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480" windowHeight="7755" firstSheet="2" activeTab="5"/>
  </bookViews>
  <sheets>
    <sheet name="Summary" sheetId="5" r:id="rId1"/>
    <sheet name="Feb 2016" sheetId="6" r:id="rId2"/>
    <sheet name="Mar 2016" sheetId="1" r:id="rId3"/>
    <sheet name="Apr 2016" sheetId="7" r:id="rId4"/>
    <sheet name="May 2016" sheetId="8" r:id="rId5"/>
    <sheet name="Summary - annex 2" sheetId="11" r:id="rId6"/>
    <sheet name="Sep - Oct 2016" sheetId="10" r:id="rId7"/>
    <sheet name="Nov 2016" sheetId="9" r:id="rId8"/>
  </sheets>
  <externalReferences>
    <externalReference r:id="rId9"/>
  </externalReferences>
  <definedNames>
    <definedName name="_xlnm._FilterDatabase" localSheetId="3" hidden="1">'Apr 2016'!$A$8:$L$160</definedName>
    <definedName name="_xlnm._FilterDatabase" localSheetId="1" hidden="1">'Feb 2016'!$A$7:$P$65</definedName>
    <definedName name="_xlnm._FilterDatabase" localSheetId="2" hidden="1">'Mar 2016'!$A$7:$R$428</definedName>
    <definedName name="_xlnm._FilterDatabase" localSheetId="4" hidden="1">'May 2016'!$A$8:$P$455</definedName>
    <definedName name="_xlnm._FilterDatabase" localSheetId="6" hidden="1">'Sep - Oct 2016'!$A$8:$L$729</definedName>
    <definedName name="_xlnm.Print_Area" localSheetId="3">'Apr 2016'!$A$1:$H$176</definedName>
    <definedName name="_xlnm.Print_Area" localSheetId="1">'Feb 2016'!$A$1:$H$72</definedName>
    <definedName name="_xlnm.Print_Area" localSheetId="2">'Mar 2016'!$A$1:$H$435</definedName>
    <definedName name="_xlnm.Print_Area" localSheetId="4">'May 2016'!$A$4:$H$462</definedName>
    <definedName name="_xlnm.Print_Area" localSheetId="6">'Sep - Oct 2016'!$A$1:$H$745</definedName>
    <definedName name="tuan">[1]REPORT!$D:$D</definedName>
  </definedNames>
  <calcPr calcId="125725"/>
</workbook>
</file>

<file path=xl/calcChain.xml><?xml version="1.0" encoding="utf-8"?>
<calcChain xmlns="http://schemas.openxmlformats.org/spreadsheetml/2006/main">
  <c r="J518" i="10"/>
  <c r="L518" s="1"/>
  <c r="H518"/>
  <c r="Z519"/>
  <c r="H519"/>
  <c r="Z516"/>
  <c r="J147"/>
  <c r="R605" s="1"/>
  <c r="J146"/>
  <c r="K146" s="1"/>
  <c r="J144"/>
  <c r="K144" s="1"/>
  <c r="H520"/>
  <c r="L520"/>
  <c r="Z573"/>
  <c r="R577" l="1"/>
  <c r="R603"/>
  <c r="R604"/>
  <c r="K147"/>
  <c r="L147" s="1"/>
  <c r="I147"/>
  <c r="I146"/>
  <c r="L146"/>
  <c r="I144"/>
  <c r="L144"/>
  <c r="Z571"/>
  <c r="Z570"/>
  <c r="Z575"/>
  <c r="R575"/>
  <c r="T575" s="1"/>
  <c r="Z574"/>
  <c r="Z626"/>
  <c r="H628"/>
  <c r="J240"/>
  <c r="I240" s="1"/>
  <c r="H240"/>
  <c r="H295"/>
  <c r="H297"/>
  <c r="J140"/>
  <c r="H140"/>
  <c r="H607"/>
  <c r="J224"/>
  <c r="I224" s="1"/>
  <c r="H224"/>
  <c r="J138"/>
  <c r="R295" s="1"/>
  <c r="H151"/>
  <c r="I149"/>
  <c r="H149"/>
  <c r="I138"/>
  <c r="H138"/>
  <c r="J137"/>
  <c r="I137" s="1"/>
  <c r="H137"/>
  <c r="J71"/>
  <c r="K71" s="1"/>
  <c r="H71"/>
  <c r="M726"/>
  <c r="J727"/>
  <c r="L727" s="1"/>
  <c r="Z670"/>
  <c r="H670"/>
  <c r="Z668"/>
  <c r="J666"/>
  <c r="H668"/>
  <c r="H544"/>
  <c r="J358"/>
  <c r="K358" s="1"/>
  <c r="P57"/>
  <c r="P56"/>
  <c r="F11" i="11"/>
  <c r="J11" s="1"/>
  <c r="F10"/>
  <c r="F9"/>
  <c r="V436" i="10"/>
  <c r="V437"/>
  <c r="U437" s="1"/>
  <c r="V438"/>
  <c r="V439"/>
  <c r="U439" s="1"/>
  <c r="V440"/>
  <c r="V441"/>
  <c r="U441" s="1"/>
  <c r="V442"/>
  <c r="V443"/>
  <c r="U443" s="1"/>
  <c r="V444"/>
  <c r="V445"/>
  <c r="U445" s="1"/>
  <c r="V446"/>
  <c r="V447"/>
  <c r="U447" s="1"/>
  <c r="V448"/>
  <c r="V449"/>
  <c r="U449" s="1"/>
  <c r="V450"/>
  <c r="V451"/>
  <c r="U451" s="1"/>
  <c r="V452"/>
  <c r="V453"/>
  <c r="U453" s="1"/>
  <c r="V454"/>
  <c r="V455"/>
  <c r="U455" s="1"/>
  <c r="V456"/>
  <c r="V457"/>
  <c r="U457" s="1"/>
  <c r="V463"/>
  <c r="V464"/>
  <c r="U464" s="1"/>
  <c r="V465"/>
  <c r="V466"/>
  <c r="U466" s="1"/>
  <c r="V467"/>
  <c r="V468"/>
  <c r="U468" s="1"/>
  <c r="V469"/>
  <c r="V470"/>
  <c r="U470" s="1"/>
  <c r="V471"/>
  <c r="V472"/>
  <c r="U472" s="1"/>
  <c r="V473"/>
  <c r="V474"/>
  <c r="U474" s="1"/>
  <c r="V475"/>
  <c r="V476"/>
  <c r="U476" s="1"/>
  <c r="V477"/>
  <c r="V478"/>
  <c r="U478" s="1"/>
  <c r="V479"/>
  <c r="V480"/>
  <c r="U480" s="1"/>
  <c r="V481"/>
  <c r="V482"/>
  <c r="U482" s="1"/>
  <c r="V483"/>
  <c r="V484"/>
  <c r="U484" s="1"/>
  <c r="V485"/>
  <c r="V486"/>
  <c r="U486" s="1"/>
  <c r="V487"/>
  <c r="V488"/>
  <c r="U488" s="1"/>
  <c r="V503"/>
  <c r="V504"/>
  <c r="U504" s="1"/>
  <c r="V505"/>
  <c r="V506"/>
  <c r="U506" s="1"/>
  <c r="V507"/>
  <c r="V508"/>
  <c r="U508" s="1"/>
  <c r="V509"/>
  <c r="V510"/>
  <c r="U510" s="1"/>
  <c r="V511"/>
  <c r="V512"/>
  <c r="U512" s="1"/>
  <c r="V527"/>
  <c r="U527" s="1"/>
  <c r="V528"/>
  <c r="U528" s="1"/>
  <c r="V529"/>
  <c r="U529" s="1"/>
  <c r="V530"/>
  <c r="U530" s="1"/>
  <c r="V531"/>
  <c r="U531" s="1"/>
  <c r="V532"/>
  <c r="V533"/>
  <c r="U533" s="1"/>
  <c r="V534"/>
  <c r="U534" s="1"/>
  <c r="V535"/>
  <c r="U535" s="1"/>
  <c r="V536"/>
  <c r="U536" s="1"/>
  <c r="V537"/>
  <c r="U537" s="1"/>
  <c r="V538"/>
  <c r="U538" s="1"/>
  <c r="V539"/>
  <c r="U539" s="1"/>
  <c r="V540"/>
  <c r="U540" s="1"/>
  <c r="V541"/>
  <c r="U541" s="1"/>
  <c r="V548"/>
  <c r="U548" s="1"/>
  <c r="V549"/>
  <c r="U549" s="1"/>
  <c r="V550"/>
  <c r="U550" s="1"/>
  <c r="V551"/>
  <c r="U551" s="1"/>
  <c r="V552"/>
  <c r="U552" s="1"/>
  <c r="V553"/>
  <c r="U553" s="1"/>
  <c r="V554"/>
  <c r="U554" s="1"/>
  <c r="V555"/>
  <c r="U555" s="1"/>
  <c r="V556"/>
  <c r="U556" s="1"/>
  <c r="V557"/>
  <c r="U557" s="1"/>
  <c r="V558"/>
  <c r="U558" s="1"/>
  <c r="V559"/>
  <c r="U559" s="1"/>
  <c r="V560"/>
  <c r="U560" s="1"/>
  <c r="V561"/>
  <c r="U561" s="1"/>
  <c r="V562"/>
  <c r="U562" s="1"/>
  <c r="V563"/>
  <c r="U563" s="1"/>
  <c r="V564"/>
  <c r="U564" s="1"/>
  <c r="V565"/>
  <c r="U565" s="1"/>
  <c r="V566"/>
  <c r="U566" s="1"/>
  <c r="V567"/>
  <c r="U567" s="1"/>
  <c r="V568"/>
  <c r="U568" s="1"/>
  <c r="V569"/>
  <c r="U569" s="1"/>
  <c r="V579"/>
  <c r="U579" s="1"/>
  <c r="V580"/>
  <c r="U580" s="1"/>
  <c r="V581"/>
  <c r="U581" s="1"/>
  <c r="V612"/>
  <c r="V613"/>
  <c r="U613" s="1"/>
  <c r="V614"/>
  <c r="U614" s="1"/>
  <c r="V615"/>
  <c r="U615" s="1"/>
  <c r="V616"/>
  <c r="V617"/>
  <c r="U617" s="1"/>
  <c r="V618"/>
  <c r="U618" s="1"/>
  <c r="V619"/>
  <c r="U619" s="1"/>
  <c r="V620"/>
  <c r="V621"/>
  <c r="U621" s="1"/>
  <c r="V622"/>
  <c r="U622" s="1"/>
  <c r="V623"/>
  <c r="U623" s="1"/>
  <c r="V641"/>
  <c r="V642"/>
  <c r="U642" s="1"/>
  <c r="V643"/>
  <c r="U643" s="1"/>
  <c r="V644"/>
  <c r="U644" s="1"/>
  <c r="V645"/>
  <c r="V646"/>
  <c r="U646" s="1"/>
  <c r="V647"/>
  <c r="U647" s="1"/>
  <c r="V648"/>
  <c r="U648" s="1"/>
  <c r="V649"/>
  <c r="V650"/>
  <c r="U650" s="1"/>
  <c r="V651"/>
  <c r="U651" s="1"/>
  <c r="V652"/>
  <c r="U652" s="1"/>
  <c r="V653"/>
  <c r="V654"/>
  <c r="U654" s="1"/>
  <c r="V655"/>
  <c r="U655" s="1"/>
  <c r="V656"/>
  <c r="U656" s="1"/>
  <c r="V657"/>
  <c r="V658"/>
  <c r="U658" s="1"/>
  <c r="V659"/>
  <c r="U659" s="1"/>
  <c r="V660"/>
  <c r="U660" s="1"/>
  <c r="V661"/>
  <c r="V662"/>
  <c r="U662" s="1"/>
  <c r="V663"/>
  <c r="U663" s="1"/>
  <c r="V664"/>
  <c r="U664" s="1"/>
  <c r="V674"/>
  <c r="U674" s="1"/>
  <c r="V675"/>
  <c r="U675" s="1"/>
  <c r="V676"/>
  <c r="U676" s="1"/>
  <c r="V677"/>
  <c r="U677" s="1"/>
  <c r="V678"/>
  <c r="U678" s="1"/>
  <c r="V679"/>
  <c r="U679" s="1"/>
  <c r="V680"/>
  <c r="U680" s="1"/>
  <c r="V681"/>
  <c r="U681" s="1"/>
  <c r="V682"/>
  <c r="U682" s="1"/>
  <c r="V683"/>
  <c r="U683" s="1"/>
  <c r="V684"/>
  <c r="U684" s="1"/>
  <c r="V685"/>
  <c r="U685" s="1"/>
  <c r="V686"/>
  <c r="U686" s="1"/>
  <c r="V687"/>
  <c r="U687" s="1"/>
  <c r="V688"/>
  <c r="U688" s="1"/>
  <c r="V689"/>
  <c r="U689" s="1"/>
  <c r="V690"/>
  <c r="U690" s="1"/>
  <c r="V693"/>
  <c r="U693" s="1"/>
  <c r="V694"/>
  <c r="U694" s="1"/>
  <c r="V695"/>
  <c r="U695" s="1"/>
  <c r="V696"/>
  <c r="U696" s="1"/>
  <c r="V697"/>
  <c r="U697" s="1"/>
  <c r="V698"/>
  <c r="U698" s="1"/>
  <c r="V699"/>
  <c r="U699" s="1"/>
  <c r="V700"/>
  <c r="U700" s="1"/>
  <c r="V701"/>
  <c r="U701" s="1"/>
  <c r="V702"/>
  <c r="U702" s="1"/>
  <c r="V703"/>
  <c r="U703" s="1"/>
  <c r="V704"/>
  <c r="U704" s="1"/>
  <c r="V705"/>
  <c r="U705" s="1"/>
  <c r="V706"/>
  <c r="U706" s="1"/>
  <c r="V712"/>
  <c r="U712" s="1"/>
  <c r="V713"/>
  <c r="U713" s="1"/>
  <c r="V714"/>
  <c r="U714" s="1"/>
  <c r="V715"/>
  <c r="U715" s="1"/>
  <c r="V716"/>
  <c r="U716" s="1"/>
  <c r="V717"/>
  <c r="U717" s="1"/>
  <c r="V718"/>
  <c r="U718" s="1"/>
  <c r="V719"/>
  <c r="U719" s="1"/>
  <c r="V720"/>
  <c r="U720" s="1"/>
  <c r="V721"/>
  <c r="U721" s="1"/>
  <c r="V722"/>
  <c r="U722" s="1"/>
  <c r="V723"/>
  <c r="U723" s="1"/>
  <c r="V728"/>
  <c r="U728" s="1"/>
  <c r="U436"/>
  <c r="U438"/>
  <c r="U440"/>
  <c r="U442"/>
  <c r="U444"/>
  <c r="U446"/>
  <c r="U448"/>
  <c r="U450"/>
  <c r="U452"/>
  <c r="U454"/>
  <c r="U456"/>
  <c r="U463"/>
  <c r="U465"/>
  <c r="U467"/>
  <c r="U469"/>
  <c r="U471"/>
  <c r="U473"/>
  <c r="U475"/>
  <c r="U477"/>
  <c r="U479"/>
  <c r="U481"/>
  <c r="U483"/>
  <c r="U485"/>
  <c r="U487"/>
  <c r="U503"/>
  <c r="U505"/>
  <c r="U507"/>
  <c r="U509"/>
  <c r="U511"/>
  <c r="U532"/>
  <c r="U612"/>
  <c r="U616"/>
  <c r="U620"/>
  <c r="U641"/>
  <c r="U645"/>
  <c r="U649"/>
  <c r="U653"/>
  <c r="U657"/>
  <c r="U661"/>
  <c r="R431"/>
  <c r="T431" s="1"/>
  <c r="R432"/>
  <c r="T432" s="1"/>
  <c r="R433"/>
  <c r="T433" s="1"/>
  <c r="R435"/>
  <c r="T435" s="1"/>
  <c r="R436"/>
  <c r="Q436" s="1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Q458" s="1"/>
  <c r="R459"/>
  <c r="R460"/>
  <c r="Q460" s="1"/>
  <c r="R461"/>
  <c r="R462"/>
  <c r="Q462" s="1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Q490" s="1"/>
  <c r="R491"/>
  <c r="R492"/>
  <c r="Q492" s="1"/>
  <c r="R493"/>
  <c r="R494"/>
  <c r="Q494" s="1"/>
  <c r="R495"/>
  <c r="R496"/>
  <c r="R497"/>
  <c r="R498"/>
  <c r="R499"/>
  <c r="R500"/>
  <c r="R501"/>
  <c r="R502"/>
  <c r="Q502" s="1"/>
  <c r="R503"/>
  <c r="R504"/>
  <c r="Q504" s="1"/>
  <c r="R505"/>
  <c r="R506"/>
  <c r="Q506" s="1"/>
  <c r="R507"/>
  <c r="R508"/>
  <c r="Q508" s="1"/>
  <c r="R509"/>
  <c r="R510"/>
  <c r="Q510" s="1"/>
  <c r="R511"/>
  <c r="R512"/>
  <c r="Q512" s="1"/>
  <c r="R513"/>
  <c r="R514"/>
  <c r="Q514" s="1"/>
  <c r="R515"/>
  <c r="R517"/>
  <c r="Q517" s="1"/>
  <c r="R521"/>
  <c r="R522"/>
  <c r="Q522" s="1"/>
  <c r="R523"/>
  <c r="R524"/>
  <c r="Q524" s="1"/>
  <c r="R525"/>
  <c r="R526"/>
  <c r="Q526" s="1"/>
  <c r="R527"/>
  <c r="R528"/>
  <c r="Q528" s="1"/>
  <c r="R529"/>
  <c r="R530"/>
  <c r="Q530" s="1"/>
  <c r="R531"/>
  <c r="R532"/>
  <c r="Q532" s="1"/>
  <c r="R533"/>
  <c r="R534"/>
  <c r="Q534" s="1"/>
  <c r="R535"/>
  <c r="R536"/>
  <c r="Q536" s="1"/>
  <c r="R537"/>
  <c r="R538"/>
  <c r="Q538" s="1"/>
  <c r="R539"/>
  <c r="R540"/>
  <c r="Q540" s="1"/>
  <c r="R541"/>
  <c r="R543"/>
  <c r="R546"/>
  <c r="R547"/>
  <c r="Q547" s="1"/>
  <c r="R548"/>
  <c r="R549"/>
  <c r="Q549" s="1"/>
  <c r="R550"/>
  <c r="R551"/>
  <c r="Q551" s="1"/>
  <c r="R552"/>
  <c r="R553"/>
  <c r="Q553" s="1"/>
  <c r="R554"/>
  <c r="R555"/>
  <c r="Q555" s="1"/>
  <c r="R556"/>
  <c r="R557"/>
  <c r="Q557" s="1"/>
  <c r="R558"/>
  <c r="R559"/>
  <c r="Q559" s="1"/>
  <c r="R560"/>
  <c r="R561"/>
  <c r="Q561" s="1"/>
  <c r="R562"/>
  <c r="R563"/>
  <c r="Q563" s="1"/>
  <c r="R564"/>
  <c r="R565"/>
  <c r="Q565" s="1"/>
  <c r="R566"/>
  <c r="R567"/>
  <c r="Q567" s="1"/>
  <c r="R568"/>
  <c r="R569"/>
  <c r="Q569" s="1"/>
  <c r="R578"/>
  <c r="Q578" s="1"/>
  <c r="R579"/>
  <c r="Q579" s="1"/>
  <c r="R580"/>
  <c r="Q580" s="1"/>
  <c r="R581"/>
  <c r="Q581" s="1"/>
  <c r="R582"/>
  <c r="Q582" s="1"/>
  <c r="R583"/>
  <c r="Q583" s="1"/>
  <c r="R584"/>
  <c r="Q584" s="1"/>
  <c r="R585"/>
  <c r="Q585" s="1"/>
  <c r="R586"/>
  <c r="Q586" s="1"/>
  <c r="R587"/>
  <c r="Q587" s="1"/>
  <c r="R588"/>
  <c r="Q588" s="1"/>
  <c r="R589"/>
  <c r="Q589" s="1"/>
  <c r="R590"/>
  <c r="Q590" s="1"/>
  <c r="R591"/>
  <c r="Q591" s="1"/>
  <c r="R592"/>
  <c r="Q592" s="1"/>
  <c r="R593"/>
  <c r="Q593" s="1"/>
  <c r="R594"/>
  <c r="Q594" s="1"/>
  <c r="R595"/>
  <c r="R598"/>
  <c r="Q598" s="1"/>
  <c r="R599"/>
  <c r="Q599" s="1"/>
  <c r="R600"/>
  <c r="Q600" s="1"/>
  <c r="R601"/>
  <c r="Q601" s="1"/>
  <c r="R602"/>
  <c r="Q602" s="1"/>
  <c r="R608"/>
  <c r="Q608" s="1"/>
  <c r="R609"/>
  <c r="Q609" s="1"/>
  <c r="R610"/>
  <c r="Q610" s="1"/>
  <c r="R611"/>
  <c r="Q611" s="1"/>
  <c r="R612"/>
  <c r="Q612" s="1"/>
  <c r="R613"/>
  <c r="Q613" s="1"/>
  <c r="R614"/>
  <c r="Q614" s="1"/>
  <c r="R615"/>
  <c r="Q615" s="1"/>
  <c r="R616"/>
  <c r="Q616" s="1"/>
  <c r="R617"/>
  <c r="Q617" s="1"/>
  <c r="R618"/>
  <c r="Q618" s="1"/>
  <c r="R619"/>
  <c r="Q619" s="1"/>
  <c r="R620"/>
  <c r="Q620" s="1"/>
  <c r="R621"/>
  <c r="Q621" s="1"/>
  <c r="R622"/>
  <c r="Q622" s="1"/>
  <c r="R623"/>
  <c r="Q623" s="1"/>
  <c r="R624"/>
  <c r="Q624" s="1"/>
  <c r="R625"/>
  <c r="Q625" s="1"/>
  <c r="R627"/>
  <c r="Q627" s="1"/>
  <c r="R630"/>
  <c r="R631"/>
  <c r="Q631" s="1"/>
  <c r="R632"/>
  <c r="Q632" s="1"/>
  <c r="R633"/>
  <c r="Q633" s="1"/>
  <c r="R634"/>
  <c r="Q634" s="1"/>
  <c r="R635"/>
  <c r="Q635" s="1"/>
  <c r="R636"/>
  <c r="Q636" s="1"/>
  <c r="R637"/>
  <c r="Q637" s="1"/>
  <c r="R638"/>
  <c r="Q638" s="1"/>
  <c r="R639"/>
  <c r="Q639" s="1"/>
  <c r="R640"/>
  <c r="Q640" s="1"/>
  <c r="R641"/>
  <c r="Q641" s="1"/>
  <c r="R642"/>
  <c r="Q642" s="1"/>
  <c r="R643"/>
  <c r="Q643" s="1"/>
  <c r="R644"/>
  <c r="Q644" s="1"/>
  <c r="R645"/>
  <c r="Q645" s="1"/>
  <c r="R646"/>
  <c r="Q646" s="1"/>
  <c r="R647"/>
  <c r="Q647" s="1"/>
  <c r="R648"/>
  <c r="Q648" s="1"/>
  <c r="R649"/>
  <c r="Q649" s="1"/>
  <c r="R650"/>
  <c r="Q650" s="1"/>
  <c r="R651"/>
  <c r="Q651" s="1"/>
  <c r="R652"/>
  <c r="Q652" s="1"/>
  <c r="R653"/>
  <c r="Q653" s="1"/>
  <c r="R654"/>
  <c r="R655"/>
  <c r="Q655" s="1"/>
  <c r="R656"/>
  <c r="Q656" s="1"/>
  <c r="R657"/>
  <c r="Q657" s="1"/>
  <c r="R658"/>
  <c r="Q658" s="1"/>
  <c r="R659"/>
  <c r="Q659" s="1"/>
  <c r="R660"/>
  <c r="Q660" s="1"/>
  <c r="R661"/>
  <c r="Q661" s="1"/>
  <c r="R662"/>
  <c r="Q662" s="1"/>
  <c r="R663"/>
  <c r="Q663" s="1"/>
  <c r="R664"/>
  <c r="Q664" s="1"/>
  <c r="R665"/>
  <c r="Q665" s="1"/>
  <c r="R666"/>
  <c r="X666" s="1"/>
  <c r="R667"/>
  <c r="Q667" s="1"/>
  <c r="R671"/>
  <c r="Q671" s="1"/>
  <c r="R672"/>
  <c r="Q672" s="1"/>
  <c r="R673"/>
  <c r="Q673" s="1"/>
  <c r="R674"/>
  <c r="Q674" s="1"/>
  <c r="R675"/>
  <c r="Q675" s="1"/>
  <c r="R676"/>
  <c r="Q676" s="1"/>
  <c r="R677"/>
  <c r="Q677" s="1"/>
  <c r="R678"/>
  <c r="Q678" s="1"/>
  <c r="R679"/>
  <c r="Q679" s="1"/>
  <c r="R680"/>
  <c r="Q680" s="1"/>
  <c r="R681"/>
  <c r="Q681" s="1"/>
  <c r="R682"/>
  <c r="Q682" s="1"/>
  <c r="R683"/>
  <c r="Q683" s="1"/>
  <c r="R684"/>
  <c r="Q684" s="1"/>
  <c r="R685"/>
  <c r="Q685" s="1"/>
  <c r="R686"/>
  <c r="Q686" s="1"/>
  <c r="R687"/>
  <c r="Q687" s="1"/>
  <c r="R688"/>
  <c r="Q688" s="1"/>
  <c r="R689"/>
  <c r="Q689" s="1"/>
  <c r="R690"/>
  <c r="Q690" s="1"/>
  <c r="R691"/>
  <c r="Q691" s="1"/>
  <c r="R692"/>
  <c r="Q692" s="1"/>
  <c r="R693"/>
  <c r="Q693" s="1"/>
  <c r="R694"/>
  <c r="Q694" s="1"/>
  <c r="R695"/>
  <c r="Q695" s="1"/>
  <c r="R696"/>
  <c r="Q696" s="1"/>
  <c r="R697"/>
  <c r="Q697" s="1"/>
  <c r="R698"/>
  <c r="Q698" s="1"/>
  <c r="R699"/>
  <c r="Q699" s="1"/>
  <c r="R700"/>
  <c r="Q700" s="1"/>
  <c r="R701"/>
  <c r="Q701" s="1"/>
  <c r="R702"/>
  <c r="Q702" s="1"/>
  <c r="R703"/>
  <c r="Q703" s="1"/>
  <c r="R704"/>
  <c r="Q704" s="1"/>
  <c r="R705"/>
  <c r="Q705" s="1"/>
  <c r="R706"/>
  <c r="Q706" s="1"/>
  <c r="R707"/>
  <c r="Q707" s="1"/>
  <c r="R708"/>
  <c r="Q708" s="1"/>
  <c r="R709"/>
  <c r="Q709" s="1"/>
  <c r="R710"/>
  <c r="Q710" s="1"/>
  <c r="R711"/>
  <c r="Q711" s="1"/>
  <c r="R712"/>
  <c r="Q712" s="1"/>
  <c r="R713"/>
  <c r="Q713" s="1"/>
  <c r="R714"/>
  <c r="Q714" s="1"/>
  <c r="R715"/>
  <c r="Q715" s="1"/>
  <c r="R716"/>
  <c r="Q716" s="1"/>
  <c r="R717"/>
  <c r="Q717" s="1"/>
  <c r="R718"/>
  <c r="Q718" s="1"/>
  <c r="R719"/>
  <c r="Q719" s="1"/>
  <c r="R720"/>
  <c r="Q720" s="1"/>
  <c r="R721"/>
  <c r="Q721" s="1"/>
  <c r="R722"/>
  <c r="Q722" s="1"/>
  <c r="R723"/>
  <c r="Q723" s="1"/>
  <c r="R728"/>
  <c r="Q728" s="1"/>
  <c r="Q432"/>
  <c r="Q435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9"/>
  <c r="Q461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1"/>
  <c r="Q493"/>
  <c r="Q495"/>
  <c r="Q496"/>
  <c r="Q497"/>
  <c r="Q498"/>
  <c r="Q499"/>
  <c r="Q500"/>
  <c r="Q501"/>
  <c r="Q503"/>
  <c r="Q505"/>
  <c r="Q507"/>
  <c r="Q509"/>
  <c r="Q511"/>
  <c r="Q513"/>
  <c r="Q515"/>
  <c r="Q521"/>
  <c r="Q523"/>
  <c r="Q525"/>
  <c r="Q527"/>
  <c r="Q529"/>
  <c r="Q531"/>
  <c r="Q533"/>
  <c r="Q535"/>
  <c r="Q537"/>
  <c r="Q539"/>
  <c r="Q541"/>
  <c r="Q546"/>
  <c r="Q548"/>
  <c r="Q550"/>
  <c r="Q552"/>
  <c r="Q554"/>
  <c r="Q556"/>
  <c r="Q558"/>
  <c r="Q560"/>
  <c r="Q562"/>
  <c r="Q564"/>
  <c r="Q566"/>
  <c r="Q568"/>
  <c r="Q630"/>
  <c r="Q654"/>
  <c r="J436"/>
  <c r="I436" s="1"/>
  <c r="J437"/>
  <c r="J438"/>
  <c r="I438" s="1"/>
  <c r="J439"/>
  <c r="J440"/>
  <c r="I440" s="1"/>
  <c r="J441"/>
  <c r="J442"/>
  <c r="I442" s="1"/>
  <c r="J443"/>
  <c r="J444"/>
  <c r="I444" s="1"/>
  <c r="J445"/>
  <c r="J446"/>
  <c r="I446" s="1"/>
  <c r="J447"/>
  <c r="J448"/>
  <c r="I448" s="1"/>
  <c r="J449"/>
  <c r="J450"/>
  <c r="I450" s="1"/>
  <c r="J451"/>
  <c r="J452"/>
  <c r="I452" s="1"/>
  <c r="J453"/>
  <c r="J454"/>
  <c r="I454" s="1"/>
  <c r="J455"/>
  <c r="J456"/>
  <c r="I456" s="1"/>
  <c r="J457"/>
  <c r="J458"/>
  <c r="I458" s="1"/>
  <c r="J459"/>
  <c r="I459" s="1"/>
  <c r="J460"/>
  <c r="I460" s="1"/>
  <c r="J461"/>
  <c r="J462"/>
  <c r="I462" s="1"/>
  <c r="J463"/>
  <c r="J464"/>
  <c r="I464" s="1"/>
  <c r="J465"/>
  <c r="J466"/>
  <c r="I466" s="1"/>
  <c r="J467"/>
  <c r="J468"/>
  <c r="I468" s="1"/>
  <c r="J469"/>
  <c r="J470"/>
  <c r="I470" s="1"/>
  <c r="J471"/>
  <c r="J472"/>
  <c r="I472" s="1"/>
  <c r="J473"/>
  <c r="J474"/>
  <c r="I474" s="1"/>
  <c r="J475"/>
  <c r="J476"/>
  <c r="I476" s="1"/>
  <c r="J477"/>
  <c r="J478"/>
  <c r="I478" s="1"/>
  <c r="J479"/>
  <c r="J480"/>
  <c r="I480" s="1"/>
  <c r="J481"/>
  <c r="J482"/>
  <c r="I482" s="1"/>
  <c r="J483"/>
  <c r="J484"/>
  <c r="I484" s="1"/>
  <c r="J485"/>
  <c r="J486"/>
  <c r="I486" s="1"/>
  <c r="J487"/>
  <c r="J488"/>
  <c r="I488" s="1"/>
  <c r="J489"/>
  <c r="J490"/>
  <c r="I490" s="1"/>
  <c r="J491"/>
  <c r="J492"/>
  <c r="I492" s="1"/>
  <c r="J493"/>
  <c r="J494"/>
  <c r="I494" s="1"/>
  <c r="J495"/>
  <c r="J496"/>
  <c r="I496" s="1"/>
  <c r="J497"/>
  <c r="J498"/>
  <c r="I498" s="1"/>
  <c r="J499"/>
  <c r="J500"/>
  <c r="I500" s="1"/>
  <c r="J501"/>
  <c r="I501" s="1"/>
  <c r="J502"/>
  <c r="I502" s="1"/>
  <c r="J503"/>
  <c r="I503" s="1"/>
  <c r="J504"/>
  <c r="I504" s="1"/>
  <c r="J505"/>
  <c r="I505" s="1"/>
  <c r="J506"/>
  <c r="I506" s="1"/>
  <c r="J507"/>
  <c r="I507" s="1"/>
  <c r="J508"/>
  <c r="I508" s="1"/>
  <c r="J509"/>
  <c r="I509" s="1"/>
  <c r="J510"/>
  <c r="I510" s="1"/>
  <c r="J511"/>
  <c r="I511" s="1"/>
  <c r="J512"/>
  <c r="I512" s="1"/>
  <c r="J513"/>
  <c r="I513" s="1"/>
  <c r="J514"/>
  <c r="I514" s="1"/>
  <c r="J515"/>
  <c r="J517"/>
  <c r="J521"/>
  <c r="J522"/>
  <c r="I522" s="1"/>
  <c r="J523"/>
  <c r="I523" s="1"/>
  <c r="J524"/>
  <c r="I524" s="1"/>
  <c r="J525"/>
  <c r="I525" s="1"/>
  <c r="J526"/>
  <c r="I526" s="1"/>
  <c r="J527"/>
  <c r="I527" s="1"/>
  <c r="J528"/>
  <c r="I528" s="1"/>
  <c r="J529"/>
  <c r="I529" s="1"/>
  <c r="J530"/>
  <c r="I530" s="1"/>
  <c r="J531"/>
  <c r="I531" s="1"/>
  <c r="J532"/>
  <c r="I532" s="1"/>
  <c r="J533"/>
  <c r="I533" s="1"/>
  <c r="J534"/>
  <c r="I534" s="1"/>
  <c r="J535"/>
  <c r="I535" s="1"/>
  <c r="J536"/>
  <c r="I536" s="1"/>
  <c r="J537"/>
  <c r="I537" s="1"/>
  <c r="J538"/>
  <c r="I538" s="1"/>
  <c r="J539"/>
  <c r="I539" s="1"/>
  <c r="J540"/>
  <c r="I540" s="1"/>
  <c r="J541"/>
  <c r="I541" s="1"/>
  <c r="J546"/>
  <c r="R726" s="1"/>
  <c r="J547"/>
  <c r="I547" s="1"/>
  <c r="J548"/>
  <c r="I548" s="1"/>
  <c r="J549"/>
  <c r="I549" s="1"/>
  <c r="J550"/>
  <c r="I550" s="1"/>
  <c r="J551"/>
  <c r="I551" s="1"/>
  <c r="J552"/>
  <c r="I552" s="1"/>
  <c r="J553"/>
  <c r="I553" s="1"/>
  <c r="J554"/>
  <c r="I554" s="1"/>
  <c r="J555"/>
  <c r="I555" s="1"/>
  <c r="J556"/>
  <c r="I556" s="1"/>
  <c r="J557"/>
  <c r="I557" s="1"/>
  <c r="J558"/>
  <c r="L558" s="1"/>
  <c r="J559"/>
  <c r="I559" s="1"/>
  <c r="J560"/>
  <c r="L560" s="1"/>
  <c r="J561"/>
  <c r="I561" s="1"/>
  <c r="J562"/>
  <c r="L562" s="1"/>
  <c r="J563"/>
  <c r="I563" s="1"/>
  <c r="J564"/>
  <c r="L564" s="1"/>
  <c r="J565"/>
  <c r="I565" s="1"/>
  <c r="J566"/>
  <c r="L566" s="1"/>
  <c r="J567"/>
  <c r="I567" s="1"/>
  <c r="J568"/>
  <c r="L568" s="1"/>
  <c r="J569"/>
  <c r="I569" s="1"/>
  <c r="J578"/>
  <c r="I578" s="1"/>
  <c r="J579"/>
  <c r="L579" s="1"/>
  <c r="J580"/>
  <c r="I580" s="1"/>
  <c r="J581"/>
  <c r="L581" s="1"/>
  <c r="J582"/>
  <c r="I582" s="1"/>
  <c r="J583"/>
  <c r="I583" s="1"/>
  <c r="J584"/>
  <c r="I584" s="1"/>
  <c r="J585"/>
  <c r="I585" s="1"/>
  <c r="J586"/>
  <c r="I586" s="1"/>
  <c r="J587"/>
  <c r="I587" s="1"/>
  <c r="J588"/>
  <c r="I588" s="1"/>
  <c r="J589"/>
  <c r="I589" s="1"/>
  <c r="J590"/>
  <c r="I590" s="1"/>
  <c r="J591"/>
  <c r="I591" s="1"/>
  <c r="J592"/>
  <c r="I592" s="1"/>
  <c r="J593"/>
  <c r="I593" s="1"/>
  <c r="J594"/>
  <c r="J595"/>
  <c r="J598"/>
  <c r="I598" s="1"/>
  <c r="J599"/>
  <c r="I599" s="1"/>
  <c r="J600"/>
  <c r="I600" s="1"/>
  <c r="J601"/>
  <c r="I601" s="1"/>
  <c r="J602"/>
  <c r="I602" s="1"/>
  <c r="J608"/>
  <c r="I608" s="1"/>
  <c r="J609"/>
  <c r="I609" s="1"/>
  <c r="J610"/>
  <c r="I610" s="1"/>
  <c r="J611"/>
  <c r="I611" s="1"/>
  <c r="J612"/>
  <c r="I612" s="1"/>
  <c r="J613"/>
  <c r="L613" s="1"/>
  <c r="J614"/>
  <c r="I614" s="1"/>
  <c r="J615"/>
  <c r="L615" s="1"/>
  <c r="J616"/>
  <c r="I616" s="1"/>
  <c r="J617"/>
  <c r="L617" s="1"/>
  <c r="J618"/>
  <c r="I618" s="1"/>
  <c r="J619"/>
  <c r="L619" s="1"/>
  <c r="J620"/>
  <c r="I620" s="1"/>
  <c r="J621"/>
  <c r="L621" s="1"/>
  <c r="J622"/>
  <c r="I622" s="1"/>
  <c r="J623"/>
  <c r="L623" s="1"/>
  <c r="J624"/>
  <c r="I624" s="1"/>
  <c r="J625"/>
  <c r="I625" s="1"/>
  <c r="J627"/>
  <c r="I627" s="1"/>
  <c r="J630"/>
  <c r="I630" s="1"/>
  <c r="J631"/>
  <c r="I631" s="1"/>
  <c r="J632"/>
  <c r="I632" s="1"/>
  <c r="J633"/>
  <c r="I633" s="1"/>
  <c r="J634"/>
  <c r="I634" s="1"/>
  <c r="J635"/>
  <c r="I635" s="1"/>
  <c r="J636"/>
  <c r="K636" s="1"/>
  <c r="J637"/>
  <c r="I637" s="1"/>
  <c r="J638"/>
  <c r="K638" s="1"/>
  <c r="J639"/>
  <c r="I639" s="1"/>
  <c r="J640"/>
  <c r="K640" s="1"/>
  <c r="J641"/>
  <c r="L641" s="1"/>
  <c r="J642"/>
  <c r="L642" s="1"/>
  <c r="J643"/>
  <c r="L643" s="1"/>
  <c r="J644"/>
  <c r="L644" s="1"/>
  <c r="J645"/>
  <c r="L645" s="1"/>
  <c r="J646"/>
  <c r="L646" s="1"/>
  <c r="J647"/>
  <c r="L647" s="1"/>
  <c r="J648"/>
  <c r="L648" s="1"/>
  <c r="J649"/>
  <c r="L649" s="1"/>
  <c r="J650"/>
  <c r="L650" s="1"/>
  <c r="J651"/>
  <c r="L651" s="1"/>
  <c r="J652"/>
  <c r="L652" s="1"/>
  <c r="J653"/>
  <c r="L653" s="1"/>
  <c r="J654"/>
  <c r="L654" s="1"/>
  <c r="J655"/>
  <c r="L655" s="1"/>
  <c r="J656"/>
  <c r="L656" s="1"/>
  <c r="J657"/>
  <c r="L657" s="1"/>
  <c r="J658"/>
  <c r="L658" s="1"/>
  <c r="J659"/>
  <c r="L659" s="1"/>
  <c r="J660"/>
  <c r="L660" s="1"/>
  <c r="J661"/>
  <c r="L661" s="1"/>
  <c r="J662"/>
  <c r="L662" s="1"/>
  <c r="J663"/>
  <c r="L663" s="1"/>
  <c r="J664"/>
  <c r="L664" s="1"/>
  <c r="J665"/>
  <c r="I665" s="1"/>
  <c r="K666"/>
  <c r="J671"/>
  <c r="I671" s="1"/>
  <c r="J672"/>
  <c r="I672" s="1"/>
  <c r="J673"/>
  <c r="K673" s="1"/>
  <c r="J674"/>
  <c r="L674" s="1"/>
  <c r="J675"/>
  <c r="L675" s="1"/>
  <c r="J676"/>
  <c r="L676" s="1"/>
  <c r="J677"/>
  <c r="L677" s="1"/>
  <c r="J678"/>
  <c r="L678" s="1"/>
  <c r="J679"/>
  <c r="L679" s="1"/>
  <c r="J680"/>
  <c r="L680" s="1"/>
  <c r="J681"/>
  <c r="L681" s="1"/>
  <c r="J682"/>
  <c r="L682" s="1"/>
  <c r="J683"/>
  <c r="L683" s="1"/>
  <c r="J684"/>
  <c r="L684" s="1"/>
  <c r="J685"/>
  <c r="L685" s="1"/>
  <c r="J686"/>
  <c r="L686" s="1"/>
  <c r="J687"/>
  <c r="L687" s="1"/>
  <c r="J688"/>
  <c r="L688" s="1"/>
  <c r="J689"/>
  <c r="L689" s="1"/>
  <c r="J690"/>
  <c r="L690" s="1"/>
  <c r="J691"/>
  <c r="K691" s="1"/>
  <c r="J692"/>
  <c r="I692" s="1"/>
  <c r="J693"/>
  <c r="L693" s="1"/>
  <c r="J694"/>
  <c r="L694" s="1"/>
  <c r="J695"/>
  <c r="L695" s="1"/>
  <c r="J696"/>
  <c r="L696" s="1"/>
  <c r="J697"/>
  <c r="L697" s="1"/>
  <c r="J698"/>
  <c r="L698" s="1"/>
  <c r="J699"/>
  <c r="L699" s="1"/>
  <c r="J700"/>
  <c r="L700" s="1"/>
  <c r="J701"/>
  <c r="L701" s="1"/>
  <c r="J702"/>
  <c r="L702" s="1"/>
  <c r="J703"/>
  <c r="L703" s="1"/>
  <c r="J704"/>
  <c r="L704" s="1"/>
  <c r="J705"/>
  <c r="L705" s="1"/>
  <c r="J706"/>
  <c r="L706" s="1"/>
  <c r="J707"/>
  <c r="K707" s="1"/>
  <c r="J708"/>
  <c r="I708" s="1"/>
  <c r="J709"/>
  <c r="K709" s="1"/>
  <c r="J710"/>
  <c r="I710" s="1"/>
  <c r="J711"/>
  <c r="K711" s="1"/>
  <c r="J712"/>
  <c r="L712" s="1"/>
  <c r="J713"/>
  <c r="L713" s="1"/>
  <c r="J714"/>
  <c r="L714" s="1"/>
  <c r="J715"/>
  <c r="L715" s="1"/>
  <c r="J716"/>
  <c r="L716" s="1"/>
  <c r="J717"/>
  <c r="L717" s="1"/>
  <c r="J718"/>
  <c r="L718" s="1"/>
  <c r="J719"/>
  <c r="L719" s="1"/>
  <c r="J720"/>
  <c r="L720" s="1"/>
  <c r="J721"/>
  <c r="L721" s="1"/>
  <c r="J722"/>
  <c r="L722" s="1"/>
  <c r="J723"/>
  <c r="L723" s="1"/>
  <c r="L728"/>
  <c r="I437"/>
  <c r="I439"/>
  <c r="I441"/>
  <c r="I443"/>
  <c r="I445"/>
  <c r="I447"/>
  <c r="I449"/>
  <c r="I451"/>
  <c r="I453"/>
  <c r="I455"/>
  <c r="I457"/>
  <c r="I461"/>
  <c r="I463"/>
  <c r="I465"/>
  <c r="I467"/>
  <c r="I469"/>
  <c r="I471"/>
  <c r="I473"/>
  <c r="I475"/>
  <c r="I477"/>
  <c r="I479"/>
  <c r="I481"/>
  <c r="I483"/>
  <c r="I485"/>
  <c r="I487"/>
  <c r="I489"/>
  <c r="I491"/>
  <c r="I493"/>
  <c r="I495"/>
  <c r="I497"/>
  <c r="I499"/>
  <c r="I728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7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2"/>
  <c r="H575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7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9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E745" l="1"/>
  <c r="E744"/>
  <c r="E743"/>
  <c r="I579"/>
  <c r="R516"/>
  <c r="S516" s="1"/>
  <c r="T516" s="1"/>
  <c r="I595"/>
  <c r="R596"/>
  <c r="I594"/>
  <c r="R597"/>
  <c r="I140"/>
  <c r="L140"/>
  <c r="Q666"/>
  <c r="I517"/>
  <c r="K517"/>
  <c r="I521"/>
  <c r="R573"/>
  <c r="T573" s="1"/>
  <c r="I515"/>
  <c r="R572"/>
  <c r="R299"/>
  <c r="S575"/>
  <c r="Q431"/>
  <c r="S295"/>
  <c r="T295" s="1"/>
  <c r="X295"/>
  <c r="I546"/>
  <c r="L240"/>
  <c r="K224"/>
  <c r="L224" s="1"/>
  <c r="R238"/>
  <c r="R150"/>
  <c r="K138"/>
  <c r="L138" s="1"/>
  <c r="K137"/>
  <c r="L137" s="1"/>
  <c r="M136"/>
  <c r="M70"/>
  <c r="L71"/>
  <c r="I71"/>
  <c r="I562"/>
  <c r="R725"/>
  <c r="I727"/>
  <c r="R724"/>
  <c r="I718"/>
  <c r="I649"/>
  <c r="I619"/>
  <c r="I682"/>
  <c r="I581"/>
  <c r="I566"/>
  <c r="I558"/>
  <c r="I568"/>
  <c r="I564"/>
  <c r="I560"/>
  <c r="I657"/>
  <c r="I641"/>
  <c r="I623"/>
  <c r="I615"/>
  <c r="I698"/>
  <c r="I706"/>
  <c r="I690"/>
  <c r="I674"/>
  <c r="I702"/>
  <c r="I694"/>
  <c r="I686"/>
  <c r="I678"/>
  <c r="I661"/>
  <c r="I653"/>
  <c r="I645"/>
  <c r="I621"/>
  <c r="I617"/>
  <c r="I613"/>
  <c r="I722"/>
  <c r="I714"/>
  <c r="X663"/>
  <c r="X659"/>
  <c r="X655"/>
  <c r="X651"/>
  <c r="X647"/>
  <c r="X643"/>
  <c r="I720"/>
  <c r="I716"/>
  <c r="I712"/>
  <c r="I704"/>
  <c r="I700"/>
  <c r="I696"/>
  <c r="I688"/>
  <c r="I684"/>
  <c r="I680"/>
  <c r="I676"/>
  <c r="I663"/>
  <c r="I659"/>
  <c r="I655"/>
  <c r="I651"/>
  <c r="I647"/>
  <c r="I643"/>
  <c r="X661"/>
  <c r="X657"/>
  <c r="X653"/>
  <c r="X649"/>
  <c r="X645"/>
  <c r="X641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66"/>
  <c r="I664"/>
  <c r="I662"/>
  <c r="I660"/>
  <c r="I658"/>
  <c r="I656"/>
  <c r="I654"/>
  <c r="I652"/>
  <c r="I650"/>
  <c r="I648"/>
  <c r="I646"/>
  <c r="I644"/>
  <c r="I642"/>
  <c r="I640"/>
  <c r="I638"/>
  <c r="I636"/>
  <c r="X723"/>
  <c r="X721"/>
  <c r="X719"/>
  <c r="X717"/>
  <c r="X715"/>
  <c r="X713"/>
  <c r="X685"/>
  <c r="X683"/>
  <c r="X681"/>
  <c r="X679"/>
  <c r="X677"/>
  <c r="X675"/>
  <c r="X664"/>
  <c r="X662"/>
  <c r="X660"/>
  <c r="X658"/>
  <c r="X656"/>
  <c r="X654"/>
  <c r="X652"/>
  <c r="X650"/>
  <c r="X648"/>
  <c r="X646"/>
  <c r="X644"/>
  <c r="X642"/>
  <c r="X684"/>
  <c r="X682"/>
  <c r="X680"/>
  <c r="X678"/>
  <c r="X676"/>
  <c r="X674"/>
  <c r="X623"/>
  <c r="X621"/>
  <c r="X619"/>
  <c r="X617"/>
  <c r="X705"/>
  <c r="X703"/>
  <c r="Y703" s="1"/>
  <c r="X701"/>
  <c r="X699"/>
  <c r="Y699" s="1"/>
  <c r="X697"/>
  <c r="X695"/>
  <c r="Y695" s="1"/>
  <c r="X693"/>
  <c r="X689"/>
  <c r="Y689" s="1"/>
  <c r="X687"/>
  <c r="X728"/>
  <c r="Z728" s="1"/>
  <c r="X722"/>
  <c r="X720"/>
  <c r="Z720" s="1"/>
  <c r="X718"/>
  <c r="X716"/>
  <c r="Z716" s="1"/>
  <c r="X714"/>
  <c r="X712"/>
  <c r="Z712" s="1"/>
  <c r="X706"/>
  <c r="X704"/>
  <c r="Z704" s="1"/>
  <c r="X702"/>
  <c r="X700"/>
  <c r="Z700" s="1"/>
  <c r="X698"/>
  <c r="X696"/>
  <c r="Z696" s="1"/>
  <c r="X694"/>
  <c r="X690"/>
  <c r="Z690" s="1"/>
  <c r="X688"/>
  <c r="X686"/>
  <c r="Z686" s="1"/>
  <c r="V593"/>
  <c r="U593" s="1"/>
  <c r="L593"/>
  <c r="L556"/>
  <c r="K556"/>
  <c r="L554"/>
  <c r="K554"/>
  <c r="L552"/>
  <c r="K552"/>
  <c r="L550"/>
  <c r="K550"/>
  <c r="L548"/>
  <c r="K548"/>
  <c r="K546"/>
  <c r="L546" s="1"/>
  <c r="X543"/>
  <c r="L541"/>
  <c r="K541"/>
  <c r="L539"/>
  <c r="K539"/>
  <c r="L537"/>
  <c r="K537"/>
  <c r="L535"/>
  <c r="K535"/>
  <c r="L533"/>
  <c r="K533"/>
  <c r="L531"/>
  <c r="K531"/>
  <c r="L529"/>
  <c r="K529"/>
  <c r="L527"/>
  <c r="K527"/>
  <c r="K525"/>
  <c r="L525" s="1"/>
  <c r="K524"/>
  <c r="V524" s="1"/>
  <c r="U524" s="1"/>
  <c r="X524" s="1"/>
  <c r="Z524" s="1"/>
  <c r="K522"/>
  <c r="L522" s="1"/>
  <c r="V517"/>
  <c r="U517" s="1"/>
  <c r="X517" s="1"/>
  <c r="K514"/>
  <c r="L514" s="1"/>
  <c r="L512"/>
  <c r="K512"/>
  <c r="L510"/>
  <c r="K510"/>
  <c r="L508"/>
  <c r="K508"/>
  <c r="L506"/>
  <c r="K506"/>
  <c r="L504"/>
  <c r="K504"/>
  <c r="K502"/>
  <c r="V502" s="1"/>
  <c r="U502" s="1"/>
  <c r="X502" s="1"/>
  <c r="K500"/>
  <c r="L500" s="1"/>
  <c r="K498"/>
  <c r="V498" s="1"/>
  <c r="U498" s="1"/>
  <c r="X498" s="1"/>
  <c r="K496"/>
  <c r="L496" s="1"/>
  <c r="K494"/>
  <c r="V494" s="1"/>
  <c r="U494" s="1"/>
  <c r="X494" s="1"/>
  <c r="K492"/>
  <c r="L492" s="1"/>
  <c r="K490"/>
  <c r="V490" s="1"/>
  <c r="U490" s="1"/>
  <c r="X490" s="1"/>
  <c r="L488"/>
  <c r="K488"/>
  <c r="L486"/>
  <c r="K486"/>
  <c r="L484"/>
  <c r="K484"/>
  <c r="L482"/>
  <c r="K482"/>
  <c r="L480"/>
  <c r="K480"/>
  <c r="L478"/>
  <c r="K478"/>
  <c r="L476"/>
  <c r="K476"/>
  <c r="L474"/>
  <c r="K474"/>
  <c r="L472"/>
  <c r="K472"/>
  <c r="L470"/>
  <c r="K470"/>
  <c r="L468"/>
  <c r="K468"/>
  <c r="L466"/>
  <c r="K466"/>
  <c r="L464"/>
  <c r="K464"/>
  <c r="K462"/>
  <c r="L462" s="1"/>
  <c r="K460"/>
  <c r="V460" s="1"/>
  <c r="U460" s="1"/>
  <c r="X460" s="1"/>
  <c r="K458"/>
  <c r="L458" s="1"/>
  <c r="L456"/>
  <c r="K456"/>
  <c r="L454"/>
  <c r="K454"/>
  <c r="L452"/>
  <c r="K452"/>
  <c r="L450"/>
  <c r="K450"/>
  <c r="L448"/>
  <c r="K448"/>
  <c r="L446"/>
  <c r="K446"/>
  <c r="L444"/>
  <c r="K444"/>
  <c r="L442"/>
  <c r="K442"/>
  <c r="L440"/>
  <c r="K440"/>
  <c r="L438"/>
  <c r="K438"/>
  <c r="L436"/>
  <c r="K436"/>
  <c r="K723"/>
  <c r="K721"/>
  <c r="K719"/>
  <c r="K717"/>
  <c r="K715"/>
  <c r="K713"/>
  <c r="K705"/>
  <c r="K703"/>
  <c r="K701"/>
  <c r="K699"/>
  <c r="K697"/>
  <c r="K695"/>
  <c r="K693"/>
  <c r="K689"/>
  <c r="K687"/>
  <c r="K685"/>
  <c r="K683"/>
  <c r="K681"/>
  <c r="K679"/>
  <c r="K677"/>
  <c r="K675"/>
  <c r="K664"/>
  <c r="K662"/>
  <c r="K660"/>
  <c r="K658"/>
  <c r="K656"/>
  <c r="K654"/>
  <c r="K652"/>
  <c r="K650"/>
  <c r="K648"/>
  <c r="K646"/>
  <c r="K644"/>
  <c r="K642"/>
  <c r="K633"/>
  <c r="L633" s="1"/>
  <c r="K623"/>
  <c r="K619"/>
  <c r="K615"/>
  <c r="K611"/>
  <c r="L611" s="1"/>
  <c r="K608"/>
  <c r="L608" s="1"/>
  <c r="K599"/>
  <c r="L599" s="1"/>
  <c r="K595"/>
  <c r="L595" s="1"/>
  <c r="K591"/>
  <c r="L591" s="1"/>
  <c r="K587"/>
  <c r="L587" s="1"/>
  <c r="K583"/>
  <c r="L583" s="1"/>
  <c r="K579"/>
  <c r="K566"/>
  <c r="K562"/>
  <c r="K558"/>
  <c r="V727"/>
  <c r="U727" s="1"/>
  <c r="X727" s="1"/>
  <c r="V725"/>
  <c r="U725" s="1"/>
  <c r="V711"/>
  <c r="U711" s="1"/>
  <c r="X711" s="1"/>
  <c r="L711"/>
  <c r="V709"/>
  <c r="U709" s="1"/>
  <c r="L709"/>
  <c r="V707"/>
  <c r="U707" s="1"/>
  <c r="X707" s="1"/>
  <c r="L707"/>
  <c r="V691"/>
  <c r="U691" s="1"/>
  <c r="L691"/>
  <c r="V673"/>
  <c r="U673" s="1"/>
  <c r="L673"/>
  <c r="V666"/>
  <c r="U666" s="1"/>
  <c r="L666"/>
  <c r="V640"/>
  <c r="U640" s="1"/>
  <c r="L640"/>
  <c r="V638"/>
  <c r="U638" s="1"/>
  <c r="L638"/>
  <c r="V636"/>
  <c r="U636" s="1"/>
  <c r="L636"/>
  <c r="K634"/>
  <c r="V634" s="1"/>
  <c r="U634" s="1"/>
  <c r="X634" s="1"/>
  <c r="K632"/>
  <c r="V632" s="1"/>
  <c r="U632" s="1"/>
  <c r="X632" s="1"/>
  <c r="K630"/>
  <c r="V630" s="1"/>
  <c r="U630" s="1"/>
  <c r="X630" s="1"/>
  <c r="K627"/>
  <c r="V627" s="1"/>
  <c r="U627" s="1"/>
  <c r="X627" s="1"/>
  <c r="K624"/>
  <c r="V624" s="1"/>
  <c r="U624" s="1"/>
  <c r="X624" s="1"/>
  <c r="K622"/>
  <c r="L622"/>
  <c r="K620"/>
  <c r="L620"/>
  <c r="K618"/>
  <c r="L618"/>
  <c r="K616"/>
  <c r="L616"/>
  <c r="K614"/>
  <c r="L614"/>
  <c r="K612"/>
  <c r="L612"/>
  <c r="K610"/>
  <c r="V610" s="1"/>
  <c r="U610" s="1"/>
  <c r="X610" s="1"/>
  <c r="K609"/>
  <c r="V609" s="1"/>
  <c r="U609" s="1"/>
  <c r="X609" s="1"/>
  <c r="V606"/>
  <c r="U606" s="1"/>
  <c r="V604"/>
  <c r="U604" s="1"/>
  <c r="X604" s="1"/>
  <c r="K602"/>
  <c r="V602" s="1"/>
  <c r="U602" s="1"/>
  <c r="X602" s="1"/>
  <c r="K600"/>
  <c r="V600" s="1"/>
  <c r="U600" s="1"/>
  <c r="X600" s="1"/>
  <c r="K598"/>
  <c r="V598" s="1"/>
  <c r="U598" s="1"/>
  <c r="X598" s="1"/>
  <c r="V596"/>
  <c r="U596" s="1"/>
  <c r="X596" s="1"/>
  <c r="K594"/>
  <c r="V594" s="1"/>
  <c r="U594" s="1"/>
  <c r="X594" s="1"/>
  <c r="V592"/>
  <c r="U592" s="1"/>
  <c r="K592"/>
  <c r="L592"/>
  <c r="K590"/>
  <c r="V590" s="1"/>
  <c r="U590" s="1"/>
  <c r="X590" s="1"/>
  <c r="K588"/>
  <c r="V588" s="1"/>
  <c r="U588" s="1"/>
  <c r="X588" s="1"/>
  <c r="V586"/>
  <c r="U586" s="1"/>
  <c r="K586"/>
  <c r="L586"/>
  <c r="K584"/>
  <c r="V584" s="1"/>
  <c r="U584" s="1"/>
  <c r="X584" s="1"/>
  <c r="K582"/>
  <c r="V582" s="1"/>
  <c r="U582" s="1"/>
  <c r="X582" s="1"/>
  <c r="K580"/>
  <c r="L580"/>
  <c r="K578"/>
  <c r="V578" s="1"/>
  <c r="U578" s="1"/>
  <c r="X578" s="1"/>
  <c r="K569"/>
  <c r="L569"/>
  <c r="K567"/>
  <c r="L567"/>
  <c r="K565"/>
  <c r="L565"/>
  <c r="K563"/>
  <c r="L563"/>
  <c r="K561"/>
  <c r="L561"/>
  <c r="K559"/>
  <c r="L559"/>
  <c r="K557"/>
  <c r="L557"/>
  <c r="K555"/>
  <c r="L555"/>
  <c r="K553"/>
  <c r="L553"/>
  <c r="K551"/>
  <c r="L551"/>
  <c r="K549"/>
  <c r="L549"/>
  <c r="K547"/>
  <c r="V547" s="1"/>
  <c r="U547" s="1"/>
  <c r="X547" s="1"/>
  <c r="V545"/>
  <c r="U545" s="1"/>
  <c r="V542"/>
  <c r="U542" s="1"/>
  <c r="K540"/>
  <c r="L540"/>
  <c r="K538"/>
  <c r="L538"/>
  <c r="K536"/>
  <c r="L536"/>
  <c r="K534"/>
  <c r="L534"/>
  <c r="K532"/>
  <c r="L532"/>
  <c r="K530"/>
  <c r="L530"/>
  <c r="K528"/>
  <c r="L528"/>
  <c r="K526"/>
  <c r="V526" s="1"/>
  <c r="U526" s="1"/>
  <c r="X526" s="1"/>
  <c r="K523"/>
  <c r="V523" s="1"/>
  <c r="U523" s="1"/>
  <c r="X523" s="1"/>
  <c r="K521"/>
  <c r="V521" s="1"/>
  <c r="U521" s="1"/>
  <c r="X521" s="1"/>
  <c r="K515"/>
  <c r="V515" s="1"/>
  <c r="U515" s="1"/>
  <c r="X515" s="1"/>
  <c r="V513"/>
  <c r="U513" s="1"/>
  <c r="K513"/>
  <c r="L513"/>
  <c r="K511"/>
  <c r="L511"/>
  <c r="K509"/>
  <c r="L509"/>
  <c r="K507"/>
  <c r="L507"/>
  <c r="K505"/>
  <c r="L505"/>
  <c r="K503"/>
  <c r="L503"/>
  <c r="K501"/>
  <c r="V501" s="1"/>
  <c r="U501" s="1"/>
  <c r="X501" s="1"/>
  <c r="K499"/>
  <c r="V499" s="1"/>
  <c r="U499" s="1"/>
  <c r="X499" s="1"/>
  <c r="K497"/>
  <c r="V497" s="1"/>
  <c r="U497" s="1"/>
  <c r="X497" s="1"/>
  <c r="K495"/>
  <c r="V495" s="1"/>
  <c r="U495" s="1"/>
  <c r="X495" s="1"/>
  <c r="K493"/>
  <c r="V493" s="1"/>
  <c r="U493" s="1"/>
  <c r="X493" s="1"/>
  <c r="K491"/>
  <c r="V491" s="1"/>
  <c r="U491" s="1"/>
  <c r="X491" s="1"/>
  <c r="K489"/>
  <c r="V489" s="1"/>
  <c r="U489" s="1"/>
  <c r="X489" s="1"/>
  <c r="K487"/>
  <c r="L487"/>
  <c r="K485"/>
  <c r="L485"/>
  <c r="K483"/>
  <c r="L483"/>
  <c r="K481"/>
  <c r="L481"/>
  <c r="K479"/>
  <c r="L479"/>
  <c r="K477"/>
  <c r="L477"/>
  <c r="K475"/>
  <c r="L475"/>
  <c r="K473"/>
  <c r="L473"/>
  <c r="K471"/>
  <c r="L471"/>
  <c r="K469"/>
  <c r="L469"/>
  <c r="K467"/>
  <c r="L467"/>
  <c r="K465"/>
  <c r="L465"/>
  <c r="K463"/>
  <c r="L463"/>
  <c r="K461"/>
  <c r="V461" s="1"/>
  <c r="U461" s="1"/>
  <c r="X461" s="1"/>
  <c r="K459"/>
  <c r="V459" s="1"/>
  <c r="U459" s="1"/>
  <c r="X459" s="1"/>
  <c r="K457"/>
  <c r="L457"/>
  <c r="K455"/>
  <c r="L455"/>
  <c r="K453"/>
  <c r="L453"/>
  <c r="K451"/>
  <c r="L451"/>
  <c r="K449"/>
  <c r="L449"/>
  <c r="K447"/>
  <c r="L447"/>
  <c r="K445"/>
  <c r="L445"/>
  <c r="K443"/>
  <c r="L443"/>
  <c r="K441"/>
  <c r="L441"/>
  <c r="K439"/>
  <c r="L439"/>
  <c r="K437"/>
  <c r="L437"/>
  <c r="K728"/>
  <c r="K722"/>
  <c r="K720"/>
  <c r="K718"/>
  <c r="K716"/>
  <c r="K714"/>
  <c r="K712"/>
  <c r="K710"/>
  <c r="L710" s="1"/>
  <c r="K708"/>
  <c r="L708" s="1"/>
  <c r="K706"/>
  <c r="K704"/>
  <c r="K702"/>
  <c r="K700"/>
  <c r="K698"/>
  <c r="K696"/>
  <c r="K694"/>
  <c r="K692"/>
  <c r="L692" s="1"/>
  <c r="K690"/>
  <c r="K688"/>
  <c r="K686"/>
  <c r="K684"/>
  <c r="K682"/>
  <c r="K680"/>
  <c r="K678"/>
  <c r="K676"/>
  <c r="K674"/>
  <c r="K672"/>
  <c r="L672" s="1"/>
  <c r="K671"/>
  <c r="L671" s="1"/>
  <c r="L667"/>
  <c r="K665"/>
  <c r="L665" s="1"/>
  <c r="K663"/>
  <c r="K661"/>
  <c r="K659"/>
  <c r="K657"/>
  <c r="K655"/>
  <c r="K653"/>
  <c r="K651"/>
  <c r="K649"/>
  <c r="K647"/>
  <c r="K645"/>
  <c r="K643"/>
  <c r="K641"/>
  <c r="K639"/>
  <c r="L639" s="1"/>
  <c r="K637"/>
  <c r="L637" s="1"/>
  <c r="K635"/>
  <c r="L635" s="1"/>
  <c r="K631"/>
  <c r="L631" s="1"/>
  <c r="K625"/>
  <c r="L625" s="1"/>
  <c r="K621"/>
  <c r="K617"/>
  <c r="K613"/>
  <c r="K601"/>
  <c r="L601" s="1"/>
  <c r="K593"/>
  <c r="K589"/>
  <c r="L589" s="1"/>
  <c r="K585"/>
  <c r="L585" s="1"/>
  <c r="K581"/>
  <c r="K568"/>
  <c r="K564"/>
  <c r="K560"/>
  <c r="Z722"/>
  <c r="Y722"/>
  <c r="W722"/>
  <c r="Y720"/>
  <c r="Z718"/>
  <c r="Y718"/>
  <c r="W718"/>
  <c r="Y716"/>
  <c r="Z714"/>
  <c r="Y714"/>
  <c r="W714"/>
  <c r="Y712"/>
  <c r="Z706"/>
  <c r="Y706"/>
  <c r="W706"/>
  <c r="Y704"/>
  <c r="Z702"/>
  <c r="Y702"/>
  <c r="W702"/>
  <c r="Y700"/>
  <c r="Z698"/>
  <c r="Y698"/>
  <c r="W698"/>
  <c r="Y696"/>
  <c r="Z694"/>
  <c r="Y694"/>
  <c r="W694"/>
  <c r="Y690"/>
  <c r="Z688"/>
  <c r="Y688"/>
  <c r="W688"/>
  <c r="Y686"/>
  <c r="Z684"/>
  <c r="Y684"/>
  <c r="W684"/>
  <c r="Z682"/>
  <c r="Y682"/>
  <c r="W682"/>
  <c r="Z680"/>
  <c r="Y680"/>
  <c r="W680"/>
  <c r="Z678"/>
  <c r="Y678"/>
  <c r="W678"/>
  <c r="Z676"/>
  <c r="Y676"/>
  <c r="W676"/>
  <c r="Y674"/>
  <c r="Z674"/>
  <c r="W674"/>
  <c r="Y663"/>
  <c r="Z663"/>
  <c r="W663"/>
  <c r="Y661"/>
  <c r="Z661"/>
  <c r="W661"/>
  <c r="Y659"/>
  <c r="Z659"/>
  <c r="W659"/>
  <c r="Y657"/>
  <c r="Z657"/>
  <c r="W657"/>
  <c r="Y655"/>
  <c r="Z655"/>
  <c r="W655"/>
  <c r="Y653"/>
  <c r="Z653"/>
  <c r="W653"/>
  <c r="Y651"/>
  <c r="Z651"/>
  <c r="W651"/>
  <c r="Y649"/>
  <c r="Z649"/>
  <c r="W649"/>
  <c r="Y647"/>
  <c r="Z647"/>
  <c r="W647"/>
  <c r="Y645"/>
  <c r="Z645"/>
  <c r="W645"/>
  <c r="Y643"/>
  <c r="Z643"/>
  <c r="W643"/>
  <c r="Y641"/>
  <c r="Z641"/>
  <c r="W641"/>
  <c r="Y623"/>
  <c r="Z623"/>
  <c r="W623"/>
  <c r="Y621"/>
  <c r="Z621"/>
  <c r="W621"/>
  <c r="Y619"/>
  <c r="Z619"/>
  <c r="W619"/>
  <c r="Y617"/>
  <c r="Z617"/>
  <c r="W617"/>
  <c r="X615"/>
  <c r="T615"/>
  <c r="X613"/>
  <c r="T613"/>
  <c r="T611"/>
  <c r="T608"/>
  <c r="T601"/>
  <c r="T599"/>
  <c r="T595"/>
  <c r="X593"/>
  <c r="T591"/>
  <c r="T589"/>
  <c r="T587"/>
  <c r="T585"/>
  <c r="T583"/>
  <c r="X581"/>
  <c r="T581"/>
  <c r="X579"/>
  <c r="T579"/>
  <c r="X568"/>
  <c r="T568"/>
  <c r="X566"/>
  <c r="T566"/>
  <c r="X564"/>
  <c r="T564"/>
  <c r="X562"/>
  <c r="T562"/>
  <c r="X560"/>
  <c r="T560"/>
  <c r="X558"/>
  <c r="T558"/>
  <c r="X556"/>
  <c r="T556"/>
  <c r="X554"/>
  <c r="T554"/>
  <c r="X552"/>
  <c r="T552"/>
  <c r="X550"/>
  <c r="T550"/>
  <c r="X548"/>
  <c r="T548"/>
  <c r="T546"/>
  <c r="T543"/>
  <c r="X541"/>
  <c r="T541"/>
  <c r="X539"/>
  <c r="T539"/>
  <c r="X537"/>
  <c r="T537"/>
  <c r="X535"/>
  <c r="T535"/>
  <c r="X533"/>
  <c r="T533"/>
  <c r="X531"/>
  <c r="T531"/>
  <c r="X529"/>
  <c r="T529"/>
  <c r="X527"/>
  <c r="T527"/>
  <c r="T525"/>
  <c r="T524"/>
  <c r="T522"/>
  <c r="T517"/>
  <c r="T514"/>
  <c r="X512"/>
  <c r="T512"/>
  <c r="X510"/>
  <c r="T510"/>
  <c r="X508"/>
  <c r="T508"/>
  <c r="X506"/>
  <c r="T506"/>
  <c r="X504"/>
  <c r="T504"/>
  <c r="T502"/>
  <c r="T500"/>
  <c r="T498"/>
  <c r="T496"/>
  <c r="T494"/>
  <c r="T492"/>
  <c r="T490"/>
  <c r="X488"/>
  <c r="T488"/>
  <c r="X486"/>
  <c r="T486"/>
  <c r="X484"/>
  <c r="T484"/>
  <c r="X482"/>
  <c r="T482"/>
  <c r="X480"/>
  <c r="T480"/>
  <c r="X478"/>
  <c r="T478"/>
  <c r="X476"/>
  <c r="T476"/>
  <c r="X474"/>
  <c r="T474"/>
  <c r="X472"/>
  <c r="T472"/>
  <c r="X470"/>
  <c r="T470"/>
  <c r="X468"/>
  <c r="T468"/>
  <c r="X466"/>
  <c r="T466"/>
  <c r="X464"/>
  <c r="T464"/>
  <c r="T462"/>
  <c r="T460"/>
  <c r="T458"/>
  <c r="X456"/>
  <c r="T456"/>
  <c r="X454"/>
  <c r="T454"/>
  <c r="X452"/>
  <c r="T452"/>
  <c r="X450"/>
  <c r="T450"/>
  <c r="X448"/>
  <c r="T448"/>
  <c r="X446"/>
  <c r="T446"/>
  <c r="X444"/>
  <c r="T444"/>
  <c r="X442"/>
  <c r="T442"/>
  <c r="X440"/>
  <c r="T440"/>
  <c r="X438"/>
  <c r="T438"/>
  <c r="X436"/>
  <c r="T436"/>
  <c r="S728"/>
  <c r="S726"/>
  <c r="T726" s="1"/>
  <c r="S724"/>
  <c r="T724" s="1"/>
  <c r="S722"/>
  <c r="S720"/>
  <c r="S718"/>
  <c r="S716"/>
  <c r="S714"/>
  <c r="S712"/>
  <c r="S710"/>
  <c r="S708"/>
  <c r="S706"/>
  <c r="S704"/>
  <c r="S702"/>
  <c r="S700"/>
  <c r="S698"/>
  <c r="S696"/>
  <c r="S694"/>
  <c r="S692"/>
  <c r="S690"/>
  <c r="S688"/>
  <c r="S686"/>
  <c r="S684"/>
  <c r="S682"/>
  <c r="S680"/>
  <c r="S678"/>
  <c r="S676"/>
  <c r="S674"/>
  <c r="S672"/>
  <c r="S671"/>
  <c r="S667"/>
  <c r="S665"/>
  <c r="S663"/>
  <c r="S661"/>
  <c r="S659"/>
  <c r="S657"/>
  <c r="S655"/>
  <c r="S653"/>
  <c r="S651"/>
  <c r="S649"/>
  <c r="S647"/>
  <c r="S645"/>
  <c r="S643"/>
  <c r="S641"/>
  <c r="S639"/>
  <c r="S637"/>
  <c r="S635"/>
  <c r="S633"/>
  <c r="S631"/>
  <c r="S625"/>
  <c r="S623"/>
  <c r="S621"/>
  <c r="S619"/>
  <c r="S617"/>
  <c r="S615"/>
  <c r="S613"/>
  <c r="S611"/>
  <c r="S608"/>
  <c r="S605"/>
  <c r="T605" s="1"/>
  <c r="S603"/>
  <c r="T603" s="1"/>
  <c r="S601"/>
  <c r="S599"/>
  <c r="S597"/>
  <c r="T597" s="1"/>
  <c r="S595"/>
  <c r="S593"/>
  <c r="T593" s="1"/>
  <c r="S591"/>
  <c r="S589"/>
  <c r="S587"/>
  <c r="S585"/>
  <c r="S583"/>
  <c r="S581"/>
  <c r="S579"/>
  <c r="S577"/>
  <c r="T577" s="1"/>
  <c r="S572"/>
  <c r="T572" s="1"/>
  <c r="S568"/>
  <c r="S566"/>
  <c r="S564"/>
  <c r="S562"/>
  <c r="S560"/>
  <c r="S558"/>
  <c r="S556"/>
  <c r="S554"/>
  <c r="S552"/>
  <c r="S550"/>
  <c r="S548"/>
  <c r="S546"/>
  <c r="S543"/>
  <c r="S541"/>
  <c r="S539"/>
  <c r="S537"/>
  <c r="S535"/>
  <c r="S533"/>
  <c r="S531"/>
  <c r="S529"/>
  <c r="S527"/>
  <c r="S525"/>
  <c r="S524"/>
  <c r="S522"/>
  <c r="S517"/>
  <c r="S514"/>
  <c r="S512"/>
  <c r="S510"/>
  <c r="S508"/>
  <c r="S506"/>
  <c r="S504"/>
  <c r="S502"/>
  <c r="S500"/>
  <c r="S498"/>
  <c r="S496"/>
  <c r="S494"/>
  <c r="S492"/>
  <c r="S490"/>
  <c r="S488"/>
  <c r="S486"/>
  <c r="S484"/>
  <c r="S482"/>
  <c r="S480"/>
  <c r="S478"/>
  <c r="S476"/>
  <c r="S474"/>
  <c r="S472"/>
  <c r="S470"/>
  <c r="S468"/>
  <c r="S466"/>
  <c r="S464"/>
  <c r="S462"/>
  <c r="S460"/>
  <c r="S458"/>
  <c r="S456"/>
  <c r="S454"/>
  <c r="S452"/>
  <c r="S450"/>
  <c r="S448"/>
  <c r="S446"/>
  <c r="S444"/>
  <c r="S442"/>
  <c r="S440"/>
  <c r="S438"/>
  <c r="S436"/>
  <c r="S432"/>
  <c r="T728"/>
  <c r="T722"/>
  <c r="T720"/>
  <c r="T718"/>
  <c r="T716"/>
  <c r="T714"/>
  <c r="T712"/>
  <c r="T710"/>
  <c r="T708"/>
  <c r="T706"/>
  <c r="T704"/>
  <c r="T702"/>
  <c r="T700"/>
  <c r="T698"/>
  <c r="T696"/>
  <c r="T694"/>
  <c r="T692"/>
  <c r="T690"/>
  <c r="T688"/>
  <c r="T686"/>
  <c r="T684"/>
  <c r="T682"/>
  <c r="T680"/>
  <c r="T678"/>
  <c r="T676"/>
  <c r="T674"/>
  <c r="T672"/>
  <c r="T671"/>
  <c r="T667"/>
  <c r="T665"/>
  <c r="T663"/>
  <c r="T661"/>
  <c r="T659"/>
  <c r="T657"/>
  <c r="T655"/>
  <c r="T653"/>
  <c r="T651"/>
  <c r="T649"/>
  <c r="T647"/>
  <c r="T645"/>
  <c r="T643"/>
  <c r="T641"/>
  <c r="T639"/>
  <c r="T637"/>
  <c r="T635"/>
  <c r="T631"/>
  <c r="T625"/>
  <c r="T621"/>
  <c r="T617"/>
  <c r="Z723"/>
  <c r="Y723"/>
  <c r="W723"/>
  <c r="Z721"/>
  <c r="Y721"/>
  <c r="W721"/>
  <c r="Z719"/>
  <c r="Y719"/>
  <c r="W719"/>
  <c r="Z717"/>
  <c r="Y717"/>
  <c r="W717"/>
  <c r="Z715"/>
  <c r="Y715"/>
  <c r="W715"/>
  <c r="Z713"/>
  <c r="Y713"/>
  <c r="W713"/>
  <c r="Z705"/>
  <c r="Y705"/>
  <c r="W705"/>
  <c r="Z703"/>
  <c r="W703"/>
  <c r="Z701"/>
  <c r="Y701"/>
  <c r="W701"/>
  <c r="Z699"/>
  <c r="W699"/>
  <c r="Z697"/>
  <c r="Y697"/>
  <c r="W697"/>
  <c r="Z695"/>
  <c r="W695"/>
  <c r="Z693"/>
  <c r="Y693"/>
  <c r="W693"/>
  <c r="Z689"/>
  <c r="W689"/>
  <c r="Z687"/>
  <c r="Y687"/>
  <c r="W687"/>
  <c r="Z685"/>
  <c r="Y685"/>
  <c r="W685"/>
  <c r="Z683"/>
  <c r="Y683"/>
  <c r="W683"/>
  <c r="Z681"/>
  <c r="Y681"/>
  <c r="W681"/>
  <c r="Z679"/>
  <c r="Y679"/>
  <c r="W679"/>
  <c r="Z677"/>
  <c r="Y677"/>
  <c r="W677"/>
  <c r="Z675"/>
  <c r="Y675"/>
  <c r="W675"/>
  <c r="W666"/>
  <c r="Z664"/>
  <c r="Y664"/>
  <c r="W664"/>
  <c r="Z662"/>
  <c r="Y662"/>
  <c r="W662"/>
  <c r="Z660"/>
  <c r="Y660"/>
  <c r="W660"/>
  <c r="Z658"/>
  <c r="Y658"/>
  <c r="W658"/>
  <c r="Z656"/>
  <c r="Y656"/>
  <c r="W656"/>
  <c r="Z654"/>
  <c r="Y654"/>
  <c r="W654"/>
  <c r="Z652"/>
  <c r="Y652"/>
  <c r="W652"/>
  <c r="Z650"/>
  <c r="Y650"/>
  <c r="W650"/>
  <c r="Z648"/>
  <c r="Y648"/>
  <c r="W648"/>
  <c r="Z646"/>
  <c r="Y646"/>
  <c r="W646"/>
  <c r="Z644"/>
  <c r="Y644"/>
  <c r="W644"/>
  <c r="Z642"/>
  <c r="Y642"/>
  <c r="W642"/>
  <c r="T634"/>
  <c r="T632"/>
  <c r="T630"/>
  <c r="T627"/>
  <c r="T624"/>
  <c r="X622"/>
  <c r="T622"/>
  <c r="X620"/>
  <c r="T620"/>
  <c r="X618"/>
  <c r="T618"/>
  <c r="X616"/>
  <c r="T616"/>
  <c r="X614"/>
  <c r="T614"/>
  <c r="X612"/>
  <c r="T612"/>
  <c r="T610"/>
  <c r="T609"/>
  <c r="T602"/>
  <c r="T600"/>
  <c r="T598"/>
  <c r="T594"/>
  <c r="X592"/>
  <c r="T590"/>
  <c r="T588"/>
  <c r="X586"/>
  <c r="T584"/>
  <c r="T582"/>
  <c r="X580"/>
  <c r="T580"/>
  <c r="T578"/>
  <c r="X569"/>
  <c r="T569"/>
  <c r="X567"/>
  <c r="T567"/>
  <c r="X565"/>
  <c r="T565"/>
  <c r="X563"/>
  <c r="T563"/>
  <c r="X561"/>
  <c r="T561"/>
  <c r="X559"/>
  <c r="T559"/>
  <c r="X557"/>
  <c r="T557"/>
  <c r="X555"/>
  <c r="T555"/>
  <c r="X553"/>
  <c r="T553"/>
  <c r="X551"/>
  <c r="T551"/>
  <c r="X549"/>
  <c r="T549"/>
  <c r="T547"/>
  <c r="X540"/>
  <c r="T540"/>
  <c r="X538"/>
  <c r="T538"/>
  <c r="X536"/>
  <c r="T536"/>
  <c r="X534"/>
  <c r="T534"/>
  <c r="X532"/>
  <c r="T532"/>
  <c r="X530"/>
  <c r="T530"/>
  <c r="X528"/>
  <c r="T528"/>
  <c r="T526"/>
  <c r="T523"/>
  <c r="T521"/>
  <c r="T515"/>
  <c r="X513"/>
  <c r="X511"/>
  <c r="T511"/>
  <c r="X509"/>
  <c r="T509"/>
  <c r="X507"/>
  <c r="T507"/>
  <c r="X505"/>
  <c r="T505"/>
  <c r="X503"/>
  <c r="T503"/>
  <c r="T501"/>
  <c r="T499"/>
  <c r="T497"/>
  <c r="T495"/>
  <c r="T493"/>
  <c r="T491"/>
  <c r="T489"/>
  <c r="X487"/>
  <c r="T487"/>
  <c r="X485"/>
  <c r="T485"/>
  <c r="X483"/>
  <c r="T483"/>
  <c r="X481"/>
  <c r="T481"/>
  <c r="X479"/>
  <c r="T479"/>
  <c r="X477"/>
  <c r="T477"/>
  <c r="X475"/>
  <c r="T475"/>
  <c r="X473"/>
  <c r="T473"/>
  <c r="X471"/>
  <c r="T471"/>
  <c r="X469"/>
  <c r="T469"/>
  <c r="X467"/>
  <c r="T467"/>
  <c r="X465"/>
  <c r="T465"/>
  <c r="X463"/>
  <c r="T463"/>
  <c r="T461"/>
  <c r="T459"/>
  <c r="X457"/>
  <c r="T457"/>
  <c r="X455"/>
  <c r="T455"/>
  <c r="X453"/>
  <c r="T453"/>
  <c r="X451"/>
  <c r="T451"/>
  <c r="X449"/>
  <c r="T449"/>
  <c r="X447"/>
  <c r="T447"/>
  <c r="X445"/>
  <c r="T445"/>
  <c r="X443"/>
  <c r="T443"/>
  <c r="X441"/>
  <c r="T441"/>
  <c r="X439"/>
  <c r="T439"/>
  <c r="X437"/>
  <c r="T437"/>
  <c r="X725"/>
  <c r="X709"/>
  <c r="X691"/>
  <c r="X673"/>
  <c r="X640"/>
  <c r="X638"/>
  <c r="X636"/>
  <c r="S725"/>
  <c r="S723"/>
  <c r="S721"/>
  <c r="S719"/>
  <c r="S717"/>
  <c r="S715"/>
  <c r="S713"/>
  <c r="S711"/>
  <c r="S709"/>
  <c r="S707"/>
  <c r="S705"/>
  <c r="S703"/>
  <c r="S701"/>
  <c r="S699"/>
  <c r="S697"/>
  <c r="S695"/>
  <c r="S693"/>
  <c r="S691"/>
  <c r="S689"/>
  <c r="S687"/>
  <c r="S685"/>
  <c r="S683"/>
  <c r="S681"/>
  <c r="S679"/>
  <c r="S677"/>
  <c r="S675"/>
  <c r="S673"/>
  <c r="S666"/>
  <c r="Y666" s="1"/>
  <c r="Z666" s="1"/>
  <c r="S664"/>
  <c r="S662"/>
  <c r="S660"/>
  <c r="S658"/>
  <c r="S656"/>
  <c r="S654"/>
  <c r="S652"/>
  <c r="S650"/>
  <c r="S648"/>
  <c r="S646"/>
  <c r="S644"/>
  <c r="S642"/>
  <c r="S640"/>
  <c r="S638"/>
  <c r="S636"/>
  <c r="S634"/>
  <c r="S632"/>
  <c r="S630"/>
  <c r="S627"/>
  <c r="S624"/>
  <c r="S622"/>
  <c r="S620"/>
  <c r="S618"/>
  <c r="S616"/>
  <c r="S614"/>
  <c r="S612"/>
  <c r="S610"/>
  <c r="S609"/>
  <c r="S604"/>
  <c r="T604" s="1"/>
  <c r="S602"/>
  <c r="S600"/>
  <c r="S598"/>
  <c r="S596"/>
  <c r="T596" s="1"/>
  <c r="S594"/>
  <c r="S592"/>
  <c r="T592" s="1"/>
  <c r="S590"/>
  <c r="S588"/>
  <c r="S586"/>
  <c r="T586" s="1"/>
  <c r="S584"/>
  <c r="S582"/>
  <c r="S580"/>
  <c r="S578"/>
  <c r="S569"/>
  <c r="S567"/>
  <c r="S565"/>
  <c r="S563"/>
  <c r="S561"/>
  <c r="S559"/>
  <c r="S557"/>
  <c r="S555"/>
  <c r="S553"/>
  <c r="S551"/>
  <c r="S549"/>
  <c r="S547"/>
  <c r="S540"/>
  <c r="S538"/>
  <c r="S536"/>
  <c r="S534"/>
  <c r="S532"/>
  <c r="S530"/>
  <c r="S528"/>
  <c r="S526"/>
  <c r="S523"/>
  <c r="S521"/>
  <c r="S515"/>
  <c r="S513"/>
  <c r="T513" s="1"/>
  <c r="S511"/>
  <c r="S509"/>
  <c r="S507"/>
  <c r="S505"/>
  <c r="S503"/>
  <c r="S501"/>
  <c r="S499"/>
  <c r="S497"/>
  <c r="S495"/>
  <c r="S493"/>
  <c r="S491"/>
  <c r="S489"/>
  <c r="S487"/>
  <c r="S485"/>
  <c r="S483"/>
  <c r="S481"/>
  <c r="S479"/>
  <c r="S477"/>
  <c r="S475"/>
  <c r="S473"/>
  <c r="S471"/>
  <c r="S469"/>
  <c r="S467"/>
  <c r="S465"/>
  <c r="S463"/>
  <c r="S461"/>
  <c r="S459"/>
  <c r="S457"/>
  <c r="S455"/>
  <c r="S453"/>
  <c r="S451"/>
  <c r="S449"/>
  <c r="S447"/>
  <c r="S445"/>
  <c r="S443"/>
  <c r="S441"/>
  <c r="S439"/>
  <c r="S437"/>
  <c r="S435"/>
  <c r="S433"/>
  <c r="S431"/>
  <c r="T727"/>
  <c r="T725"/>
  <c r="T723"/>
  <c r="T721"/>
  <c r="T719"/>
  <c r="T717"/>
  <c r="T715"/>
  <c r="T713"/>
  <c r="T711"/>
  <c r="T709"/>
  <c r="T707"/>
  <c r="T705"/>
  <c r="T703"/>
  <c r="T701"/>
  <c r="T699"/>
  <c r="T697"/>
  <c r="T695"/>
  <c r="T693"/>
  <c r="T691"/>
  <c r="T689"/>
  <c r="T687"/>
  <c r="T685"/>
  <c r="T683"/>
  <c r="T681"/>
  <c r="T679"/>
  <c r="T677"/>
  <c r="T675"/>
  <c r="T673"/>
  <c r="T664"/>
  <c r="T662"/>
  <c r="T660"/>
  <c r="T658"/>
  <c r="T656"/>
  <c r="T654"/>
  <c r="T652"/>
  <c r="T650"/>
  <c r="T648"/>
  <c r="T646"/>
  <c r="T644"/>
  <c r="T642"/>
  <c r="T640"/>
  <c r="T638"/>
  <c r="T636"/>
  <c r="T633"/>
  <c r="T623"/>
  <c r="T619"/>
  <c r="L502" l="1"/>
  <c r="Y295"/>
  <c r="W295"/>
  <c r="Z295"/>
  <c r="V138"/>
  <c r="U138" s="1"/>
  <c r="X138" s="1"/>
  <c r="W138" s="1"/>
  <c r="V137"/>
  <c r="U137" s="1"/>
  <c r="X137" s="1"/>
  <c r="W137" s="1"/>
  <c r="Y138"/>
  <c r="Z138" s="1"/>
  <c r="Y137"/>
  <c r="Z137" s="1"/>
  <c r="W544"/>
  <c r="Z544"/>
  <c r="T666"/>
  <c r="L460"/>
  <c r="Y728"/>
  <c r="W686"/>
  <c r="W690"/>
  <c r="W696"/>
  <c r="W700"/>
  <c r="W704"/>
  <c r="W712"/>
  <c r="W716"/>
  <c r="W720"/>
  <c r="W728"/>
  <c r="L461"/>
  <c r="L491"/>
  <c r="L495"/>
  <c r="L499"/>
  <c r="L521"/>
  <c r="L526"/>
  <c r="L582"/>
  <c r="L590"/>
  <c r="L594"/>
  <c r="L598"/>
  <c r="L602"/>
  <c r="L610"/>
  <c r="L627"/>
  <c r="L632"/>
  <c r="L494"/>
  <c r="L524"/>
  <c r="L490"/>
  <c r="L498"/>
  <c r="L517"/>
  <c r="Y490"/>
  <c r="Z490"/>
  <c r="W490"/>
  <c r="Y498"/>
  <c r="Z498" s="1"/>
  <c r="W498"/>
  <c r="Y517"/>
  <c r="Z517" s="1"/>
  <c r="W517"/>
  <c r="Y543"/>
  <c r="Z543" s="1"/>
  <c r="W543"/>
  <c r="Y459"/>
  <c r="Z459" s="1"/>
  <c r="W459"/>
  <c r="Y489"/>
  <c r="Z489" s="1"/>
  <c r="W489"/>
  <c r="Y493"/>
  <c r="Z493" s="1"/>
  <c r="W493"/>
  <c r="Y497"/>
  <c r="Z497" s="1"/>
  <c r="W497"/>
  <c r="Y501"/>
  <c r="Z501" s="1"/>
  <c r="W501"/>
  <c r="Y515"/>
  <c r="Z515" s="1"/>
  <c r="W515"/>
  <c r="Y523"/>
  <c r="Z523" s="1"/>
  <c r="W523"/>
  <c r="Y547"/>
  <c r="Z547" s="1"/>
  <c r="W547"/>
  <c r="Y578"/>
  <c r="Z578" s="1"/>
  <c r="W578"/>
  <c r="Y584"/>
  <c r="Z584" s="1"/>
  <c r="W584"/>
  <c r="Y588"/>
  <c r="Z588" s="1"/>
  <c r="W588"/>
  <c r="Y596"/>
  <c r="Z596" s="1"/>
  <c r="W596"/>
  <c r="Y600"/>
  <c r="Z600" s="1"/>
  <c r="W600"/>
  <c r="Y604"/>
  <c r="Z604" s="1"/>
  <c r="W604"/>
  <c r="Z609"/>
  <c r="Y609"/>
  <c r="W609"/>
  <c r="Y624"/>
  <c r="Z624" s="1"/>
  <c r="W624"/>
  <c r="Y630"/>
  <c r="Z630" s="1"/>
  <c r="W630"/>
  <c r="Y634"/>
  <c r="Z634" s="1"/>
  <c r="W634"/>
  <c r="Y460"/>
  <c r="Z460" s="1"/>
  <c r="W460"/>
  <c r="Y494"/>
  <c r="Z494" s="1"/>
  <c r="W494"/>
  <c r="Y502"/>
  <c r="Z502" s="1"/>
  <c r="W502"/>
  <c r="Y524"/>
  <c r="W524"/>
  <c r="Y636"/>
  <c r="Z636" s="1"/>
  <c r="W636"/>
  <c r="Y640"/>
  <c r="Z640" s="1"/>
  <c r="W640"/>
  <c r="Y673"/>
  <c r="Z673" s="1"/>
  <c r="W673"/>
  <c r="Y707"/>
  <c r="Z707" s="1"/>
  <c r="W707"/>
  <c r="Y711"/>
  <c r="Z711" s="1"/>
  <c r="W711"/>
  <c r="Y727"/>
  <c r="Z727" s="1"/>
  <c r="W727"/>
  <c r="Z437"/>
  <c r="Y437"/>
  <c r="W437"/>
  <c r="Z439"/>
  <c r="Y439"/>
  <c r="W439"/>
  <c r="Z441"/>
  <c r="Y441"/>
  <c r="W441"/>
  <c r="Z443"/>
  <c r="Y443"/>
  <c r="W443"/>
  <c r="Z445"/>
  <c r="Y445"/>
  <c r="W445"/>
  <c r="Z447"/>
  <c r="Y447"/>
  <c r="W447"/>
  <c r="Z449"/>
  <c r="Y449"/>
  <c r="W449"/>
  <c r="Z451"/>
  <c r="Y451"/>
  <c r="W451"/>
  <c r="Z453"/>
  <c r="Y453"/>
  <c r="W453"/>
  <c r="Z455"/>
  <c r="Y455"/>
  <c r="W455"/>
  <c r="Z457"/>
  <c r="Y457"/>
  <c r="W457"/>
  <c r="Z461"/>
  <c r="Y461"/>
  <c r="W461"/>
  <c r="Z463"/>
  <c r="Y463"/>
  <c r="W463"/>
  <c r="Z465"/>
  <c r="Y465"/>
  <c r="W465"/>
  <c r="Z467"/>
  <c r="Y467"/>
  <c r="W467"/>
  <c r="Z469"/>
  <c r="Y469"/>
  <c r="W469"/>
  <c r="Z471"/>
  <c r="Y471"/>
  <c r="W471"/>
  <c r="Z473"/>
  <c r="Y473"/>
  <c r="W473"/>
  <c r="Z475"/>
  <c r="Y475"/>
  <c r="W475"/>
  <c r="Z477"/>
  <c r="Y477"/>
  <c r="W477"/>
  <c r="Z479"/>
  <c r="Y479"/>
  <c r="W479"/>
  <c r="Z481"/>
  <c r="Y481"/>
  <c r="W481"/>
  <c r="Z483"/>
  <c r="Y483"/>
  <c r="W483"/>
  <c r="Z485"/>
  <c r="Y485"/>
  <c r="W485"/>
  <c r="Z487"/>
  <c r="Y487"/>
  <c r="W487"/>
  <c r="Y491"/>
  <c r="Z491" s="1"/>
  <c r="W491"/>
  <c r="Y495"/>
  <c r="Z495" s="1"/>
  <c r="W495"/>
  <c r="Y499"/>
  <c r="Z499" s="1"/>
  <c r="W499"/>
  <c r="Z503"/>
  <c r="Y503"/>
  <c r="W503"/>
  <c r="Z505"/>
  <c r="Y505"/>
  <c r="W505"/>
  <c r="Z507"/>
  <c r="Y507"/>
  <c r="W507"/>
  <c r="Z509"/>
  <c r="Y509"/>
  <c r="W509"/>
  <c r="Z511"/>
  <c r="Y511"/>
  <c r="W511"/>
  <c r="Y513"/>
  <c r="Z513" s="1"/>
  <c r="W513"/>
  <c r="Y521"/>
  <c r="Z521" s="1"/>
  <c r="W521"/>
  <c r="Y526"/>
  <c r="Z526" s="1"/>
  <c r="W526"/>
  <c r="Z528"/>
  <c r="Y528"/>
  <c r="W528"/>
  <c r="Z530"/>
  <c r="Y530"/>
  <c r="W530"/>
  <c r="Z532"/>
  <c r="Y532"/>
  <c r="W532"/>
  <c r="Z534"/>
  <c r="Y534"/>
  <c r="W534"/>
  <c r="Z536"/>
  <c r="Y536"/>
  <c r="W536"/>
  <c r="Z538"/>
  <c r="Y538"/>
  <c r="W538"/>
  <c r="Z540"/>
  <c r="Y540"/>
  <c r="W540"/>
  <c r="Z549"/>
  <c r="Y549"/>
  <c r="W549"/>
  <c r="Z551"/>
  <c r="Y551"/>
  <c r="W551"/>
  <c r="Z553"/>
  <c r="Y553"/>
  <c r="W553"/>
  <c r="Z555"/>
  <c r="Y555"/>
  <c r="W555"/>
  <c r="Z557"/>
  <c r="Y557"/>
  <c r="W557"/>
  <c r="Z559"/>
  <c r="Y559"/>
  <c r="W559"/>
  <c r="Z561"/>
  <c r="Y561"/>
  <c r="W561"/>
  <c r="Z563"/>
  <c r="Y563"/>
  <c r="W563"/>
  <c r="Z565"/>
  <c r="Y565"/>
  <c r="W565"/>
  <c r="Z567"/>
  <c r="Y567"/>
  <c r="W567"/>
  <c r="Z569"/>
  <c r="Y569"/>
  <c r="W569"/>
  <c r="Z580"/>
  <c r="Y580"/>
  <c r="W580"/>
  <c r="Y582"/>
  <c r="Z582" s="1"/>
  <c r="W582"/>
  <c r="Y586"/>
  <c r="Z586" s="1"/>
  <c r="W586"/>
  <c r="Y590"/>
  <c r="Z590" s="1"/>
  <c r="W590"/>
  <c r="Y592"/>
  <c r="Z592" s="1"/>
  <c r="W592"/>
  <c r="Y594"/>
  <c r="Z594" s="1"/>
  <c r="W594"/>
  <c r="Y598"/>
  <c r="Z598" s="1"/>
  <c r="W598"/>
  <c r="Y602"/>
  <c r="Z602" s="1"/>
  <c r="W602"/>
  <c r="Y610"/>
  <c r="Z610" s="1"/>
  <c r="W610"/>
  <c r="Z612"/>
  <c r="Y612"/>
  <c r="W612"/>
  <c r="Z614"/>
  <c r="Y614"/>
  <c r="W614"/>
  <c r="Z616"/>
  <c r="Y616"/>
  <c r="W616"/>
  <c r="Z618"/>
  <c r="Y618"/>
  <c r="W618"/>
  <c r="Z620"/>
  <c r="Y620"/>
  <c r="W620"/>
  <c r="Z622"/>
  <c r="Y622"/>
  <c r="W622"/>
  <c r="Y627"/>
  <c r="Z627" s="1"/>
  <c r="W627"/>
  <c r="Y632"/>
  <c r="Z632" s="1"/>
  <c r="W632"/>
  <c r="V458"/>
  <c r="U458" s="1"/>
  <c r="X458" s="1"/>
  <c r="V462"/>
  <c r="U462" s="1"/>
  <c r="X462" s="1"/>
  <c r="V492"/>
  <c r="U492" s="1"/>
  <c r="X492" s="1"/>
  <c r="V496"/>
  <c r="U496" s="1"/>
  <c r="X496" s="1"/>
  <c r="V500"/>
  <c r="U500" s="1"/>
  <c r="X500" s="1"/>
  <c r="V514"/>
  <c r="U514" s="1"/>
  <c r="X514" s="1"/>
  <c r="V522"/>
  <c r="U522" s="1"/>
  <c r="X522" s="1"/>
  <c r="V525"/>
  <c r="U525" s="1"/>
  <c r="X525" s="1"/>
  <c r="V546"/>
  <c r="U546" s="1"/>
  <c r="X546" s="1"/>
  <c r="V572"/>
  <c r="U572" s="1"/>
  <c r="X572" s="1"/>
  <c r="V577"/>
  <c r="U577" s="1"/>
  <c r="X577" s="1"/>
  <c r="V583"/>
  <c r="U583" s="1"/>
  <c r="X583" s="1"/>
  <c r="V585"/>
  <c r="U585" s="1"/>
  <c r="X585" s="1"/>
  <c r="V587"/>
  <c r="U587" s="1"/>
  <c r="X587" s="1"/>
  <c r="V589"/>
  <c r="U589" s="1"/>
  <c r="X589" s="1"/>
  <c r="V591"/>
  <c r="U591" s="1"/>
  <c r="X591" s="1"/>
  <c r="V595"/>
  <c r="U595" s="1"/>
  <c r="X595" s="1"/>
  <c r="V597"/>
  <c r="U597" s="1"/>
  <c r="X597" s="1"/>
  <c r="V599"/>
  <c r="U599" s="1"/>
  <c r="X599" s="1"/>
  <c r="V601"/>
  <c r="U601" s="1"/>
  <c r="X601" s="1"/>
  <c r="V603"/>
  <c r="U603" s="1"/>
  <c r="X603" s="1"/>
  <c r="V605"/>
  <c r="U605" s="1"/>
  <c r="X605" s="1"/>
  <c r="V608"/>
  <c r="U608" s="1"/>
  <c r="X608" s="1"/>
  <c r="V611"/>
  <c r="U611" s="1"/>
  <c r="X611" s="1"/>
  <c r="V625"/>
  <c r="U625" s="1"/>
  <c r="X625" s="1"/>
  <c r="V631"/>
  <c r="U631" s="1"/>
  <c r="X631" s="1"/>
  <c r="V633"/>
  <c r="U633" s="1"/>
  <c r="X633" s="1"/>
  <c r="V635"/>
  <c r="U635" s="1"/>
  <c r="X635" s="1"/>
  <c r="V637"/>
  <c r="U637" s="1"/>
  <c r="X637" s="1"/>
  <c r="V639"/>
  <c r="U639" s="1"/>
  <c r="X639" s="1"/>
  <c r="V665"/>
  <c r="U665" s="1"/>
  <c r="X665" s="1"/>
  <c r="V667"/>
  <c r="U667" s="1"/>
  <c r="X667" s="1"/>
  <c r="Z667" s="1"/>
  <c r="V671"/>
  <c r="U671" s="1"/>
  <c r="X671" s="1"/>
  <c r="V672"/>
  <c r="U672" s="1"/>
  <c r="X672" s="1"/>
  <c r="V692"/>
  <c r="U692" s="1"/>
  <c r="X692" s="1"/>
  <c r="V708"/>
  <c r="U708" s="1"/>
  <c r="X708" s="1"/>
  <c r="V710"/>
  <c r="U710" s="1"/>
  <c r="X710" s="1"/>
  <c r="V724"/>
  <c r="U724" s="1"/>
  <c r="X724" s="1"/>
  <c r="Y638"/>
  <c r="Z638" s="1"/>
  <c r="W638"/>
  <c r="W669"/>
  <c r="Y691"/>
  <c r="Z691" s="1"/>
  <c r="W691"/>
  <c r="Y709"/>
  <c r="Z709" s="1"/>
  <c r="W709"/>
  <c r="Y725"/>
  <c r="Z725" s="1"/>
  <c r="W725"/>
  <c r="Y436"/>
  <c r="Z436"/>
  <c r="W436"/>
  <c r="Y438"/>
  <c r="Z438"/>
  <c r="W438"/>
  <c r="Y440"/>
  <c r="Z440"/>
  <c r="W440"/>
  <c r="Y442"/>
  <c r="Z442"/>
  <c r="W442"/>
  <c r="Y444"/>
  <c r="Z444"/>
  <c r="W444"/>
  <c r="Y446"/>
  <c r="Z446"/>
  <c r="W446"/>
  <c r="Y448"/>
  <c r="Z448"/>
  <c r="W448"/>
  <c r="Y450"/>
  <c r="Z450"/>
  <c r="W450"/>
  <c r="Y452"/>
  <c r="Z452"/>
  <c r="W452"/>
  <c r="Y454"/>
  <c r="Z454"/>
  <c r="W454"/>
  <c r="Y456"/>
  <c r="Z456"/>
  <c r="W456"/>
  <c r="Y464"/>
  <c r="Z464"/>
  <c r="W464"/>
  <c r="Y466"/>
  <c r="Z466"/>
  <c r="W466"/>
  <c r="Y468"/>
  <c r="Z468"/>
  <c r="W468"/>
  <c r="Y470"/>
  <c r="Z470"/>
  <c r="W470"/>
  <c r="Y472"/>
  <c r="Z472"/>
  <c r="W472"/>
  <c r="Y474"/>
  <c r="Z474"/>
  <c r="W474"/>
  <c r="Y476"/>
  <c r="Z476"/>
  <c r="W476"/>
  <c r="Y478"/>
  <c r="Z478"/>
  <c r="W478"/>
  <c r="Y480"/>
  <c r="Z480"/>
  <c r="W480"/>
  <c r="Y482"/>
  <c r="Z482"/>
  <c r="W482"/>
  <c r="Y484"/>
  <c r="Z484"/>
  <c r="W484"/>
  <c r="Y486"/>
  <c r="Z486"/>
  <c r="W486"/>
  <c r="Y488"/>
  <c r="Z488"/>
  <c r="W488"/>
  <c r="Y504"/>
  <c r="Z504"/>
  <c r="W504"/>
  <c r="Y506"/>
  <c r="Z506"/>
  <c r="W506"/>
  <c r="Y508"/>
  <c r="Z508"/>
  <c r="W508"/>
  <c r="Y510"/>
  <c r="Z510"/>
  <c r="W510"/>
  <c r="Y512"/>
  <c r="Z512"/>
  <c r="W512"/>
  <c r="Y527"/>
  <c r="Z527"/>
  <c r="W527"/>
  <c r="Y529"/>
  <c r="Z529"/>
  <c r="W529"/>
  <c r="Y531"/>
  <c r="Z531"/>
  <c r="W531"/>
  <c r="Y533"/>
  <c r="Z533"/>
  <c r="W533"/>
  <c r="Y535"/>
  <c r="Z535"/>
  <c r="W535"/>
  <c r="Y537"/>
  <c r="Z537"/>
  <c r="W537"/>
  <c r="Y539"/>
  <c r="Z539"/>
  <c r="W539"/>
  <c r="Y541"/>
  <c r="Z541"/>
  <c r="W541"/>
  <c r="Y548"/>
  <c r="Z548"/>
  <c r="W548"/>
  <c r="Y550"/>
  <c r="Z550"/>
  <c r="W550"/>
  <c r="Y552"/>
  <c r="Z552"/>
  <c r="W552"/>
  <c r="Y554"/>
  <c r="Z554"/>
  <c r="W554"/>
  <c r="Y556"/>
  <c r="Z556"/>
  <c r="W556"/>
  <c r="Y558"/>
  <c r="Z558"/>
  <c r="W558"/>
  <c r="Y560"/>
  <c r="Z560"/>
  <c r="W560"/>
  <c r="Y562"/>
  <c r="Z562"/>
  <c r="W562"/>
  <c r="Y564"/>
  <c r="Z564"/>
  <c r="W564"/>
  <c r="Y566"/>
  <c r="Z566"/>
  <c r="W566"/>
  <c r="Y568"/>
  <c r="Z568"/>
  <c r="W568"/>
  <c r="Y579"/>
  <c r="Z579"/>
  <c r="W579"/>
  <c r="Y581"/>
  <c r="Z581"/>
  <c r="W581"/>
  <c r="Y593"/>
  <c r="Z593" s="1"/>
  <c r="W593"/>
  <c r="Y613"/>
  <c r="Z613"/>
  <c r="W613"/>
  <c r="Y615"/>
  <c r="Z615"/>
  <c r="W615"/>
  <c r="L459"/>
  <c r="L489"/>
  <c r="L493"/>
  <c r="L497"/>
  <c r="L501"/>
  <c r="L515"/>
  <c r="L523"/>
  <c r="L547"/>
  <c r="L578"/>
  <c r="L584"/>
  <c r="L588"/>
  <c r="L600"/>
  <c r="L609"/>
  <c r="L624"/>
  <c r="L630"/>
  <c r="L634"/>
  <c r="Y724" l="1"/>
  <c r="Z724" s="1"/>
  <c r="W724"/>
  <c r="Y708"/>
  <c r="Z708" s="1"/>
  <c r="W708"/>
  <c r="Y672"/>
  <c r="Z672" s="1"/>
  <c r="W672"/>
  <c r="Y667"/>
  <c r="W667"/>
  <c r="Y639"/>
  <c r="Z639" s="1"/>
  <c r="W639"/>
  <c r="Y635"/>
  <c r="Z635" s="1"/>
  <c r="W635"/>
  <c r="Y631"/>
  <c r="Z631" s="1"/>
  <c r="W631"/>
  <c r="Y625"/>
  <c r="Z625" s="1"/>
  <c r="W625"/>
  <c r="Y608"/>
  <c r="Z608"/>
  <c r="W608"/>
  <c r="Y603"/>
  <c r="Z603" s="1"/>
  <c r="W603"/>
  <c r="Y599"/>
  <c r="Z599" s="1"/>
  <c r="W599"/>
  <c r="Y595"/>
  <c r="Z595" s="1"/>
  <c r="W595"/>
  <c r="Y589"/>
  <c r="Z589" s="1"/>
  <c r="W589"/>
  <c r="Y585"/>
  <c r="Z585" s="1"/>
  <c r="W585"/>
  <c r="Y577"/>
  <c r="Z577" s="1"/>
  <c r="W577"/>
  <c r="Y546"/>
  <c r="Z546" s="1"/>
  <c r="W546"/>
  <c r="Y522"/>
  <c r="Z522" s="1"/>
  <c r="W522"/>
  <c r="Y500"/>
  <c r="Z500" s="1"/>
  <c r="W500"/>
  <c r="Y492"/>
  <c r="Z492" s="1"/>
  <c r="W492"/>
  <c r="Y458"/>
  <c r="Z458" s="1"/>
  <c r="W458"/>
  <c r="Y726"/>
  <c r="Z726" s="1"/>
  <c r="W726"/>
  <c r="Y710"/>
  <c r="Z710" s="1"/>
  <c r="W710"/>
  <c r="Y692"/>
  <c r="Z692" s="1"/>
  <c r="W692"/>
  <c r="Y671"/>
  <c r="Z671" s="1"/>
  <c r="W671"/>
  <c r="Y665"/>
  <c r="Z665" s="1"/>
  <c r="W665"/>
  <c r="Y637"/>
  <c r="Z637" s="1"/>
  <c r="W637"/>
  <c r="Y633"/>
  <c r="Z633" s="1"/>
  <c r="W633"/>
  <c r="W629"/>
  <c r="Y611"/>
  <c r="Z611" s="1"/>
  <c r="W611"/>
  <c r="Y605"/>
  <c r="Z605" s="1"/>
  <c r="W605"/>
  <c r="Y601"/>
  <c r="Z601"/>
  <c r="W601"/>
  <c r="Y597"/>
  <c r="Z597" s="1"/>
  <c r="W597"/>
  <c r="Y591"/>
  <c r="Z591" s="1"/>
  <c r="W591"/>
  <c r="Y587"/>
  <c r="Z587" s="1"/>
  <c r="W587"/>
  <c r="Y583"/>
  <c r="Z583" s="1"/>
  <c r="W583"/>
  <c r="Y572"/>
  <c r="Z572" s="1"/>
  <c r="W572"/>
  <c r="Y525"/>
  <c r="Z525" s="1"/>
  <c r="W525"/>
  <c r="Y514"/>
  <c r="Z514" s="1"/>
  <c r="W514"/>
  <c r="Y496"/>
  <c r="Z496" s="1"/>
  <c r="W496"/>
  <c r="Y462"/>
  <c r="Z462" s="1"/>
  <c r="W462"/>
  <c r="J435" l="1"/>
  <c r="H435"/>
  <c r="V434"/>
  <c r="H434"/>
  <c r="H433"/>
  <c r="J432"/>
  <c r="K432" s="1"/>
  <c r="V432" s="1"/>
  <c r="H432"/>
  <c r="J431"/>
  <c r="R434" s="1"/>
  <c r="S434" s="1"/>
  <c r="T434" s="1"/>
  <c r="H431"/>
  <c r="R430"/>
  <c r="J430"/>
  <c r="L430" s="1"/>
  <c r="H430"/>
  <c r="R429"/>
  <c r="J429"/>
  <c r="L429" s="1"/>
  <c r="H429"/>
  <c r="R428"/>
  <c r="J428"/>
  <c r="K428" s="1"/>
  <c r="V428" s="1"/>
  <c r="U428" s="1"/>
  <c r="H428"/>
  <c r="R427"/>
  <c r="J427"/>
  <c r="H427"/>
  <c r="V426"/>
  <c r="U426" s="1"/>
  <c r="R426"/>
  <c r="T426" s="1"/>
  <c r="J426"/>
  <c r="L426" s="1"/>
  <c r="H426"/>
  <c r="R425"/>
  <c r="J425"/>
  <c r="H425"/>
  <c r="R424"/>
  <c r="J424"/>
  <c r="K424" s="1"/>
  <c r="H424"/>
  <c r="R423"/>
  <c r="J423"/>
  <c r="K423" s="1"/>
  <c r="H423"/>
  <c r="R422"/>
  <c r="J422"/>
  <c r="K422" s="1"/>
  <c r="H422"/>
  <c r="R421"/>
  <c r="T421" s="1"/>
  <c r="J421"/>
  <c r="H421"/>
  <c r="R420"/>
  <c r="T420" s="1"/>
  <c r="J420"/>
  <c r="H420"/>
  <c r="R419"/>
  <c r="T419" s="1"/>
  <c r="J419"/>
  <c r="H419"/>
  <c r="R418"/>
  <c r="T418" s="1"/>
  <c r="J418"/>
  <c r="H418"/>
  <c r="H10" i="11"/>
  <c r="G10"/>
  <c r="J10"/>
  <c r="H9"/>
  <c r="J9"/>
  <c r="V332" i="10"/>
  <c r="U332" s="1"/>
  <c r="V333"/>
  <c r="U333" s="1"/>
  <c r="V334"/>
  <c r="U334" s="1"/>
  <c r="V335"/>
  <c r="U335" s="1"/>
  <c r="V336"/>
  <c r="U336" s="1"/>
  <c r="V337"/>
  <c r="U337" s="1"/>
  <c r="V338"/>
  <c r="U338" s="1"/>
  <c r="V339"/>
  <c r="U339" s="1"/>
  <c r="V340"/>
  <c r="U340" s="1"/>
  <c r="V341"/>
  <c r="U341" s="1"/>
  <c r="V342"/>
  <c r="U342" s="1"/>
  <c r="V343"/>
  <c r="U343" s="1"/>
  <c r="V344"/>
  <c r="U344" s="1"/>
  <c r="V345"/>
  <c r="U345" s="1"/>
  <c r="V346"/>
  <c r="U346" s="1"/>
  <c r="V347"/>
  <c r="U347" s="1"/>
  <c r="V348"/>
  <c r="U348" s="1"/>
  <c r="V349"/>
  <c r="U349" s="1"/>
  <c r="V350"/>
  <c r="U350" s="1"/>
  <c r="V351"/>
  <c r="U351" s="1"/>
  <c r="V352"/>
  <c r="U352" s="1"/>
  <c r="V353"/>
  <c r="U353" s="1"/>
  <c r="V354"/>
  <c r="U354" s="1"/>
  <c r="V355"/>
  <c r="U355" s="1"/>
  <c r="V356"/>
  <c r="U356" s="1"/>
  <c r="V362"/>
  <c r="U362" s="1"/>
  <c r="V377"/>
  <c r="U377" s="1"/>
  <c r="V387"/>
  <c r="U387" s="1"/>
  <c r="V388"/>
  <c r="U388" s="1"/>
  <c r="V389"/>
  <c r="U389" s="1"/>
  <c r="V390"/>
  <c r="U390" s="1"/>
  <c r="V391"/>
  <c r="U391" s="1"/>
  <c r="V392"/>
  <c r="U392" s="1"/>
  <c r="V393"/>
  <c r="U393" s="1"/>
  <c r="V394"/>
  <c r="U394" s="1"/>
  <c r="V395"/>
  <c r="U395" s="1"/>
  <c r="V396"/>
  <c r="U396" s="1"/>
  <c r="V397"/>
  <c r="U397" s="1"/>
  <c r="V398"/>
  <c r="U398" s="1"/>
  <c r="V399"/>
  <c r="U399" s="1"/>
  <c r="V400"/>
  <c r="U400" s="1"/>
  <c r="V401"/>
  <c r="U401" s="1"/>
  <c r="V402"/>
  <c r="U402" s="1"/>
  <c r="V403"/>
  <c r="U403" s="1"/>
  <c r="V404"/>
  <c r="U404" s="1"/>
  <c r="V405"/>
  <c r="U405" s="1"/>
  <c r="V406"/>
  <c r="U406" s="1"/>
  <c r="V407"/>
  <c r="U407" s="1"/>
  <c r="V408"/>
  <c r="U408" s="1"/>
  <c r="V409"/>
  <c r="U409" s="1"/>
  <c r="V410"/>
  <c r="U410" s="1"/>
  <c r="V411"/>
  <c r="U411" s="1"/>
  <c r="V412"/>
  <c r="U412" s="1"/>
  <c r="V413"/>
  <c r="U413" s="1"/>
  <c r="V414"/>
  <c r="U414" s="1"/>
  <c r="V415"/>
  <c r="U415" s="1"/>
  <c r="R346"/>
  <c r="Q346" s="1"/>
  <c r="R347"/>
  <c r="T347" s="1"/>
  <c r="R348"/>
  <c r="Q348" s="1"/>
  <c r="R349"/>
  <c r="T349" s="1"/>
  <c r="R350"/>
  <c r="Q350" s="1"/>
  <c r="R351"/>
  <c r="R352"/>
  <c r="Q352" s="1"/>
  <c r="R353"/>
  <c r="Q353" s="1"/>
  <c r="R354"/>
  <c r="Q354" s="1"/>
  <c r="R355"/>
  <c r="R356"/>
  <c r="Q356" s="1"/>
  <c r="R357"/>
  <c r="T357" s="1"/>
  <c r="R358"/>
  <c r="Q358" s="1"/>
  <c r="R361"/>
  <c r="T361" s="1"/>
  <c r="R362"/>
  <c r="Q362" s="1"/>
  <c r="R363"/>
  <c r="T363" s="1"/>
  <c r="R364"/>
  <c r="Q364" s="1"/>
  <c r="R365"/>
  <c r="T365" s="1"/>
  <c r="R366"/>
  <c r="Q366" s="1"/>
  <c r="R367"/>
  <c r="Q367" s="1"/>
  <c r="R368"/>
  <c r="Q368" s="1"/>
  <c r="R369"/>
  <c r="R370"/>
  <c r="Q370" s="1"/>
  <c r="R371"/>
  <c r="T371" s="1"/>
  <c r="R372"/>
  <c r="Q372" s="1"/>
  <c r="R374"/>
  <c r="R375"/>
  <c r="T375" s="1"/>
  <c r="R376"/>
  <c r="Q376" s="1"/>
  <c r="R377"/>
  <c r="T377" s="1"/>
  <c r="R378"/>
  <c r="R379"/>
  <c r="T379" s="1"/>
  <c r="R380"/>
  <c r="Q380" s="1"/>
  <c r="R381"/>
  <c r="T381" s="1"/>
  <c r="R382"/>
  <c r="R383"/>
  <c r="T383" s="1"/>
  <c r="R384"/>
  <c r="Q384" s="1"/>
  <c r="R385"/>
  <c r="T385" s="1"/>
  <c r="R386"/>
  <c r="R387"/>
  <c r="Q387" s="1"/>
  <c r="R388"/>
  <c r="Q388" s="1"/>
  <c r="R389"/>
  <c r="Q389" s="1"/>
  <c r="R390"/>
  <c r="R391"/>
  <c r="Q391" s="1"/>
  <c r="R392"/>
  <c r="Q392" s="1"/>
  <c r="R393"/>
  <c r="T393" s="1"/>
  <c r="R394"/>
  <c r="R395"/>
  <c r="Q395" s="1"/>
  <c r="R396"/>
  <c r="Q396" s="1"/>
  <c r="R397"/>
  <c r="Q397" s="1"/>
  <c r="R398"/>
  <c r="R399"/>
  <c r="Q399" s="1"/>
  <c r="R400"/>
  <c r="Q400" s="1"/>
  <c r="R401"/>
  <c r="Q401" s="1"/>
  <c r="R402"/>
  <c r="R403"/>
  <c r="Q403" s="1"/>
  <c r="R404"/>
  <c r="Q404" s="1"/>
  <c r="R405"/>
  <c r="Q405" s="1"/>
  <c r="R406"/>
  <c r="R407"/>
  <c r="T407" s="1"/>
  <c r="R408"/>
  <c r="Q408" s="1"/>
  <c r="R409"/>
  <c r="Q409" s="1"/>
  <c r="R410"/>
  <c r="R411"/>
  <c r="Q411" s="1"/>
  <c r="R412"/>
  <c r="Q412" s="1"/>
  <c r="R413"/>
  <c r="Q413" s="1"/>
  <c r="R414"/>
  <c r="R415"/>
  <c r="Q415" s="1"/>
  <c r="R416"/>
  <c r="Q416" s="1"/>
  <c r="R417"/>
  <c r="T417" s="1"/>
  <c r="Q347"/>
  <c r="Q349"/>
  <c r="Q351"/>
  <c r="Q355"/>
  <c r="Q361"/>
  <c r="Q365"/>
  <c r="Q369"/>
  <c r="Q374"/>
  <c r="Q378"/>
  <c r="Q382"/>
  <c r="Q386"/>
  <c r="Q390"/>
  <c r="Q394"/>
  <c r="Q398"/>
  <c r="Q402"/>
  <c r="Q406"/>
  <c r="Q410"/>
  <c r="Q414"/>
  <c r="J346"/>
  <c r="K346" s="1"/>
  <c r="J347"/>
  <c r="L347" s="1"/>
  <c r="J348"/>
  <c r="K348" s="1"/>
  <c r="J349"/>
  <c r="L349" s="1"/>
  <c r="J350"/>
  <c r="K350" s="1"/>
  <c r="J351"/>
  <c r="L351" s="1"/>
  <c r="J352"/>
  <c r="K352" s="1"/>
  <c r="J353"/>
  <c r="L353" s="1"/>
  <c r="J354"/>
  <c r="K354" s="1"/>
  <c r="J355"/>
  <c r="L355" s="1"/>
  <c r="J356"/>
  <c r="K356" s="1"/>
  <c r="J357"/>
  <c r="K357" s="1"/>
  <c r="V358"/>
  <c r="U358" s="1"/>
  <c r="J361"/>
  <c r="K361" s="1"/>
  <c r="J362"/>
  <c r="K362" s="1"/>
  <c r="J363"/>
  <c r="I363" s="1"/>
  <c r="J364"/>
  <c r="J365"/>
  <c r="J366"/>
  <c r="J367"/>
  <c r="I367" s="1"/>
  <c r="J368"/>
  <c r="J369"/>
  <c r="J370"/>
  <c r="J371"/>
  <c r="I371" s="1"/>
  <c r="J372"/>
  <c r="R574" s="1"/>
  <c r="S574" s="1"/>
  <c r="T574" s="1"/>
  <c r="J374"/>
  <c r="R570" s="1"/>
  <c r="S570" s="1"/>
  <c r="T570" s="1"/>
  <c r="J375"/>
  <c r="R571" s="1"/>
  <c r="S571" s="1"/>
  <c r="T571" s="1"/>
  <c r="J376"/>
  <c r="J377"/>
  <c r="L377" s="1"/>
  <c r="J378"/>
  <c r="I378" s="1"/>
  <c r="J379"/>
  <c r="K379" s="1"/>
  <c r="J380"/>
  <c r="I380" s="1"/>
  <c r="J381"/>
  <c r="K381" s="1"/>
  <c r="J382"/>
  <c r="I382" s="1"/>
  <c r="J383"/>
  <c r="K383" s="1"/>
  <c r="J384"/>
  <c r="V384" s="1"/>
  <c r="U384" s="1"/>
  <c r="J385"/>
  <c r="K385" s="1"/>
  <c r="J386"/>
  <c r="I386" s="1"/>
  <c r="J387"/>
  <c r="L387" s="1"/>
  <c r="J388"/>
  <c r="K388" s="1"/>
  <c r="J389"/>
  <c r="L389" s="1"/>
  <c r="J390"/>
  <c r="K390" s="1"/>
  <c r="J391"/>
  <c r="L391" s="1"/>
  <c r="J392"/>
  <c r="K392" s="1"/>
  <c r="J393"/>
  <c r="L393" s="1"/>
  <c r="J394"/>
  <c r="K394" s="1"/>
  <c r="J395"/>
  <c r="L395" s="1"/>
  <c r="J396"/>
  <c r="K396" s="1"/>
  <c r="J397"/>
  <c r="L397" s="1"/>
  <c r="J398"/>
  <c r="K398" s="1"/>
  <c r="J399"/>
  <c r="L399" s="1"/>
  <c r="J400"/>
  <c r="K400" s="1"/>
  <c r="J401"/>
  <c r="L401" s="1"/>
  <c r="J402"/>
  <c r="K402" s="1"/>
  <c r="J403"/>
  <c r="L403" s="1"/>
  <c r="J404"/>
  <c r="K404" s="1"/>
  <c r="J405"/>
  <c r="L405" s="1"/>
  <c r="J406"/>
  <c r="K406" s="1"/>
  <c r="J407"/>
  <c r="L407" s="1"/>
  <c r="J408"/>
  <c r="K408" s="1"/>
  <c r="J409"/>
  <c r="L409" s="1"/>
  <c r="J410"/>
  <c r="K410" s="1"/>
  <c r="J411"/>
  <c r="L411" s="1"/>
  <c r="J412"/>
  <c r="K412" s="1"/>
  <c r="J413"/>
  <c r="L413" s="1"/>
  <c r="J414"/>
  <c r="K414" s="1"/>
  <c r="J415"/>
  <c r="L415" s="1"/>
  <c r="J416"/>
  <c r="R544" s="1"/>
  <c r="J417"/>
  <c r="K417" s="1"/>
  <c r="J332"/>
  <c r="K332" s="1"/>
  <c r="J333"/>
  <c r="L333" s="1"/>
  <c r="J334"/>
  <c r="K334" s="1"/>
  <c r="J335"/>
  <c r="L335" s="1"/>
  <c r="J336"/>
  <c r="K336" s="1"/>
  <c r="J337"/>
  <c r="L337" s="1"/>
  <c r="J338"/>
  <c r="K338" s="1"/>
  <c r="J339"/>
  <c r="L339" s="1"/>
  <c r="J340"/>
  <c r="K340" s="1"/>
  <c r="J341"/>
  <c r="L341" s="1"/>
  <c r="J342"/>
  <c r="K342" s="1"/>
  <c r="J343"/>
  <c r="L343" s="1"/>
  <c r="J344"/>
  <c r="K344" s="1"/>
  <c r="J345"/>
  <c r="L345" s="1"/>
  <c r="I332"/>
  <c r="I333"/>
  <c r="I334"/>
  <c r="I335"/>
  <c r="I336"/>
  <c r="I337"/>
  <c r="I338"/>
  <c r="I339"/>
  <c r="I340"/>
  <c r="I341"/>
  <c r="I342"/>
  <c r="I343"/>
  <c r="I344"/>
  <c r="I345"/>
  <c r="I346"/>
  <c r="I348"/>
  <c r="I350"/>
  <c r="I352"/>
  <c r="I354"/>
  <c r="I356"/>
  <c r="I358"/>
  <c r="I360"/>
  <c r="I361"/>
  <c r="I365"/>
  <c r="I369"/>
  <c r="I381"/>
  <c r="I389"/>
  <c r="I397"/>
  <c r="I405"/>
  <c r="I413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I416" l="1"/>
  <c r="I357"/>
  <c r="I355"/>
  <c r="I353"/>
  <c r="I351"/>
  <c r="I349"/>
  <c r="I347"/>
  <c r="I409"/>
  <c r="I401"/>
  <c r="I393"/>
  <c r="I385"/>
  <c r="I377"/>
  <c r="Q371"/>
  <c r="Q363"/>
  <c r="Q357"/>
  <c r="I411"/>
  <c r="I407"/>
  <c r="I403"/>
  <c r="I399"/>
  <c r="I395"/>
  <c r="I391"/>
  <c r="I387"/>
  <c r="I383"/>
  <c r="I379"/>
  <c r="I375"/>
  <c r="Q417"/>
  <c r="Q407"/>
  <c r="Q393"/>
  <c r="Q385"/>
  <c r="Q383"/>
  <c r="Q381"/>
  <c r="Q379"/>
  <c r="Q377"/>
  <c r="Q375"/>
  <c r="I376"/>
  <c r="I374"/>
  <c r="I372"/>
  <c r="K375"/>
  <c r="K425"/>
  <c r="V425" s="1"/>
  <c r="U425" s="1"/>
  <c r="I370"/>
  <c r="V368"/>
  <c r="U368" s="1"/>
  <c r="I366"/>
  <c r="I364"/>
  <c r="K371"/>
  <c r="V369"/>
  <c r="U369" s="1"/>
  <c r="V367"/>
  <c r="U367" s="1"/>
  <c r="K365"/>
  <c r="K363"/>
  <c r="I414"/>
  <c r="I412"/>
  <c r="I410"/>
  <c r="I408"/>
  <c r="I406"/>
  <c r="I404"/>
  <c r="I402"/>
  <c r="I400"/>
  <c r="I398"/>
  <c r="I396"/>
  <c r="I394"/>
  <c r="I392"/>
  <c r="I390"/>
  <c r="I388"/>
  <c r="I384"/>
  <c r="I368"/>
  <c r="I362"/>
  <c r="S544"/>
  <c r="T544" s="1"/>
  <c r="I417"/>
  <c r="I415"/>
  <c r="X415"/>
  <c r="Z415" s="1"/>
  <c r="T415"/>
  <c r="X413"/>
  <c r="Y413" s="1"/>
  <c r="T413"/>
  <c r="X411"/>
  <c r="Z411" s="1"/>
  <c r="T411"/>
  <c r="X409"/>
  <c r="Y409" s="1"/>
  <c r="T409"/>
  <c r="X405"/>
  <c r="Y405" s="1"/>
  <c r="T405"/>
  <c r="X403"/>
  <c r="Z403" s="1"/>
  <c r="T403"/>
  <c r="X401"/>
  <c r="Y401" s="1"/>
  <c r="T401"/>
  <c r="X399"/>
  <c r="Z399" s="1"/>
  <c r="T399"/>
  <c r="X397"/>
  <c r="Y397" s="1"/>
  <c r="T397"/>
  <c r="X395"/>
  <c r="Z395" s="1"/>
  <c r="T395"/>
  <c r="X391"/>
  <c r="Z391" s="1"/>
  <c r="T391"/>
  <c r="X389"/>
  <c r="Y389" s="1"/>
  <c r="T389"/>
  <c r="X387"/>
  <c r="Z387" s="1"/>
  <c r="T387"/>
  <c r="X369"/>
  <c r="X367"/>
  <c r="X355"/>
  <c r="Z355" s="1"/>
  <c r="T355"/>
  <c r="X353"/>
  <c r="Y353" s="1"/>
  <c r="T353"/>
  <c r="X351"/>
  <c r="Z351" s="1"/>
  <c r="T351"/>
  <c r="S423"/>
  <c r="T423"/>
  <c r="S425"/>
  <c r="T425"/>
  <c r="S428"/>
  <c r="T428"/>
  <c r="X430"/>
  <c r="W430" s="1"/>
  <c r="U432"/>
  <c r="X432" s="1"/>
  <c r="U434"/>
  <c r="X434" s="1"/>
  <c r="S416"/>
  <c r="T416"/>
  <c r="X414"/>
  <c r="T414"/>
  <c r="X412"/>
  <c r="T412"/>
  <c r="X410"/>
  <c r="T410"/>
  <c r="X408"/>
  <c r="T408"/>
  <c r="X406"/>
  <c r="T406"/>
  <c r="X404"/>
  <c r="T404"/>
  <c r="X402"/>
  <c r="T402"/>
  <c r="X400"/>
  <c r="T400"/>
  <c r="X398"/>
  <c r="T398"/>
  <c r="X396"/>
  <c r="T396"/>
  <c r="X394"/>
  <c r="T394"/>
  <c r="S392"/>
  <c r="T392"/>
  <c r="X390"/>
  <c r="T390"/>
  <c r="X388"/>
  <c r="T388"/>
  <c r="S386"/>
  <c r="T386"/>
  <c r="X384"/>
  <c r="S382"/>
  <c r="T382"/>
  <c r="S380"/>
  <c r="T380"/>
  <c r="S378"/>
  <c r="T378"/>
  <c r="S376"/>
  <c r="T376"/>
  <c r="S374"/>
  <c r="T374"/>
  <c r="S372"/>
  <c r="T372"/>
  <c r="S370"/>
  <c r="T370"/>
  <c r="X368"/>
  <c r="S366"/>
  <c r="T366"/>
  <c r="S364"/>
  <c r="T364"/>
  <c r="S362"/>
  <c r="T362"/>
  <c r="X358"/>
  <c r="X356"/>
  <c r="Z356" s="1"/>
  <c r="T356"/>
  <c r="X354"/>
  <c r="W354" s="1"/>
  <c r="T354"/>
  <c r="X352"/>
  <c r="Z352" s="1"/>
  <c r="T352"/>
  <c r="X350"/>
  <c r="W350" s="1"/>
  <c r="T350"/>
  <c r="S348"/>
  <c r="T348"/>
  <c r="X346"/>
  <c r="W346" s="1"/>
  <c r="T346"/>
  <c r="S422"/>
  <c r="T422"/>
  <c r="S424"/>
  <c r="T424"/>
  <c r="S427"/>
  <c r="T427"/>
  <c r="X429"/>
  <c r="X425"/>
  <c r="X426"/>
  <c r="W426" s="1"/>
  <c r="X428"/>
  <c r="I430"/>
  <c r="K430"/>
  <c r="V430"/>
  <c r="U430" s="1"/>
  <c r="I423"/>
  <c r="I425"/>
  <c r="Q426"/>
  <c r="S426"/>
  <c r="Q427"/>
  <c r="I428"/>
  <c r="Q429"/>
  <c r="S429"/>
  <c r="T429" s="1"/>
  <c r="I432"/>
  <c r="V423"/>
  <c r="U423" s="1"/>
  <c r="X423" s="1"/>
  <c r="Q423"/>
  <c r="L425"/>
  <c r="Q425"/>
  <c r="I426"/>
  <c r="K426"/>
  <c r="I427"/>
  <c r="K427"/>
  <c r="V427" s="1"/>
  <c r="L428"/>
  <c r="Q428"/>
  <c r="I429"/>
  <c r="K429"/>
  <c r="V429"/>
  <c r="U429" s="1"/>
  <c r="Q430"/>
  <c r="S430"/>
  <c r="I431"/>
  <c r="K431"/>
  <c r="V431" s="1"/>
  <c r="L432"/>
  <c r="V433"/>
  <c r="I435"/>
  <c r="K435"/>
  <c r="V435" s="1"/>
  <c r="W428"/>
  <c r="W429"/>
  <c r="W425"/>
  <c r="L422"/>
  <c r="V422"/>
  <c r="L424"/>
  <c r="V424"/>
  <c r="I418"/>
  <c r="K418"/>
  <c r="V418" s="1"/>
  <c r="Q418"/>
  <c r="S418"/>
  <c r="I419"/>
  <c r="K419"/>
  <c r="V419" s="1"/>
  <c r="Q419"/>
  <c r="S419"/>
  <c r="I420"/>
  <c r="K420"/>
  <c r="V420" s="1"/>
  <c r="Q420"/>
  <c r="S420"/>
  <c r="I421"/>
  <c r="K421"/>
  <c r="V421" s="1"/>
  <c r="Q421"/>
  <c r="S421"/>
  <c r="I422"/>
  <c r="Q422"/>
  <c r="L423"/>
  <c r="I424"/>
  <c r="Q424"/>
  <c r="Y415"/>
  <c r="W415"/>
  <c r="Z413"/>
  <c r="Y411"/>
  <c r="W411"/>
  <c r="Z409"/>
  <c r="X407"/>
  <c r="Z405"/>
  <c r="Y403"/>
  <c r="W403"/>
  <c r="Z401"/>
  <c r="Y399"/>
  <c r="W399"/>
  <c r="Z397"/>
  <c r="Y395"/>
  <c r="W395"/>
  <c r="X393"/>
  <c r="Y391"/>
  <c r="W391"/>
  <c r="Z389"/>
  <c r="Y387"/>
  <c r="W387"/>
  <c r="X377"/>
  <c r="W369"/>
  <c r="W367"/>
  <c r="Y355"/>
  <c r="W355"/>
  <c r="Z353"/>
  <c r="Y351"/>
  <c r="W351"/>
  <c r="X349"/>
  <c r="X347"/>
  <c r="K415"/>
  <c r="K413"/>
  <c r="K411"/>
  <c r="K409"/>
  <c r="K407"/>
  <c r="K405"/>
  <c r="K403"/>
  <c r="K401"/>
  <c r="K399"/>
  <c r="K397"/>
  <c r="K395"/>
  <c r="K393"/>
  <c r="K391"/>
  <c r="K389"/>
  <c r="K387"/>
  <c r="K377"/>
  <c r="K369"/>
  <c r="K367"/>
  <c r="K355"/>
  <c r="K353"/>
  <c r="K351"/>
  <c r="K349"/>
  <c r="K347"/>
  <c r="K345"/>
  <c r="K343"/>
  <c r="K341"/>
  <c r="K339"/>
  <c r="K337"/>
  <c r="K335"/>
  <c r="K333"/>
  <c r="L414"/>
  <c r="L412"/>
  <c r="L410"/>
  <c r="L408"/>
  <c r="L406"/>
  <c r="L404"/>
  <c r="L402"/>
  <c r="L400"/>
  <c r="L398"/>
  <c r="L396"/>
  <c r="L394"/>
  <c r="L392"/>
  <c r="L390"/>
  <c r="L388"/>
  <c r="L384"/>
  <c r="L368"/>
  <c r="L362"/>
  <c r="L358"/>
  <c r="L356"/>
  <c r="L354"/>
  <c r="L352"/>
  <c r="L350"/>
  <c r="L348"/>
  <c r="L346"/>
  <c r="L344"/>
  <c r="L342"/>
  <c r="L340"/>
  <c r="L338"/>
  <c r="L336"/>
  <c r="L334"/>
  <c r="L332"/>
  <c r="S414"/>
  <c r="S412"/>
  <c r="S410"/>
  <c r="S408"/>
  <c r="S406"/>
  <c r="S404"/>
  <c r="S402"/>
  <c r="S400"/>
  <c r="S398"/>
  <c r="S396"/>
  <c r="S394"/>
  <c r="S390"/>
  <c r="S388"/>
  <c r="S384"/>
  <c r="T384" s="1"/>
  <c r="S368"/>
  <c r="T368" s="1"/>
  <c r="S358"/>
  <c r="T358" s="1"/>
  <c r="S356"/>
  <c r="S354"/>
  <c r="S352"/>
  <c r="S350"/>
  <c r="S346"/>
  <c r="Z414"/>
  <c r="W414"/>
  <c r="Y414"/>
  <c r="Z412"/>
  <c r="W412"/>
  <c r="Y412"/>
  <c r="Z410"/>
  <c r="W410"/>
  <c r="Y410"/>
  <c r="Z408"/>
  <c r="W408"/>
  <c r="Y408"/>
  <c r="Z406"/>
  <c r="W406"/>
  <c r="Y406"/>
  <c r="Z404"/>
  <c r="W404"/>
  <c r="Y404"/>
  <c r="Z402"/>
  <c r="W402"/>
  <c r="Y402"/>
  <c r="Z400"/>
  <c r="W400"/>
  <c r="Y400"/>
  <c r="Z398"/>
  <c r="W398"/>
  <c r="Y398"/>
  <c r="Z396"/>
  <c r="W396"/>
  <c r="Y396"/>
  <c r="Z394"/>
  <c r="W394"/>
  <c r="Y394"/>
  <c r="X392"/>
  <c r="Z390"/>
  <c r="W390"/>
  <c r="Y390"/>
  <c r="Z388"/>
  <c r="W388"/>
  <c r="Y388"/>
  <c r="W384"/>
  <c r="W368"/>
  <c r="X362"/>
  <c r="W358"/>
  <c r="W356"/>
  <c r="Z354"/>
  <c r="Y354"/>
  <c r="W352"/>
  <c r="Z350"/>
  <c r="Y350"/>
  <c r="X348"/>
  <c r="Z346"/>
  <c r="Y346"/>
  <c r="V417"/>
  <c r="V385"/>
  <c r="V383"/>
  <c r="V381"/>
  <c r="V379"/>
  <c r="V375"/>
  <c r="V371"/>
  <c r="V365"/>
  <c r="V363"/>
  <c r="V361"/>
  <c r="V357"/>
  <c r="K416"/>
  <c r="L416" s="1"/>
  <c r="K386"/>
  <c r="V386" s="1"/>
  <c r="K384"/>
  <c r="K382"/>
  <c r="V382" s="1"/>
  <c r="K380"/>
  <c r="V380" s="1"/>
  <c r="K378"/>
  <c r="V378" s="1"/>
  <c r="K376"/>
  <c r="V376" s="1"/>
  <c r="K374"/>
  <c r="V374" s="1"/>
  <c r="K372"/>
  <c r="V372" s="1"/>
  <c r="K370"/>
  <c r="V370" s="1"/>
  <c r="K368"/>
  <c r="K366"/>
  <c r="V366" s="1"/>
  <c r="K364"/>
  <c r="L364" s="1"/>
  <c r="V360"/>
  <c r="L417"/>
  <c r="L385"/>
  <c r="L383"/>
  <c r="L381"/>
  <c r="L379"/>
  <c r="L375"/>
  <c r="L371"/>
  <c r="L369"/>
  <c r="L367"/>
  <c r="L365"/>
  <c r="L363"/>
  <c r="L361"/>
  <c r="L357"/>
  <c r="S417"/>
  <c r="S415"/>
  <c r="S413"/>
  <c r="S411"/>
  <c r="S409"/>
  <c r="S407"/>
  <c r="S405"/>
  <c r="S403"/>
  <c r="S401"/>
  <c r="S399"/>
  <c r="S397"/>
  <c r="S395"/>
  <c r="S393"/>
  <c r="S391"/>
  <c r="S389"/>
  <c r="S387"/>
  <c r="S385"/>
  <c r="S383"/>
  <c r="S381"/>
  <c r="S379"/>
  <c r="S377"/>
  <c r="S375"/>
  <c r="S371"/>
  <c r="S369"/>
  <c r="T369" s="1"/>
  <c r="S367"/>
  <c r="T367" s="1"/>
  <c r="S365"/>
  <c r="S363"/>
  <c r="S361"/>
  <c r="S357"/>
  <c r="S355"/>
  <c r="S353"/>
  <c r="S351"/>
  <c r="S349"/>
  <c r="S347"/>
  <c r="Y430" l="1"/>
  <c r="Z430" s="1"/>
  <c r="Z426"/>
  <c r="Y358"/>
  <c r="Z358" s="1"/>
  <c r="Y426"/>
  <c r="Y428"/>
  <c r="Z428" s="1"/>
  <c r="Y425"/>
  <c r="Z425" s="1"/>
  <c r="Y384"/>
  <c r="Z384" s="1"/>
  <c r="Y368"/>
  <c r="Z368" s="1"/>
  <c r="Y352"/>
  <c r="Y356"/>
  <c r="W353"/>
  <c r="W389"/>
  <c r="W397"/>
  <c r="W401"/>
  <c r="W405"/>
  <c r="W409"/>
  <c r="W413"/>
  <c r="Y429"/>
  <c r="Z429" s="1"/>
  <c r="Y434"/>
  <c r="Z434" s="1"/>
  <c r="W434"/>
  <c r="W432"/>
  <c r="Y432"/>
  <c r="Z432" s="1"/>
  <c r="U372"/>
  <c r="X372" s="1"/>
  <c r="U376"/>
  <c r="X376" s="1"/>
  <c r="U380"/>
  <c r="X380" s="1"/>
  <c r="U363"/>
  <c r="X363" s="1"/>
  <c r="U371"/>
  <c r="X371" s="1"/>
  <c r="U375"/>
  <c r="X375" s="1"/>
  <c r="U381"/>
  <c r="X381" s="1"/>
  <c r="U385"/>
  <c r="X385" s="1"/>
  <c r="U421"/>
  <c r="X421" s="1"/>
  <c r="U420"/>
  <c r="X420" s="1"/>
  <c r="U419"/>
  <c r="X419" s="1"/>
  <c r="U418"/>
  <c r="X418" s="1"/>
  <c r="U424"/>
  <c r="X424" s="1"/>
  <c r="U422"/>
  <c r="X422" s="1"/>
  <c r="U435"/>
  <c r="X435" s="1"/>
  <c r="U431"/>
  <c r="X431" s="1"/>
  <c r="U360"/>
  <c r="U366"/>
  <c r="X366" s="1"/>
  <c r="U370"/>
  <c r="X370" s="1"/>
  <c r="U374"/>
  <c r="X374" s="1"/>
  <c r="U378"/>
  <c r="X378" s="1"/>
  <c r="U382"/>
  <c r="X382" s="1"/>
  <c r="U386"/>
  <c r="X386" s="1"/>
  <c r="U357"/>
  <c r="X357" s="1"/>
  <c r="U361"/>
  <c r="X361" s="1"/>
  <c r="U365"/>
  <c r="X365" s="1"/>
  <c r="U373"/>
  <c r="U379"/>
  <c r="X379" s="1"/>
  <c r="U383"/>
  <c r="X383" s="1"/>
  <c r="U417"/>
  <c r="X417" s="1"/>
  <c r="U433"/>
  <c r="X433" s="1"/>
  <c r="U427"/>
  <c r="X427" s="1"/>
  <c r="T430"/>
  <c r="L435"/>
  <c r="L431"/>
  <c r="L427"/>
  <c r="Y423"/>
  <c r="Z423" s="1"/>
  <c r="W423"/>
  <c r="L421"/>
  <c r="L419"/>
  <c r="L420"/>
  <c r="L418"/>
  <c r="Y369"/>
  <c r="Z369" s="1"/>
  <c r="Y367"/>
  <c r="Z367" s="1"/>
  <c r="Z362"/>
  <c r="W362"/>
  <c r="Y362"/>
  <c r="Z392"/>
  <c r="W392"/>
  <c r="Y392"/>
  <c r="Y377"/>
  <c r="Z377"/>
  <c r="W377"/>
  <c r="L366"/>
  <c r="L370"/>
  <c r="L374"/>
  <c r="L378"/>
  <c r="L382"/>
  <c r="L386"/>
  <c r="V364"/>
  <c r="V416"/>
  <c r="Z348"/>
  <c r="W348"/>
  <c r="Y348"/>
  <c r="Y347"/>
  <c r="Z347"/>
  <c r="W347"/>
  <c r="Y349"/>
  <c r="Z349"/>
  <c r="W349"/>
  <c r="Y393"/>
  <c r="Z393"/>
  <c r="W393"/>
  <c r="Y407"/>
  <c r="Z407"/>
  <c r="W407"/>
  <c r="L372"/>
  <c r="L376"/>
  <c r="L380"/>
  <c r="W427" l="1"/>
  <c r="Y427"/>
  <c r="Z427"/>
  <c r="W417"/>
  <c r="Y417"/>
  <c r="Z417" s="1"/>
  <c r="W379"/>
  <c r="Y379"/>
  <c r="Z379" s="1"/>
  <c r="W365"/>
  <c r="Y365"/>
  <c r="Z365" s="1"/>
  <c r="W357"/>
  <c r="Y357"/>
  <c r="Z357" s="1"/>
  <c r="Y382"/>
  <c r="Z382" s="1"/>
  <c r="W382"/>
  <c r="Y374"/>
  <c r="Z374" s="1"/>
  <c r="W374"/>
  <c r="W366"/>
  <c r="Y366"/>
  <c r="Z366" s="1"/>
  <c r="W431"/>
  <c r="Y431"/>
  <c r="Z431" s="1"/>
  <c r="Y422"/>
  <c r="Z422" s="1"/>
  <c r="W422"/>
  <c r="W418"/>
  <c r="Y418"/>
  <c r="Z418" s="1"/>
  <c r="W420"/>
  <c r="Y420"/>
  <c r="Z420" s="1"/>
  <c r="Y385"/>
  <c r="Z385" s="1"/>
  <c r="W385"/>
  <c r="Z375"/>
  <c r="Y375"/>
  <c r="W375"/>
  <c r="Y363"/>
  <c r="W363"/>
  <c r="Z363"/>
  <c r="W380"/>
  <c r="Y380"/>
  <c r="Z380" s="1"/>
  <c r="Y372"/>
  <c r="Z372" s="1"/>
  <c r="W372"/>
  <c r="Y433"/>
  <c r="W433"/>
  <c r="Z433"/>
  <c r="W383"/>
  <c r="Y383"/>
  <c r="Z383" s="1"/>
  <c r="W361"/>
  <c r="Y361"/>
  <c r="Z361" s="1"/>
  <c r="Y386"/>
  <c r="Z386" s="1"/>
  <c r="W386"/>
  <c r="Y378"/>
  <c r="Z378" s="1"/>
  <c r="W378"/>
  <c r="Z370"/>
  <c r="Y370"/>
  <c r="W370"/>
  <c r="W435"/>
  <c r="Y435"/>
  <c r="Z435" s="1"/>
  <c r="W424"/>
  <c r="Y424"/>
  <c r="Z424" s="1"/>
  <c r="W419"/>
  <c r="Y419"/>
  <c r="Z419" s="1"/>
  <c r="W421"/>
  <c r="Y421"/>
  <c r="Z421" s="1"/>
  <c r="Y381"/>
  <c r="Z381" s="1"/>
  <c r="W381"/>
  <c r="W371"/>
  <c r="Y371"/>
  <c r="Z371" s="1"/>
  <c r="Z359"/>
  <c r="W359"/>
  <c r="W376"/>
  <c r="Z376"/>
  <c r="Y376"/>
  <c r="U416"/>
  <c r="X416" s="1"/>
  <c r="U364"/>
  <c r="X364" s="1"/>
  <c r="W364" s="1"/>
  <c r="W416" l="1"/>
  <c r="Z416"/>
  <c r="Y364"/>
  <c r="Z364" s="1"/>
  <c r="Y416"/>
  <c r="R335"/>
  <c r="T335" s="1"/>
  <c r="R336"/>
  <c r="T336" s="1"/>
  <c r="R337"/>
  <c r="T337" s="1"/>
  <c r="R338"/>
  <c r="T338" s="1"/>
  <c r="R339"/>
  <c r="T339" s="1"/>
  <c r="R340"/>
  <c r="T340" s="1"/>
  <c r="R341"/>
  <c r="T341" s="1"/>
  <c r="R342"/>
  <c r="T342" s="1"/>
  <c r="R343"/>
  <c r="T343" s="1"/>
  <c r="R344"/>
  <c r="T344" s="1"/>
  <c r="R345"/>
  <c r="T345" s="1"/>
  <c r="V159"/>
  <c r="V160"/>
  <c r="V161"/>
  <c r="V162"/>
  <c r="V163"/>
  <c r="V164"/>
  <c r="V165"/>
  <c r="V166"/>
  <c r="V167"/>
  <c r="V168"/>
  <c r="V169"/>
  <c r="V170"/>
  <c r="V171"/>
  <c r="V183"/>
  <c r="U183" s="1"/>
  <c r="V184"/>
  <c r="U184" s="1"/>
  <c r="V185"/>
  <c r="U185" s="1"/>
  <c r="V186"/>
  <c r="U186" s="1"/>
  <c r="V187"/>
  <c r="U187" s="1"/>
  <c r="V188"/>
  <c r="U188" s="1"/>
  <c r="V189"/>
  <c r="U189" s="1"/>
  <c r="V190"/>
  <c r="U190" s="1"/>
  <c r="V191"/>
  <c r="U191" s="1"/>
  <c r="V192"/>
  <c r="U192" s="1"/>
  <c r="V193"/>
  <c r="U193" s="1"/>
  <c r="V194"/>
  <c r="U194" s="1"/>
  <c r="V195"/>
  <c r="U195" s="1"/>
  <c r="V196"/>
  <c r="U196" s="1"/>
  <c r="V197"/>
  <c r="U197" s="1"/>
  <c r="V198"/>
  <c r="U198" s="1"/>
  <c r="V199"/>
  <c r="U199" s="1"/>
  <c r="V200"/>
  <c r="U200" s="1"/>
  <c r="V201"/>
  <c r="U201" s="1"/>
  <c r="V202"/>
  <c r="U202" s="1"/>
  <c r="V203"/>
  <c r="U203" s="1"/>
  <c r="V204"/>
  <c r="U204" s="1"/>
  <c r="V205"/>
  <c r="U205" s="1"/>
  <c r="V206"/>
  <c r="U206" s="1"/>
  <c r="V207"/>
  <c r="U207" s="1"/>
  <c r="V208"/>
  <c r="U208" s="1"/>
  <c r="V209"/>
  <c r="U209" s="1"/>
  <c r="V210"/>
  <c r="U210" s="1"/>
  <c r="V211"/>
  <c r="U211" s="1"/>
  <c r="V212"/>
  <c r="U212" s="1"/>
  <c r="V213"/>
  <c r="U213" s="1"/>
  <c r="V214"/>
  <c r="U214" s="1"/>
  <c r="V215"/>
  <c r="U215" s="1"/>
  <c r="V216"/>
  <c r="U216" s="1"/>
  <c r="V217"/>
  <c r="U217" s="1"/>
  <c r="V218"/>
  <c r="U218" s="1"/>
  <c r="V220"/>
  <c r="U220" s="1"/>
  <c r="V230"/>
  <c r="U230" s="1"/>
  <c r="V231"/>
  <c r="U231" s="1"/>
  <c r="V232"/>
  <c r="U232" s="1"/>
  <c r="V249"/>
  <c r="U249" s="1"/>
  <c r="V250"/>
  <c r="U250" s="1"/>
  <c r="V251"/>
  <c r="U251" s="1"/>
  <c r="V252"/>
  <c r="U252" s="1"/>
  <c r="V253"/>
  <c r="U253" s="1"/>
  <c r="V254"/>
  <c r="U254" s="1"/>
  <c r="V255"/>
  <c r="U255" s="1"/>
  <c r="V256"/>
  <c r="U256" s="1"/>
  <c r="V257"/>
  <c r="U257" s="1"/>
  <c r="V258"/>
  <c r="U258" s="1"/>
  <c r="V259"/>
  <c r="U259" s="1"/>
  <c r="V260"/>
  <c r="U260" s="1"/>
  <c r="V261"/>
  <c r="U261" s="1"/>
  <c r="V262"/>
  <c r="U262" s="1"/>
  <c r="V263"/>
  <c r="U263" s="1"/>
  <c r="V264"/>
  <c r="U264" s="1"/>
  <c r="V265"/>
  <c r="U265" s="1"/>
  <c r="V266"/>
  <c r="U266" s="1"/>
  <c r="V267"/>
  <c r="U267" s="1"/>
  <c r="V268"/>
  <c r="U268" s="1"/>
  <c r="V269"/>
  <c r="U269" s="1"/>
  <c r="V278"/>
  <c r="U278" s="1"/>
  <c r="V279"/>
  <c r="U279" s="1"/>
  <c r="V280"/>
  <c r="U280" s="1"/>
  <c r="V281"/>
  <c r="U281" s="1"/>
  <c r="V282"/>
  <c r="U282" s="1"/>
  <c r="V283"/>
  <c r="U283" s="1"/>
  <c r="V284"/>
  <c r="U284" s="1"/>
  <c r="V285"/>
  <c r="U285" s="1"/>
  <c r="V286"/>
  <c r="U286" s="1"/>
  <c r="V287"/>
  <c r="U287" s="1"/>
  <c r="V288"/>
  <c r="U288" s="1"/>
  <c r="V303"/>
  <c r="U303" s="1"/>
  <c r="V320"/>
  <c r="U320" s="1"/>
  <c r="V321"/>
  <c r="U321" s="1"/>
  <c r="V322"/>
  <c r="U322" s="1"/>
  <c r="V323"/>
  <c r="U323" s="1"/>
  <c r="V324"/>
  <c r="U324" s="1"/>
  <c r="V325"/>
  <c r="U325" s="1"/>
  <c r="V326"/>
  <c r="U326" s="1"/>
  <c r="V327"/>
  <c r="U327" s="1"/>
  <c r="U163"/>
  <c r="U164"/>
  <c r="U165"/>
  <c r="U166"/>
  <c r="U167"/>
  <c r="U168"/>
  <c r="U169"/>
  <c r="U170"/>
  <c r="U171"/>
  <c r="X335"/>
  <c r="X336"/>
  <c r="X337"/>
  <c r="X338"/>
  <c r="X339"/>
  <c r="X340"/>
  <c r="X341"/>
  <c r="X342"/>
  <c r="X343"/>
  <c r="X344"/>
  <c r="X345"/>
  <c r="U159"/>
  <c r="U160"/>
  <c r="U161"/>
  <c r="U162"/>
  <c r="R159"/>
  <c r="T159" s="1"/>
  <c r="R160"/>
  <c r="T160" s="1"/>
  <c r="R161"/>
  <c r="T161" s="1"/>
  <c r="R162"/>
  <c r="T162" s="1"/>
  <c r="R163"/>
  <c r="T163" s="1"/>
  <c r="R164"/>
  <c r="T164" s="1"/>
  <c r="R165"/>
  <c r="T165" s="1"/>
  <c r="R166"/>
  <c r="T166" s="1"/>
  <c r="R167"/>
  <c r="T167" s="1"/>
  <c r="R168"/>
  <c r="T168" s="1"/>
  <c r="R169"/>
  <c r="T169" s="1"/>
  <c r="R170"/>
  <c r="T170" s="1"/>
  <c r="R171"/>
  <c r="T171" s="1"/>
  <c r="R172"/>
  <c r="T172" s="1"/>
  <c r="R173"/>
  <c r="T173" s="1"/>
  <c r="R174"/>
  <c r="T174" s="1"/>
  <c r="R175"/>
  <c r="T175" s="1"/>
  <c r="R176"/>
  <c r="T176" s="1"/>
  <c r="R177"/>
  <c r="T177" s="1"/>
  <c r="R178"/>
  <c r="T178" s="1"/>
  <c r="R179"/>
  <c r="T179" s="1"/>
  <c r="R180"/>
  <c r="T180" s="1"/>
  <c r="R181"/>
  <c r="T181" s="1"/>
  <c r="R182"/>
  <c r="T182" s="1"/>
  <c r="R183"/>
  <c r="T183" s="1"/>
  <c r="R184"/>
  <c r="T184" s="1"/>
  <c r="R185"/>
  <c r="T185" s="1"/>
  <c r="R186"/>
  <c r="T186" s="1"/>
  <c r="R187"/>
  <c r="T187" s="1"/>
  <c r="R188"/>
  <c r="T188" s="1"/>
  <c r="R189"/>
  <c r="T189" s="1"/>
  <c r="R190"/>
  <c r="T190" s="1"/>
  <c r="R191"/>
  <c r="T191" s="1"/>
  <c r="R192"/>
  <c r="T192" s="1"/>
  <c r="R193"/>
  <c r="T193" s="1"/>
  <c r="R194"/>
  <c r="T194" s="1"/>
  <c r="R195"/>
  <c r="T195" s="1"/>
  <c r="R196"/>
  <c r="T196" s="1"/>
  <c r="R197"/>
  <c r="T197" s="1"/>
  <c r="R198"/>
  <c r="T198" s="1"/>
  <c r="R199"/>
  <c r="T199" s="1"/>
  <c r="R200"/>
  <c r="T200" s="1"/>
  <c r="R201"/>
  <c r="T201" s="1"/>
  <c r="R202"/>
  <c r="T202" s="1"/>
  <c r="R203"/>
  <c r="R204"/>
  <c r="T204" s="1"/>
  <c r="R205"/>
  <c r="T205" s="1"/>
  <c r="R206"/>
  <c r="T206" s="1"/>
  <c r="R207"/>
  <c r="R208"/>
  <c r="T208" s="1"/>
  <c r="R209"/>
  <c r="T209" s="1"/>
  <c r="R210"/>
  <c r="T210" s="1"/>
  <c r="R211"/>
  <c r="R212"/>
  <c r="T212" s="1"/>
  <c r="R213"/>
  <c r="T213" s="1"/>
  <c r="R214"/>
  <c r="T214" s="1"/>
  <c r="R215"/>
  <c r="R216"/>
  <c r="T216" s="1"/>
  <c r="R217"/>
  <c r="T217" s="1"/>
  <c r="R218"/>
  <c r="T218" s="1"/>
  <c r="R219"/>
  <c r="T219" s="1"/>
  <c r="R220"/>
  <c r="T220" s="1"/>
  <c r="R221"/>
  <c r="T221" s="1"/>
  <c r="R222"/>
  <c r="T222" s="1"/>
  <c r="R223"/>
  <c r="T223" s="1"/>
  <c r="R225"/>
  <c r="T225" s="1"/>
  <c r="R226"/>
  <c r="T226" s="1"/>
  <c r="R227"/>
  <c r="T227" s="1"/>
  <c r="R228"/>
  <c r="T228" s="1"/>
  <c r="R229"/>
  <c r="T229" s="1"/>
  <c r="R230"/>
  <c r="T230" s="1"/>
  <c r="R231"/>
  <c r="T231" s="1"/>
  <c r="R232"/>
  <c r="R233"/>
  <c r="T233" s="1"/>
  <c r="R234"/>
  <c r="T234" s="1"/>
  <c r="R235"/>
  <c r="T235" s="1"/>
  <c r="R236"/>
  <c r="R239"/>
  <c r="T239" s="1"/>
  <c r="R241"/>
  <c r="T241" s="1"/>
  <c r="R242"/>
  <c r="T242" s="1"/>
  <c r="R243"/>
  <c r="T243" s="1"/>
  <c r="R244"/>
  <c r="T244" s="1"/>
  <c r="R245"/>
  <c r="T245" s="1"/>
  <c r="R246"/>
  <c r="R247"/>
  <c r="T247" s="1"/>
  <c r="R248"/>
  <c r="T248" s="1"/>
  <c r="R249"/>
  <c r="R250"/>
  <c r="T250" s="1"/>
  <c r="R251"/>
  <c r="T251" s="1"/>
  <c r="R252"/>
  <c r="T252" s="1"/>
  <c r="R253"/>
  <c r="R254"/>
  <c r="T254" s="1"/>
  <c r="R255"/>
  <c r="T255" s="1"/>
  <c r="R256"/>
  <c r="T256" s="1"/>
  <c r="R257"/>
  <c r="R258"/>
  <c r="T258" s="1"/>
  <c r="R259"/>
  <c r="T259" s="1"/>
  <c r="R260"/>
  <c r="T260" s="1"/>
  <c r="R261"/>
  <c r="R262"/>
  <c r="T262" s="1"/>
  <c r="R263"/>
  <c r="T263" s="1"/>
  <c r="R264"/>
  <c r="T264" s="1"/>
  <c r="R265"/>
  <c r="R266"/>
  <c r="T266" s="1"/>
  <c r="R267"/>
  <c r="T267" s="1"/>
  <c r="R268"/>
  <c r="T268" s="1"/>
  <c r="R269"/>
  <c r="R270"/>
  <c r="T270" s="1"/>
  <c r="R271"/>
  <c r="T271" s="1"/>
  <c r="R272"/>
  <c r="T272" s="1"/>
  <c r="R273"/>
  <c r="T273" s="1"/>
  <c r="R274"/>
  <c r="T274" s="1"/>
  <c r="R275"/>
  <c r="T275" s="1"/>
  <c r="R276"/>
  <c r="T276" s="1"/>
  <c r="R277"/>
  <c r="T277" s="1"/>
  <c r="R278"/>
  <c r="T278" s="1"/>
  <c r="R279"/>
  <c r="T279" s="1"/>
  <c r="R280"/>
  <c r="T280" s="1"/>
  <c r="R281"/>
  <c r="R282"/>
  <c r="T282" s="1"/>
  <c r="R283"/>
  <c r="T283" s="1"/>
  <c r="R284"/>
  <c r="T284" s="1"/>
  <c r="R285"/>
  <c r="R286"/>
  <c r="T286" s="1"/>
  <c r="R287"/>
  <c r="T287" s="1"/>
  <c r="R288"/>
  <c r="T288" s="1"/>
  <c r="R289"/>
  <c r="T289" s="1"/>
  <c r="R290"/>
  <c r="R291"/>
  <c r="R292"/>
  <c r="T292" s="1"/>
  <c r="R293"/>
  <c r="T293" s="1"/>
  <c r="R294"/>
  <c r="R296"/>
  <c r="T296" s="1"/>
  <c r="R300"/>
  <c r="T300" s="1"/>
  <c r="R301"/>
  <c r="T301" s="1"/>
  <c r="R302"/>
  <c r="T302" s="1"/>
  <c r="R303"/>
  <c r="R304"/>
  <c r="T304" s="1"/>
  <c r="R305"/>
  <c r="T305" s="1"/>
  <c r="R306"/>
  <c r="T306" s="1"/>
  <c r="R307"/>
  <c r="T307" s="1"/>
  <c r="R308"/>
  <c r="T308" s="1"/>
  <c r="R309"/>
  <c r="T309" s="1"/>
  <c r="R310"/>
  <c r="R311"/>
  <c r="R312"/>
  <c r="R313"/>
  <c r="R314"/>
  <c r="R315"/>
  <c r="R316"/>
  <c r="R317"/>
  <c r="R318"/>
  <c r="R319"/>
  <c r="R320"/>
  <c r="R321"/>
  <c r="R322"/>
  <c r="R323"/>
  <c r="T323" s="1"/>
  <c r="R324"/>
  <c r="R325"/>
  <c r="R326"/>
  <c r="R327"/>
  <c r="T327" s="1"/>
  <c r="R328"/>
  <c r="R329"/>
  <c r="R330"/>
  <c r="R331"/>
  <c r="R332"/>
  <c r="R333"/>
  <c r="R334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5"/>
  <c r="Q226"/>
  <c r="Q227"/>
  <c r="Q228"/>
  <c r="Q229"/>
  <c r="Q230"/>
  <c r="Q231"/>
  <c r="Q232"/>
  <c r="Q233"/>
  <c r="Q234"/>
  <c r="Q235"/>
  <c r="Q236"/>
  <c r="Q239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6"/>
  <c r="Q300"/>
  <c r="Q301"/>
  <c r="Q302"/>
  <c r="Q303"/>
  <c r="Q304"/>
  <c r="Q305"/>
  <c r="Q306"/>
  <c r="Q307"/>
  <c r="Q308"/>
  <c r="Q309"/>
  <c r="Q310"/>
  <c r="Q311"/>
  <c r="Q312"/>
  <c r="Q313"/>
  <c r="Q314"/>
  <c r="J159"/>
  <c r="L159" s="1"/>
  <c r="J160"/>
  <c r="K160" s="1"/>
  <c r="J161"/>
  <c r="L161" s="1"/>
  <c r="J162"/>
  <c r="K162" s="1"/>
  <c r="J163"/>
  <c r="L163" s="1"/>
  <c r="J164"/>
  <c r="K164" s="1"/>
  <c r="J165"/>
  <c r="L165" s="1"/>
  <c r="J166"/>
  <c r="K166" s="1"/>
  <c r="J167"/>
  <c r="L167" s="1"/>
  <c r="J168"/>
  <c r="K168" s="1"/>
  <c r="J169"/>
  <c r="L169" s="1"/>
  <c r="J170"/>
  <c r="K170" s="1"/>
  <c r="J171"/>
  <c r="L171" s="1"/>
  <c r="J172"/>
  <c r="I172" s="1"/>
  <c r="J173"/>
  <c r="R545" s="1"/>
  <c r="J174"/>
  <c r="I174" s="1"/>
  <c r="J175"/>
  <c r="I175" s="1"/>
  <c r="J176"/>
  <c r="I176" s="1"/>
  <c r="J177"/>
  <c r="J178"/>
  <c r="J179"/>
  <c r="I179" s="1"/>
  <c r="J180"/>
  <c r="I180" s="1"/>
  <c r="J181"/>
  <c r="J182"/>
  <c r="I182" s="1"/>
  <c r="J183"/>
  <c r="L183" s="1"/>
  <c r="J184"/>
  <c r="K184" s="1"/>
  <c r="J185"/>
  <c r="L185" s="1"/>
  <c r="J186"/>
  <c r="K186" s="1"/>
  <c r="J187"/>
  <c r="L187" s="1"/>
  <c r="J188"/>
  <c r="K188" s="1"/>
  <c r="J189"/>
  <c r="L189" s="1"/>
  <c r="J190"/>
  <c r="K190" s="1"/>
  <c r="J191"/>
  <c r="L191" s="1"/>
  <c r="J192"/>
  <c r="K192" s="1"/>
  <c r="J193"/>
  <c r="L193" s="1"/>
  <c r="J194"/>
  <c r="K194" s="1"/>
  <c r="J195"/>
  <c r="L195" s="1"/>
  <c r="J196"/>
  <c r="K196" s="1"/>
  <c r="J197"/>
  <c r="L197" s="1"/>
  <c r="J198"/>
  <c r="K198" s="1"/>
  <c r="J199"/>
  <c r="L199" s="1"/>
  <c r="J200"/>
  <c r="K200" s="1"/>
  <c r="J201"/>
  <c r="L201" s="1"/>
  <c r="J202"/>
  <c r="K202" s="1"/>
  <c r="J203"/>
  <c r="L203" s="1"/>
  <c r="J204"/>
  <c r="K204" s="1"/>
  <c r="J205"/>
  <c r="L205" s="1"/>
  <c r="J206"/>
  <c r="K206" s="1"/>
  <c r="J207"/>
  <c r="L207" s="1"/>
  <c r="J208"/>
  <c r="K208" s="1"/>
  <c r="J209"/>
  <c r="L209" s="1"/>
  <c r="J210"/>
  <c r="K210" s="1"/>
  <c r="J211"/>
  <c r="L211" s="1"/>
  <c r="J212"/>
  <c r="K212" s="1"/>
  <c r="J213"/>
  <c r="L213" s="1"/>
  <c r="J214"/>
  <c r="K214" s="1"/>
  <c r="J215"/>
  <c r="L215" s="1"/>
  <c r="J216"/>
  <c r="K216" s="1"/>
  <c r="J217"/>
  <c r="L217" s="1"/>
  <c r="J218"/>
  <c r="K218" s="1"/>
  <c r="J219"/>
  <c r="J220"/>
  <c r="K220" s="1"/>
  <c r="J221"/>
  <c r="J222"/>
  <c r="J223"/>
  <c r="J225"/>
  <c r="R628" s="1"/>
  <c r="S628" s="1"/>
  <c r="T628" s="1"/>
  <c r="J226"/>
  <c r="J227"/>
  <c r="I227" s="1"/>
  <c r="J228"/>
  <c r="I228" s="1"/>
  <c r="J229"/>
  <c r="I229" s="1"/>
  <c r="J230"/>
  <c r="L230" s="1"/>
  <c r="J231"/>
  <c r="K231" s="1"/>
  <c r="J232"/>
  <c r="L232" s="1"/>
  <c r="J233"/>
  <c r="J234"/>
  <c r="J235"/>
  <c r="J236"/>
  <c r="J239"/>
  <c r="R298" s="1"/>
  <c r="J241"/>
  <c r="R373" s="1"/>
  <c r="J242"/>
  <c r="R519" s="1"/>
  <c r="S519" s="1"/>
  <c r="T519" s="1"/>
  <c r="J243"/>
  <c r="J244"/>
  <c r="R606" s="1"/>
  <c r="J245"/>
  <c r="I245" s="1"/>
  <c r="J246"/>
  <c r="V246" s="1"/>
  <c r="U246" s="1"/>
  <c r="J247"/>
  <c r="J248"/>
  <c r="I248" s="1"/>
  <c r="J249"/>
  <c r="L249" s="1"/>
  <c r="J250"/>
  <c r="K250" s="1"/>
  <c r="J251"/>
  <c r="L251" s="1"/>
  <c r="J252"/>
  <c r="K252" s="1"/>
  <c r="J253"/>
  <c r="L253" s="1"/>
  <c r="J254"/>
  <c r="K254" s="1"/>
  <c r="J255"/>
  <c r="L255" s="1"/>
  <c r="J256"/>
  <c r="K256" s="1"/>
  <c r="J257"/>
  <c r="L257" s="1"/>
  <c r="J258"/>
  <c r="K258" s="1"/>
  <c r="J259"/>
  <c r="L259" s="1"/>
  <c r="J260"/>
  <c r="K260" s="1"/>
  <c r="J261"/>
  <c r="L261" s="1"/>
  <c r="J262"/>
  <c r="K262" s="1"/>
  <c r="J263"/>
  <c r="L263" s="1"/>
  <c r="J264"/>
  <c r="K264" s="1"/>
  <c r="J265"/>
  <c r="L265" s="1"/>
  <c r="J266"/>
  <c r="K266" s="1"/>
  <c r="J267"/>
  <c r="L267" s="1"/>
  <c r="J268"/>
  <c r="K268" s="1"/>
  <c r="J269"/>
  <c r="L269" s="1"/>
  <c r="J270"/>
  <c r="I270" s="1"/>
  <c r="J271"/>
  <c r="J272"/>
  <c r="I272" s="1"/>
  <c r="J273"/>
  <c r="I273" s="1"/>
  <c r="J274"/>
  <c r="J275"/>
  <c r="J276"/>
  <c r="J277"/>
  <c r="I277" s="1"/>
  <c r="J278"/>
  <c r="K278" s="1"/>
  <c r="J279"/>
  <c r="L279" s="1"/>
  <c r="J280"/>
  <c r="K280" s="1"/>
  <c r="J281"/>
  <c r="L281" s="1"/>
  <c r="J282"/>
  <c r="K282" s="1"/>
  <c r="J283"/>
  <c r="L283" s="1"/>
  <c r="J284"/>
  <c r="K284" s="1"/>
  <c r="J285"/>
  <c r="L285" s="1"/>
  <c r="J286"/>
  <c r="K286" s="1"/>
  <c r="J287"/>
  <c r="L287" s="1"/>
  <c r="J288"/>
  <c r="K288" s="1"/>
  <c r="J289"/>
  <c r="J290"/>
  <c r="J291"/>
  <c r="J292"/>
  <c r="J293"/>
  <c r="J296"/>
  <c r="R576" s="1"/>
  <c r="J300"/>
  <c r="R626" s="1"/>
  <c r="S626" s="1"/>
  <c r="T626" s="1"/>
  <c r="J301"/>
  <c r="I301" s="1"/>
  <c r="J302"/>
  <c r="J303"/>
  <c r="L303" s="1"/>
  <c r="J304"/>
  <c r="I304" s="1"/>
  <c r="J305"/>
  <c r="I305" s="1"/>
  <c r="J306"/>
  <c r="I306" s="1"/>
  <c r="J307"/>
  <c r="I307" s="1"/>
  <c r="J308"/>
  <c r="I308" s="1"/>
  <c r="J309"/>
  <c r="J310"/>
  <c r="V310" s="1"/>
  <c r="U310" s="1"/>
  <c r="J311"/>
  <c r="V311" s="1"/>
  <c r="U311" s="1"/>
  <c r="J312"/>
  <c r="V312" s="1"/>
  <c r="U312" s="1"/>
  <c r="J313"/>
  <c r="V313" s="1"/>
  <c r="U313" s="1"/>
  <c r="J314"/>
  <c r="V314" s="1"/>
  <c r="U314" s="1"/>
  <c r="J315"/>
  <c r="I315" s="1"/>
  <c r="J316"/>
  <c r="I316" s="1"/>
  <c r="J317"/>
  <c r="I317" s="1"/>
  <c r="J318"/>
  <c r="I318" s="1"/>
  <c r="J319"/>
  <c r="I319" s="1"/>
  <c r="J320"/>
  <c r="K320" s="1"/>
  <c r="J321"/>
  <c r="L321" s="1"/>
  <c r="J322"/>
  <c r="K322" s="1"/>
  <c r="J323"/>
  <c r="L323" s="1"/>
  <c r="J324"/>
  <c r="K324" s="1"/>
  <c r="J325"/>
  <c r="L325" s="1"/>
  <c r="J326"/>
  <c r="K326" s="1"/>
  <c r="J327"/>
  <c r="L327" s="1"/>
  <c r="J328"/>
  <c r="J329"/>
  <c r="I329" s="1"/>
  <c r="J330"/>
  <c r="J331"/>
  <c r="R360" s="1"/>
  <c r="I161"/>
  <c r="I165"/>
  <c r="I169"/>
  <c r="I173"/>
  <c r="I177"/>
  <c r="I181"/>
  <c r="I185"/>
  <c r="I189"/>
  <c r="I193"/>
  <c r="I197"/>
  <c r="I201"/>
  <c r="I205"/>
  <c r="I209"/>
  <c r="I213"/>
  <c r="I217"/>
  <c r="I221"/>
  <c r="I226"/>
  <c r="I230"/>
  <c r="I234"/>
  <c r="I243"/>
  <c r="I247"/>
  <c r="I251"/>
  <c r="I255"/>
  <c r="I259"/>
  <c r="I263"/>
  <c r="I267"/>
  <c r="I271"/>
  <c r="I275"/>
  <c r="I279"/>
  <c r="I283"/>
  <c r="I287"/>
  <c r="I291"/>
  <c r="I309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5"/>
  <c r="H226"/>
  <c r="H227"/>
  <c r="H228"/>
  <c r="H229"/>
  <c r="H230"/>
  <c r="H231"/>
  <c r="H232"/>
  <c r="H233"/>
  <c r="H234"/>
  <c r="H235"/>
  <c r="H236"/>
  <c r="H237"/>
  <c r="H238"/>
  <c r="H239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6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G334"/>
  <c r="H334" s="1"/>
  <c r="G333"/>
  <c r="H333" s="1"/>
  <c r="G332"/>
  <c r="S606" l="1"/>
  <c r="T606" s="1"/>
  <c r="X606"/>
  <c r="I321"/>
  <c r="I313"/>
  <c r="I296"/>
  <c r="S373"/>
  <c r="T373" s="1"/>
  <c r="X373"/>
  <c r="R629"/>
  <c r="S576"/>
  <c r="T576" s="1"/>
  <c r="X576"/>
  <c r="I241"/>
  <c r="T294"/>
  <c r="I276"/>
  <c r="I244"/>
  <c r="I242"/>
  <c r="I239"/>
  <c r="I225"/>
  <c r="I302"/>
  <c r="I300"/>
  <c r="I289"/>
  <c r="I274"/>
  <c r="I235"/>
  <c r="I233"/>
  <c r="V236"/>
  <c r="U236" s="1"/>
  <c r="I292"/>
  <c r="I293"/>
  <c r="V290"/>
  <c r="U290" s="1"/>
  <c r="V291"/>
  <c r="U291" s="1"/>
  <c r="I222"/>
  <c r="I219"/>
  <c r="I223"/>
  <c r="R237"/>
  <c r="I325"/>
  <c r="I331"/>
  <c r="I327"/>
  <c r="I323"/>
  <c r="I311"/>
  <c r="I303"/>
  <c r="I285"/>
  <c r="I281"/>
  <c r="I269"/>
  <c r="I265"/>
  <c r="I261"/>
  <c r="I257"/>
  <c r="I253"/>
  <c r="I249"/>
  <c r="I236"/>
  <c r="I232"/>
  <c r="I215"/>
  <c r="I211"/>
  <c r="I207"/>
  <c r="I203"/>
  <c r="I199"/>
  <c r="I195"/>
  <c r="I191"/>
  <c r="I187"/>
  <c r="I183"/>
  <c r="I171"/>
  <c r="I167"/>
  <c r="I163"/>
  <c r="I159"/>
  <c r="I330"/>
  <c r="R668"/>
  <c r="S668" s="1"/>
  <c r="T668" s="1"/>
  <c r="I328"/>
  <c r="R542"/>
  <c r="I178"/>
  <c r="R359"/>
  <c r="S359" s="1"/>
  <c r="T359" s="1"/>
  <c r="S360"/>
  <c r="T360" s="1"/>
  <c r="X360"/>
  <c r="S545"/>
  <c r="T545" s="1"/>
  <c r="X545"/>
  <c r="Q334"/>
  <c r="T334"/>
  <c r="Q332"/>
  <c r="T332"/>
  <c r="Q330"/>
  <c r="T330"/>
  <c r="Q328"/>
  <c r="T328"/>
  <c r="Q326"/>
  <c r="T326"/>
  <c r="Q324"/>
  <c r="T324"/>
  <c r="Q322"/>
  <c r="T322"/>
  <c r="Q320"/>
  <c r="T320"/>
  <c r="Q318"/>
  <c r="T318"/>
  <c r="Q316"/>
  <c r="T316"/>
  <c r="Q333"/>
  <c r="T333"/>
  <c r="Q331"/>
  <c r="T331"/>
  <c r="Q329"/>
  <c r="T329"/>
  <c r="Q325"/>
  <c r="T325"/>
  <c r="Q321"/>
  <c r="T321"/>
  <c r="Q319"/>
  <c r="T319"/>
  <c r="Q317"/>
  <c r="T317"/>
  <c r="Q315"/>
  <c r="T315"/>
  <c r="X311"/>
  <c r="X303"/>
  <c r="Y303" s="1"/>
  <c r="T303"/>
  <c r="X285"/>
  <c r="Z285" s="1"/>
  <c r="T285"/>
  <c r="X281"/>
  <c r="Z281" s="1"/>
  <c r="T281"/>
  <c r="X269"/>
  <c r="Z269" s="1"/>
  <c r="T269"/>
  <c r="X265"/>
  <c r="Z265" s="1"/>
  <c r="T265"/>
  <c r="X261"/>
  <c r="Z261" s="1"/>
  <c r="T261"/>
  <c r="X257"/>
  <c r="Z257" s="1"/>
  <c r="T257"/>
  <c r="X253"/>
  <c r="Z253" s="1"/>
  <c r="T253"/>
  <c r="X249"/>
  <c r="Z249" s="1"/>
  <c r="T249"/>
  <c r="X236"/>
  <c r="X232"/>
  <c r="T232"/>
  <c r="X215"/>
  <c r="T215"/>
  <c r="X211"/>
  <c r="T211"/>
  <c r="X207"/>
  <c r="T207"/>
  <c r="X203"/>
  <c r="T203"/>
  <c r="I326"/>
  <c r="I324"/>
  <c r="I322"/>
  <c r="I320"/>
  <c r="I314"/>
  <c r="I312"/>
  <c r="I310"/>
  <c r="I290"/>
  <c r="I288"/>
  <c r="I286"/>
  <c r="I284"/>
  <c r="I282"/>
  <c r="I280"/>
  <c r="I278"/>
  <c r="I268"/>
  <c r="I266"/>
  <c r="I264"/>
  <c r="I262"/>
  <c r="I260"/>
  <c r="I258"/>
  <c r="I256"/>
  <c r="I254"/>
  <c r="I252"/>
  <c r="I250"/>
  <c r="I246"/>
  <c r="I231"/>
  <c r="I220"/>
  <c r="I218"/>
  <c r="I216"/>
  <c r="I214"/>
  <c r="I212"/>
  <c r="I210"/>
  <c r="I208"/>
  <c r="I206"/>
  <c r="I204"/>
  <c r="I202"/>
  <c r="I200"/>
  <c r="I198"/>
  <c r="I196"/>
  <c r="I194"/>
  <c r="I192"/>
  <c r="I190"/>
  <c r="I188"/>
  <c r="I186"/>
  <c r="I184"/>
  <c r="I170"/>
  <c r="I168"/>
  <c r="I166"/>
  <c r="I164"/>
  <c r="I162"/>
  <c r="I160"/>
  <c r="H332"/>
  <c r="G729"/>
  <c r="X327"/>
  <c r="Y327" s="1"/>
  <c r="Q327"/>
  <c r="X323"/>
  <c r="Y323" s="1"/>
  <c r="Q323"/>
  <c r="Z344"/>
  <c r="W344"/>
  <c r="Y344"/>
  <c r="Z342"/>
  <c r="W342"/>
  <c r="Y342"/>
  <c r="Z340"/>
  <c r="W340"/>
  <c r="Y340"/>
  <c r="Z338"/>
  <c r="W338"/>
  <c r="Y338"/>
  <c r="Z336"/>
  <c r="W336"/>
  <c r="Y336"/>
  <c r="S345"/>
  <c r="Q345"/>
  <c r="S343"/>
  <c r="Q343"/>
  <c r="S341"/>
  <c r="Q341"/>
  <c r="S339"/>
  <c r="Q339"/>
  <c r="S337"/>
  <c r="Q337"/>
  <c r="S335"/>
  <c r="Q335"/>
  <c r="Y345"/>
  <c r="Z345"/>
  <c r="W345"/>
  <c r="Y343"/>
  <c r="Z343"/>
  <c r="W343"/>
  <c r="Y341"/>
  <c r="Z341"/>
  <c r="W341"/>
  <c r="Y339"/>
  <c r="Z339"/>
  <c r="W339"/>
  <c r="Y337"/>
  <c r="Z337"/>
  <c r="W337"/>
  <c r="Y335"/>
  <c r="Z335"/>
  <c r="W335"/>
  <c r="S344"/>
  <c r="Q344"/>
  <c r="S342"/>
  <c r="Q342"/>
  <c r="S340"/>
  <c r="Q340"/>
  <c r="S338"/>
  <c r="Q338"/>
  <c r="S336"/>
  <c r="Q336"/>
  <c r="X334"/>
  <c r="X332"/>
  <c r="Y332" s="1"/>
  <c r="X326"/>
  <c r="X324"/>
  <c r="X322"/>
  <c r="X320"/>
  <c r="X314"/>
  <c r="X312"/>
  <c r="X310"/>
  <c r="X290"/>
  <c r="X288"/>
  <c r="X286"/>
  <c r="X284"/>
  <c r="X282"/>
  <c r="X280"/>
  <c r="X278"/>
  <c r="X268"/>
  <c r="X266"/>
  <c r="X264"/>
  <c r="X262"/>
  <c r="X260"/>
  <c r="X258"/>
  <c r="X256"/>
  <c r="X254"/>
  <c r="X252"/>
  <c r="X250"/>
  <c r="X246"/>
  <c r="X231"/>
  <c r="X220"/>
  <c r="X218"/>
  <c r="X216"/>
  <c r="X214"/>
  <c r="X212"/>
  <c r="X210"/>
  <c r="X208"/>
  <c r="X206"/>
  <c r="X204"/>
  <c r="X202"/>
  <c r="X200"/>
  <c r="X198"/>
  <c r="X196"/>
  <c r="S196"/>
  <c r="X194"/>
  <c r="S194"/>
  <c r="X192"/>
  <c r="S192"/>
  <c r="X190"/>
  <c r="S190"/>
  <c r="X188"/>
  <c r="S188"/>
  <c r="X186"/>
  <c r="S186"/>
  <c r="X184"/>
  <c r="S184"/>
  <c r="S182"/>
  <c r="S180"/>
  <c r="S178"/>
  <c r="S176"/>
  <c r="S174"/>
  <c r="S172"/>
  <c r="X170"/>
  <c r="S170"/>
  <c r="X168"/>
  <c r="S168"/>
  <c r="X166"/>
  <c r="S166"/>
  <c r="X164"/>
  <c r="S164"/>
  <c r="X162"/>
  <c r="S162"/>
  <c r="X160"/>
  <c r="S160"/>
  <c r="K331"/>
  <c r="V331" s="1"/>
  <c r="K329"/>
  <c r="V329" s="1"/>
  <c r="K327"/>
  <c r="K325"/>
  <c r="K323"/>
  <c r="K321"/>
  <c r="K319"/>
  <c r="V319" s="1"/>
  <c r="K317"/>
  <c r="V317" s="1"/>
  <c r="K315"/>
  <c r="V315" s="1"/>
  <c r="K313"/>
  <c r="K311"/>
  <c r="K309"/>
  <c r="V309" s="1"/>
  <c r="K307"/>
  <c r="V307" s="1"/>
  <c r="K305"/>
  <c r="V305" s="1"/>
  <c r="K303"/>
  <c r="K301"/>
  <c r="V301" s="1"/>
  <c r="K296"/>
  <c r="V296" s="1"/>
  <c r="K293"/>
  <c r="V293" s="1"/>
  <c r="K291"/>
  <c r="K289"/>
  <c r="V289" s="1"/>
  <c r="K287"/>
  <c r="K285"/>
  <c r="K283"/>
  <c r="K281"/>
  <c r="K279"/>
  <c r="K277"/>
  <c r="V277" s="1"/>
  <c r="K275"/>
  <c r="V275" s="1"/>
  <c r="K273"/>
  <c r="V273" s="1"/>
  <c r="K271"/>
  <c r="V271" s="1"/>
  <c r="K269"/>
  <c r="K267"/>
  <c r="K265"/>
  <c r="K263"/>
  <c r="K261"/>
  <c r="K259"/>
  <c r="K257"/>
  <c r="K255"/>
  <c r="K253"/>
  <c r="K251"/>
  <c r="K249"/>
  <c r="K247"/>
  <c r="V247" s="1"/>
  <c r="K245"/>
  <c r="V245" s="1"/>
  <c r="K243"/>
  <c r="V243" s="1"/>
  <c r="K241"/>
  <c r="V241" s="1"/>
  <c r="V238"/>
  <c r="K236"/>
  <c r="K234"/>
  <c r="V234" s="1"/>
  <c r="K232"/>
  <c r="K230"/>
  <c r="K228"/>
  <c r="V228" s="1"/>
  <c r="K226"/>
  <c r="V226" s="1"/>
  <c r="K223"/>
  <c r="V223" s="1"/>
  <c r="K221"/>
  <c r="V221" s="1"/>
  <c r="K219"/>
  <c r="V219" s="1"/>
  <c r="K217"/>
  <c r="K215"/>
  <c r="K213"/>
  <c r="K211"/>
  <c r="K209"/>
  <c r="K207"/>
  <c r="K205"/>
  <c r="K203"/>
  <c r="K201"/>
  <c r="K199"/>
  <c r="K197"/>
  <c r="K195"/>
  <c r="K193"/>
  <c r="K191"/>
  <c r="K189"/>
  <c r="K187"/>
  <c r="K185"/>
  <c r="K183"/>
  <c r="K181"/>
  <c r="V181" s="1"/>
  <c r="U181" s="1"/>
  <c r="X181" s="1"/>
  <c r="K179"/>
  <c r="V179" s="1"/>
  <c r="U179" s="1"/>
  <c r="X179" s="1"/>
  <c r="K177"/>
  <c r="V177" s="1"/>
  <c r="U177" s="1"/>
  <c r="X177" s="1"/>
  <c r="K175"/>
  <c r="V175" s="1"/>
  <c r="U175" s="1"/>
  <c r="X175" s="1"/>
  <c r="K173"/>
  <c r="V173" s="1"/>
  <c r="U173" s="1"/>
  <c r="X173" s="1"/>
  <c r="K171"/>
  <c r="K169"/>
  <c r="K167"/>
  <c r="K165"/>
  <c r="K163"/>
  <c r="K161"/>
  <c r="K159"/>
  <c r="L326"/>
  <c r="L324"/>
  <c r="L322"/>
  <c r="L320"/>
  <c r="L314"/>
  <c r="L312"/>
  <c r="L310"/>
  <c r="L290"/>
  <c r="L288"/>
  <c r="L286"/>
  <c r="L284"/>
  <c r="L282"/>
  <c r="L280"/>
  <c r="L278"/>
  <c r="L268"/>
  <c r="L266"/>
  <c r="L264"/>
  <c r="L262"/>
  <c r="L260"/>
  <c r="L258"/>
  <c r="L256"/>
  <c r="L254"/>
  <c r="L252"/>
  <c r="L250"/>
  <c r="L246"/>
  <c r="L231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70"/>
  <c r="L168"/>
  <c r="L166"/>
  <c r="L164"/>
  <c r="L162"/>
  <c r="L160"/>
  <c r="S334"/>
  <c r="S332"/>
  <c r="S330"/>
  <c r="S328"/>
  <c r="S326"/>
  <c r="S324"/>
  <c r="S322"/>
  <c r="S320"/>
  <c r="S318"/>
  <c r="S316"/>
  <c r="S314"/>
  <c r="T314" s="1"/>
  <c r="S312"/>
  <c r="T312" s="1"/>
  <c r="S310"/>
  <c r="T310" s="1"/>
  <c r="S308"/>
  <c r="S306"/>
  <c r="S304"/>
  <c r="S302"/>
  <c r="S300"/>
  <c r="S298"/>
  <c r="T298" s="1"/>
  <c r="S294"/>
  <c r="S292"/>
  <c r="S290"/>
  <c r="T290" s="1"/>
  <c r="S288"/>
  <c r="S286"/>
  <c r="S284"/>
  <c r="S282"/>
  <c r="S280"/>
  <c r="S278"/>
  <c r="S276"/>
  <c r="S274"/>
  <c r="S272"/>
  <c r="S270"/>
  <c r="S268"/>
  <c r="S266"/>
  <c r="S264"/>
  <c r="S262"/>
  <c r="S260"/>
  <c r="S258"/>
  <c r="S256"/>
  <c r="S254"/>
  <c r="S252"/>
  <c r="S250"/>
  <c r="S248"/>
  <c r="S246"/>
  <c r="T246" s="1"/>
  <c r="S244"/>
  <c r="S242"/>
  <c r="S239"/>
  <c r="S237"/>
  <c r="T237" s="1"/>
  <c r="S235"/>
  <c r="S233"/>
  <c r="S231"/>
  <c r="S229"/>
  <c r="S227"/>
  <c r="S225"/>
  <c r="S222"/>
  <c r="S220"/>
  <c r="S218"/>
  <c r="S216"/>
  <c r="S214"/>
  <c r="S212"/>
  <c r="S210"/>
  <c r="S208"/>
  <c r="S206"/>
  <c r="S204"/>
  <c r="S202"/>
  <c r="S198"/>
  <c r="X333"/>
  <c r="Z327"/>
  <c r="W327"/>
  <c r="X325"/>
  <c r="Z323"/>
  <c r="W323"/>
  <c r="X321"/>
  <c r="X313"/>
  <c r="W311"/>
  <c r="Z303"/>
  <c r="W303"/>
  <c r="X291"/>
  <c r="X287"/>
  <c r="Y285"/>
  <c r="X283"/>
  <c r="Y281"/>
  <c r="X279"/>
  <c r="Y269"/>
  <c r="X267"/>
  <c r="Y265"/>
  <c r="X263"/>
  <c r="Y261"/>
  <c r="X259"/>
  <c r="Y257"/>
  <c r="X255"/>
  <c r="Y253"/>
  <c r="X251"/>
  <c r="Y249"/>
  <c r="W236"/>
  <c r="Z232"/>
  <c r="Y232"/>
  <c r="W232"/>
  <c r="X230"/>
  <c r="X217"/>
  <c r="Z215"/>
  <c r="Y215"/>
  <c r="W215"/>
  <c r="X213"/>
  <c r="Z211"/>
  <c r="Y211"/>
  <c r="W211"/>
  <c r="X209"/>
  <c r="Z207"/>
  <c r="Y207"/>
  <c r="W207"/>
  <c r="X205"/>
  <c r="Z203"/>
  <c r="Y203"/>
  <c r="W203"/>
  <c r="X201"/>
  <c r="S201"/>
  <c r="X199"/>
  <c r="S199"/>
  <c r="X197"/>
  <c r="S197"/>
  <c r="X195"/>
  <c r="S195"/>
  <c r="X193"/>
  <c r="S193"/>
  <c r="X191"/>
  <c r="S191"/>
  <c r="X189"/>
  <c r="S189"/>
  <c r="X187"/>
  <c r="S187"/>
  <c r="X185"/>
  <c r="S185"/>
  <c r="X183"/>
  <c r="S183"/>
  <c r="S181"/>
  <c r="S179"/>
  <c r="S177"/>
  <c r="S175"/>
  <c r="S173"/>
  <c r="X171"/>
  <c r="S171"/>
  <c r="X169"/>
  <c r="S169"/>
  <c r="X167"/>
  <c r="S167"/>
  <c r="X165"/>
  <c r="S165"/>
  <c r="X163"/>
  <c r="S163"/>
  <c r="X161"/>
  <c r="S161"/>
  <c r="X159"/>
  <c r="S159"/>
  <c r="K330"/>
  <c r="L330" s="1"/>
  <c r="K328"/>
  <c r="L328" s="1"/>
  <c r="K318"/>
  <c r="L318" s="1"/>
  <c r="K316"/>
  <c r="L316" s="1"/>
  <c r="K314"/>
  <c r="K312"/>
  <c r="K310"/>
  <c r="K308"/>
  <c r="L308" s="1"/>
  <c r="K306"/>
  <c r="L306" s="1"/>
  <c r="K304"/>
  <c r="L304" s="1"/>
  <c r="K302"/>
  <c r="L302" s="1"/>
  <c r="K300"/>
  <c r="L300" s="1"/>
  <c r="L298"/>
  <c r="K292"/>
  <c r="L292" s="1"/>
  <c r="K290"/>
  <c r="K276"/>
  <c r="L276" s="1"/>
  <c r="K274"/>
  <c r="L274" s="1"/>
  <c r="K272"/>
  <c r="L272" s="1"/>
  <c r="K270"/>
  <c r="L270" s="1"/>
  <c r="K248"/>
  <c r="L248" s="1"/>
  <c r="K246"/>
  <c r="K244"/>
  <c r="L244" s="1"/>
  <c r="K242"/>
  <c r="L242" s="1"/>
  <c r="K239"/>
  <c r="L239" s="1"/>
  <c r="K235"/>
  <c r="L235" s="1"/>
  <c r="K233"/>
  <c r="L233" s="1"/>
  <c r="K229"/>
  <c r="L229" s="1"/>
  <c r="K227"/>
  <c r="L227" s="1"/>
  <c r="K225"/>
  <c r="L225" s="1"/>
  <c r="K222"/>
  <c r="L222" s="1"/>
  <c r="K182"/>
  <c r="L182" s="1"/>
  <c r="K180"/>
  <c r="L180" s="1"/>
  <c r="K178"/>
  <c r="L178" s="1"/>
  <c r="K176"/>
  <c r="L176" s="1"/>
  <c r="K174"/>
  <c r="L174" s="1"/>
  <c r="K172"/>
  <c r="L172" s="1"/>
  <c r="L331"/>
  <c r="L315"/>
  <c r="L313"/>
  <c r="L311"/>
  <c r="L301"/>
  <c r="L296"/>
  <c r="L291"/>
  <c r="L277"/>
  <c r="L247"/>
  <c r="L243"/>
  <c r="L236"/>
  <c r="L234"/>
  <c r="L226"/>
  <c r="L221"/>
  <c r="L181"/>
  <c r="L177"/>
  <c r="L173"/>
  <c r="S333"/>
  <c r="S331"/>
  <c r="S329"/>
  <c r="S327"/>
  <c r="S325"/>
  <c r="S323"/>
  <c r="S321"/>
  <c r="S319"/>
  <c r="S317"/>
  <c r="S315"/>
  <c r="S313"/>
  <c r="T313" s="1"/>
  <c r="S311"/>
  <c r="Y311" s="1"/>
  <c r="Z311" s="1"/>
  <c r="S309"/>
  <c r="S307"/>
  <c r="S305"/>
  <c r="S303"/>
  <c r="S301"/>
  <c r="S299"/>
  <c r="T299" s="1"/>
  <c r="S296"/>
  <c r="S293"/>
  <c r="S291"/>
  <c r="T291" s="1"/>
  <c r="S289"/>
  <c r="S287"/>
  <c r="S285"/>
  <c r="S283"/>
  <c r="S281"/>
  <c r="S279"/>
  <c r="S277"/>
  <c r="S275"/>
  <c r="S273"/>
  <c r="S271"/>
  <c r="S269"/>
  <c r="S267"/>
  <c r="S265"/>
  <c r="S263"/>
  <c r="S261"/>
  <c r="S259"/>
  <c r="S257"/>
  <c r="S255"/>
  <c r="S253"/>
  <c r="S251"/>
  <c r="S249"/>
  <c r="S247"/>
  <c r="S245"/>
  <c r="S243"/>
  <c r="S241"/>
  <c r="S238"/>
  <c r="T238" s="1"/>
  <c r="S236"/>
  <c r="S234"/>
  <c r="S232"/>
  <c r="S230"/>
  <c r="S228"/>
  <c r="S226"/>
  <c r="S223"/>
  <c r="S221"/>
  <c r="S219"/>
  <c r="S217"/>
  <c r="S215"/>
  <c r="S213"/>
  <c r="S211"/>
  <c r="S209"/>
  <c r="S207"/>
  <c r="S205"/>
  <c r="S203"/>
  <c r="S200"/>
  <c r="W606" l="1"/>
  <c r="Y606"/>
  <c r="Z606" s="1"/>
  <c r="W373"/>
  <c r="Z373"/>
  <c r="W576"/>
  <c r="Z576"/>
  <c r="Q629"/>
  <c r="S629"/>
  <c r="Y629" s="1"/>
  <c r="Z629" s="1"/>
  <c r="Y236"/>
  <c r="Z236" s="1"/>
  <c r="Y545"/>
  <c r="Z545" s="1"/>
  <c r="W545"/>
  <c r="Y360"/>
  <c r="Z360" s="1"/>
  <c r="W360"/>
  <c r="S542"/>
  <c r="T542" s="1"/>
  <c r="X542"/>
  <c r="L175"/>
  <c r="L179"/>
  <c r="L219"/>
  <c r="L223"/>
  <c r="L228"/>
  <c r="L241"/>
  <c r="L245"/>
  <c r="L273"/>
  <c r="L289"/>
  <c r="L293"/>
  <c r="L299"/>
  <c r="L307"/>
  <c r="L319"/>
  <c r="L271"/>
  <c r="L275"/>
  <c r="L305"/>
  <c r="L309"/>
  <c r="L317"/>
  <c r="L329"/>
  <c r="W249"/>
  <c r="W253"/>
  <c r="W257"/>
  <c r="W261"/>
  <c r="W265"/>
  <c r="W269"/>
  <c r="W281"/>
  <c r="W285"/>
  <c r="U221"/>
  <c r="X221" s="1"/>
  <c r="U226"/>
  <c r="X226" s="1"/>
  <c r="U234"/>
  <c r="X234" s="1"/>
  <c r="U238"/>
  <c r="X238" s="1"/>
  <c r="U243"/>
  <c r="X243" s="1"/>
  <c r="U247"/>
  <c r="X247" s="1"/>
  <c r="U271"/>
  <c r="X271" s="1"/>
  <c r="U275"/>
  <c r="X275" s="1"/>
  <c r="U296"/>
  <c r="X296" s="1"/>
  <c r="Y296" s="1"/>
  <c r="U301"/>
  <c r="X301" s="1"/>
  <c r="U305"/>
  <c r="X305" s="1"/>
  <c r="U309"/>
  <c r="X309" s="1"/>
  <c r="U317"/>
  <c r="X317" s="1"/>
  <c r="U329"/>
  <c r="X329" s="1"/>
  <c r="T236"/>
  <c r="T311"/>
  <c r="U219"/>
  <c r="X219" s="1"/>
  <c r="U223"/>
  <c r="X223" s="1"/>
  <c r="U228"/>
  <c r="X228" s="1"/>
  <c r="U241"/>
  <c r="X241" s="1"/>
  <c r="U245"/>
  <c r="X245" s="1"/>
  <c r="U273"/>
  <c r="X273" s="1"/>
  <c r="U277"/>
  <c r="X277" s="1"/>
  <c r="U289"/>
  <c r="X289" s="1"/>
  <c r="U293"/>
  <c r="X293" s="1"/>
  <c r="X299"/>
  <c r="U307"/>
  <c r="X307" s="1"/>
  <c r="U315"/>
  <c r="X315" s="1"/>
  <c r="U319"/>
  <c r="X319" s="1"/>
  <c r="U331"/>
  <c r="X331" s="1"/>
  <c r="Y333"/>
  <c r="Z333"/>
  <c r="W333"/>
  <c r="Z334"/>
  <c r="W334"/>
  <c r="Y334"/>
  <c r="Y175"/>
  <c r="Z175" s="1"/>
  <c r="W175"/>
  <c r="Y179"/>
  <c r="Z179" s="1"/>
  <c r="W179"/>
  <c r="Y173"/>
  <c r="Z173" s="1"/>
  <c r="W173"/>
  <c r="Z177"/>
  <c r="Y177"/>
  <c r="W177"/>
  <c r="Y181"/>
  <c r="Z181" s="1"/>
  <c r="W181"/>
  <c r="Z161"/>
  <c r="Y161"/>
  <c r="W161"/>
  <c r="Z163"/>
  <c r="Y163"/>
  <c r="W163"/>
  <c r="Z169"/>
  <c r="Y169"/>
  <c r="W169"/>
  <c r="Z171"/>
  <c r="Y171"/>
  <c r="W171"/>
  <c r="Z185"/>
  <c r="Y185"/>
  <c r="W185"/>
  <c r="Z187"/>
  <c r="Y187"/>
  <c r="W187"/>
  <c r="Z193"/>
  <c r="Y193"/>
  <c r="W193"/>
  <c r="Z195"/>
  <c r="Y195"/>
  <c r="W195"/>
  <c r="Z201"/>
  <c r="Y201"/>
  <c r="W201"/>
  <c r="Z209"/>
  <c r="Y209"/>
  <c r="W209"/>
  <c r="Z217"/>
  <c r="Y217"/>
  <c r="W217"/>
  <c r="Z230"/>
  <c r="Y230"/>
  <c r="W230"/>
  <c r="Z255"/>
  <c r="Y255"/>
  <c r="W255"/>
  <c r="Z263"/>
  <c r="Y263"/>
  <c r="W263"/>
  <c r="Z279"/>
  <c r="Y279"/>
  <c r="W279"/>
  <c r="Z287"/>
  <c r="Y287"/>
  <c r="W287"/>
  <c r="Y291"/>
  <c r="Z291" s="1"/>
  <c r="W291"/>
  <c r="Y313"/>
  <c r="Z313" s="1"/>
  <c r="W313"/>
  <c r="Z321"/>
  <c r="Y321"/>
  <c r="W321"/>
  <c r="Z162"/>
  <c r="Y162"/>
  <c r="W162"/>
  <c r="Z166"/>
  <c r="Y166"/>
  <c r="W166"/>
  <c r="Z170"/>
  <c r="Y170"/>
  <c r="W170"/>
  <c r="Z186"/>
  <c r="Y186"/>
  <c r="W186"/>
  <c r="Z190"/>
  <c r="Y190"/>
  <c r="W190"/>
  <c r="Z194"/>
  <c r="Y194"/>
  <c r="W194"/>
  <c r="Z320"/>
  <c r="Y320"/>
  <c r="W320"/>
  <c r="V172"/>
  <c r="U172" s="1"/>
  <c r="X172" s="1"/>
  <c r="V176"/>
  <c r="U176" s="1"/>
  <c r="X176" s="1"/>
  <c r="V180"/>
  <c r="U180" s="1"/>
  <c r="X180" s="1"/>
  <c r="V222"/>
  <c r="V227"/>
  <c r="V233"/>
  <c r="V237"/>
  <c r="V242"/>
  <c r="V248"/>
  <c r="V272"/>
  <c r="V276"/>
  <c r="V294"/>
  <c r="V300"/>
  <c r="V304"/>
  <c r="V308"/>
  <c r="V318"/>
  <c r="V330"/>
  <c r="Z159"/>
  <c r="Y159"/>
  <c r="W159"/>
  <c r="Z165"/>
  <c r="Y165"/>
  <c r="W165"/>
  <c r="Z167"/>
  <c r="Y167"/>
  <c r="W167"/>
  <c r="Z183"/>
  <c r="Y183"/>
  <c r="W183"/>
  <c r="Z189"/>
  <c r="Y189"/>
  <c r="W189"/>
  <c r="Z191"/>
  <c r="Y191"/>
  <c r="W191"/>
  <c r="Z197"/>
  <c r="Y197"/>
  <c r="W197"/>
  <c r="Z199"/>
  <c r="Y199"/>
  <c r="W199"/>
  <c r="Z205"/>
  <c r="Y205"/>
  <c r="W205"/>
  <c r="Z213"/>
  <c r="Y213"/>
  <c r="W213"/>
  <c r="Z251"/>
  <c r="Y251"/>
  <c r="W251"/>
  <c r="Z259"/>
  <c r="Y259"/>
  <c r="W259"/>
  <c r="Z267"/>
  <c r="Y267"/>
  <c r="W267"/>
  <c r="Z283"/>
  <c r="Y283"/>
  <c r="W283"/>
  <c r="Z325"/>
  <c r="Y325"/>
  <c r="W325"/>
  <c r="Z160"/>
  <c r="Y160"/>
  <c r="W160"/>
  <c r="Z164"/>
  <c r="Y164"/>
  <c r="W164"/>
  <c r="Z168"/>
  <c r="Y168"/>
  <c r="W168"/>
  <c r="Z184"/>
  <c r="Y184"/>
  <c r="W184"/>
  <c r="Z188"/>
  <c r="Y188"/>
  <c r="W188"/>
  <c r="Z192"/>
  <c r="Y192"/>
  <c r="W192"/>
  <c r="Z196"/>
  <c r="Y196"/>
  <c r="W196"/>
  <c r="Z198"/>
  <c r="Y198"/>
  <c r="W198"/>
  <c r="Z200"/>
  <c r="Y200"/>
  <c r="W200"/>
  <c r="Z202"/>
  <c r="Y202"/>
  <c r="W202"/>
  <c r="Z204"/>
  <c r="Y204"/>
  <c r="W204"/>
  <c r="Z206"/>
  <c r="Y206"/>
  <c r="W206"/>
  <c r="Z208"/>
  <c r="Y208"/>
  <c r="W208"/>
  <c r="Z210"/>
  <c r="Y210"/>
  <c r="W210"/>
  <c r="Z212"/>
  <c r="Y212"/>
  <c r="W212"/>
  <c r="Z214"/>
  <c r="Y214"/>
  <c r="W214"/>
  <c r="Z216"/>
  <c r="Y216"/>
  <c r="W216"/>
  <c r="Z218"/>
  <c r="Y218"/>
  <c r="W218"/>
  <c r="Z220"/>
  <c r="Y220"/>
  <c r="W220"/>
  <c r="Z231"/>
  <c r="Y231"/>
  <c r="W231"/>
  <c r="Y246"/>
  <c r="Z246" s="1"/>
  <c r="W246"/>
  <c r="Z250"/>
  <c r="Y250"/>
  <c r="W250"/>
  <c r="Z252"/>
  <c r="Y252"/>
  <c r="W252"/>
  <c r="Z254"/>
  <c r="Y254"/>
  <c r="W254"/>
  <c r="Z256"/>
  <c r="Y256"/>
  <c r="W256"/>
  <c r="Z258"/>
  <c r="Y258"/>
  <c r="W258"/>
  <c r="Z260"/>
  <c r="Y260"/>
  <c r="W260"/>
  <c r="Z262"/>
  <c r="Y262"/>
  <c r="W262"/>
  <c r="Z264"/>
  <c r="Y264"/>
  <c r="W264"/>
  <c r="Z266"/>
  <c r="Y266"/>
  <c r="W266"/>
  <c r="Z268"/>
  <c r="Y268"/>
  <c r="W268"/>
  <c r="Z278"/>
  <c r="Y278"/>
  <c r="W278"/>
  <c r="Z280"/>
  <c r="Y280"/>
  <c r="W280"/>
  <c r="Z282"/>
  <c r="Y282"/>
  <c r="W282"/>
  <c r="Z284"/>
  <c r="Y284"/>
  <c r="W284"/>
  <c r="Z286"/>
  <c r="Y286"/>
  <c r="W286"/>
  <c r="Z288"/>
  <c r="Y288"/>
  <c r="W288"/>
  <c r="Y290"/>
  <c r="Z290" s="1"/>
  <c r="W290"/>
  <c r="Y310"/>
  <c r="Z310" s="1"/>
  <c r="W310"/>
  <c r="Y312"/>
  <c r="Z312" s="1"/>
  <c r="W312"/>
  <c r="Y314"/>
  <c r="Z314" s="1"/>
  <c r="W314"/>
  <c r="Z322"/>
  <c r="Y322"/>
  <c r="W322"/>
  <c r="Z324"/>
  <c r="Y324"/>
  <c r="W324"/>
  <c r="Z326"/>
  <c r="Y326"/>
  <c r="W326"/>
  <c r="Z332"/>
  <c r="W332"/>
  <c r="V174"/>
  <c r="U174" s="1"/>
  <c r="X174" s="1"/>
  <c r="V178"/>
  <c r="U178" s="1"/>
  <c r="X178" s="1"/>
  <c r="V182"/>
  <c r="U182" s="1"/>
  <c r="X182" s="1"/>
  <c r="V225"/>
  <c r="V229"/>
  <c r="V235"/>
  <c r="V239"/>
  <c r="V244"/>
  <c r="V270"/>
  <c r="V274"/>
  <c r="V292"/>
  <c r="V302"/>
  <c r="V306"/>
  <c r="V316"/>
  <c r="V328"/>
  <c r="R158"/>
  <c r="T158" s="1"/>
  <c r="J158"/>
  <c r="H158"/>
  <c r="R157"/>
  <c r="T157" s="1"/>
  <c r="J157"/>
  <c r="H157"/>
  <c r="R156"/>
  <c r="T156" s="1"/>
  <c r="J156"/>
  <c r="H156"/>
  <c r="R155"/>
  <c r="J155"/>
  <c r="K155" s="1"/>
  <c r="H155"/>
  <c r="R154"/>
  <c r="T154" s="1"/>
  <c r="J154"/>
  <c r="H154"/>
  <c r="R153"/>
  <c r="J153"/>
  <c r="H153"/>
  <c r="R152"/>
  <c r="T152" s="1"/>
  <c r="J152"/>
  <c r="H152"/>
  <c r="H150"/>
  <c r="H148"/>
  <c r="R145"/>
  <c r="J145"/>
  <c r="H145"/>
  <c r="R143"/>
  <c r="T143" s="1"/>
  <c r="J143"/>
  <c r="H143"/>
  <c r="R142"/>
  <c r="J142"/>
  <c r="H142"/>
  <c r="R141"/>
  <c r="T141" s="1"/>
  <c r="J141"/>
  <c r="H141"/>
  <c r="R139"/>
  <c r="J139"/>
  <c r="H139"/>
  <c r="H136"/>
  <c r="R135"/>
  <c r="J135"/>
  <c r="H135"/>
  <c r="R134"/>
  <c r="T134" s="1"/>
  <c r="J134"/>
  <c r="H134"/>
  <c r="R133"/>
  <c r="J133"/>
  <c r="H133"/>
  <c r="R132"/>
  <c r="T132" s="1"/>
  <c r="J132"/>
  <c r="H132"/>
  <c r="R131"/>
  <c r="J131"/>
  <c r="H131"/>
  <c r="R130"/>
  <c r="T130" s="1"/>
  <c r="J130"/>
  <c r="H130"/>
  <c r="R129"/>
  <c r="J129"/>
  <c r="H129"/>
  <c r="R128"/>
  <c r="T128" s="1"/>
  <c r="J128"/>
  <c r="H128"/>
  <c r="R127"/>
  <c r="J127"/>
  <c r="H127"/>
  <c r="R126"/>
  <c r="T126" s="1"/>
  <c r="J126"/>
  <c r="H126"/>
  <c r="R125"/>
  <c r="J125"/>
  <c r="H125"/>
  <c r="R124"/>
  <c r="T124" s="1"/>
  <c r="J124"/>
  <c r="H124"/>
  <c r="R123"/>
  <c r="J123"/>
  <c r="H123"/>
  <c r="R122"/>
  <c r="T122" s="1"/>
  <c r="J122"/>
  <c r="H122"/>
  <c r="R121"/>
  <c r="J121"/>
  <c r="K121" s="1"/>
  <c r="H121"/>
  <c r="R120"/>
  <c r="T120" s="1"/>
  <c r="J120"/>
  <c r="H120"/>
  <c r="H119"/>
  <c r="R119"/>
  <c r="T119" s="1"/>
  <c r="R118"/>
  <c r="J118"/>
  <c r="K118" s="1"/>
  <c r="H118"/>
  <c r="V117"/>
  <c r="U117" s="1"/>
  <c r="R117"/>
  <c r="J117"/>
  <c r="K117" s="1"/>
  <c r="H117"/>
  <c r="V116"/>
  <c r="U116" s="1"/>
  <c r="R116"/>
  <c r="T116" s="1"/>
  <c r="J116"/>
  <c r="L116" s="1"/>
  <c r="H116"/>
  <c r="V115"/>
  <c r="U115" s="1"/>
  <c r="R115"/>
  <c r="J115"/>
  <c r="K115" s="1"/>
  <c r="H115"/>
  <c r="V114"/>
  <c r="U114" s="1"/>
  <c r="R114"/>
  <c r="J114"/>
  <c r="L114" s="1"/>
  <c r="H114"/>
  <c r="V113"/>
  <c r="U113" s="1"/>
  <c r="R113"/>
  <c r="J113"/>
  <c r="K113" s="1"/>
  <c r="H113"/>
  <c r="V112"/>
  <c r="U112" s="1"/>
  <c r="R112"/>
  <c r="T112" s="1"/>
  <c r="J112"/>
  <c r="L112" s="1"/>
  <c r="H112"/>
  <c r="V111"/>
  <c r="U111" s="1"/>
  <c r="R111"/>
  <c r="J111"/>
  <c r="K111" s="1"/>
  <c r="H111"/>
  <c r="R110"/>
  <c r="T110" s="1"/>
  <c r="R109"/>
  <c r="T109" s="1"/>
  <c r="R108"/>
  <c r="T108" s="1"/>
  <c r="V107"/>
  <c r="U107" s="1"/>
  <c r="R107"/>
  <c r="T107" s="1"/>
  <c r="J107"/>
  <c r="L107" s="1"/>
  <c r="H107"/>
  <c r="V106"/>
  <c r="U106" s="1"/>
  <c r="R106"/>
  <c r="J106"/>
  <c r="K106" s="1"/>
  <c r="H106"/>
  <c r="V105"/>
  <c r="U105" s="1"/>
  <c r="R105"/>
  <c r="J105"/>
  <c r="L105" s="1"/>
  <c r="H105"/>
  <c r="V104"/>
  <c r="U104" s="1"/>
  <c r="R104"/>
  <c r="J104"/>
  <c r="K104" s="1"/>
  <c r="H104"/>
  <c r="R103"/>
  <c r="T103" s="1"/>
  <c r="J103"/>
  <c r="V103" s="1"/>
  <c r="U103" s="1"/>
  <c r="H103"/>
  <c r="R102"/>
  <c r="J102"/>
  <c r="K102" s="1"/>
  <c r="H102"/>
  <c r="R101"/>
  <c r="T101" s="1"/>
  <c r="R100"/>
  <c r="T100" s="1"/>
  <c r="V99"/>
  <c r="U99" s="1"/>
  <c r="R99"/>
  <c r="T99" s="1"/>
  <c r="J99"/>
  <c r="L99" s="1"/>
  <c r="H99"/>
  <c r="V98"/>
  <c r="U98" s="1"/>
  <c r="R98"/>
  <c r="J98"/>
  <c r="K98" s="1"/>
  <c r="H98"/>
  <c r="V97"/>
  <c r="U97" s="1"/>
  <c r="R97"/>
  <c r="J97"/>
  <c r="L97" s="1"/>
  <c r="H97"/>
  <c r="V96"/>
  <c r="U96" s="1"/>
  <c r="R96"/>
  <c r="J96"/>
  <c r="K96" s="1"/>
  <c r="H96"/>
  <c r="R95"/>
  <c r="T95" s="1"/>
  <c r="R94"/>
  <c r="T94" s="1"/>
  <c r="R93"/>
  <c r="T93" s="1"/>
  <c r="R92"/>
  <c r="T92" s="1"/>
  <c r="R91"/>
  <c r="T91" s="1"/>
  <c r="R90"/>
  <c r="T90" s="1"/>
  <c r="R89"/>
  <c r="T89" s="1"/>
  <c r="R88"/>
  <c r="T88" s="1"/>
  <c r="R87"/>
  <c r="T87" s="1"/>
  <c r="R86"/>
  <c r="T86" s="1"/>
  <c r="R85"/>
  <c r="T85" s="1"/>
  <c r="J85"/>
  <c r="H85"/>
  <c r="R84"/>
  <c r="J84"/>
  <c r="K84" s="1"/>
  <c r="H84"/>
  <c r="R83"/>
  <c r="T83" s="1"/>
  <c r="R82"/>
  <c r="R81"/>
  <c r="R74"/>
  <c r="T74" s="1"/>
  <c r="J74"/>
  <c r="H74"/>
  <c r="V73"/>
  <c r="U73" s="1"/>
  <c r="R73"/>
  <c r="T73" s="1"/>
  <c r="J73"/>
  <c r="H73"/>
  <c r="R72"/>
  <c r="T72" s="1"/>
  <c r="J72"/>
  <c r="H72"/>
  <c r="H70"/>
  <c r="R69"/>
  <c r="T69" s="1"/>
  <c r="J69"/>
  <c r="H69"/>
  <c r="R68"/>
  <c r="T68" s="1"/>
  <c r="H68"/>
  <c r="H67"/>
  <c r="H66"/>
  <c r="R65"/>
  <c r="T65" s="1"/>
  <c r="J65"/>
  <c r="H65"/>
  <c r="R64"/>
  <c r="T64" s="1"/>
  <c r="J64"/>
  <c r="H64"/>
  <c r="R63"/>
  <c r="J63"/>
  <c r="H63"/>
  <c r="R62"/>
  <c r="T62" s="1"/>
  <c r="J62"/>
  <c r="H62"/>
  <c r="R61"/>
  <c r="T61" s="1"/>
  <c r="J61"/>
  <c r="H61"/>
  <c r="R60"/>
  <c r="T60" s="1"/>
  <c r="J60"/>
  <c r="H60"/>
  <c r="R59"/>
  <c r="T59" s="1"/>
  <c r="J59"/>
  <c r="H59"/>
  <c r="R58"/>
  <c r="T58" s="1"/>
  <c r="J58"/>
  <c r="H58"/>
  <c r="H57"/>
  <c r="H56"/>
  <c r="R55"/>
  <c r="J55"/>
  <c r="K55" s="1"/>
  <c r="H55"/>
  <c r="R54"/>
  <c r="T54" s="1"/>
  <c r="J54"/>
  <c r="H54"/>
  <c r="R53"/>
  <c r="J53"/>
  <c r="K53" s="1"/>
  <c r="H53"/>
  <c r="R52"/>
  <c r="J52"/>
  <c r="R56" s="1"/>
  <c r="H52"/>
  <c r="R51"/>
  <c r="J51"/>
  <c r="R57" s="1"/>
  <c r="H51"/>
  <c r="R50"/>
  <c r="T50" s="1"/>
  <c r="R49"/>
  <c r="J49"/>
  <c r="H49"/>
  <c r="R48"/>
  <c r="J48"/>
  <c r="H48"/>
  <c r="R47"/>
  <c r="J47"/>
  <c r="H47"/>
  <c r="R46"/>
  <c r="J46"/>
  <c r="K46" s="1"/>
  <c r="H46"/>
  <c r="R45"/>
  <c r="R44"/>
  <c r="T44" s="1"/>
  <c r="J44"/>
  <c r="H44"/>
  <c r="R43"/>
  <c r="J43"/>
  <c r="K43" s="1"/>
  <c r="H43"/>
  <c r="R42"/>
  <c r="T42" s="1"/>
  <c r="J42"/>
  <c r="H42"/>
  <c r="R41"/>
  <c r="J41"/>
  <c r="K41" s="1"/>
  <c r="H41"/>
  <c r="R40"/>
  <c r="J40"/>
  <c r="H40"/>
  <c r="R39"/>
  <c r="J39"/>
  <c r="K39" s="1"/>
  <c r="H39"/>
  <c r="V38"/>
  <c r="U38" s="1"/>
  <c r="R38"/>
  <c r="T38" s="1"/>
  <c r="J38"/>
  <c r="L38" s="1"/>
  <c r="H38"/>
  <c r="V37"/>
  <c r="U37" s="1"/>
  <c r="R37"/>
  <c r="J37"/>
  <c r="K37" s="1"/>
  <c r="H37"/>
  <c r="V36"/>
  <c r="U36" s="1"/>
  <c r="R36"/>
  <c r="J36"/>
  <c r="L36" s="1"/>
  <c r="H36"/>
  <c r="V35"/>
  <c r="U35" s="1"/>
  <c r="R35"/>
  <c r="J35"/>
  <c r="K35" s="1"/>
  <c r="H35"/>
  <c r="V34"/>
  <c r="U34" s="1"/>
  <c r="R34"/>
  <c r="T34" s="1"/>
  <c r="J34"/>
  <c r="L34" s="1"/>
  <c r="H34"/>
  <c r="V33"/>
  <c r="U33" s="1"/>
  <c r="R33"/>
  <c r="J33"/>
  <c r="K33" s="1"/>
  <c r="H33"/>
  <c r="V32"/>
  <c r="U32" s="1"/>
  <c r="R32"/>
  <c r="J32"/>
  <c r="L32" s="1"/>
  <c r="H32"/>
  <c r="V31"/>
  <c r="U31" s="1"/>
  <c r="R31"/>
  <c r="J31"/>
  <c r="K31" s="1"/>
  <c r="H31"/>
  <c r="V30"/>
  <c r="U30" s="1"/>
  <c r="R30"/>
  <c r="T30" s="1"/>
  <c r="J30"/>
  <c r="L30" s="1"/>
  <c r="H30"/>
  <c r="R29"/>
  <c r="J29"/>
  <c r="K29" s="1"/>
  <c r="H29"/>
  <c r="R28"/>
  <c r="J28"/>
  <c r="V28" s="1"/>
  <c r="U28" s="1"/>
  <c r="H28"/>
  <c r="R27"/>
  <c r="J27"/>
  <c r="K27" s="1"/>
  <c r="H27"/>
  <c r="R26"/>
  <c r="J26"/>
  <c r="V26" s="1"/>
  <c r="U26" s="1"/>
  <c r="H26"/>
  <c r="R25"/>
  <c r="J25"/>
  <c r="K25" s="1"/>
  <c r="H25"/>
  <c r="V24"/>
  <c r="U24" s="1"/>
  <c r="R24"/>
  <c r="T24" s="1"/>
  <c r="J24"/>
  <c r="L24" s="1"/>
  <c r="H24"/>
  <c r="V23"/>
  <c r="U23" s="1"/>
  <c r="R23"/>
  <c r="J23"/>
  <c r="K23" s="1"/>
  <c r="H23"/>
  <c r="V22"/>
  <c r="U22" s="1"/>
  <c r="R22"/>
  <c r="J22"/>
  <c r="L22" s="1"/>
  <c r="H22"/>
  <c r="V21"/>
  <c r="U21" s="1"/>
  <c r="R21"/>
  <c r="J21"/>
  <c r="K21" s="1"/>
  <c r="H21"/>
  <c r="V20"/>
  <c r="U20" s="1"/>
  <c r="R20"/>
  <c r="T20" s="1"/>
  <c r="J20"/>
  <c r="L20" s="1"/>
  <c r="H20"/>
  <c r="V19"/>
  <c r="U19" s="1"/>
  <c r="R19"/>
  <c r="J19"/>
  <c r="K19" s="1"/>
  <c r="H19"/>
  <c r="V18"/>
  <c r="U18" s="1"/>
  <c r="R18"/>
  <c r="J18"/>
  <c r="L18" s="1"/>
  <c r="H18"/>
  <c r="V17"/>
  <c r="U17" s="1"/>
  <c r="R17"/>
  <c r="J17"/>
  <c r="K17" s="1"/>
  <c r="H17"/>
  <c r="V16"/>
  <c r="U16" s="1"/>
  <c r="R16"/>
  <c r="T16" s="1"/>
  <c r="J16"/>
  <c r="L16" s="1"/>
  <c r="H16"/>
  <c r="V15"/>
  <c r="U15" s="1"/>
  <c r="R15"/>
  <c r="J15"/>
  <c r="K15" s="1"/>
  <c r="H15"/>
  <c r="V14"/>
  <c r="U14" s="1"/>
  <c r="R14"/>
  <c r="J14"/>
  <c r="L14" s="1"/>
  <c r="H14"/>
  <c r="V13"/>
  <c r="U13" s="1"/>
  <c r="R13"/>
  <c r="J13"/>
  <c r="K13" s="1"/>
  <c r="H13"/>
  <c r="V12"/>
  <c r="U12" s="1"/>
  <c r="R12"/>
  <c r="T12" s="1"/>
  <c r="J12"/>
  <c r="L12" s="1"/>
  <c r="H12"/>
  <c r="V11"/>
  <c r="U11" s="1"/>
  <c r="R11"/>
  <c r="J11"/>
  <c r="K11" s="1"/>
  <c r="H11"/>
  <c r="V10"/>
  <c r="U10" s="1"/>
  <c r="R10"/>
  <c r="J10"/>
  <c r="L10" s="1"/>
  <c r="H10"/>
  <c r="V9"/>
  <c r="U9" s="1"/>
  <c r="R9"/>
  <c r="J9"/>
  <c r="K9" s="1"/>
  <c r="H9"/>
  <c r="M405" i="8"/>
  <c r="P40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P9"/>
  <c r="T629" i="10" l="1"/>
  <c r="R70"/>
  <c r="V70" s="1"/>
  <c r="R136"/>
  <c r="R148"/>
  <c r="R297"/>
  <c r="R149"/>
  <c r="S149" s="1"/>
  <c r="Y149" s="1"/>
  <c r="Z149" s="1"/>
  <c r="L63"/>
  <c r="T149"/>
  <c r="K48"/>
  <c r="R670"/>
  <c r="T670" s="1"/>
  <c r="K47"/>
  <c r="R669"/>
  <c r="Y542"/>
  <c r="Z542" s="1"/>
  <c r="W542"/>
  <c r="K65"/>
  <c r="R66"/>
  <c r="R67"/>
  <c r="K51"/>
  <c r="E10" i="11"/>
  <c r="I10" s="1"/>
  <c r="Y319" i="10"/>
  <c r="Z319" s="1"/>
  <c r="W319"/>
  <c r="Y307"/>
  <c r="Z307" s="1"/>
  <c r="W307"/>
  <c r="Y293"/>
  <c r="Z293" s="1"/>
  <c r="W293"/>
  <c r="Y277"/>
  <c r="Z277" s="1"/>
  <c r="W277"/>
  <c r="W245"/>
  <c r="Y245"/>
  <c r="Z245" s="1"/>
  <c r="W228"/>
  <c r="Y228"/>
  <c r="Z228" s="1"/>
  <c r="W219"/>
  <c r="Y219"/>
  <c r="Z219" s="1"/>
  <c r="W317"/>
  <c r="Y317"/>
  <c r="Z317" s="1"/>
  <c r="W305"/>
  <c r="Y305"/>
  <c r="Z305" s="1"/>
  <c r="W296"/>
  <c r="Z296"/>
  <c r="W271"/>
  <c r="Y271"/>
  <c r="Z271" s="1"/>
  <c r="Y243"/>
  <c r="Z243" s="1"/>
  <c r="W243"/>
  <c r="Y234"/>
  <c r="Z234" s="1"/>
  <c r="W234"/>
  <c r="Y221"/>
  <c r="Z221" s="1"/>
  <c r="W221"/>
  <c r="W331"/>
  <c r="Y331"/>
  <c r="Z331" s="1"/>
  <c r="Y315"/>
  <c r="Z315" s="1"/>
  <c r="W315"/>
  <c r="Z299"/>
  <c r="W299"/>
  <c r="Y289"/>
  <c r="Z289" s="1"/>
  <c r="W289"/>
  <c r="Y273"/>
  <c r="Z273" s="1"/>
  <c r="W273"/>
  <c r="W241"/>
  <c r="Y241"/>
  <c r="Z241" s="1"/>
  <c r="W223"/>
  <c r="Y223"/>
  <c r="Z223" s="1"/>
  <c r="W329"/>
  <c r="Y329"/>
  <c r="Z329" s="1"/>
  <c r="W309"/>
  <c r="Y309"/>
  <c r="Z309" s="1"/>
  <c r="W301"/>
  <c r="Y301"/>
  <c r="Z301" s="1"/>
  <c r="W275"/>
  <c r="Y275"/>
  <c r="Z275" s="1"/>
  <c r="Y247"/>
  <c r="Z247" s="1"/>
  <c r="W247"/>
  <c r="Y238"/>
  <c r="Z238" s="1"/>
  <c r="W238"/>
  <c r="Y226"/>
  <c r="Z226" s="1"/>
  <c r="W226"/>
  <c r="S9"/>
  <c r="T9"/>
  <c r="S10"/>
  <c r="T10"/>
  <c r="S11"/>
  <c r="T11"/>
  <c r="S13"/>
  <c r="T13"/>
  <c r="S14"/>
  <c r="T14"/>
  <c r="S15"/>
  <c r="T15"/>
  <c r="S17"/>
  <c r="T17"/>
  <c r="S18"/>
  <c r="T18"/>
  <c r="S19"/>
  <c r="T19"/>
  <c r="S21"/>
  <c r="T21"/>
  <c r="S22"/>
  <c r="T22"/>
  <c r="S23"/>
  <c r="T23"/>
  <c r="S25"/>
  <c r="T25"/>
  <c r="S27"/>
  <c r="T27"/>
  <c r="S29"/>
  <c r="T29"/>
  <c r="S40"/>
  <c r="T40"/>
  <c r="S46"/>
  <c r="T46"/>
  <c r="S48"/>
  <c r="T48"/>
  <c r="S52"/>
  <c r="T52"/>
  <c r="S56"/>
  <c r="T56" s="1"/>
  <c r="S84"/>
  <c r="T84"/>
  <c r="S96"/>
  <c r="T96"/>
  <c r="S97"/>
  <c r="T97"/>
  <c r="S98"/>
  <c r="T98"/>
  <c r="S102"/>
  <c r="T102"/>
  <c r="S104"/>
  <c r="T104"/>
  <c r="S105"/>
  <c r="T105"/>
  <c r="S106"/>
  <c r="T106"/>
  <c r="U316"/>
  <c r="X316" s="1"/>
  <c r="U302"/>
  <c r="X302" s="1"/>
  <c r="U292"/>
  <c r="X292" s="1"/>
  <c r="U270"/>
  <c r="X270" s="1"/>
  <c r="U239"/>
  <c r="X239" s="1"/>
  <c r="U229"/>
  <c r="X229" s="1"/>
  <c r="U330"/>
  <c r="X330" s="1"/>
  <c r="U308"/>
  <c r="X308" s="1"/>
  <c r="U300"/>
  <c r="X300" s="1"/>
  <c r="U276"/>
  <c r="X276" s="1"/>
  <c r="U248"/>
  <c r="X248" s="1"/>
  <c r="U237"/>
  <c r="X237" s="1"/>
  <c r="U227"/>
  <c r="X227" s="1"/>
  <c r="S26"/>
  <c r="T26"/>
  <c r="S28"/>
  <c r="T28"/>
  <c r="S31"/>
  <c r="T31"/>
  <c r="S32"/>
  <c r="T32"/>
  <c r="S33"/>
  <c r="T33"/>
  <c r="S35"/>
  <c r="T35"/>
  <c r="S36"/>
  <c r="T36"/>
  <c r="S37"/>
  <c r="T37"/>
  <c r="S39"/>
  <c r="T39"/>
  <c r="S41"/>
  <c r="T41"/>
  <c r="S43"/>
  <c r="T43"/>
  <c r="S47"/>
  <c r="T47"/>
  <c r="S49"/>
  <c r="T49"/>
  <c r="S51"/>
  <c r="T51"/>
  <c r="S53"/>
  <c r="T53"/>
  <c r="S55"/>
  <c r="T55"/>
  <c r="S57"/>
  <c r="T57" s="1"/>
  <c r="S111"/>
  <c r="T111"/>
  <c r="S113"/>
  <c r="T113"/>
  <c r="S114"/>
  <c r="T114"/>
  <c r="S115"/>
  <c r="T115"/>
  <c r="S117"/>
  <c r="T117"/>
  <c r="S118"/>
  <c r="T118"/>
  <c r="S121"/>
  <c r="T121"/>
  <c r="S123"/>
  <c r="T123"/>
  <c r="S125"/>
  <c r="T125"/>
  <c r="S127"/>
  <c r="T127"/>
  <c r="S129"/>
  <c r="T129"/>
  <c r="S131"/>
  <c r="T131"/>
  <c r="S133"/>
  <c r="T133"/>
  <c r="S135"/>
  <c r="T135"/>
  <c r="S139"/>
  <c r="T139"/>
  <c r="S142"/>
  <c r="T142"/>
  <c r="S145"/>
  <c r="T145"/>
  <c r="S150"/>
  <c r="T150" s="1"/>
  <c r="S153"/>
  <c r="T153"/>
  <c r="S155"/>
  <c r="T155"/>
  <c r="U328"/>
  <c r="X328" s="1"/>
  <c r="U306"/>
  <c r="X306" s="1"/>
  <c r="X298"/>
  <c r="U274"/>
  <c r="X274" s="1"/>
  <c r="U244"/>
  <c r="X244" s="1"/>
  <c r="U235"/>
  <c r="X235" s="1"/>
  <c r="U225"/>
  <c r="X225" s="1"/>
  <c r="U318"/>
  <c r="X318" s="1"/>
  <c r="U304"/>
  <c r="X304" s="1"/>
  <c r="U294"/>
  <c r="X294" s="1"/>
  <c r="U272"/>
  <c r="X272" s="1"/>
  <c r="U242"/>
  <c r="X242" s="1"/>
  <c r="U233"/>
  <c r="X233" s="1"/>
  <c r="U222"/>
  <c r="X222" s="1"/>
  <c r="Y182"/>
  <c r="Z182" s="1"/>
  <c r="W182"/>
  <c r="Y174"/>
  <c r="Z174" s="1"/>
  <c r="W174"/>
  <c r="Y180"/>
  <c r="Z180" s="1"/>
  <c r="W180"/>
  <c r="Y172"/>
  <c r="Z172" s="1"/>
  <c r="W172"/>
  <c r="Y178"/>
  <c r="Z178" s="1"/>
  <c r="W178"/>
  <c r="Y176"/>
  <c r="Z176" s="1"/>
  <c r="W176"/>
  <c r="Q52"/>
  <c r="I65"/>
  <c r="Q142"/>
  <c r="Q145"/>
  <c r="Q97"/>
  <c r="I107"/>
  <c r="K107"/>
  <c r="I112"/>
  <c r="K112"/>
  <c r="Q114"/>
  <c r="Q133"/>
  <c r="Q135"/>
  <c r="Q139"/>
  <c r="X99"/>
  <c r="Y99" s="1"/>
  <c r="X103"/>
  <c r="X116"/>
  <c r="Z116" s="1"/>
  <c r="V150"/>
  <c r="U150" s="1"/>
  <c r="Q153"/>
  <c r="I155"/>
  <c r="I99"/>
  <c r="K99"/>
  <c r="I103"/>
  <c r="K103"/>
  <c r="Q105"/>
  <c r="X107"/>
  <c r="X112"/>
  <c r="Y112" s="1"/>
  <c r="I116"/>
  <c r="K116"/>
  <c r="Q121"/>
  <c r="Q123"/>
  <c r="Q125"/>
  <c r="Q127"/>
  <c r="Q129"/>
  <c r="Q131"/>
  <c r="V155"/>
  <c r="U155" s="1"/>
  <c r="Q36"/>
  <c r="V39"/>
  <c r="U39" s="1"/>
  <c r="V41"/>
  <c r="U41" s="1"/>
  <c r="X41" s="1"/>
  <c r="V51"/>
  <c r="U51" s="1"/>
  <c r="L65"/>
  <c r="V53"/>
  <c r="U53" s="1"/>
  <c r="X53" s="1"/>
  <c r="V55"/>
  <c r="U55" s="1"/>
  <c r="X55" s="1"/>
  <c r="V57"/>
  <c r="U57" s="1"/>
  <c r="X57" s="1"/>
  <c r="W57" s="1"/>
  <c r="V63"/>
  <c r="U63" s="1"/>
  <c r="V84"/>
  <c r="U84" s="1"/>
  <c r="Q14"/>
  <c r="I20"/>
  <c r="K20"/>
  <c r="Q22"/>
  <c r="I59"/>
  <c r="K59"/>
  <c r="L59" s="1"/>
  <c r="I12"/>
  <c r="K12"/>
  <c r="X16"/>
  <c r="Y16" s="1"/>
  <c r="X24"/>
  <c r="Y24" s="1"/>
  <c r="X30"/>
  <c r="Z30" s="1"/>
  <c r="I34"/>
  <c r="K34"/>
  <c r="X38"/>
  <c r="Y38" s="1"/>
  <c r="I42"/>
  <c r="K42"/>
  <c r="V42" s="1"/>
  <c r="U42" s="1"/>
  <c r="X42" s="1"/>
  <c r="I44"/>
  <c r="K44"/>
  <c r="V44" s="1"/>
  <c r="U44" s="1"/>
  <c r="X44" s="1"/>
  <c r="Q49"/>
  <c r="I58"/>
  <c r="K58"/>
  <c r="L58" s="1"/>
  <c r="X63"/>
  <c r="W63" s="1"/>
  <c r="I74"/>
  <c r="K74"/>
  <c r="L74" s="1"/>
  <c r="I85"/>
  <c r="K85"/>
  <c r="V85" s="1"/>
  <c r="U85" s="1"/>
  <c r="X85" s="1"/>
  <c r="Q10"/>
  <c r="X12"/>
  <c r="Z12" s="1"/>
  <c r="I16"/>
  <c r="K16"/>
  <c r="Q18"/>
  <c r="X20"/>
  <c r="Z20" s="1"/>
  <c r="I24"/>
  <c r="K24"/>
  <c r="I26"/>
  <c r="K26"/>
  <c r="I28"/>
  <c r="K28"/>
  <c r="I30"/>
  <c r="K30"/>
  <c r="Q32"/>
  <c r="X34"/>
  <c r="Z34" s="1"/>
  <c r="I38"/>
  <c r="K38"/>
  <c r="Q40"/>
  <c r="I54"/>
  <c r="K54"/>
  <c r="L54" s="1"/>
  <c r="I61"/>
  <c r="K61"/>
  <c r="L61" s="1"/>
  <c r="I63"/>
  <c r="K63"/>
  <c r="I69"/>
  <c r="K69"/>
  <c r="L69" s="1"/>
  <c r="I72"/>
  <c r="K72"/>
  <c r="L72" s="1"/>
  <c r="I10"/>
  <c r="K10"/>
  <c r="X10"/>
  <c r="Z10" s="1"/>
  <c r="Q12"/>
  <c r="S12"/>
  <c r="I14"/>
  <c r="K14"/>
  <c r="X14"/>
  <c r="Z14" s="1"/>
  <c r="Q16"/>
  <c r="S16"/>
  <c r="I18"/>
  <c r="K18"/>
  <c r="X18"/>
  <c r="Y18" s="1"/>
  <c r="Q20"/>
  <c r="S20"/>
  <c r="I22"/>
  <c r="K22"/>
  <c r="X22"/>
  <c r="Z22" s="1"/>
  <c r="Q24"/>
  <c r="S24"/>
  <c r="Q26"/>
  <c r="Q28"/>
  <c r="Q30"/>
  <c r="S30"/>
  <c r="I32"/>
  <c r="K32"/>
  <c r="X32"/>
  <c r="Z32" s="1"/>
  <c r="Q34"/>
  <c r="S34"/>
  <c r="I36"/>
  <c r="K36"/>
  <c r="X36"/>
  <c r="Z36" s="1"/>
  <c r="Q38"/>
  <c r="S38"/>
  <c r="I40"/>
  <c r="K40"/>
  <c r="L40" s="1"/>
  <c r="Q42"/>
  <c r="S42"/>
  <c r="Q44"/>
  <c r="S44"/>
  <c r="I49"/>
  <c r="K49"/>
  <c r="V49" s="1"/>
  <c r="U49" s="1"/>
  <c r="X49" s="1"/>
  <c r="I52"/>
  <c r="K52"/>
  <c r="V52" s="1"/>
  <c r="U52" s="1"/>
  <c r="X52" s="1"/>
  <c r="Q54"/>
  <c r="S54"/>
  <c r="V56"/>
  <c r="U56" s="1"/>
  <c r="X56" s="1"/>
  <c r="W56" s="1"/>
  <c r="Q58"/>
  <c r="S58"/>
  <c r="Q59"/>
  <c r="S59"/>
  <c r="Q61"/>
  <c r="S61"/>
  <c r="Q63"/>
  <c r="S63"/>
  <c r="Q65"/>
  <c r="S65"/>
  <c r="S67"/>
  <c r="T67" s="1"/>
  <c r="Q69"/>
  <c r="S69"/>
  <c r="Q72"/>
  <c r="S72"/>
  <c r="Q74"/>
  <c r="S74"/>
  <c r="Q85"/>
  <c r="S85"/>
  <c r="I97"/>
  <c r="K97"/>
  <c r="X97"/>
  <c r="Y97" s="1"/>
  <c r="Q99"/>
  <c r="S99"/>
  <c r="Q103"/>
  <c r="S103"/>
  <c r="I105"/>
  <c r="K105"/>
  <c r="X105"/>
  <c r="Y105" s="1"/>
  <c r="Q107"/>
  <c r="S107"/>
  <c r="Q112"/>
  <c r="S112"/>
  <c r="I114"/>
  <c r="K114"/>
  <c r="X114"/>
  <c r="Z114" s="1"/>
  <c r="Q116"/>
  <c r="S116"/>
  <c r="I121"/>
  <c r="I123"/>
  <c r="K123"/>
  <c r="L123" s="1"/>
  <c r="I125"/>
  <c r="K125"/>
  <c r="L125" s="1"/>
  <c r="I127"/>
  <c r="K127"/>
  <c r="L127" s="1"/>
  <c r="I129"/>
  <c r="K129"/>
  <c r="L129" s="1"/>
  <c r="I131"/>
  <c r="K131"/>
  <c r="L131" s="1"/>
  <c r="I133"/>
  <c r="K133"/>
  <c r="L133" s="1"/>
  <c r="I135"/>
  <c r="K135"/>
  <c r="L135" s="1"/>
  <c r="I139"/>
  <c r="K139"/>
  <c r="L139" s="1"/>
  <c r="I142"/>
  <c r="K142"/>
  <c r="L142" s="1"/>
  <c r="I145"/>
  <c r="K145"/>
  <c r="V145" s="1"/>
  <c r="U145" s="1"/>
  <c r="X145" s="1"/>
  <c r="I153"/>
  <c r="K153"/>
  <c r="V153" s="1"/>
  <c r="U153" s="1"/>
  <c r="X153" s="1"/>
  <c r="W153" s="1"/>
  <c r="Q155"/>
  <c r="Z38"/>
  <c r="S45"/>
  <c r="T45" s="1"/>
  <c r="Q45"/>
  <c r="X26"/>
  <c r="X28"/>
  <c r="Y10"/>
  <c r="Z18"/>
  <c r="W18"/>
  <c r="Y32"/>
  <c r="S50"/>
  <c r="Q50"/>
  <c r="K60"/>
  <c r="V60" s="1"/>
  <c r="U60" s="1"/>
  <c r="X60" s="1"/>
  <c r="I60"/>
  <c r="S60"/>
  <c r="Q60"/>
  <c r="K64"/>
  <c r="I64"/>
  <c r="S64"/>
  <c r="Q64"/>
  <c r="S68"/>
  <c r="K73"/>
  <c r="I73"/>
  <c r="S73"/>
  <c r="Q73"/>
  <c r="R75"/>
  <c r="T75" s="1"/>
  <c r="J75"/>
  <c r="H75"/>
  <c r="R76"/>
  <c r="T76" s="1"/>
  <c r="J76"/>
  <c r="H76"/>
  <c r="R77"/>
  <c r="T77" s="1"/>
  <c r="J77"/>
  <c r="H77"/>
  <c r="R78"/>
  <c r="T78" s="1"/>
  <c r="J78"/>
  <c r="H78"/>
  <c r="R79"/>
  <c r="J79"/>
  <c r="H79"/>
  <c r="R80"/>
  <c r="J80"/>
  <c r="H80"/>
  <c r="S81"/>
  <c r="T81" s="1"/>
  <c r="Q81"/>
  <c r="S83"/>
  <c r="Q83"/>
  <c r="S86"/>
  <c r="Q86"/>
  <c r="S88"/>
  <c r="Q88"/>
  <c r="S90"/>
  <c r="Q90"/>
  <c r="S92"/>
  <c r="Q92"/>
  <c r="S94"/>
  <c r="Q94"/>
  <c r="S100"/>
  <c r="Q100"/>
  <c r="Y103"/>
  <c r="Z103" s="1"/>
  <c r="W103"/>
  <c r="Z107"/>
  <c r="Y107"/>
  <c r="W107"/>
  <c r="S108"/>
  <c r="Q108"/>
  <c r="S110"/>
  <c r="Q110"/>
  <c r="S119"/>
  <c r="Q119"/>
  <c r="L9"/>
  <c r="X9"/>
  <c r="L11"/>
  <c r="X11"/>
  <c r="L13"/>
  <c r="X13"/>
  <c r="L15"/>
  <c r="X15"/>
  <c r="L17"/>
  <c r="X17"/>
  <c r="L19"/>
  <c r="X19"/>
  <c r="L21"/>
  <c r="X21"/>
  <c r="L23"/>
  <c r="X23"/>
  <c r="L25"/>
  <c r="V25"/>
  <c r="U25" s="1"/>
  <c r="L27"/>
  <c r="V27"/>
  <c r="U27" s="1"/>
  <c r="X27" s="1"/>
  <c r="L29"/>
  <c r="V29"/>
  <c r="U29" s="1"/>
  <c r="X29" s="1"/>
  <c r="L31"/>
  <c r="X31"/>
  <c r="L33"/>
  <c r="X33"/>
  <c r="L35"/>
  <c r="X35"/>
  <c r="L37"/>
  <c r="X37"/>
  <c r="L39"/>
  <c r="X39"/>
  <c r="L41"/>
  <c r="L43"/>
  <c r="V43"/>
  <c r="U43" s="1"/>
  <c r="X43" s="1"/>
  <c r="L46"/>
  <c r="V46"/>
  <c r="U46" s="1"/>
  <c r="X46" s="1"/>
  <c r="L47"/>
  <c r="V47"/>
  <c r="U47" s="1"/>
  <c r="X47" s="1"/>
  <c r="W47" s="1"/>
  <c r="L48"/>
  <c r="V48"/>
  <c r="U48" s="1"/>
  <c r="X48" s="1"/>
  <c r="L51"/>
  <c r="X51"/>
  <c r="L53"/>
  <c r="L55"/>
  <c r="K62"/>
  <c r="L62" s="1"/>
  <c r="I62"/>
  <c r="S62"/>
  <c r="Q62"/>
  <c r="L66"/>
  <c r="S66"/>
  <c r="T66" s="1"/>
  <c r="S70"/>
  <c r="T70" s="1"/>
  <c r="S82"/>
  <c r="T82" s="1"/>
  <c r="Q82"/>
  <c r="S87"/>
  <c r="Q87"/>
  <c r="S89"/>
  <c r="Q89"/>
  <c r="S91"/>
  <c r="Q91"/>
  <c r="S93"/>
  <c r="Q93"/>
  <c r="S95"/>
  <c r="Q95"/>
  <c r="Z97"/>
  <c r="W97"/>
  <c r="S101"/>
  <c r="Q101"/>
  <c r="S109"/>
  <c r="Q109"/>
  <c r="Y114"/>
  <c r="I9"/>
  <c r="Q9"/>
  <c r="I11"/>
  <c r="Q11"/>
  <c r="I13"/>
  <c r="Q13"/>
  <c r="I15"/>
  <c r="Q15"/>
  <c r="I17"/>
  <c r="Q17"/>
  <c r="I19"/>
  <c r="Q19"/>
  <c r="I21"/>
  <c r="Q21"/>
  <c r="I23"/>
  <c r="Q23"/>
  <c r="I25"/>
  <c r="Q25"/>
  <c r="L26"/>
  <c r="I27"/>
  <c r="Q27"/>
  <c r="L28"/>
  <c r="I29"/>
  <c r="Q29"/>
  <c r="I31"/>
  <c r="Q31"/>
  <c r="I33"/>
  <c r="Q33"/>
  <c r="I35"/>
  <c r="Q35"/>
  <c r="I37"/>
  <c r="Q37"/>
  <c r="I39"/>
  <c r="Q39"/>
  <c r="I41"/>
  <c r="Q41"/>
  <c r="I43"/>
  <c r="Q43"/>
  <c r="H45"/>
  <c r="J45"/>
  <c r="I46"/>
  <c r="Q46"/>
  <c r="I47"/>
  <c r="Q47"/>
  <c r="I48"/>
  <c r="Q48"/>
  <c r="H50"/>
  <c r="J50"/>
  <c r="I51"/>
  <c r="Q51"/>
  <c r="I53"/>
  <c r="Q53"/>
  <c r="I55"/>
  <c r="Q55"/>
  <c r="L73"/>
  <c r="X73"/>
  <c r="K120"/>
  <c r="I120"/>
  <c r="S120"/>
  <c r="Q120"/>
  <c r="K122"/>
  <c r="V122" s="1"/>
  <c r="U122" s="1"/>
  <c r="X122" s="1"/>
  <c r="I122"/>
  <c r="S122"/>
  <c r="Q122"/>
  <c r="K126"/>
  <c r="V126" s="1"/>
  <c r="U126" s="1"/>
  <c r="X126" s="1"/>
  <c r="I126"/>
  <c r="S126"/>
  <c r="Q126"/>
  <c r="K130"/>
  <c r="V130" s="1"/>
  <c r="U130" s="1"/>
  <c r="X130" s="1"/>
  <c r="I130"/>
  <c r="S130"/>
  <c r="Q130"/>
  <c r="K134"/>
  <c r="V134" s="1"/>
  <c r="U134" s="1"/>
  <c r="X134" s="1"/>
  <c r="I134"/>
  <c r="S134"/>
  <c r="Q134"/>
  <c r="K141"/>
  <c r="V141" s="1"/>
  <c r="U141" s="1"/>
  <c r="X141" s="1"/>
  <c r="I141"/>
  <c r="S141"/>
  <c r="Q141"/>
  <c r="K157"/>
  <c r="L157" s="1"/>
  <c r="I157"/>
  <c r="S157"/>
  <c r="Q157"/>
  <c r="L84"/>
  <c r="X84"/>
  <c r="L96"/>
  <c r="X96"/>
  <c r="L98"/>
  <c r="X98"/>
  <c r="L102"/>
  <c r="V102"/>
  <c r="U102" s="1"/>
  <c r="X102" s="1"/>
  <c r="L104"/>
  <c r="X104"/>
  <c r="L106"/>
  <c r="X106"/>
  <c r="L111"/>
  <c r="X111"/>
  <c r="L113"/>
  <c r="X113"/>
  <c r="L115"/>
  <c r="X115"/>
  <c r="L117"/>
  <c r="X117"/>
  <c r="L118"/>
  <c r="V118"/>
  <c r="U118" s="1"/>
  <c r="X118" s="1"/>
  <c r="V120"/>
  <c r="U120" s="1"/>
  <c r="X120" s="1"/>
  <c r="K124"/>
  <c r="L124" s="1"/>
  <c r="I124"/>
  <c r="S124"/>
  <c r="Q124"/>
  <c r="K128"/>
  <c r="L128" s="1"/>
  <c r="I128"/>
  <c r="S128"/>
  <c r="Q128"/>
  <c r="K132"/>
  <c r="L132" s="1"/>
  <c r="I132"/>
  <c r="S132"/>
  <c r="Q132"/>
  <c r="S136"/>
  <c r="T136" s="1"/>
  <c r="K143"/>
  <c r="L143" s="1"/>
  <c r="I143"/>
  <c r="S143"/>
  <c r="Q143"/>
  <c r="S148"/>
  <c r="T148" s="1"/>
  <c r="K152"/>
  <c r="L152" s="1"/>
  <c r="I152"/>
  <c r="S152"/>
  <c r="Q152"/>
  <c r="K154"/>
  <c r="L154" s="1"/>
  <c r="I154"/>
  <c r="S154"/>
  <c r="Q154"/>
  <c r="K156"/>
  <c r="L156" s="1"/>
  <c r="I156"/>
  <c r="S156"/>
  <c r="Q156"/>
  <c r="K158"/>
  <c r="L158" s="1"/>
  <c r="I158"/>
  <c r="S158"/>
  <c r="Q158"/>
  <c r="H81"/>
  <c r="J81"/>
  <c r="H82"/>
  <c r="J82"/>
  <c r="H83"/>
  <c r="J83"/>
  <c r="I84"/>
  <c r="Q84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I96"/>
  <c r="Q96"/>
  <c r="I98"/>
  <c r="Q98"/>
  <c r="H100"/>
  <c r="J100"/>
  <c r="H101"/>
  <c r="J101"/>
  <c r="I102"/>
  <c r="Q102"/>
  <c r="L103"/>
  <c r="I104"/>
  <c r="Q104"/>
  <c r="I106"/>
  <c r="Q106"/>
  <c r="H108"/>
  <c r="J108"/>
  <c r="H109"/>
  <c r="J109"/>
  <c r="H110"/>
  <c r="J110"/>
  <c r="I111"/>
  <c r="Q111"/>
  <c r="I113"/>
  <c r="Q113"/>
  <c r="I115"/>
  <c r="Q115"/>
  <c r="I117"/>
  <c r="Q117"/>
  <c r="I118"/>
  <c r="Q118"/>
  <c r="J119"/>
  <c r="L120"/>
  <c r="V121"/>
  <c r="U121" s="1"/>
  <c r="X121" s="1"/>
  <c r="X150"/>
  <c r="X155"/>
  <c r="L121"/>
  <c r="L153"/>
  <c r="L155"/>
  <c r="E462" i="8"/>
  <c r="Z294" i="10" l="1"/>
  <c r="Y294"/>
  <c r="W294"/>
  <c r="S297"/>
  <c r="T297" s="1"/>
  <c r="X297"/>
  <c r="V158"/>
  <c r="U158" s="1"/>
  <c r="X158" s="1"/>
  <c r="V152"/>
  <c r="U152" s="1"/>
  <c r="X152" s="1"/>
  <c r="W152" s="1"/>
  <c r="Y225"/>
  <c r="Z225" s="1"/>
  <c r="Z16"/>
  <c r="S669"/>
  <c r="Y669" s="1"/>
  <c r="Z669" s="1"/>
  <c r="L145"/>
  <c r="Y20"/>
  <c r="Y12"/>
  <c r="W114"/>
  <c r="Z112"/>
  <c r="W99"/>
  <c r="E11" i="11"/>
  <c r="I11" s="1"/>
  <c r="W24" i="10"/>
  <c r="L44"/>
  <c r="W38"/>
  <c r="Y34"/>
  <c r="Z24"/>
  <c r="Y63"/>
  <c r="Z63" s="1"/>
  <c r="L126"/>
  <c r="W32"/>
  <c r="W10"/>
  <c r="W34"/>
  <c r="W20"/>
  <c r="W12"/>
  <c r="V156"/>
  <c r="U156" s="1"/>
  <c r="X156" s="1"/>
  <c r="V154"/>
  <c r="U154" s="1"/>
  <c r="X154" s="1"/>
  <c r="Y154" s="1"/>
  <c r="L134"/>
  <c r="L122"/>
  <c r="V157"/>
  <c r="U157" s="1"/>
  <c r="X157" s="1"/>
  <c r="E9" i="11"/>
  <c r="I9" s="1"/>
  <c r="Z105" i="10"/>
  <c r="Y116"/>
  <c r="Y36"/>
  <c r="Y22"/>
  <c r="Y14"/>
  <c r="Y30"/>
  <c r="E8" i="11"/>
  <c r="I8" s="1"/>
  <c r="W105" i="10"/>
  <c r="W112"/>
  <c r="Z99"/>
  <c r="W16"/>
  <c r="L141"/>
  <c r="L130"/>
  <c r="L64"/>
  <c r="L60"/>
  <c r="L49"/>
  <c r="W116"/>
  <c r="W36"/>
  <c r="W22"/>
  <c r="W14"/>
  <c r="W30"/>
  <c r="Y233"/>
  <c r="Z233" s="1"/>
  <c r="W233"/>
  <c r="Y272"/>
  <c r="Z272" s="1"/>
  <c r="W272"/>
  <c r="W304"/>
  <c r="Y304"/>
  <c r="Z304" s="1"/>
  <c r="W225"/>
  <c r="W244"/>
  <c r="Y244"/>
  <c r="Z244" s="1"/>
  <c r="W298"/>
  <c r="Z298"/>
  <c r="W328"/>
  <c r="Y328"/>
  <c r="Z328" s="1"/>
  <c r="Y237"/>
  <c r="Z237" s="1"/>
  <c r="W237"/>
  <c r="Y276"/>
  <c r="Z276" s="1"/>
  <c r="W276"/>
  <c r="Y308"/>
  <c r="Z308" s="1"/>
  <c r="W308"/>
  <c r="Y229"/>
  <c r="Z229" s="1"/>
  <c r="W229"/>
  <c r="W270"/>
  <c r="Y270"/>
  <c r="Z270" s="1"/>
  <c r="Z302"/>
  <c r="W302"/>
  <c r="Y302"/>
  <c r="Y222"/>
  <c r="Z222" s="1"/>
  <c r="W222"/>
  <c r="Y242"/>
  <c r="Z242" s="1"/>
  <c r="W242"/>
  <c r="W318"/>
  <c r="Y318"/>
  <c r="Z318" s="1"/>
  <c r="W235"/>
  <c r="Y235"/>
  <c r="Z235" s="1"/>
  <c r="W274"/>
  <c r="Y274"/>
  <c r="Z274" s="1"/>
  <c r="W306"/>
  <c r="Y306"/>
  <c r="Z306" s="1"/>
  <c r="Y227"/>
  <c r="Z227" s="1"/>
  <c r="W227"/>
  <c r="Y248"/>
  <c r="Z248" s="1"/>
  <c r="W248"/>
  <c r="Y300"/>
  <c r="Z300" s="1"/>
  <c r="W300"/>
  <c r="Y330"/>
  <c r="Z330" s="1"/>
  <c r="W330"/>
  <c r="Y239"/>
  <c r="Z239"/>
  <c r="W239"/>
  <c r="W292"/>
  <c r="Y292"/>
  <c r="Z292" s="1"/>
  <c r="Y316"/>
  <c r="Z316" s="1"/>
  <c r="W316"/>
  <c r="T63"/>
  <c r="V143"/>
  <c r="U143" s="1"/>
  <c r="X143" s="1"/>
  <c r="V142"/>
  <c r="U142" s="1"/>
  <c r="X142" s="1"/>
  <c r="V139"/>
  <c r="U139" s="1"/>
  <c r="X139" s="1"/>
  <c r="W139" s="1"/>
  <c r="V136"/>
  <c r="U136" s="1"/>
  <c r="X136" s="1"/>
  <c r="V135"/>
  <c r="U135" s="1"/>
  <c r="X135" s="1"/>
  <c r="V133"/>
  <c r="U133" s="1"/>
  <c r="X133" s="1"/>
  <c r="W133" s="1"/>
  <c r="V132"/>
  <c r="U132" s="1"/>
  <c r="X132" s="1"/>
  <c r="V131"/>
  <c r="U131" s="1"/>
  <c r="X131" s="1"/>
  <c r="V129"/>
  <c r="U129" s="1"/>
  <c r="X129" s="1"/>
  <c r="W129" s="1"/>
  <c r="V128"/>
  <c r="U128" s="1"/>
  <c r="X128" s="1"/>
  <c r="V127"/>
  <c r="U127" s="1"/>
  <c r="X127" s="1"/>
  <c r="V125"/>
  <c r="U125" s="1"/>
  <c r="X125" s="1"/>
  <c r="W125" s="1"/>
  <c r="V124"/>
  <c r="U124" s="1"/>
  <c r="X124" s="1"/>
  <c r="V123"/>
  <c r="U123" s="1"/>
  <c r="X123" s="1"/>
  <c r="Y52"/>
  <c r="Z52" s="1"/>
  <c r="W52"/>
  <c r="W44"/>
  <c r="Y44"/>
  <c r="Z44" s="1"/>
  <c r="W42"/>
  <c r="Y42"/>
  <c r="Z42" s="1"/>
  <c r="Y56"/>
  <c r="Z56" s="1"/>
  <c r="W85"/>
  <c r="Y85"/>
  <c r="Z85" s="1"/>
  <c r="L85"/>
  <c r="V62"/>
  <c r="U62" s="1"/>
  <c r="X62" s="1"/>
  <c r="V61"/>
  <c r="U61" s="1"/>
  <c r="X61" s="1"/>
  <c r="V59"/>
  <c r="U59" s="1"/>
  <c r="X59" s="1"/>
  <c r="V58"/>
  <c r="U58" s="1"/>
  <c r="X58" s="1"/>
  <c r="V54"/>
  <c r="U54" s="1"/>
  <c r="X54" s="1"/>
  <c r="V74"/>
  <c r="U74" s="1"/>
  <c r="X74" s="1"/>
  <c r="V72"/>
  <c r="U72" s="1"/>
  <c r="X72" s="1"/>
  <c r="V67"/>
  <c r="U67" s="1"/>
  <c r="X67" s="1"/>
  <c r="V66"/>
  <c r="U66" s="1"/>
  <c r="X66" s="1"/>
  <c r="L52"/>
  <c r="L42"/>
  <c r="V40"/>
  <c r="U40" s="1"/>
  <c r="X40" s="1"/>
  <c r="Y133"/>
  <c r="Z133" s="1"/>
  <c r="H729"/>
  <c r="W121"/>
  <c r="Y121"/>
  <c r="Z121" s="1"/>
  <c r="Y102"/>
  <c r="W102"/>
  <c r="Z102"/>
  <c r="Y156"/>
  <c r="W156"/>
  <c r="Z156"/>
  <c r="Y118"/>
  <c r="W118"/>
  <c r="Z118"/>
  <c r="Y43"/>
  <c r="W43"/>
  <c r="Z43"/>
  <c r="Y27"/>
  <c r="W27"/>
  <c r="Z27"/>
  <c r="Y158"/>
  <c r="W158"/>
  <c r="Z158"/>
  <c r="Y48"/>
  <c r="W48"/>
  <c r="Z48"/>
  <c r="Y29"/>
  <c r="W29"/>
  <c r="Z29"/>
  <c r="W154"/>
  <c r="Y152"/>
  <c r="Z152"/>
  <c r="Y148"/>
  <c r="W148"/>
  <c r="Z148"/>
  <c r="Y141"/>
  <c r="W141"/>
  <c r="Z141"/>
  <c r="Y134"/>
  <c r="W134"/>
  <c r="Z134"/>
  <c r="Y130"/>
  <c r="W130"/>
  <c r="Z130"/>
  <c r="Y126"/>
  <c r="W126"/>
  <c r="Z126"/>
  <c r="Y122"/>
  <c r="W122"/>
  <c r="Z122"/>
  <c r="Y120"/>
  <c r="W120"/>
  <c r="Z120"/>
  <c r="K83"/>
  <c r="L83" s="1"/>
  <c r="I83"/>
  <c r="K82"/>
  <c r="L82" s="1"/>
  <c r="I82"/>
  <c r="K81"/>
  <c r="L81" s="1"/>
  <c r="I81"/>
  <c r="Y115"/>
  <c r="W115"/>
  <c r="Z115"/>
  <c r="Y111"/>
  <c r="W111"/>
  <c r="Z111"/>
  <c r="Y104"/>
  <c r="W104"/>
  <c r="Z104"/>
  <c r="Y96"/>
  <c r="W96"/>
  <c r="Z96"/>
  <c r="Y73"/>
  <c r="W73"/>
  <c r="Z73"/>
  <c r="W68"/>
  <c r="Z68"/>
  <c r="Y60"/>
  <c r="W60"/>
  <c r="Z60"/>
  <c r="Y55"/>
  <c r="W55"/>
  <c r="Z55"/>
  <c r="Y51"/>
  <c r="W51"/>
  <c r="Z51"/>
  <c r="Y39"/>
  <c r="W39"/>
  <c r="Z39"/>
  <c r="Y35"/>
  <c r="W35"/>
  <c r="Z35"/>
  <c r="Y31"/>
  <c r="W31"/>
  <c r="Z31"/>
  <c r="Y21"/>
  <c r="W21"/>
  <c r="Z21"/>
  <c r="Y17"/>
  <c r="W17"/>
  <c r="Z17"/>
  <c r="Y13"/>
  <c r="W13"/>
  <c r="Z13"/>
  <c r="Y9"/>
  <c r="W9"/>
  <c r="Z9"/>
  <c r="Q80"/>
  <c r="S80"/>
  <c r="T80" s="1"/>
  <c r="V79"/>
  <c r="U79" s="1"/>
  <c r="X79" s="1"/>
  <c r="I79"/>
  <c r="K79"/>
  <c r="L79" s="1"/>
  <c r="Q78"/>
  <c r="S78"/>
  <c r="I77"/>
  <c r="K77"/>
  <c r="L77" s="1"/>
  <c r="Q76"/>
  <c r="S76"/>
  <c r="I75"/>
  <c r="K75"/>
  <c r="L75" s="1"/>
  <c r="Y49"/>
  <c r="Z49" s="1"/>
  <c r="W49"/>
  <c r="Y28"/>
  <c r="Z28" s="1"/>
  <c r="W28"/>
  <c r="Y155"/>
  <c r="Z155" s="1"/>
  <c r="W155"/>
  <c r="Y153"/>
  <c r="Z153" s="1"/>
  <c r="Y150"/>
  <c r="Z150" s="1"/>
  <c r="W150"/>
  <c r="Y145"/>
  <c r="Z145" s="1"/>
  <c r="W145"/>
  <c r="K119"/>
  <c r="L119" s="1"/>
  <c r="I119"/>
  <c r="V119"/>
  <c r="U119" s="1"/>
  <c r="X119" s="1"/>
  <c r="K110"/>
  <c r="L110" s="1"/>
  <c r="I110"/>
  <c r="V109"/>
  <c r="U109" s="1"/>
  <c r="X109" s="1"/>
  <c r="W109" s="1"/>
  <c r="L109"/>
  <c r="K109"/>
  <c r="I109"/>
  <c r="V108"/>
  <c r="U108" s="1"/>
  <c r="X108" s="1"/>
  <c r="W108" s="1"/>
  <c r="L108"/>
  <c r="K108"/>
  <c r="Y108" s="1"/>
  <c r="Z108" s="1"/>
  <c r="I108"/>
  <c r="K101"/>
  <c r="L101" s="1"/>
  <c r="I101"/>
  <c r="K100"/>
  <c r="L100" s="1"/>
  <c r="I100"/>
  <c r="V95"/>
  <c r="U95" s="1"/>
  <c r="X95" s="1"/>
  <c r="W95" s="1"/>
  <c r="L95"/>
  <c r="K95"/>
  <c r="I95"/>
  <c r="V94"/>
  <c r="U94" s="1"/>
  <c r="X94" s="1"/>
  <c r="W94" s="1"/>
  <c r="L94"/>
  <c r="K94"/>
  <c r="I94"/>
  <c r="K93"/>
  <c r="L93" s="1"/>
  <c r="I93"/>
  <c r="V92"/>
  <c r="U92" s="1"/>
  <c r="X92" s="1"/>
  <c r="W92" s="1"/>
  <c r="L92"/>
  <c r="K92"/>
  <c r="I92"/>
  <c r="K91"/>
  <c r="L91" s="1"/>
  <c r="I91"/>
  <c r="K90"/>
  <c r="L90" s="1"/>
  <c r="I90"/>
  <c r="V89"/>
  <c r="U89" s="1"/>
  <c r="X89" s="1"/>
  <c r="W89" s="1"/>
  <c r="L89"/>
  <c r="K89"/>
  <c r="I89"/>
  <c r="K88"/>
  <c r="L88" s="1"/>
  <c r="I88"/>
  <c r="K87"/>
  <c r="L87" s="1"/>
  <c r="I87"/>
  <c r="K86"/>
  <c r="L86" s="1"/>
  <c r="I86"/>
  <c r="Y157"/>
  <c r="W157"/>
  <c r="Z157"/>
  <c r="Y117"/>
  <c r="W117"/>
  <c r="Z117"/>
  <c r="Y113"/>
  <c r="W113"/>
  <c r="Z113"/>
  <c r="Y106"/>
  <c r="W106"/>
  <c r="Z106"/>
  <c r="Y98"/>
  <c r="W98"/>
  <c r="Z98"/>
  <c r="Y84"/>
  <c r="W84"/>
  <c r="Z84"/>
  <c r="K50"/>
  <c r="V50" s="1"/>
  <c r="U50" s="1"/>
  <c r="I50"/>
  <c r="V45"/>
  <c r="U45" s="1"/>
  <c r="X45" s="1"/>
  <c r="W45" s="1"/>
  <c r="L45"/>
  <c r="K45"/>
  <c r="I45"/>
  <c r="Y57"/>
  <c r="Z57" s="1"/>
  <c r="Y53"/>
  <c r="W53"/>
  <c r="Z53"/>
  <c r="Y47"/>
  <c r="Z47" s="1"/>
  <c r="Y46"/>
  <c r="W46"/>
  <c r="Z46"/>
  <c r="Y41"/>
  <c r="W41"/>
  <c r="Z41"/>
  <c r="Y37"/>
  <c r="W37"/>
  <c r="Z37"/>
  <c r="Y33"/>
  <c r="W33"/>
  <c r="Z33"/>
  <c r="Y23"/>
  <c r="W23"/>
  <c r="Z23"/>
  <c r="Y19"/>
  <c r="W19"/>
  <c r="Z19"/>
  <c r="Y15"/>
  <c r="W15"/>
  <c r="Z15"/>
  <c r="Y11"/>
  <c r="W11"/>
  <c r="Z11"/>
  <c r="I80"/>
  <c r="K80"/>
  <c r="V80" s="1"/>
  <c r="U80" s="1"/>
  <c r="X80" s="1"/>
  <c r="Q79"/>
  <c r="S79"/>
  <c r="T79" s="1"/>
  <c r="I78"/>
  <c r="K78"/>
  <c r="V78" s="1"/>
  <c r="U78" s="1"/>
  <c r="X78" s="1"/>
  <c r="Q77"/>
  <c r="S77"/>
  <c r="I76"/>
  <c r="K76"/>
  <c r="V76" s="1"/>
  <c r="U76" s="1"/>
  <c r="X76" s="1"/>
  <c r="Q75"/>
  <c r="S75"/>
  <c r="Y26"/>
  <c r="Z26" s="1"/>
  <c r="W26"/>
  <c r="X25"/>
  <c r="N46" i="8"/>
  <c r="Z440"/>
  <c r="Z439"/>
  <c r="Z438"/>
  <c r="Z437"/>
  <c r="Z436"/>
  <c r="Z435"/>
  <c r="Z434"/>
  <c r="Z433"/>
  <c r="Z432"/>
  <c r="Z431"/>
  <c r="Z430"/>
  <c r="Z429"/>
  <c r="Z428"/>
  <c r="Z427"/>
  <c r="Z426"/>
  <c r="Z425"/>
  <c r="Z424"/>
  <c r="Z423"/>
  <c r="Z422"/>
  <c r="Z265"/>
  <c r="Z264"/>
  <c r="Z263"/>
  <c r="Z262"/>
  <c r="Z261"/>
  <c r="Z260"/>
  <c r="Z259"/>
  <c r="Z258"/>
  <c r="Z257"/>
  <c r="Z256"/>
  <c r="Z255"/>
  <c r="Z254"/>
  <c r="Z253"/>
  <c r="Z252"/>
  <c r="Z212"/>
  <c r="Z211"/>
  <c r="Z210"/>
  <c r="Z209"/>
  <c r="Z208"/>
  <c r="Z192"/>
  <c r="Z191"/>
  <c r="Z190"/>
  <c r="Z189"/>
  <c r="Z188"/>
  <c r="Z187"/>
  <c r="Z186"/>
  <c r="Z185"/>
  <c r="Z184"/>
  <c r="Z183"/>
  <c r="Z182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6"/>
  <c r="V395"/>
  <c r="V394"/>
  <c r="AB394" s="1"/>
  <c r="V393"/>
  <c r="V392"/>
  <c r="V391"/>
  <c r="V390"/>
  <c r="V389"/>
  <c r="V388"/>
  <c r="V387"/>
  <c r="AB387" s="1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AB360" s="1"/>
  <c r="V359"/>
  <c r="AB359" s="1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AB328" s="1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AB311" s="1"/>
  <c r="V310"/>
  <c r="V309"/>
  <c r="V308"/>
  <c r="V307"/>
  <c r="AB307" s="1"/>
  <c r="V306"/>
  <c r="V302"/>
  <c r="V301"/>
  <c r="V300"/>
  <c r="V299"/>
  <c r="V298"/>
  <c r="V297"/>
  <c r="V285"/>
  <c r="V284"/>
  <c r="V283"/>
  <c r="V282"/>
  <c r="V281"/>
  <c r="V274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AB249" s="1"/>
  <c r="V248"/>
  <c r="AB248" s="1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AB224" s="1"/>
  <c r="V223"/>
  <c r="AB223" s="1"/>
  <c r="V222"/>
  <c r="AB222" s="1"/>
  <c r="V221"/>
  <c r="V220"/>
  <c r="V219"/>
  <c r="V218"/>
  <c r="V217"/>
  <c r="V216"/>
  <c r="V215"/>
  <c r="V214"/>
  <c r="V213"/>
  <c r="V212"/>
  <c r="V211"/>
  <c r="V210"/>
  <c r="V209"/>
  <c r="V208"/>
  <c r="V206"/>
  <c r="V205"/>
  <c r="V204"/>
  <c r="V203"/>
  <c r="V202"/>
  <c r="V201"/>
  <c r="AB201" s="1"/>
  <c r="V200"/>
  <c r="AB200" s="1"/>
  <c r="V199"/>
  <c r="AB199" s="1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77"/>
  <c r="V176"/>
  <c r="V175"/>
  <c r="AB175" s="1"/>
  <c r="V174"/>
  <c r="AB174" s="1"/>
  <c r="V173"/>
  <c r="AB173" s="1"/>
  <c r="V172"/>
  <c r="V171"/>
  <c r="V170"/>
  <c r="V169"/>
  <c r="V168"/>
  <c r="V167"/>
  <c r="V166"/>
  <c r="V165"/>
  <c r="AB165" s="1"/>
  <c r="V164"/>
  <c r="V163"/>
  <c r="V162"/>
  <c r="V161"/>
  <c r="AB161" s="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2"/>
  <c r="V121"/>
  <c r="V120"/>
  <c r="V119"/>
  <c r="V118"/>
  <c r="V117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5"/>
  <c r="V44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R440"/>
  <c r="S440" s="1"/>
  <c r="R439"/>
  <c r="S439" s="1"/>
  <c r="R438"/>
  <c r="S438" s="1"/>
  <c r="R437"/>
  <c r="S437" s="1"/>
  <c r="R436"/>
  <c r="S436" s="1"/>
  <c r="R435"/>
  <c r="S435" s="1"/>
  <c r="R434"/>
  <c r="S434" s="1"/>
  <c r="R433"/>
  <c r="S433" s="1"/>
  <c r="R432"/>
  <c r="S432" s="1"/>
  <c r="R431"/>
  <c r="S431" s="1"/>
  <c r="R430"/>
  <c r="S430" s="1"/>
  <c r="R429"/>
  <c r="S429" s="1"/>
  <c r="R428"/>
  <c r="S428" s="1"/>
  <c r="R427"/>
  <c r="S427" s="1"/>
  <c r="R426"/>
  <c r="S426" s="1"/>
  <c r="R425"/>
  <c r="S425" s="1"/>
  <c r="R424"/>
  <c r="S424" s="1"/>
  <c r="R423"/>
  <c r="S423" s="1"/>
  <c r="R422"/>
  <c r="S422" s="1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6"/>
  <c r="R395"/>
  <c r="R394"/>
  <c r="Z394" s="1"/>
  <c r="R393"/>
  <c r="R392"/>
  <c r="R391"/>
  <c r="R390"/>
  <c r="R389"/>
  <c r="R388"/>
  <c r="R387"/>
  <c r="Z387" s="1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2"/>
  <c r="R301"/>
  <c r="R300"/>
  <c r="R299"/>
  <c r="R298"/>
  <c r="R297"/>
  <c r="R285"/>
  <c r="R284"/>
  <c r="R283"/>
  <c r="R282"/>
  <c r="R281"/>
  <c r="R274"/>
  <c r="R271"/>
  <c r="R270"/>
  <c r="R269"/>
  <c r="R268"/>
  <c r="R267"/>
  <c r="R266"/>
  <c r="R265"/>
  <c r="S265" s="1"/>
  <c r="R264"/>
  <c r="S264" s="1"/>
  <c r="R263"/>
  <c r="S263" s="1"/>
  <c r="R262"/>
  <c r="S262" s="1"/>
  <c r="R261"/>
  <c r="S261" s="1"/>
  <c r="R260"/>
  <c r="S260" s="1"/>
  <c r="R259"/>
  <c r="S259" s="1"/>
  <c r="R258"/>
  <c r="S258" s="1"/>
  <c r="R257"/>
  <c r="S257" s="1"/>
  <c r="R256"/>
  <c r="S256" s="1"/>
  <c r="R255"/>
  <c r="S255" s="1"/>
  <c r="R254"/>
  <c r="S254" s="1"/>
  <c r="R253"/>
  <c r="S253" s="1"/>
  <c r="R252"/>
  <c r="S252" s="1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S212" s="1"/>
  <c r="R211"/>
  <c r="S211" s="1"/>
  <c r="R210"/>
  <c r="S210" s="1"/>
  <c r="R209"/>
  <c r="S209" s="1"/>
  <c r="R208"/>
  <c r="S208" s="1"/>
  <c r="R206"/>
  <c r="R205"/>
  <c r="R204"/>
  <c r="R203"/>
  <c r="R202"/>
  <c r="R201"/>
  <c r="R200"/>
  <c r="R199"/>
  <c r="R198"/>
  <c r="R197"/>
  <c r="R196"/>
  <c r="R195"/>
  <c r="R194"/>
  <c r="R193"/>
  <c r="R192"/>
  <c r="S192" s="1"/>
  <c r="R191"/>
  <c r="S191" s="1"/>
  <c r="R190"/>
  <c r="S190" s="1"/>
  <c r="R189"/>
  <c r="S189" s="1"/>
  <c r="R188"/>
  <c r="S188" s="1"/>
  <c r="R187"/>
  <c r="S187" s="1"/>
  <c r="R186"/>
  <c r="S186" s="1"/>
  <c r="R185"/>
  <c r="S185" s="1"/>
  <c r="R184"/>
  <c r="S184" s="1"/>
  <c r="R183"/>
  <c r="S183" s="1"/>
  <c r="R182"/>
  <c r="S182" s="1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2"/>
  <c r="R121"/>
  <c r="R120"/>
  <c r="R119"/>
  <c r="R118"/>
  <c r="R117"/>
  <c r="R115"/>
  <c r="R113"/>
  <c r="R112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R52"/>
  <c r="R51"/>
  <c r="R50"/>
  <c r="R49"/>
  <c r="R48"/>
  <c r="R47"/>
  <c r="R46"/>
  <c r="R45"/>
  <c r="R44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R114"/>
  <c r="T165"/>
  <c r="Q165"/>
  <c r="Q117"/>
  <c r="Q115"/>
  <c r="Q326"/>
  <c r="Q309"/>
  <c r="Q308"/>
  <c r="T307"/>
  <c r="Q307"/>
  <c r="Q302"/>
  <c r="Q301"/>
  <c r="Q300"/>
  <c r="Q299"/>
  <c r="Q298"/>
  <c r="Q297"/>
  <c r="Q285"/>
  <c r="Q284"/>
  <c r="Q283"/>
  <c r="Q282"/>
  <c r="Q274"/>
  <c r="Q271"/>
  <c r="Q270"/>
  <c r="Q269"/>
  <c r="Q268"/>
  <c r="Q267"/>
  <c r="Q266"/>
  <c r="T265"/>
  <c r="Q265"/>
  <c r="T264"/>
  <c r="Q264"/>
  <c r="T263"/>
  <c r="Q263"/>
  <c r="T262"/>
  <c r="Q262"/>
  <c r="T261"/>
  <c r="Q261"/>
  <c r="T260"/>
  <c r="Q260"/>
  <c r="T259"/>
  <c r="Q259"/>
  <c r="T258"/>
  <c r="Q258"/>
  <c r="T257"/>
  <c r="Q257"/>
  <c r="T256"/>
  <c r="Q256"/>
  <c r="T255"/>
  <c r="Q255"/>
  <c r="T254"/>
  <c r="Q254"/>
  <c r="T253"/>
  <c r="Q253"/>
  <c r="T252"/>
  <c r="Q252"/>
  <c r="Q251"/>
  <c r="Q250"/>
  <c r="T249"/>
  <c r="Q249"/>
  <c r="T248"/>
  <c r="Q248"/>
  <c r="Q240"/>
  <c r="Q239"/>
  <c r="Q238"/>
  <c r="Q237"/>
  <c r="Q236"/>
  <c r="Q235"/>
  <c r="Q234"/>
  <c r="Q233"/>
  <c r="Q232"/>
  <c r="Q231"/>
  <c r="Q230"/>
  <c r="Q229"/>
  <c r="Q228"/>
  <c r="T224"/>
  <c r="Q224"/>
  <c r="T223"/>
  <c r="Q223"/>
  <c r="T222"/>
  <c r="Q222"/>
  <c r="Q216"/>
  <c r="Q215"/>
  <c r="Q214"/>
  <c r="Q213"/>
  <c r="T212"/>
  <c r="Q212"/>
  <c r="T211"/>
  <c r="Q211"/>
  <c r="T210"/>
  <c r="Q210"/>
  <c r="T209"/>
  <c r="Q209"/>
  <c r="T208"/>
  <c r="Q208"/>
  <c r="Q206"/>
  <c r="Q205"/>
  <c r="Q204"/>
  <c r="Q203"/>
  <c r="Q202"/>
  <c r="T201"/>
  <c r="Q201"/>
  <c r="T200"/>
  <c r="Q200"/>
  <c r="T199"/>
  <c r="Q199"/>
  <c r="Q198"/>
  <c r="Q197"/>
  <c r="Q196"/>
  <c r="Q195"/>
  <c r="Q194"/>
  <c r="Q193"/>
  <c r="T192"/>
  <c r="Q192"/>
  <c r="T191"/>
  <c r="Q191"/>
  <c r="T190"/>
  <c r="Q190"/>
  <c r="T189"/>
  <c r="Q189"/>
  <c r="T188"/>
  <c r="Q188"/>
  <c r="T187"/>
  <c r="Q187"/>
  <c r="T186"/>
  <c r="Q186"/>
  <c r="T185"/>
  <c r="Q185"/>
  <c r="T184"/>
  <c r="Q184"/>
  <c r="T183"/>
  <c r="Q183"/>
  <c r="T182"/>
  <c r="Q182"/>
  <c r="T175"/>
  <c r="Q175"/>
  <c r="T174"/>
  <c r="Q174"/>
  <c r="T173"/>
  <c r="Q173"/>
  <c r="Q164"/>
  <c r="Q163"/>
  <c r="Q162"/>
  <c r="T161"/>
  <c r="Q161"/>
  <c r="Q160"/>
  <c r="Q159"/>
  <c r="Q158"/>
  <c r="Q157"/>
  <c r="T156"/>
  <c r="Q156"/>
  <c r="T155"/>
  <c r="Q155"/>
  <c r="T154"/>
  <c r="Q154"/>
  <c r="T153"/>
  <c r="Q153"/>
  <c r="T152"/>
  <c r="Q152"/>
  <c r="T151"/>
  <c r="Q151"/>
  <c r="T150"/>
  <c r="Q150"/>
  <c r="T149"/>
  <c r="Q149"/>
  <c r="T148"/>
  <c r="Q148"/>
  <c r="T147"/>
  <c r="Q147"/>
  <c r="T146"/>
  <c r="Q146"/>
  <c r="T145"/>
  <c r="Q145"/>
  <c r="T144"/>
  <c r="Q144"/>
  <c r="T143"/>
  <c r="Q143"/>
  <c r="T142"/>
  <c r="Q142"/>
  <c r="T141"/>
  <c r="Q141"/>
  <c r="T140"/>
  <c r="Q140"/>
  <c r="T139"/>
  <c r="Q139"/>
  <c r="T138"/>
  <c r="Q138"/>
  <c r="T137"/>
  <c r="Q137"/>
  <c r="T136"/>
  <c r="Q136"/>
  <c r="T135"/>
  <c r="Q135"/>
  <c r="T134"/>
  <c r="Q134"/>
  <c r="T133"/>
  <c r="Q133"/>
  <c r="T132"/>
  <c r="Q132"/>
  <c r="T131"/>
  <c r="Q131"/>
  <c r="T130"/>
  <c r="Q130"/>
  <c r="T129"/>
  <c r="Q129"/>
  <c r="T128"/>
  <c r="Q128"/>
  <c r="T127"/>
  <c r="Q127"/>
  <c r="T126"/>
  <c r="Q126"/>
  <c r="T125"/>
  <c r="Q125"/>
  <c r="T124"/>
  <c r="Q124"/>
  <c r="Q122"/>
  <c r="Q121"/>
  <c r="Q120"/>
  <c r="Q119"/>
  <c r="Q118"/>
  <c r="Q114"/>
  <c r="Q113"/>
  <c r="Q112"/>
  <c r="T111"/>
  <c r="Q111"/>
  <c r="T110"/>
  <c r="Q110"/>
  <c r="T109"/>
  <c r="Q109"/>
  <c r="T108"/>
  <c r="Q108"/>
  <c r="T107"/>
  <c r="Q107"/>
  <c r="T106"/>
  <c r="Q106"/>
  <c r="T105"/>
  <c r="Q105"/>
  <c r="T104"/>
  <c r="Q104"/>
  <c r="T103"/>
  <c r="Q103"/>
  <c r="T102"/>
  <c r="Q102"/>
  <c r="T101"/>
  <c r="Q101"/>
  <c r="T100"/>
  <c r="Q100"/>
  <c r="T99"/>
  <c r="Q99"/>
  <c r="T98"/>
  <c r="Q98"/>
  <c r="T97"/>
  <c r="Q97"/>
  <c r="T96"/>
  <c r="Q96"/>
  <c r="T95"/>
  <c r="Q95"/>
  <c r="T94"/>
  <c r="Q94"/>
  <c r="T93"/>
  <c r="Q93"/>
  <c r="T92"/>
  <c r="Q92"/>
  <c r="T91"/>
  <c r="Q91"/>
  <c r="T90"/>
  <c r="Q90"/>
  <c r="T89"/>
  <c r="Q89"/>
  <c r="T88"/>
  <c r="Q88"/>
  <c r="T87"/>
  <c r="Q87"/>
  <c r="T86"/>
  <c r="Q86"/>
  <c r="T85"/>
  <c r="Q85"/>
  <c r="T84"/>
  <c r="Q84"/>
  <c r="T83"/>
  <c r="Q83"/>
  <c r="T82"/>
  <c r="Q82"/>
  <c r="T81"/>
  <c r="Q81"/>
  <c r="T80"/>
  <c r="Q80"/>
  <c r="T79"/>
  <c r="Q79"/>
  <c r="T78"/>
  <c r="Q78"/>
  <c r="T77"/>
  <c r="Q77"/>
  <c r="T76"/>
  <c r="Q76"/>
  <c r="T75"/>
  <c r="Q75"/>
  <c r="T74"/>
  <c r="Q74"/>
  <c r="T73"/>
  <c r="Q73"/>
  <c r="T72"/>
  <c r="Q72"/>
  <c r="T71"/>
  <c r="Q71"/>
  <c r="T70"/>
  <c r="Q70"/>
  <c r="T69"/>
  <c r="Q69"/>
  <c r="T68"/>
  <c r="Q68"/>
  <c r="T67"/>
  <c r="Q67"/>
  <c r="T66"/>
  <c r="Q66"/>
  <c r="T65"/>
  <c r="Q65"/>
  <c r="T64"/>
  <c r="Q64"/>
  <c r="T63"/>
  <c r="Q63"/>
  <c r="T62"/>
  <c r="Q62"/>
  <c r="T61"/>
  <c r="Q61"/>
  <c r="T60"/>
  <c r="Q60"/>
  <c r="T59"/>
  <c r="Q59"/>
  <c r="T58"/>
  <c r="Q58"/>
  <c r="T57"/>
  <c r="Q57"/>
  <c r="T56"/>
  <c r="Q56"/>
  <c r="T55"/>
  <c r="Q55"/>
  <c r="T54"/>
  <c r="Q54"/>
  <c r="Q53"/>
  <c r="Q52"/>
  <c r="Q51"/>
  <c r="Q50"/>
  <c r="Q49"/>
  <c r="Q48"/>
  <c r="Q47"/>
  <c r="Q46"/>
  <c r="Q45"/>
  <c r="Q44"/>
  <c r="T42"/>
  <c r="Q42"/>
  <c r="T41"/>
  <c r="Q41"/>
  <c r="T40"/>
  <c r="Q40"/>
  <c r="T39"/>
  <c r="Q39"/>
  <c r="T38"/>
  <c r="Q38"/>
  <c r="T37"/>
  <c r="Q37"/>
  <c r="T36"/>
  <c r="Q36"/>
  <c r="T35"/>
  <c r="Q35"/>
  <c r="T34"/>
  <c r="Q34"/>
  <c r="T33"/>
  <c r="Q33"/>
  <c r="T32"/>
  <c r="Q32"/>
  <c r="T31"/>
  <c r="Q31"/>
  <c r="T30"/>
  <c r="Q30"/>
  <c r="T29"/>
  <c r="Q29"/>
  <c r="T28"/>
  <c r="Q28"/>
  <c r="T27"/>
  <c r="Q27"/>
  <c r="T26"/>
  <c r="Q26"/>
  <c r="T25"/>
  <c r="Q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M9"/>
  <c r="F397"/>
  <c r="H397" s="1"/>
  <c r="W405"/>
  <c r="J405"/>
  <c r="H405"/>
  <c r="W404"/>
  <c r="J404"/>
  <c r="K404" s="1"/>
  <c r="H404"/>
  <c r="W403"/>
  <c r="J403"/>
  <c r="H403"/>
  <c r="W402"/>
  <c r="J402"/>
  <c r="K402" s="1"/>
  <c r="H402"/>
  <c r="W401"/>
  <c r="J401"/>
  <c r="H401"/>
  <c r="W400"/>
  <c r="J400"/>
  <c r="K400" s="1"/>
  <c r="H400"/>
  <c r="J399"/>
  <c r="K399" s="1"/>
  <c r="H399"/>
  <c r="W398"/>
  <c r="J398"/>
  <c r="K398" s="1"/>
  <c r="H398"/>
  <c r="Y422"/>
  <c r="W422"/>
  <c r="J422"/>
  <c r="K422" s="1"/>
  <c r="H422"/>
  <c r="J421"/>
  <c r="H421"/>
  <c r="W420"/>
  <c r="J420"/>
  <c r="K420" s="1"/>
  <c r="H420"/>
  <c r="W419"/>
  <c r="J419"/>
  <c r="H419"/>
  <c r="W418"/>
  <c r="J418"/>
  <c r="K418" s="1"/>
  <c r="H418"/>
  <c r="J417"/>
  <c r="H417"/>
  <c r="W416"/>
  <c r="J416"/>
  <c r="K416" s="1"/>
  <c r="H416"/>
  <c r="W415"/>
  <c r="J415"/>
  <c r="H415"/>
  <c r="W414"/>
  <c r="J414"/>
  <c r="K414" s="1"/>
  <c r="H414"/>
  <c r="J413"/>
  <c r="H413"/>
  <c r="W412"/>
  <c r="J412"/>
  <c r="K412" s="1"/>
  <c r="H412"/>
  <c r="W411"/>
  <c r="J411"/>
  <c r="H411"/>
  <c r="W410"/>
  <c r="J410"/>
  <c r="K410" s="1"/>
  <c r="H410"/>
  <c r="J409"/>
  <c r="H409"/>
  <c r="W408"/>
  <c r="J408"/>
  <c r="K408" s="1"/>
  <c r="H408"/>
  <c r="W407"/>
  <c r="J407"/>
  <c r="H407"/>
  <c r="W406"/>
  <c r="J406"/>
  <c r="K406" s="1"/>
  <c r="H406"/>
  <c r="J439"/>
  <c r="K439" s="1"/>
  <c r="H439"/>
  <c r="W438"/>
  <c r="J438"/>
  <c r="K438" s="1"/>
  <c r="H438"/>
  <c r="W437"/>
  <c r="J437"/>
  <c r="K437" s="1"/>
  <c r="H437"/>
  <c r="W436"/>
  <c r="J436"/>
  <c r="K436" s="1"/>
  <c r="H436"/>
  <c r="W435"/>
  <c r="J435"/>
  <c r="K435" s="1"/>
  <c r="H435"/>
  <c r="W434"/>
  <c r="J434"/>
  <c r="K434" s="1"/>
  <c r="H434"/>
  <c r="W433"/>
  <c r="J433"/>
  <c r="K433" s="1"/>
  <c r="H433"/>
  <c r="W432"/>
  <c r="J432"/>
  <c r="K432" s="1"/>
  <c r="H432"/>
  <c r="W431"/>
  <c r="J431"/>
  <c r="K431" s="1"/>
  <c r="H431"/>
  <c r="W430"/>
  <c r="J430"/>
  <c r="K430" s="1"/>
  <c r="H430"/>
  <c r="W429"/>
  <c r="J429"/>
  <c r="K429" s="1"/>
  <c r="H429"/>
  <c r="W428"/>
  <c r="J428"/>
  <c r="K428" s="1"/>
  <c r="H428"/>
  <c r="W427"/>
  <c r="J427"/>
  <c r="K427" s="1"/>
  <c r="H427"/>
  <c r="W426"/>
  <c r="J426"/>
  <c r="K426" s="1"/>
  <c r="H426"/>
  <c r="W425"/>
  <c r="J425"/>
  <c r="K425" s="1"/>
  <c r="H425"/>
  <c r="W424"/>
  <c r="J424"/>
  <c r="K424" s="1"/>
  <c r="H424"/>
  <c r="Z154" i="10" l="1"/>
  <c r="W297"/>
  <c r="Y297"/>
  <c r="Z297" s="1"/>
  <c r="T669"/>
  <c r="Y139"/>
  <c r="Z139" s="1"/>
  <c r="Y129"/>
  <c r="Z129" s="1"/>
  <c r="Y45"/>
  <c r="Z45" s="1"/>
  <c r="Y92"/>
  <c r="Z92" s="1"/>
  <c r="Y94"/>
  <c r="Z94" s="1"/>
  <c r="Y89"/>
  <c r="Z89" s="1"/>
  <c r="Y95"/>
  <c r="Z95" s="1"/>
  <c r="Y109"/>
  <c r="Z109" s="1"/>
  <c r="Y125"/>
  <c r="Z125" s="1"/>
  <c r="W124"/>
  <c r="Y124"/>
  <c r="Z124" s="1"/>
  <c r="Y127"/>
  <c r="Z127" s="1"/>
  <c r="W127"/>
  <c r="W132"/>
  <c r="Y132"/>
  <c r="Z132" s="1"/>
  <c r="Y135"/>
  <c r="Z135" s="1"/>
  <c r="W135"/>
  <c r="W143"/>
  <c r="Y143"/>
  <c r="Z143" s="1"/>
  <c r="W123"/>
  <c r="Y123"/>
  <c r="Z123" s="1"/>
  <c r="W128"/>
  <c r="Y128"/>
  <c r="Z128" s="1"/>
  <c r="W131"/>
  <c r="Y131"/>
  <c r="Z131" s="1"/>
  <c r="W136"/>
  <c r="Y136"/>
  <c r="Z136" s="1"/>
  <c r="W142"/>
  <c r="Y142"/>
  <c r="Z142" s="1"/>
  <c r="S729"/>
  <c r="Y66"/>
  <c r="Z66"/>
  <c r="W66"/>
  <c r="Z72"/>
  <c r="Y72"/>
  <c r="W72"/>
  <c r="W54"/>
  <c r="Y54"/>
  <c r="Z54" s="1"/>
  <c r="W58"/>
  <c r="Y58"/>
  <c r="Z58" s="1"/>
  <c r="W61"/>
  <c r="Y61"/>
  <c r="Z61" s="1"/>
  <c r="V75"/>
  <c r="U75" s="1"/>
  <c r="X75" s="1"/>
  <c r="V77"/>
  <c r="U77" s="1"/>
  <c r="X77" s="1"/>
  <c r="Y77" s="1"/>
  <c r="Y40"/>
  <c r="Z40"/>
  <c r="W40"/>
  <c r="Z67"/>
  <c r="Y67"/>
  <c r="W67"/>
  <c r="Y70"/>
  <c r="Z70" s="1"/>
  <c r="W70"/>
  <c r="W74"/>
  <c r="Y74"/>
  <c r="Z74" s="1"/>
  <c r="Y59"/>
  <c r="Z59" s="1"/>
  <c r="W59"/>
  <c r="Y62"/>
  <c r="Z62" s="1"/>
  <c r="W62"/>
  <c r="L50"/>
  <c r="G9" i="11" s="1"/>
  <c r="V86" i="10"/>
  <c r="U86" s="1"/>
  <c r="X86" s="1"/>
  <c r="W86" s="1"/>
  <c r="V88"/>
  <c r="U88" s="1"/>
  <c r="X88" s="1"/>
  <c r="W88" s="1"/>
  <c r="T729"/>
  <c r="Y76"/>
  <c r="Z76" s="1"/>
  <c r="W76"/>
  <c r="Y80"/>
  <c r="Z80" s="1"/>
  <c r="W80"/>
  <c r="Y78"/>
  <c r="Z78" s="1"/>
  <c r="W78"/>
  <c r="X50"/>
  <c r="Y75"/>
  <c r="Z75" s="1"/>
  <c r="W75"/>
  <c r="Y79"/>
  <c r="Z79" s="1"/>
  <c r="W79"/>
  <c r="Y119"/>
  <c r="W119"/>
  <c r="Z119"/>
  <c r="Y25"/>
  <c r="W25"/>
  <c r="Z25"/>
  <c r="L76"/>
  <c r="L78"/>
  <c r="L80"/>
  <c r="V87"/>
  <c r="U87" s="1"/>
  <c r="X87" s="1"/>
  <c r="V90"/>
  <c r="U90" s="1"/>
  <c r="X90" s="1"/>
  <c r="V91"/>
  <c r="U91" s="1"/>
  <c r="X91" s="1"/>
  <c r="V93"/>
  <c r="U93" s="1"/>
  <c r="X93" s="1"/>
  <c r="V100"/>
  <c r="U100" s="1"/>
  <c r="X100" s="1"/>
  <c r="V101"/>
  <c r="U101" s="1"/>
  <c r="X101" s="1"/>
  <c r="V110"/>
  <c r="U110" s="1"/>
  <c r="X110" s="1"/>
  <c r="V81"/>
  <c r="U81" s="1"/>
  <c r="X81" s="1"/>
  <c r="V82"/>
  <c r="U82" s="1"/>
  <c r="X82" s="1"/>
  <c r="V83"/>
  <c r="U83" s="1"/>
  <c r="X83" s="1"/>
  <c r="K729"/>
  <c r="S406" i="8"/>
  <c r="S408"/>
  <c r="S410"/>
  <c r="S412"/>
  <c r="S414"/>
  <c r="S416"/>
  <c r="S418"/>
  <c r="S420"/>
  <c r="Z406"/>
  <c r="Y406" s="1"/>
  <c r="Z408"/>
  <c r="Y408" s="1"/>
  <c r="Z410"/>
  <c r="Y410" s="1"/>
  <c r="Z412"/>
  <c r="Y412" s="1"/>
  <c r="Z414"/>
  <c r="Y414" s="1"/>
  <c r="Z416"/>
  <c r="Y416" s="1"/>
  <c r="Z418"/>
  <c r="Y418" s="1"/>
  <c r="Z420"/>
  <c r="Y420" s="1"/>
  <c r="V46"/>
  <c r="M46"/>
  <c r="P46"/>
  <c r="S404"/>
  <c r="Z404"/>
  <c r="Y404" s="1"/>
  <c r="R397"/>
  <c r="Z397" s="1"/>
  <c r="V397"/>
  <c r="AB397" s="1"/>
  <c r="S161"/>
  <c r="Z161"/>
  <c r="S165"/>
  <c r="Z165"/>
  <c r="S173"/>
  <c r="Z173"/>
  <c r="S175"/>
  <c r="Z175"/>
  <c r="S199"/>
  <c r="Z199"/>
  <c r="S201"/>
  <c r="Z201"/>
  <c r="S223"/>
  <c r="Z223"/>
  <c r="S249"/>
  <c r="Z249"/>
  <c r="Z307"/>
  <c r="S307"/>
  <c r="Z311"/>
  <c r="S311"/>
  <c r="Z329"/>
  <c r="S329"/>
  <c r="Z359"/>
  <c r="S359"/>
  <c r="S9"/>
  <c r="Q9"/>
  <c r="Z174"/>
  <c r="S174"/>
  <c r="Z200"/>
  <c r="S200"/>
  <c r="Z222"/>
  <c r="S222"/>
  <c r="Z224"/>
  <c r="S224"/>
  <c r="Z248"/>
  <c r="S248"/>
  <c r="Z312"/>
  <c r="S312"/>
  <c r="Z328"/>
  <c r="S328"/>
  <c r="Z360"/>
  <c r="S360"/>
  <c r="S394"/>
  <c r="S398"/>
  <c r="Z398" s="1"/>
  <c r="Y398" s="1"/>
  <c r="AB398" s="1"/>
  <c r="AC398" s="1"/>
  <c r="S400"/>
  <c r="Z400" s="1"/>
  <c r="Y400" s="1"/>
  <c r="AB400" s="1"/>
  <c r="AC400" s="1"/>
  <c r="S402"/>
  <c r="Z402" s="1"/>
  <c r="Y402" s="1"/>
  <c r="AB402" s="1"/>
  <c r="AC402" s="1"/>
  <c r="AB404"/>
  <c r="AC404" s="1"/>
  <c r="S387"/>
  <c r="S397"/>
  <c r="S399"/>
  <c r="Z399" s="1"/>
  <c r="Y399" s="1"/>
  <c r="AB399" s="1"/>
  <c r="AB406"/>
  <c r="AC406" s="1"/>
  <c r="AB408"/>
  <c r="AC408" s="1"/>
  <c r="AB410"/>
  <c r="AC410" s="1"/>
  <c r="AB412"/>
  <c r="AC412" s="1"/>
  <c r="AB414"/>
  <c r="AC414" s="1"/>
  <c r="AB416"/>
  <c r="AC416" s="1"/>
  <c r="AB418"/>
  <c r="AC418" s="1"/>
  <c r="AB420"/>
  <c r="AC420" s="1"/>
  <c r="AB422"/>
  <c r="AC422" s="1"/>
  <c r="U415"/>
  <c r="I417"/>
  <c r="K417"/>
  <c r="L417" s="1"/>
  <c r="J397"/>
  <c r="U405"/>
  <c r="U407"/>
  <c r="I409"/>
  <c r="K409"/>
  <c r="L409" s="1"/>
  <c r="I399"/>
  <c r="U401"/>
  <c r="U403"/>
  <c r="U411"/>
  <c r="I413"/>
  <c r="K413"/>
  <c r="L413" s="1"/>
  <c r="U419"/>
  <c r="I421"/>
  <c r="K421"/>
  <c r="L421" s="1"/>
  <c r="I405"/>
  <c r="K405"/>
  <c r="S405" s="1"/>
  <c r="Z405" s="1"/>
  <c r="Y405" s="1"/>
  <c r="AB405" s="1"/>
  <c r="L399"/>
  <c r="U399"/>
  <c r="W399"/>
  <c r="I401"/>
  <c r="K401"/>
  <c r="L401" s="1"/>
  <c r="I403"/>
  <c r="K403"/>
  <c r="L403" s="1"/>
  <c r="L398"/>
  <c r="X398"/>
  <c r="L400"/>
  <c r="X400"/>
  <c r="L402"/>
  <c r="X402"/>
  <c r="L404"/>
  <c r="X404"/>
  <c r="I407"/>
  <c r="K407"/>
  <c r="L407" s="1"/>
  <c r="U409"/>
  <c r="W409"/>
  <c r="I411"/>
  <c r="K411"/>
  <c r="L411" s="1"/>
  <c r="U413"/>
  <c r="W413"/>
  <c r="I415"/>
  <c r="K415"/>
  <c r="L415" s="1"/>
  <c r="U417"/>
  <c r="W417"/>
  <c r="I419"/>
  <c r="K419"/>
  <c r="L419" s="1"/>
  <c r="U421"/>
  <c r="W421"/>
  <c r="I398"/>
  <c r="U398"/>
  <c r="X399"/>
  <c r="I400"/>
  <c r="U400"/>
  <c r="X401"/>
  <c r="I402"/>
  <c r="U402"/>
  <c r="X403"/>
  <c r="I404"/>
  <c r="U404"/>
  <c r="X405"/>
  <c r="L406"/>
  <c r="X406"/>
  <c r="L408"/>
  <c r="X408"/>
  <c r="L410"/>
  <c r="X410"/>
  <c r="L412"/>
  <c r="X412"/>
  <c r="L414"/>
  <c r="X414"/>
  <c r="L416"/>
  <c r="X416"/>
  <c r="L418"/>
  <c r="X418"/>
  <c r="L420"/>
  <c r="X420"/>
  <c r="L422"/>
  <c r="X422"/>
  <c r="I406"/>
  <c r="U406"/>
  <c r="X407"/>
  <c r="I408"/>
  <c r="U408"/>
  <c r="X409"/>
  <c r="I410"/>
  <c r="U410"/>
  <c r="X411"/>
  <c r="I412"/>
  <c r="U412"/>
  <c r="X413"/>
  <c r="I414"/>
  <c r="U414"/>
  <c r="X415"/>
  <c r="I416"/>
  <c r="U416"/>
  <c r="X417"/>
  <c r="I418"/>
  <c r="U418"/>
  <c r="X419"/>
  <c r="I420"/>
  <c r="U420"/>
  <c r="X421"/>
  <c r="I422"/>
  <c r="U422"/>
  <c r="L424"/>
  <c r="Y424"/>
  <c r="AB424" s="1"/>
  <c r="AC424" s="1"/>
  <c r="L425"/>
  <c r="Y425"/>
  <c r="AB425" s="1"/>
  <c r="AC425" s="1"/>
  <c r="X426"/>
  <c r="Y426"/>
  <c r="AB426" s="1"/>
  <c r="AC426" s="1"/>
  <c r="Y427"/>
  <c r="AB427" s="1"/>
  <c r="AC427" s="1"/>
  <c r="L428"/>
  <c r="X428"/>
  <c r="Y428"/>
  <c r="AB428" s="1"/>
  <c r="AC428" s="1"/>
  <c r="L429"/>
  <c r="X429"/>
  <c r="Y429"/>
  <c r="AB429" s="1"/>
  <c r="AC429" s="1"/>
  <c r="L430"/>
  <c r="X430"/>
  <c r="Y430"/>
  <c r="AB430" s="1"/>
  <c r="AC430" s="1"/>
  <c r="L431"/>
  <c r="X431"/>
  <c r="Y431"/>
  <c r="AB431" s="1"/>
  <c r="AC431" s="1"/>
  <c r="L432"/>
  <c r="X432"/>
  <c r="Y432"/>
  <c r="AB432" s="1"/>
  <c r="AC432" s="1"/>
  <c r="L433"/>
  <c r="X433"/>
  <c r="Y433"/>
  <c r="AB433" s="1"/>
  <c r="AC433" s="1"/>
  <c r="L434"/>
  <c r="X434"/>
  <c r="Y434"/>
  <c r="AB434" s="1"/>
  <c r="AC434" s="1"/>
  <c r="L435"/>
  <c r="X435"/>
  <c r="Y435"/>
  <c r="AB435" s="1"/>
  <c r="AC435" s="1"/>
  <c r="L436"/>
  <c r="X436"/>
  <c r="Y436"/>
  <c r="AB436" s="1"/>
  <c r="AC436" s="1"/>
  <c r="L437"/>
  <c r="X437"/>
  <c r="Y437"/>
  <c r="AB437" s="1"/>
  <c r="AC437" s="1"/>
  <c r="L438"/>
  <c r="X438"/>
  <c r="Y438"/>
  <c r="AB438" s="1"/>
  <c r="AC438" s="1"/>
  <c r="L439"/>
  <c r="Y439"/>
  <c r="AB439" s="1"/>
  <c r="AC439" s="1"/>
  <c r="X424"/>
  <c r="X425"/>
  <c r="L426"/>
  <c r="L427"/>
  <c r="X427"/>
  <c r="I424"/>
  <c r="U424"/>
  <c r="I425"/>
  <c r="U425"/>
  <c r="I426"/>
  <c r="U426"/>
  <c r="I427"/>
  <c r="U427"/>
  <c r="I428"/>
  <c r="U428"/>
  <c r="I429"/>
  <c r="U429"/>
  <c r="I430"/>
  <c r="U430"/>
  <c r="I431"/>
  <c r="U431"/>
  <c r="I432"/>
  <c r="U432"/>
  <c r="I433"/>
  <c r="U433"/>
  <c r="I434"/>
  <c r="U434"/>
  <c r="I435"/>
  <c r="U435"/>
  <c r="I436"/>
  <c r="U436"/>
  <c r="I437"/>
  <c r="U437"/>
  <c r="I438"/>
  <c r="U438"/>
  <c r="I439"/>
  <c r="Z77" i="10" l="1"/>
  <c r="W77"/>
  <c r="Y88"/>
  <c r="Z88" s="1"/>
  <c r="Y86"/>
  <c r="Z86" s="1"/>
  <c r="L729"/>
  <c r="Y82"/>
  <c r="Z82" s="1"/>
  <c r="W82"/>
  <c r="Z101"/>
  <c r="Y101"/>
  <c r="W101"/>
  <c r="Y93"/>
  <c r="Z93" s="1"/>
  <c r="W93"/>
  <c r="Z90"/>
  <c r="Y90"/>
  <c r="W90"/>
  <c r="Y83"/>
  <c r="Z83" s="1"/>
  <c r="W83"/>
  <c r="Y81"/>
  <c r="Z81" s="1"/>
  <c r="W81"/>
  <c r="Y110"/>
  <c r="Z110" s="1"/>
  <c r="W110"/>
  <c r="Z100"/>
  <c r="Y100"/>
  <c r="W100"/>
  <c r="Y91"/>
  <c r="Z91" s="1"/>
  <c r="W91"/>
  <c r="Y87"/>
  <c r="Z87" s="1"/>
  <c r="W87"/>
  <c r="Y50"/>
  <c r="W50"/>
  <c r="S419" i="8"/>
  <c r="Z419" s="1"/>
  <c r="Y419" s="1"/>
  <c r="AB419" s="1"/>
  <c r="S415"/>
  <c r="Z415" s="1"/>
  <c r="Y415" s="1"/>
  <c r="AB415" s="1"/>
  <c r="S411"/>
  <c r="Z411" s="1"/>
  <c r="Y411" s="1"/>
  <c r="AB411" s="1"/>
  <c r="S407"/>
  <c r="Z407" s="1"/>
  <c r="Y407" s="1"/>
  <c r="AB407" s="1"/>
  <c r="S421"/>
  <c r="Z421" s="1"/>
  <c r="Y421" s="1"/>
  <c r="AB421" s="1"/>
  <c r="S417"/>
  <c r="Z417" s="1"/>
  <c r="Y417" s="1"/>
  <c r="AB417" s="1"/>
  <c r="S413"/>
  <c r="Z413" s="1"/>
  <c r="Y413" s="1"/>
  <c r="AB413" s="1"/>
  <c r="S409"/>
  <c r="Z409" s="1"/>
  <c r="Y409" s="1"/>
  <c r="AB409" s="1"/>
  <c r="AC405"/>
  <c r="AD405" s="1"/>
  <c r="AA405"/>
  <c r="L405"/>
  <c r="AC399"/>
  <c r="AA399"/>
  <c r="AD399"/>
  <c r="S403"/>
  <c r="Z403" s="1"/>
  <c r="S401"/>
  <c r="Z401" s="1"/>
  <c r="AA419"/>
  <c r="AD411"/>
  <c r="AA415"/>
  <c r="W397"/>
  <c r="U397"/>
  <c r="K397"/>
  <c r="I397"/>
  <c r="Y397"/>
  <c r="L397"/>
  <c r="Y403"/>
  <c r="Y401"/>
  <c r="AA404"/>
  <c r="AD404"/>
  <c r="AA402"/>
  <c r="AD402"/>
  <c r="AA400"/>
  <c r="AD400"/>
  <c r="AA398"/>
  <c r="AD398"/>
  <c r="AA422"/>
  <c r="AD422"/>
  <c r="AA420"/>
  <c r="AD420"/>
  <c r="AA418"/>
  <c r="AD418"/>
  <c r="AA416"/>
  <c r="AD416"/>
  <c r="AA414"/>
  <c r="AD414"/>
  <c r="AA412"/>
  <c r="AD412"/>
  <c r="AA410"/>
  <c r="AD410"/>
  <c r="AA408"/>
  <c r="AD408"/>
  <c r="AA406"/>
  <c r="AD406"/>
  <c r="AA425"/>
  <c r="AD425"/>
  <c r="AA437"/>
  <c r="AD437"/>
  <c r="AA435"/>
  <c r="AD435"/>
  <c r="AA433"/>
  <c r="AD433"/>
  <c r="AA431"/>
  <c r="AD431"/>
  <c r="AA429"/>
  <c r="AD429"/>
  <c r="AA427"/>
  <c r="AD427"/>
  <c r="AA426"/>
  <c r="AD426"/>
  <c r="AA424"/>
  <c r="AD424"/>
  <c r="W439"/>
  <c r="U439"/>
  <c r="X439"/>
  <c r="AA438"/>
  <c r="AD438"/>
  <c r="AA436"/>
  <c r="AD436"/>
  <c r="AA434"/>
  <c r="AD434"/>
  <c r="AA432"/>
  <c r="AD432"/>
  <c r="AA430"/>
  <c r="AD430"/>
  <c r="AA428"/>
  <c r="AD428"/>
  <c r="H11" i="11" l="1"/>
  <c r="Y729" i="10"/>
  <c r="Z50"/>
  <c r="Z729" s="1"/>
  <c r="AC413" i="8"/>
  <c r="AD413"/>
  <c r="AA413"/>
  <c r="AC421"/>
  <c r="AD421"/>
  <c r="AA421"/>
  <c r="AC411"/>
  <c r="AA411"/>
  <c r="AC419"/>
  <c r="AD419"/>
  <c r="AC409"/>
  <c r="AD409"/>
  <c r="AA409"/>
  <c r="AC417"/>
  <c r="AD417"/>
  <c r="AA417"/>
  <c r="AC407"/>
  <c r="AD407"/>
  <c r="AA407"/>
  <c r="AC415"/>
  <c r="AD415"/>
  <c r="AB403"/>
  <c r="AA403" s="1"/>
  <c r="AB401"/>
  <c r="AC401" s="1"/>
  <c r="X397"/>
  <c r="AC397"/>
  <c r="AA397"/>
  <c r="AD397"/>
  <c r="AA439"/>
  <c r="AD439"/>
  <c r="AD401" l="1"/>
  <c r="AA401"/>
  <c r="AC403"/>
  <c r="AD403"/>
  <c r="J172" l="1"/>
  <c r="E460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F275"/>
  <c r="G305"/>
  <c r="F305"/>
  <c r="G304"/>
  <c r="F304"/>
  <c r="F303"/>
  <c r="F280"/>
  <c r="F279"/>
  <c r="F278"/>
  <c r="G277"/>
  <c r="H37" i="5" s="1"/>
  <c r="F277" i="8"/>
  <c r="F276"/>
  <c r="F43"/>
  <c r="F116"/>
  <c r="F273"/>
  <c r="F272"/>
  <c r="H38" i="5"/>
  <c r="V272" i="8" l="1"/>
  <c r="R272"/>
  <c r="Q272" s="1"/>
  <c r="V116"/>
  <c r="R116"/>
  <c r="Q116" s="1"/>
  <c r="V276"/>
  <c r="R276"/>
  <c r="V273"/>
  <c r="R273"/>
  <c r="Q273" s="1"/>
  <c r="V43"/>
  <c r="R43"/>
  <c r="Q43" s="1"/>
  <c r="V277"/>
  <c r="R277"/>
  <c r="V278"/>
  <c r="R278"/>
  <c r="V280"/>
  <c r="R280"/>
  <c r="V304"/>
  <c r="R304"/>
  <c r="V305"/>
  <c r="R305"/>
  <c r="V275"/>
  <c r="AB275" s="1"/>
  <c r="R275"/>
  <c r="V279"/>
  <c r="R279"/>
  <c r="V303"/>
  <c r="R303"/>
  <c r="V286"/>
  <c r="R286"/>
  <c r="Q286" s="1"/>
  <c r="V287"/>
  <c r="R287"/>
  <c r="Q287" s="1"/>
  <c r="V288"/>
  <c r="AB288" s="1"/>
  <c r="R288"/>
  <c r="V289"/>
  <c r="R289"/>
  <c r="Q289" s="1"/>
  <c r="V290"/>
  <c r="R290"/>
  <c r="Q290" s="1"/>
  <c r="V291"/>
  <c r="R291"/>
  <c r="Q291" s="1"/>
  <c r="V292"/>
  <c r="R292"/>
  <c r="Q292" s="1"/>
  <c r="V293"/>
  <c r="R293"/>
  <c r="Q293" s="1"/>
  <c r="V294"/>
  <c r="R294"/>
  <c r="Q294" s="1"/>
  <c r="V295"/>
  <c r="R295"/>
  <c r="Q295" s="1"/>
  <c r="V296"/>
  <c r="R296"/>
  <c r="Q296" s="1"/>
  <c r="Q172"/>
  <c r="H36" i="5"/>
  <c r="G20"/>
  <c r="W383" i="8"/>
  <c r="J383"/>
  <c r="K383" s="1"/>
  <c r="S383" s="1"/>
  <c r="Z383" s="1"/>
  <c r="H383"/>
  <c r="W382"/>
  <c r="J382"/>
  <c r="H382"/>
  <c r="W381"/>
  <c r="J381"/>
  <c r="K381" s="1"/>
  <c r="S381" s="1"/>
  <c r="Z381" s="1"/>
  <c r="H381"/>
  <c r="J380"/>
  <c r="K380" s="1"/>
  <c r="S380" s="1"/>
  <c r="Z380" s="1"/>
  <c r="H380"/>
  <c r="W379"/>
  <c r="J379"/>
  <c r="K379" s="1"/>
  <c r="S379" s="1"/>
  <c r="Z379" s="1"/>
  <c r="H379"/>
  <c r="W378"/>
  <c r="J378"/>
  <c r="H378"/>
  <c r="W377"/>
  <c r="J377"/>
  <c r="K377" s="1"/>
  <c r="S377" s="1"/>
  <c r="Z377" s="1"/>
  <c r="H377"/>
  <c r="J376"/>
  <c r="K376" s="1"/>
  <c r="S376" s="1"/>
  <c r="Z376" s="1"/>
  <c r="H376"/>
  <c r="W375"/>
  <c r="J375"/>
  <c r="K375" s="1"/>
  <c r="S375" s="1"/>
  <c r="Z375" s="1"/>
  <c r="H375"/>
  <c r="W374"/>
  <c r="J374"/>
  <c r="H374"/>
  <c r="W373"/>
  <c r="J373"/>
  <c r="K373" s="1"/>
  <c r="S373" s="1"/>
  <c r="Z373" s="1"/>
  <c r="H373"/>
  <c r="J372"/>
  <c r="K372" s="1"/>
  <c r="S372" s="1"/>
  <c r="Z372" s="1"/>
  <c r="H372"/>
  <c r="W371"/>
  <c r="J371"/>
  <c r="K371" s="1"/>
  <c r="S371" s="1"/>
  <c r="Z371" s="1"/>
  <c r="H371"/>
  <c r="W370"/>
  <c r="J370"/>
  <c r="H370"/>
  <c r="W369"/>
  <c r="J369"/>
  <c r="K369" s="1"/>
  <c r="S369" s="1"/>
  <c r="Z369" s="1"/>
  <c r="H369"/>
  <c r="J368"/>
  <c r="K368" s="1"/>
  <c r="S368" s="1"/>
  <c r="Z368" s="1"/>
  <c r="H368"/>
  <c r="W367"/>
  <c r="J367"/>
  <c r="K367" s="1"/>
  <c r="S367" s="1"/>
  <c r="Z367" s="1"/>
  <c r="H367"/>
  <c r="W366"/>
  <c r="J366"/>
  <c r="H366"/>
  <c r="W365"/>
  <c r="J365"/>
  <c r="K365" s="1"/>
  <c r="S365" s="1"/>
  <c r="Z365" s="1"/>
  <c r="H365"/>
  <c r="J364"/>
  <c r="K364" s="1"/>
  <c r="S364" s="1"/>
  <c r="Z364" s="1"/>
  <c r="H364"/>
  <c r="W363"/>
  <c r="J363"/>
  <c r="K363" s="1"/>
  <c r="S363" s="1"/>
  <c r="Z363" s="1"/>
  <c r="H363"/>
  <c r="W362"/>
  <c r="J362"/>
  <c r="H362"/>
  <c r="W361"/>
  <c r="J361"/>
  <c r="K361" s="1"/>
  <c r="S361" s="1"/>
  <c r="Z361" s="1"/>
  <c r="H361"/>
  <c r="J360"/>
  <c r="L360" s="1"/>
  <c r="H360"/>
  <c r="W359"/>
  <c r="AC359" s="1"/>
  <c r="J359"/>
  <c r="K359" s="1"/>
  <c r="H359"/>
  <c r="W358"/>
  <c r="J358"/>
  <c r="H358"/>
  <c r="W357"/>
  <c r="J357"/>
  <c r="K357" s="1"/>
  <c r="S357" s="1"/>
  <c r="Z357" s="1"/>
  <c r="H357"/>
  <c r="J356"/>
  <c r="K356" s="1"/>
  <c r="S356" s="1"/>
  <c r="Z356" s="1"/>
  <c r="H356"/>
  <c r="W355"/>
  <c r="J355"/>
  <c r="K355" s="1"/>
  <c r="S355" s="1"/>
  <c r="Z355" s="1"/>
  <c r="H355"/>
  <c r="W354"/>
  <c r="J354"/>
  <c r="H354"/>
  <c r="W353"/>
  <c r="J353"/>
  <c r="K353" s="1"/>
  <c r="S353" s="1"/>
  <c r="Z353" s="1"/>
  <c r="H353"/>
  <c r="J352"/>
  <c r="K352" s="1"/>
  <c r="S352" s="1"/>
  <c r="Z352" s="1"/>
  <c r="H352"/>
  <c r="W351"/>
  <c r="J351"/>
  <c r="K351" s="1"/>
  <c r="S351" s="1"/>
  <c r="Z351" s="1"/>
  <c r="H351"/>
  <c r="W350"/>
  <c r="J350"/>
  <c r="H350"/>
  <c r="W349"/>
  <c r="J349"/>
  <c r="H349"/>
  <c r="J348"/>
  <c r="H348"/>
  <c r="J347"/>
  <c r="H347"/>
  <c r="J346"/>
  <c r="K346" s="1"/>
  <c r="S346" s="1"/>
  <c r="Z346" s="1"/>
  <c r="H346"/>
  <c r="J345"/>
  <c r="H345"/>
  <c r="W344"/>
  <c r="J344"/>
  <c r="H344"/>
  <c r="J343"/>
  <c r="H343"/>
  <c r="W342"/>
  <c r="J342"/>
  <c r="H342"/>
  <c r="J341"/>
  <c r="H341"/>
  <c r="J340"/>
  <c r="H340"/>
  <c r="J339"/>
  <c r="H339"/>
  <c r="J338"/>
  <c r="H338"/>
  <c r="W337"/>
  <c r="J337"/>
  <c r="H337"/>
  <c r="W336"/>
  <c r="J336"/>
  <c r="H336"/>
  <c r="W335"/>
  <c r="J335"/>
  <c r="H335"/>
  <c r="J334"/>
  <c r="H334"/>
  <c r="W333"/>
  <c r="J333"/>
  <c r="H333"/>
  <c r="W332"/>
  <c r="J332"/>
  <c r="H332"/>
  <c r="W331"/>
  <c r="J331"/>
  <c r="H331"/>
  <c r="J330"/>
  <c r="H330"/>
  <c r="W329"/>
  <c r="J329"/>
  <c r="H329"/>
  <c r="W328"/>
  <c r="J328"/>
  <c r="H328"/>
  <c r="W327"/>
  <c r="J327"/>
  <c r="H327"/>
  <c r="J326"/>
  <c r="K326" s="1"/>
  <c r="S326" s="1"/>
  <c r="H326"/>
  <c r="W325"/>
  <c r="J325"/>
  <c r="H325"/>
  <c r="W324"/>
  <c r="J324"/>
  <c r="H324"/>
  <c r="W323"/>
  <c r="J323"/>
  <c r="H323"/>
  <c r="J322"/>
  <c r="H322"/>
  <c r="W321"/>
  <c r="J321"/>
  <c r="H321"/>
  <c r="W320"/>
  <c r="J320"/>
  <c r="H320"/>
  <c r="W319"/>
  <c r="J319"/>
  <c r="H319"/>
  <c r="J318"/>
  <c r="H318"/>
  <c r="W317"/>
  <c r="J317"/>
  <c r="H317"/>
  <c r="W316"/>
  <c r="J316"/>
  <c r="H316"/>
  <c r="W315"/>
  <c r="J315"/>
  <c r="H315"/>
  <c r="J314"/>
  <c r="H314"/>
  <c r="W313"/>
  <c r="J313"/>
  <c r="H313"/>
  <c r="W312"/>
  <c r="J312"/>
  <c r="H312"/>
  <c r="W311"/>
  <c r="J311"/>
  <c r="H311"/>
  <c r="J310"/>
  <c r="H310"/>
  <c r="W309"/>
  <c r="J309"/>
  <c r="K309" s="1"/>
  <c r="S309" s="1"/>
  <c r="H309"/>
  <c r="W308"/>
  <c r="J308"/>
  <c r="H308"/>
  <c r="E461"/>
  <c r="Q288" l="1"/>
  <c r="T288"/>
  <c r="S288"/>
  <c r="Z288"/>
  <c r="Q275"/>
  <c r="T275"/>
  <c r="S275"/>
  <c r="Z275"/>
  <c r="AC328"/>
  <c r="T309"/>
  <c r="Z309"/>
  <c r="AC311"/>
  <c r="T326"/>
  <c r="Z326"/>
  <c r="K310"/>
  <c r="S310" s="1"/>
  <c r="Z310" s="1"/>
  <c r="T312"/>
  <c r="Q312"/>
  <c r="K318"/>
  <c r="S318" s="1"/>
  <c r="Z318" s="1"/>
  <c r="Q320"/>
  <c r="K322"/>
  <c r="S322" s="1"/>
  <c r="Z322" s="1"/>
  <c r="Q324"/>
  <c r="K334"/>
  <c r="S334" s="1"/>
  <c r="Z334" s="1"/>
  <c r="K340"/>
  <c r="S340" s="1"/>
  <c r="Z340" s="1"/>
  <c r="K348"/>
  <c r="S348" s="1"/>
  <c r="Z348" s="1"/>
  <c r="K314"/>
  <c r="S314" s="1"/>
  <c r="Z314" s="1"/>
  <c r="Q316"/>
  <c r="Q328"/>
  <c r="K330"/>
  <c r="S330" s="1"/>
  <c r="Z330" s="1"/>
  <c r="Q332"/>
  <c r="Q336"/>
  <c r="K338"/>
  <c r="S338" s="1"/>
  <c r="Z338" s="1"/>
  <c r="Q342"/>
  <c r="K311"/>
  <c r="K313"/>
  <c r="S313" s="1"/>
  <c r="Z313" s="1"/>
  <c r="K315"/>
  <c r="S315" s="1"/>
  <c r="Z315" s="1"/>
  <c r="K317"/>
  <c r="S317" s="1"/>
  <c r="Z317" s="1"/>
  <c r="K319"/>
  <c r="S319" s="1"/>
  <c r="Z319" s="1"/>
  <c r="K321"/>
  <c r="S321" s="1"/>
  <c r="Z321" s="1"/>
  <c r="K323"/>
  <c r="S323" s="1"/>
  <c r="Z323" s="1"/>
  <c r="K325"/>
  <c r="S325" s="1"/>
  <c r="Z325" s="1"/>
  <c r="K327"/>
  <c r="S327" s="1"/>
  <c r="Z327" s="1"/>
  <c r="K329"/>
  <c r="K331"/>
  <c r="S331" s="1"/>
  <c r="Z331" s="1"/>
  <c r="K333"/>
  <c r="S333" s="1"/>
  <c r="Z333" s="1"/>
  <c r="K335"/>
  <c r="S335" s="1"/>
  <c r="Z335" s="1"/>
  <c r="K337"/>
  <c r="S337" s="1"/>
  <c r="Z337" s="1"/>
  <c r="Y337" s="1"/>
  <c r="AB337" s="1"/>
  <c r="AC337" s="1"/>
  <c r="Q339"/>
  <c r="Q341"/>
  <c r="K349"/>
  <c r="S349" s="1"/>
  <c r="Z349" s="1"/>
  <c r="U308"/>
  <c r="U312"/>
  <c r="U316"/>
  <c r="U320"/>
  <c r="U324"/>
  <c r="U328"/>
  <c r="U332"/>
  <c r="U336"/>
  <c r="U342"/>
  <c r="U344"/>
  <c r="U350"/>
  <c r="U354"/>
  <c r="U358"/>
  <c r="U362"/>
  <c r="U366"/>
  <c r="U370"/>
  <c r="U374"/>
  <c r="U378"/>
  <c r="U382"/>
  <c r="I310"/>
  <c r="I314"/>
  <c r="I318"/>
  <c r="I322"/>
  <c r="I326"/>
  <c r="I330"/>
  <c r="I334"/>
  <c r="I338"/>
  <c r="I340"/>
  <c r="I346"/>
  <c r="I348"/>
  <c r="I352"/>
  <c r="I356"/>
  <c r="I360"/>
  <c r="K360"/>
  <c r="I364"/>
  <c r="I368"/>
  <c r="I372"/>
  <c r="I376"/>
  <c r="I380"/>
  <c r="Y313"/>
  <c r="AB313" s="1"/>
  <c r="AC313" s="1"/>
  <c r="Y317"/>
  <c r="AB317" s="1"/>
  <c r="AC317" s="1"/>
  <c r="Y321"/>
  <c r="AB321" s="1"/>
  <c r="AC321" s="1"/>
  <c r="Y325"/>
  <c r="AB325" s="1"/>
  <c r="AC325" s="1"/>
  <c r="Y329"/>
  <c r="AB329" s="1"/>
  <c r="AC329" s="1"/>
  <c r="Y333"/>
  <c r="AB333" s="1"/>
  <c r="AC333" s="1"/>
  <c r="Y351"/>
  <c r="AB351" s="1"/>
  <c r="AC351" s="1"/>
  <c r="Y355"/>
  <c r="AB355" s="1"/>
  <c r="AC355" s="1"/>
  <c r="Y359"/>
  <c r="Y363"/>
  <c r="AB363" s="1"/>
  <c r="AC363" s="1"/>
  <c r="Y367"/>
  <c r="AB367" s="1"/>
  <c r="AC367" s="1"/>
  <c r="Y371"/>
  <c r="AB371" s="1"/>
  <c r="AC371" s="1"/>
  <c r="Y375"/>
  <c r="AB375" s="1"/>
  <c r="AC375" s="1"/>
  <c r="Y379"/>
  <c r="AB379" s="1"/>
  <c r="AC379" s="1"/>
  <c r="Y383"/>
  <c r="AB383" s="1"/>
  <c r="AC383" s="1"/>
  <c r="Y309"/>
  <c r="AB309" s="1"/>
  <c r="AC309" s="1"/>
  <c r="I308"/>
  <c r="K308"/>
  <c r="L310"/>
  <c r="U310"/>
  <c r="W310"/>
  <c r="Y310"/>
  <c r="AB310" s="1"/>
  <c r="AC310" s="1"/>
  <c r="Y311"/>
  <c r="I312"/>
  <c r="K312"/>
  <c r="L314"/>
  <c r="U314"/>
  <c r="W314"/>
  <c r="Y314"/>
  <c r="AB314" s="1"/>
  <c r="Y315"/>
  <c r="AB315" s="1"/>
  <c r="AC315" s="1"/>
  <c r="I316"/>
  <c r="K316"/>
  <c r="S316" s="1"/>
  <c r="Z316" s="1"/>
  <c r="L318"/>
  <c r="U318"/>
  <c r="W318"/>
  <c r="Y318"/>
  <c r="AB318" s="1"/>
  <c r="AC318" s="1"/>
  <c r="Y319"/>
  <c r="AB319" s="1"/>
  <c r="AC319" s="1"/>
  <c r="I320"/>
  <c r="K320"/>
  <c r="S320" s="1"/>
  <c r="Z320" s="1"/>
  <c r="L322"/>
  <c r="U322"/>
  <c r="W322"/>
  <c r="Y322"/>
  <c r="AB322" s="1"/>
  <c r="Y323"/>
  <c r="AB323" s="1"/>
  <c r="AC323" s="1"/>
  <c r="I324"/>
  <c r="K324"/>
  <c r="S324" s="1"/>
  <c r="Z324" s="1"/>
  <c r="L326"/>
  <c r="U326"/>
  <c r="W326"/>
  <c r="Y326"/>
  <c r="AB326" s="1"/>
  <c r="AC326" s="1"/>
  <c r="Y327"/>
  <c r="AB327" s="1"/>
  <c r="AC327" s="1"/>
  <c r="I328"/>
  <c r="K328"/>
  <c r="L330"/>
  <c r="U330"/>
  <c r="W330"/>
  <c r="Y330"/>
  <c r="AB330" s="1"/>
  <c r="Y331"/>
  <c r="AB331" s="1"/>
  <c r="AC331" s="1"/>
  <c r="I332"/>
  <c r="K332"/>
  <c r="S332" s="1"/>
  <c r="Z332" s="1"/>
  <c r="L334"/>
  <c r="U334"/>
  <c r="W334"/>
  <c r="Y334"/>
  <c r="AB334" s="1"/>
  <c r="Y335"/>
  <c r="AB335" s="1"/>
  <c r="AC335" s="1"/>
  <c r="I336"/>
  <c r="K336"/>
  <c r="S336" s="1"/>
  <c r="Z336" s="1"/>
  <c r="L338"/>
  <c r="U338"/>
  <c r="W338"/>
  <c r="Y338"/>
  <c r="AB338" s="1"/>
  <c r="L340"/>
  <c r="U340"/>
  <c r="W340"/>
  <c r="Y340"/>
  <c r="AB340" s="1"/>
  <c r="I342"/>
  <c r="K342"/>
  <c r="S342" s="1"/>
  <c r="Z342" s="1"/>
  <c r="I344"/>
  <c r="K344"/>
  <c r="L346"/>
  <c r="U346"/>
  <c r="W346"/>
  <c r="Y346"/>
  <c r="AB346" s="1"/>
  <c r="L348"/>
  <c r="U348"/>
  <c r="W348"/>
  <c r="Y348"/>
  <c r="AB348" s="1"/>
  <c r="Y349"/>
  <c r="AB349" s="1"/>
  <c r="AC349" s="1"/>
  <c r="I350"/>
  <c r="K350"/>
  <c r="L352"/>
  <c r="U352"/>
  <c r="W352"/>
  <c r="Y352"/>
  <c r="AB352" s="1"/>
  <c r="Y353"/>
  <c r="AB353" s="1"/>
  <c r="AC353" s="1"/>
  <c r="I354"/>
  <c r="K354"/>
  <c r="L356"/>
  <c r="U356"/>
  <c r="W356"/>
  <c r="Y356"/>
  <c r="AB356" s="1"/>
  <c r="Y357"/>
  <c r="AB357" s="1"/>
  <c r="AC357" s="1"/>
  <c r="I358"/>
  <c r="K358"/>
  <c r="U360"/>
  <c r="W360"/>
  <c r="Y360"/>
  <c r="Y361"/>
  <c r="AB361" s="1"/>
  <c r="AC361" s="1"/>
  <c r="I362"/>
  <c r="K362"/>
  <c r="L364"/>
  <c r="U364"/>
  <c r="W364"/>
  <c r="Y364"/>
  <c r="AB364" s="1"/>
  <c r="Y365"/>
  <c r="AB365" s="1"/>
  <c r="AC365" s="1"/>
  <c r="I366"/>
  <c r="K366"/>
  <c r="L368"/>
  <c r="U368"/>
  <c r="W368"/>
  <c r="Y368"/>
  <c r="AB368" s="1"/>
  <c r="Y369"/>
  <c r="AB369" s="1"/>
  <c r="AC369" s="1"/>
  <c r="I370"/>
  <c r="K370"/>
  <c r="L372"/>
  <c r="U372"/>
  <c r="W372"/>
  <c r="Y372"/>
  <c r="AB372" s="1"/>
  <c r="AC372" s="1"/>
  <c r="Y373"/>
  <c r="AB373" s="1"/>
  <c r="AC373" s="1"/>
  <c r="I374"/>
  <c r="K374"/>
  <c r="L376"/>
  <c r="U376"/>
  <c r="W376"/>
  <c r="Y376"/>
  <c r="AB376" s="1"/>
  <c r="Y377"/>
  <c r="AB377" s="1"/>
  <c r="AC377" s="1"/>
  <c r="I378"/>
  <c r="K378"/>
  <c r="L380"/>
  <c r="U380"/>
  <c r="W380"/>
  <c r="Y380"/>
  <c r="AB380" s="1"/>
  <c r="Y381"/>
  <c r="AB381" s="1"/>
  <c r="AC381" s="1"/>
  <c r="I382"/>
  <c r="K382"/>
  <c r="K339"/>
  <c r="S339" s="1"/>
  <c r="Z339" s="1"/>
  <c r="I339"/>
  <c r="W339"/>
  <c r="U339"/>
  <c r="K343"/>
  <c r="I343"/>
  <c r="W343"/>
  <c r="U343"/>
  <c r="K347"/>
  <c r="I347"/>
  <c r="W347"/>
  <c r="U347"/>
  <c r="AA360"/>
  <c r="X309"/>
  <c r="L311"/>
  <c r="L313"/>
  <c r="X313"/>
  <c r="L315"/>
  <c r="X315"/>
  <c r="L317"/>
  <c r="X317"/>
  <c r="L319"/>
  <c r="X319"/>
  <c r="L321"/>
  <c r="X321"/>
  <c r="L323"/>
  <c r="X323"/>
  <c r="L325"/>
  <c r="X325"/>
  <c r="L327"/>
  <c r="X327"/>
  <c r="L329"/>
  <c r="X329"/>
  <c r="L331"/>
  <c r="X331"/>
  <c r="L333"/>
  <c r="X333"/>
  <c r="L335"/>
  <c r="X335"/>
  <c r="L337"/>
  <c r="X337"/>
  <c r="X341"/>
  <c r="X345"/>
  <c r="K341"/>
  <c r="S341" s="1"/>
  <c r="Z341" s="1"/>
  <c r="I341"/>
  <c r="W341"/>
  <c r="U341"/>
  <c r="K345"/>
  <c r="I345"/>
  <c r="W345"/>
  <c r="U345"/>
  <c r="L309"/>
  <c r="X311"/>
  <c r="X308"/>
  <c r="I309"/>
  <c r="U309"/>
  <c r="X310"/>
  <c r="I311"/>
  <c r="U311"/>
  <c r="X312"/>
  <c r="I313"/>
  <c r="U313"/>
  <c r="X314"/>
  <c r="I315"/>
  <c r="U315"/>
  <c r="X316"/>
  <c r="I317"/>
  <c r="U317"/>
  <c r="X318"/>
  <c r="I319"/>
  <c r="U319"/>
  <c r="X320"/>
  <c r="I321"/>
  <c r="U321"/>
  <c r="X322"/>
  <c r="I323"/>
  <c r="U323"/>
  <c r="X324"/>
  <c r="I325"/>
  <c r="U325"/>
  <c r="X326"/>
  <c r="I327"/>
  <c r="U327"/>
  <c r="X328"/>
  <c r="I329"/>
  <c r="U329"/>
  <c r="X330"/>
  <c r="I331"/>
  <c r="U331"/>
  <c r="X332"/>
  <c r="I333"/>
  <c r="U333"/>
  <c r="X334"/>
  <c r="I335"/>
  <c r="U335"/>
  <c r="X336"/>
  <c r="I337"/>
  <c r="U337"/>
  <c r="L339"/>
  <c r="X339"/>
  <c r="L343"/>
  <c r="X343"/>
  <c r="L347"/>
  <c r="X347"/>
  <c r="L349"/>
  <c r="X349"/>
  <c r="L351"/>
  <c r="X351"/>
  <c r="L353"/>
  <c r="X353"/>
  <c r="L355"/>
  <c r="X355"/>
  <c r="L357"/>
  <c r="X357"/>
  <c r="L359"/>
  <c r="X359"/>
  <c r="L361"/>
  <c r="X361"/>
  <c r="L363"/>
  <c r="X363"/>
  <c r="L365"/>
  <c r="X365"/>
  <c r="L367"/>
  <c r="X367"/>
  <c r="L369"/>
  <c r="X369"/>
  <c r="L371"/>
  <c r="X371"/>
  <c r="L373"/>
  <c r="X373"/>
  <c r="L375"/>
  <c r="X375"/>
  <c r="L377"/>
  <c r="X377"/>
  <c r="L379"/>
  <c r="X379"/>
  <c r="L381"/>
  <c r="X381"/>
  <c r="L383"/>
  <c r="X383"/>
  <c r="X338"/>
  <c r="X340"/>
  <c r="X342"/>
  <c r="X344"/>
  <c r="X346"/>
  <c r="X348"/>
  <c r="I349"/>
  <c r="U349"/>
  <c r="X350"/>
  <c r="I351"/>
  <c r="U351"/>
  <c r="X352"/>
  <c r="I353"/>
  <c r="U353"/>
  <c r="X354"/>
  <c r="I355"/>
  <c r="U355"/>
  <c r="X356"/>
  <c r="I357"/>
  <c r="U357"/>
  <c r="X358"/>
  <c r="I359"/>
  <c r="U359"/>
  <c r="I361"/>
  <c r="U361"/>
  <c r="X362"/>
  <c r="I363"/>
  <c r="U363"/>
  <c r="X364"/>
  <c r="I365"/>
  <c r="U365"/>
  <c r="X366"/>
  <c r="I367"/>
  <c r="U367"/>
  <c r="X368"/>
  <c r="I369"/>
  <c r="U369"/>
  <c r="X370"/>
  <c r="I371"/>
  <c r="U371"/>
  <c r="X372"/>
  <c r="I373"/>
  <c r="U373"/>
  <c r="X374"/>
  <c r="I375"/>
  <c r="U375"/>
  <c r="X376"/>
  <c r="I377"/>
  <c r="U377"/>
  <c r="X378"/>
  <c r="I379"/>
  <c r="U379"/>
  <c r="X380"/>
  <c r="I381"/>
  <c r="U381"/>
  <c r="X382"/>
  <c r="I383"/>
  <c r="U383"/>
  <c r="AC334" l="1"/>
  <c r="AC376"/>
  <c r="AD376" s="1"/>
  <c r="AC356"/>
  <c r="AC380"/>
  <c r="AC368"/>
  <c r="AC348"/>
  <c r="AC346"/>
  <c r="AC340"/>
  <c r="AC322"/>
  <c r="AC314"/>
  <c r="S345"/>
  <c r="Z345" s="1"/>
  <c r="Y345" s="1"/>
  <c r="AB345" s="1"/>
  <c r="S347"/>
  <c r="Z347" s="1"/>
  <c r="Y347" s="1"/>
  <c r="AB347" s="1"/>
  <c r="S343"/>
  <c r="Z343" s="1"/>
  <c r="Y343" s="1"/>
  <c r="AB343" s="1"/>
  <c r="L378"/>
  <c r="S378"/>
  <c r="Z378" s="1"/>
  <c r="L370"/>
  <c r="S370"/>
  <c r="Z370" s="1"/>
  <c r="L362"/>
  <c r="S362"/>
  <c r="Z362" s="1"/>
  <c r="X360"/>
  <c r="AC360"/>
  <c r="AD360" s="1"/>
  <c r="S358"/>
  <c r="Z358" s="1"/>
  <c r="Y358" s="1"/>
  <c r="AB358" s="1"/>
  <c r="S350"/>
  <c r="Z350" s="1"/>
  <c r="Y350" s="1"/>
  <c r="AB350" s="1"/>
  <c r="L308"/>
  <c r="S308"/>
  <c r="AC364"/>
  <c r="AC352"/>
  <c r="L382"/>
  <c r="S382"/>
  <c r="Z382" s="1"/>
  <c r="L374"/>
  <c r="S374"/>
  <c r="Z374" s="1"/>
  <c r="L366"/>
  <c r="S366"/>
  <c r="Z366" s="1"/>
  <c r="S354"/>
  <c r="Z354" s="1"/>
  <c r="Y354" s="1"/>
  <c r="AB354" s="1"/>
  <c r="S344"/>
  <c r="Z344" s="1"/>
  <c r="Y344" s="1"/>
  <c r="AB344" s="1"/>
  <c r="AC338"/>
  <c r="AD338" s="1"/>
  <c r="AC330"/>
  <c r="Y342"/>
  <c r="AB342" s="1"/>
  <c r="AC342" s="1"/>
  <c r="T342"/>
  <c r="Y336"/>
  <c r="AB336" s="1"/>
  <c r="AC336" s="1"/>
  <c r="T336"/>
  <c r="Y328"/>
  <c r="T328"/>
  <c r="Y320"/>
  <c r="AB320" s="1"/>
  <c r="AC320" s="1"/>
  <c r="T320"/>
  <c r="L312"/>
  <c r="Y341"/>
  <c r="AB341" s="1"/>
  <c r="AC341" s="1"/>
  <c r="T341"/>
  <c r="Y339"/>
  <c r="AB339" s="1"/>
  <c r="AC339" s="1"/>
  <c r="T339"/>
  <c r="Y332"/>
  <c r="AB332" s="1"/>
  <c r="AC332" s="1"/>
  <c r="T332"/>
  <c r="Y324"/>
  <c r="AB324" s="1"/>
  <c r="AC324" s="1"/>
  <c r="T324"/>
  <c r="Y316"/>
  <c r="AB316" s="1"/>
  <c r="AC316" s="1"/>
  <c r="T316"/>
  <c r="T349"/>
  <c r="Q349"/>
  <c r="T337"/>
  <c r="Q337"/>
  <c r="T335"/>
  <c r="Q335"/>
  <c r="T333"/>
  <c r="Q333"/>
  <c r="T331"/>
  <c r="Q331"/>
  <c r="T329"/>
  <c r="Q329"/>
  <c r="T327"/>
  <c r="Q327"/>
  <c r="T325"/>
  <c r="Q325"/>
  <c r="T323"/>
  <c r="Q323"/>
  <c r="T321"/>
  <c r="Q321"/>
  <c r="T319"/>
  <c r="Q319"/>
  <c r="T317"/>
  <c r="Q317"/>
  <c r="T315"/>
  <c r="Q315"/>
  <c r="T313"/>
  <c r="Q313"/>
  <c r="T311"/>
  <c r="Q311"/>
  <c r="T338"/>
  <c r="Q338"/>
  <c r="T330"/>
  <c r="Q330"/>
  <c r="T314"/>
  <c r="Q314"/>
  <c r="T348"/>
  <c r="Q348"/>
  <c r="T340"/>
  <c r="Q340"/>
  <c r="T334"/>
  <c r="Q334"/>
  <c r="T322"/>
  <c r="Q322"/>
  <c r="T318"/>
  <c r="Q318"/>
  <c r="T310"/>
  <c r="Q310"/>
  <c r="AA380"/>
  <c r="AD380"/>
  <c r="AA372"/>
  <c r="AD372"/>
  <c r="AA364"/>
  <c r="AD364"/>
  <c r="AD352"/>
  <c r="AA352"/>
  <c r="AD334"/>
  <c r="AA334"/>
  <c r="AD332"/>
  <c r="AA332"/>
  <c r="AD326"/>
  <c r="AA326"/>
  <c r="AD324"/>
  <c r="AA324"/>
  <c r="AD318"/>
  <c r="AA318"/>
  <c r="AD316"/>
  <c r="AA316"/>
  <c r="AD310"/>
  <c r="AA310"/>
  <c r="AD341"/>
  <c r="AA341"/>
  <c r="AA376"/>
  <c r="AD368"/>
  <c r="AA368"/>
  <c r="AA356"/>
  <c r="AD356"/>
  <c r="AA348"/>
  <c r="AD348"/>
  <c r="AD346"/>
  <c r="AA346"/>
  <c r="AA342"/>
  <c r="AA340"/>
  <c r="AD340"/>
  <c r="AA338"/>
  <c r="AA336"/>
  <c r="AA330"/>
  <c r="AD330"/>
  <c r="AA328"/>
  <c r="AD328"/>
  <c r="AA322"/>
  <c r="AD322"/>
  <c r="AD320"/>
  <c r="AA314"/>
  <c r="AD314"/>
  <c r="L341"/>
  <c r="Y312"/>
  <c r="AB312" s="1"/>
  <c r="AC312" s="1"/>
  <c r="Y382"/>
  <c r="AB382" s="1"/>
  <c r="AC382" s="1"/>
  <c r="Y378"/>
  <c r="AB378" s="1"/>
  <c r="AC378" s="1"/>
  <c r="Y374"/>
  <c r="AB374" s="1"/>
  <c r="AC374" s="1"/>
  <c r="Y370"/>
  <c r="AB370" s="1"/>
  <c r="AC370" s="1"/>
  <c r="Y366"/>
  <c r="AB366" s="1"/>
  <c r="AC366" s="1"/>
  <c r="Y362"/>
  <c r="AB362" s="1"/>
  <c r="AC362" s="1"/>
  <c r="L358"/>
  <c r="L354"/>
  <c r="L350"/>
  <c r="L345"/>
  <c r="L344"/>
  <c r="L342"/>
  <c r="L336"/>
  <c r="L332"/>
  <c r="L328"/>
  <c r="L324"/>
  <c r="L320"/>
  <c r="L316"/>
  <c r="AA383"/>
  <c r="AD383"/>
  <c r="AA379"/>
  <c r="AD379"/>
  <c r="AA375"/>
  <c r="AD375"/>
  <c r="AA371"/>
  <c r="AD371"/>
  <c r="AA367"/>
  <c r="AD367"/>
  <c r="AA363"/>
  <c r="AD363"/>
  <c r="AA359"/>
  <c r="AD359"/>
  <c r="AA355"/>
  <c r="AD355"/>
  <c r="AA351"/>
  <c r="AD351"/>
  <c r="AA339"/>
  <c r="AD339"/>
  <c r="AA337"/>
  <c r="AD337"/>
  <c r="AA333"/>
  <c r="AD333"/>
  <c r="AA329"/>
  <c r="AD329"/>
  <c r="AA325"/>
  <c r="AD325"/>
  <c r="AA321"/>
  <c r="AD321"/>
  <c r="AA317"/>
  <c r="AD317"/>
  <c r="AA313"/>
  <c r="AD313"/>
  <c r="AA381"/>
  <c r="AD381"/>
  <c r="AA377"/>
  <c r="AD377"/>
  <c r="AA373"/>
  <c r="AD373"/>
  <c r="AA369"/>
  <c r="AD369"/>
  <c r="AD365"/>
  <c r="AA365"/>
  <c r="AA361"/>
  <c r="AD361"/>
  <c r="AA357"/>
  <c r="AD357"/>
  <c r="AA353"/>
  <c r="AD353"/>
  <c r="AA349"/>
  <c r="AD349"/>
  <c r="AA311"/>
  <c r="AD311"/>
  <c r="AA309"/>
  <c r="AD309"/>
  <c r="AA335"/>
  <c r="AD335"/>
  <c r="AA331"/>
  <c r="AD331"/>
  <c r="AA327"/>
  <c r="AD327"/>
  <c r="AA323"/>
  <c r="AD323"/>
  <c r="AA319"/>
  <c r="AD319"/>
  <c r="AA315"/>
  <c r="AD315"/>
  <c r="AA320" l="1"/>
  <c r="AD336"/>
  <c r="AD342"/>
  <c r="AC344"/>
  <c r="AA344"/>
  <c r="AD344"/>
  <c r="AC350"/>
  <c r="AA350"/>
  <c r="AD350"/>
  <c r="AC343"/>
  <c r="AA343"/>
  <c r="AD343"/>
  <c r="AC345"/>
  <c r="AA345"/>
  <c r="AD345"/>
  <c r="AC354"/>
  <c r="AD354" s="1"/>
  <c r="AA354"/>
  <c r="AC358"/>
  <c r="AA358"/>
  <c r="AD358"/>
  <c r="AC347"/>
  <c r="AD347" s="1"/>
  <c r="AA347"/>
  <c r="T308"/>
  <c r="Z308"/>
  <c r="Y308" s="1"/>
  <c r="AB308" s="1"/>
  <c r="AC308" s="1"/>
  <c r="AA366"/>
  <c r="AD366"/>
  <c r="AA374"/>
  <c r="AD374"/>
  <c r="AA382"/>
  <c r="AD382"/>
  <c r="AA312"/>
  <c r="AD312"/>
  <c r="AD362"/>
  <c r="AA362"/>
  <c r="AD370"/>
  <c r="AA370"/>
  <c r="AD378"/>
  <c r="AA378"/>
  <c r="AA308" l="1"/>
  <c r="AD308"/>
  <c r="J440"/>
  <c r="H440"/>
  <c r="W423"/>
  <c r="J423"/>
  <c r="K423" s="1"/>
  <c r="H423"/>
  <c r="J396"/>
  <c r="H396"/>
  <c r="W395"/>
  <c r="J395"/>
  <c r="K395" s="1"/>
  <c r="S395" s="1"/>
  <c r="Z395" s="1"/>
  <c r="H395"/>
  <c r="J394"/>
  <c r="H394"/>
  <c r="W393"/>
  <c r="J393"/>
  <c r="K393" s="1"/>
  <c r="S393" s="1"/>
  <c r="Z393" s="1"/>
  <c r="H393"/>
  <c r="J392"/>
  <c r="H392"/>
  <c r="W391"/>
  <c r="J391"/>
  <c r="K391" s="1"/>
  <c r="S391" s="1"/>
  <c r="Z391" s="1"/>
  <c r="H391"/>
  <c r="X390"/>
  <c r="J390"/>
  <c r="H390"/>
  <c r="W389"/>
  <c r="J389"/>
  <c r="K389" s="1"/>
  <c r="S389" s="1"/>
  <c r="Z389" s="1"/>
  <c r="H389"/>
  <c r="J388"/>
  <c r="H388"/>
  <c r="J387"/>
  <c r="K387" s="1"/>
  <c r="H387"/>
  <c r="X386"/>
  <c r="J386"/>
  <c r="H386"/>
  <c r="W385"/>
  <c r="J385"/>
  <c r="K385" s="1"/>
  <c r="S385" s="1"/>
  <c r="Z385" s="1"/>
  <c r="H385"/>
  <c r="J384"/>
  <c r="H384"/>
  <c r="W307"/>
  <c r="J307"/>
  <c r="K307" s="1"/>
  <c r="H307"/>
  <c r="X306"/>
  <c r="J306"/>
  <c r="H306"/>
  <c r="W305"/>
  <c r="J305"/>
  <c r="H305"/>
  <c r="J304"/>
  <c r="H304"/>
  <c r="J303"/>
  <c r="H303"/>
  <c r="W302"/>
  <c r="J302"/>
  <c r="K302" s="1"/>
  <c r="S302" s="1"/>
  <c r="H302"/>
  <c r="W301"/>
  <c r="J301"/>
  <c r="K301" s="1"/>
  <c r="S301" s="1"/>
  <c r="H301"/>
  <c r="W300"/>
  <c r="J300"/>
  <c r="K300" s="1"/>
  <c r="S300" s="1"/>
  <c r="H300"/>
  <c r="W299"/>
  <c r="J299"/>
  <c r="K299" s="1"/>
  <c r="S299" s="1"/>
  <c r="H299"/>
  <c r="W298"/>
  <c r="J298"/>
  <c r="K298" s="1"/>
  <c r="S298" s="1"/>
  <c r="H298"/>
  <c r="W297"/>
  <c r="J297"/>
  <c r="K297" s="1"/>
  <c r="S297" s="1"/>
  <c r="H297"/>
  <c r="W296"/>
  <c r="J296"/>
  <c r="K296" s="1"/>
  <c r="S296" s="1"/>
  <c r="H296"/>
  <c r="W295"/>
  <c r="J295"/>
  <c r="K295" s="1"/>
  <c r="S295" s="1"/>
  <c r="H295"/>
  <c r="W294"/>
  <c r="J294"/>
  <c r="K294" s="1"/>
  <c r="S294" s="1"/>
  <c r="H294"/>
  <c r="W293"/>
  <c r="J293"/>
  <c r="K293" s="1"/>
  <c r="S293" s="1"/>
  <c r="H293"/>
  <c r="W292"/>
  <c r="J292"/>
  <c r="K292" s="1"/>
  <c r="S292" s="1"/>
  <c r="H292"/>
  <c r="W291"/>
  <c r="J291"/>
  <c r="K291" s="1"/>
  <c r="S291" s="1"/>
  <c r="H291"/>
  <c r="W290"/>
  <c r="J290"/>
  <c r="K290" s="1"/>
  <c r="S290" s="1"/>
  <c r="H290"/>
  <c r="W289"/>
  <c r="J289"/>
  <c r="K289" s="1"/>
  <c r="S289" s="1"/>
  <c r="H289"/>
  <c r="W288"/>
  <c r="AC288" s="1"/>
  <c r="J288"/>
  <c r="K288" s="1"/>
  <c r="H288"/>
  <c r="W287"/>
  <c r="J287"/>
  <c r="K287" s="1"/>
  <c r="S287" s="1"/>
  <c r="H287"/>
  <c r="W286"/>
  <c r="J286"/>
  <c r="K286" s="1"/>
  <c r="S286" s="1"/>
  <c r="H286"/>
  <c r="W285"/>
  <c r="J285"/>
  <c r="K285" s="1"/>
  <c r="S285" s="1"/>
  <c r="H285"/>
  <c r="W284"/>
  <c r="J284"/>
  <c r="K284" s="1"/>
  <c r="S284" s="1"/>
  <c r="H284"/>
  <c r="W283"/>
  <c r="J283"/>
  <c r="K283" s="1"/>
  <c r="S283" s="1"/>
  <c r="H283"/>
  <c r="W282"/>
  <c r="J282"/>
  <c r="K282" s="1"/>
  <c r="S282" s="1"/>
  <c r="H282"/>
  <c r="W281"/>
  <c r="J281"/>
  <c r="H281"/>
  <c r="W280"/>
  <c r="J280"/>
  <c r="H280"/>
  <c r="W279"/>
  <c r="J279"/>
  <c r="H279"/>
  <c r="W278"/>
  <c r="J278"/>
  <c r="H278"/>
  <c r="W277"/>
  <c r="J277"/>
  <c r="H277"/>
  <c r="W276"/>
  <c r="J276"/>
  <c r="H276"/>
  <c r="W275"/>
  <c r="AC275" s="1"/>
  <c r="J275"/>
  <c r="K275" s="1"/>
  <c r="H275"/>
  <c r="W274"/>
  <c r="J274"/>
  <c r="K274" s="1"/>
  <c r="S274" s="1"/>
  <c r="H274"/>
  <c r="W273"/>
  <c r="J273"/>
  <c r="K273" s="1"/>
  <c r="S273" s="1"/>
  <c r="H273"/>
  <c r="W272"/>
  <c r="J272"/>
  <c r="K272" s="1"/>
  <c r="S272" s="1"/>
  <c r="H272"/>
  <c r="W271"/>
  <c r="J271"/>
  <c r="K271" s="1"/>
  <c r="S271" s="1"/>
  <c r="H271"/>
  <c r="W270"/>
  <c r="J270"/>
  <c r="K270" s="1"/>
  <c r="S270" s="1"/>
  <c r="H270"/>
  <c r="W269"/>
  <c r="J269"/>
  <c r="K269" s="1"/>
  <c r="S269" s="1"/>
  <c r="H269"/>
  <c r="W268"/>
  <c r="J268"/>
  <c r="K268" s="1"/>
  <c r="S268" s="1"/>
  <c r="H268"/>
  <c r="W267"/>
  <c r="J267"/>
  <c r="K267" s="1"/>
  <c r="S267" s="1"/>
  <c r="H267"/>
  <c r="W266"/>
  <c r="J266"/>
  <c r="K266" s="1"/>
  <c r="S266" s="1"/>
  <c r="H266"/>
  <c r="Y265"/>
  <c r="AB265" s="1"/>
  <c r="AC265" s="1"/>
  <c r="W265"/>
  <c r="J265"/>
  <c r="K265" s="1"/>
  <c r="Y264"/>
  <c r="AB264" s="1"/>
  <c r="AC264" s="1"/>
  <c r="J264"/>
  <c r="L264" s="1"/>
  <c r="H264"/>
  <c r="Y263"/>
  <c r="AB263" s="1"/>
  <c r="AC263" s="1"/>
  <c r="W263"/>
  <c r="J263"/>
  <c r="K263" s="1"/>
  <c r="H263"/>
  <c r="Y262"/>
  <c r="AB262" s="1"/>
  <c r="AC262" s="1"/>
  <c r="W262"/>
  <c r="J262"/>
  <c r="L262" s="1"/>
  <c r="H262"/>
  <c r="Y261"/>
  <c r="AB261" s="1"/>
  <c r="AC261" s="1"/>
  <c r="W261"/>
  <c r="J261"/>
  <c r="K261" s="1"/>
  <c r="H261"/>
  <c r="Y260"/>
  <c r="AB260" s="1"/>
  <c r="AC260" s="1"/>
  <c r="J260"/>
  <c r="L260" s="1"/>
  <c r="H260"/>
  <c r="Y259"/>
  <c r="AB259" s="1"/>
  <c r="AC259" s="1"/>
  <c r="W259"/>
  <c r="J259"/>
  <c r="K259" s="1"/>
  <c r="H259"/>
  <c r="Y258"/>
  <c r="AB258" s="1"/>
  <c r="AC258" s="1"/>
  <c r="W258"/>
  <c r="J258"/>
  <c r="L258" s="1"/>
  <c r="H258"/>
  <c r="Y257"/>
  <c r="AB257" s="1"/>
  <c r="AC257" s="1"/>
  <c r="W257"/>
  <c r="J257"/>
  <c r="K257" s="1"/>
  <c r="H257"/>
  <c r="Y256"/>
  <c r="AB256" s="1"/>
  <c r="AC256" s="1"/>
  <c r="J256"/>
  <c r="L256" s="1"/>
  <c r="H256"/>
  <c r="Y255"/>
  <c r="AB255" s="1"/>
  <c r="AC255" s="1"/>
  <c r="W255"/>
  <c r="J255"/>
  <c r="K255" s="1"/>
  <c r="H255"/>
  <c r="Y254"/>
  <c r="AB254" s="1"/>
  <c r="AC254" s="1"/>
  <c r="W254"/>
  <c r="J254"/>
  <c r="L254" s="1"/>
  <c r="H254"/>
  <c r="Y253"/>
  <c r="AB253" s="1"/>
  <c r="AC253" s="1"/>
  <c r="W253"/>
  <c r="J253"/>
  <c r="K253" s="1"/>
  <c r="H253"/>
  <c r="Y252"/>
  <c r="AB252" s="1"/>
  <c r="AC252" s="1"/>
  <c r="W252"/>
  <c r="J252"/>
  <c r="L252" s="1"/>
  <c r="H252"/>
  <c r="T266" l="1"/>
  <c r="Z266"/>
  <c r="T268"/>
  <c r="Z268"/>
  <c r="T270"/>
  <c r="Z270"/>
  <c r="T272"/>
  <c r="Z272"/>
  <c r="T274"/>
  <c r="Z274"/>
  <c r="T282"/>
  <c r="Z282"/>
  <c r="T284"/>
  <c r="Z284"/>
  <c r="T286"/>
  <c r="Z286"/>
  <c r="T290"/>
  <c r="Z290"/>
  <c r="T292"/>
  <c r="Z292"/>
  <c r="T294"/>
  <c r="Z294"/>
  <c r="T296"/>
  <c r="Z296"/>
  <c r="T298"/>
  <c r="Z298"/>
  <c r="T300"/>
  <c r="Z300"/>
  <c r="T302"/>
  <c r="Z302"/>
  <c r="AC307"/>
  <c r="T267"/>
  <c r="Z267"/>
  <c r="Y267" s="1"/>
  <c r="AB267" s="1"/>
  <c r="AC267" s="1"/>
  <c r="T269"/>
  <c r="Z269"/>
  <c r="T271"/>
  <c r="Z271"/>
  <c r="Y271" s="1"/>
  <c r="AB271" s="1"/>
  <c r="AC271" s="1"/>
  <c r="T273"/>
  <c r="Z273"/>
  <c r="T283"/>
  <c r="Z283"/>
  <c r="Y283" s="1"/>
  <c r="AB283" s="1"/>
  <c r="AC283" s="1"/>
  <c r="T285"/>
  <c r="Z285"/>
  <c r="T287"/>
  <c r="Z287"/>
  <c r="Y287" s="1"/>
  <c r="AB287" s="1"/>
  <c r="AC287" s="1"/>
  <c r="T289"/>
  <c r="Z289"/>
  <c r="T291"/>
  <c r="Z291"/>
  <c r="Y291" s="1"/>
  <c r="AB291" s="1"/>
  <c r="AC291" s="1"/>
  <c r="T293"/>
  <c r="Z293"/>
  <c r="T295"/>
  <c r="Z295"/>
  <c r="Y295" s="1"/>
  <c r="AB295" s="1"/>
  <c r="AC295" s="1"/>
  <c r="T297"/>
  <c r="Z297"/>
  <c r="T299"/>
  <c r="Z299"/>
  <c r="T301"/>
  <c r="Z301"/>
  <c r="K277"/>
  <c r="S277" s="1"/>
  <c r="Z277" s="1"/>
  <c r="K279"/>
  <c r="S279" s="1"/>
  <c r="Z279" s="1"/>
  <c r="Y279" s="1"/>
  <c r="AB279" s="1"/>
  <c r="AC279" s="1"/>
  <c r="K281"/>
  <c r="S281" s="1"/>
  <c r="Z281" s="1"/>
  <c r="K303"/>
  <c r="S303" s="1"/>
  <c r="Z303" s="1"/>
  <c r="K305"/>
  <c r="S305" s="1"/>
  <c r="Z305" s="1"/>
  <c r="K276"/>
  <c r="S276" s="1"/>
  <c r="Z276" s="1"/>
  <c r="Y276" s="1"/>
  <c r="AB276" s="1"/>
  <c r="AC276" s="1"/>
  <c r="K278"/>
  <c r="S278" s="1"/>
  <c r="Z278" s="1"/>
  <c r="Y278" s="1"/>
  <c r="AB278" s="1"/>
  <c r="AC278" s="1"/>
  <c r="K280"/>
  <c r="S280" s="1"/>
  <c r="Z280" s="1"/>
  <c r="Q304"/>
  <c r="Q306"/>
  <c r="I252"/>
  <c r="K252"/>
  <c r="U254"/>
  <c r="U284"/>
  <c r="U252"/>
  <c r="I260"/>
  <c r="K260"/>
  <c r="U262"/>
  <c r="U282"/>
  <c r="U286"/>
  <c r="U288"/>
  <c r="U290"/>
  <c r="U292"/>
  <c r="U294"/>
  <c r="U296"/>
  <c r="U423"/>
  <c r="AA256"/>
  <c r="AD264"/>
  <c r="U298"/>
  <c r="U302"/>
  <c r="I305"/>
  <c r="I389"/>
  <c r="U393"/>
  <c r="I256"/>
  <c r="K256"/>
  <c r="U258"/>
  <c r="AD260"/>
  <c r="I264"/>
  <c r="K264"/>
  <c r="U266"/>
  <c r="U268"/>
  <c r="U270"/>
  <c r="U272"/>
  <c r="U274"/>
  <c r="U276"/>
  <c r="U278"/>
  <c r="U280"/>
  <c r="AA252"/>
  <c r="I254"/>
  <c r="K254"/>
  <c r="U256"/>
  <c r="W256"/>
  <c r="I258"/>
  <c r="K258"/>
  <c r="AD258"/>
  <c r="U260"/>
  <c r="W260"/>
  <c r="I262"/>
  <c r="K262"/>
  <c r="U264"/>
  <c r="W264"/>
  <c r="I266"/>
  <c r="I268"/>
  <c r="I270"/>
  <c r="I272"/>
  <c r="I274"/>
  <c r="I276"/>
  <c r="I278"/>
  <c r="I280"/>
  <c r="I282"/>
  <c r="I284"/>
  <c r="I286"/>
  <c r="I288"/>
  <c r="I290"/>
  <c r="I292"/>
  <c r="I294"/>
  <c r="I296"/>
  <c r="I300"/>
  <c r="I307"/>
  <c r="Y266"/>
  <c r="AB266" s="1"/>
  <c r="AC266" s="1"/>
  <c r="Y268"/>
  <c r="AB268" s="1"/>
  <c r="AC268" s="1"/>
  <c r="Y270"/>
  <c r="AB270" s="1"/>
  <c r="AC270" s="1"/>
  <c r="Y272"/>
  <c r="AB272" s="1"/>
  <c r="AC272" s="1"/>
  <c r="Y274"/>
  <c r="AB274" s="1"/>
  <c r="AC274" s="1"/>
  <c r="Y280"/>
  <c r="AB280" s="1"/>
  <c r="AC280" s="1"/>
  <c r="Y282"/>
  <c r="AB282" s="1"/>
  <c r="AC282" s="1"/>
  <c r="Y284"/>
  <c r="AB284" s="1"/>
  <c r="AC284" s="1"/>
  <c r="Y286"/>
  <c r="AB286" s="1"/>
  <c r="AC286" s="1"/>
  <c r="Y288"/>
  <c r="Y290"/>
  <c r="AB290" s="1"/>
  <c r="AC290" s="1"/>
  <c r="Y292"/>
  <c r="AB292" s="1"/>
  <c r="AC292" s="1"/>
  <c r="Y294"/>
  <c r="AB294" s="1"/>
  <c r="AC294" s="1"/>
  <c r="Y296"/>
  <c r="AB296" s="1"/>
  <c r="AC296" s="1"/>
  <c r="I387"/>
  <c r="I385"/>
  <c r="I391"/>
  <c r="I395"/>
  <c r="L385"/>
  <c r="U385"/>
  <c r="Y385"/>
  <c r="AB385" s="1"/>
  <c r="AC385" s="1"/>
  <c r="L387"/>
  <c r="U387"/>
  <c r="W387"/>
  <c r="AC387" s="1"/>
  <c r="Y387"/>
  <c r="L389"/>
  <c r="U389"/>
  <c r="Y389"/>
  <c r="AB389" s="1"/>
  <c r="AC389" s="1"/>
  <c r="L391"/>
  <c r="U391"/>
  <c r="Y391"/>
  <c r="AB391" s="1"/>
  <c r="AC391" s="1"/>
  <c r="I393"/>
  <c r="L395"/>
  <c r="U395"/>
  <c r="Y395"/>
  <c r="AB395" s="1"/>
  <c r="AC395" s="1"/>
  <c r="I423"/>
  <c r="X440"/>
  <c r="L393"/>
  <c r="Y393"/>
  <c r="AB393" s="1"/>
  <c r="AC393" s="1"/>
  <c r="L423"/>
  <c r="Y423"/>
  <c r="AB423" s="1"/>
  <c r="AC423" s="1"/>
  <c r="I298"/>
  <c r="L300"/>
  <c r="U300"/>
  <c r="Y300"/>
  <c r="AB300" s="1"/>
  <c r="AC300" s="1"/>
  <c r="Y301"/>
  <c r="AB301" s="1"/>
  <c r="AC301" s="1"/>
  <c r="I302"/>
  <c r="L305"/>
  <c r="U305"/>
  <c r="Y305"/>
  <c r="AB305" s="1"/>
  <c r="AC305" s="1"/>
  <c r="L307"/>
  <c r="U307"/>
  <c r="Y307"/>
  <c r="AA307" s="1"/>
  <c r="L298"/>
  <c r="Y298"/>
  <c r="AB298" s="1"/>
  <c r="AC298" s="1"/>
  <c r="Y299"/>
  <c r="AB299" s="1"/>
  <c r="AC299" s="1"/>
  <c r="AD300"/>
  <c r="L302"/>
  <c r="Y302"/>
  <c r="AB302" s="1"/>
  <c r="AC302" s="1"/>
  <c r="Y303"/>
  <c r="AB303" s="1"/>
  <c r="AA260"/>
  <c r="AD254"/>
  <c r="AA254"/>
  <c r="AD262"/>
  <c r="AA262"/>
  <c r="K304"/>
  <c r="S304" s="1"/>
  <c r="Z304" s="1"/>
  <c r="I304"/>
  <c r="W304"/>
  <c r="U304"/>
  <c r="K384"/>
  <c r="L384" s="1"/>
  <c r="I384"/>
  <c r="W384"/>
  <c r="U384"/>
  <c r="K388"/>
  <c r="L388" s="1"/>
  <c r="I388"/>
  <c r="W388"/>
  <c r="U388"/>
  <c r="L253"/>
  <c r="L255"/>
  <c r="X257"/>
  <c r="X259"/>
  <c r="X261"/>
  <c r="L263"/>
  <c r="X263"/>
  <c r="L265"/>
  <c r="X265"/>
  <c r="L267"/>
  <c r="X267"/>
  <c r="L269"/>
  <c r="X269"/>
  <c r="Y269"/>
  <c r="AB269" s="1"/>
  <c r="AC269" s="1"/>
  <c r="L271"/>
  <c r="X271"/>
  <c r="L273"/>
  <c r="X273"/>
  <c r="Y273"/>
  <c r="AB273" s="1"/>
  <c r="AC273" s="1"/>
  <c r="L275"/>
  <c r="X275"/>
  <c r="Y275"/>
  <c r="L277"/>
  <c r="X277"/>
  <c r="Y277"/>
  <c r="AB277" s="1"/>
  <c r="AC277" s="1"/>
  <c r="X279"/>
  <c r="L281"/>
  <c r="X281"/>
  <c r="Y281"/>
  <c r="AB281" s="1"/>
  <c r="AC281" s="1"/>
  <c r="L283"/>
  <c r="X283"/>
  <c r="L285"/>
  <c r="X285"/>
  <c r="Y285"/>
  <c r="AB285" s="1"/>
  <c r="AC285" s="1"/>
  <c r="L287"/>
  <c r="X287"/>
  <c r="L289"/>
  <c r="X289"/>
  <c r="Y289"/>
  <c r="AB289" s="1"/>
  <c r="AC289" s="1"/>
  <c r="L291"/>
  <c r="X291"/>
  <c r="L293"/>
  <c r="X293"/>
  <c r="Y293"/>
  <c r="AB293" s="1"/>
  <c r="AC293" s="1"/>
  <c r="L295"/>
  <c r="X295"/>
  <c r="L297"/>
  <c r="X297"/>
  <c r="Y297"/>
  <c r="AB297" s="1"/>
  <c r="AC297" s="1"/>
  <c r="L299"/>
  <c r="X299"/>
  <c r="L301"/>
  <c r="X301"/>
  <c r="X303"/>
  <c r="K306"/>
  <c r="S306" s="1"/>
  <c r="Z306" s="1"/>
  <c r="I306"/>
  <c r="W306"/>
  <c r="U306"/>
  <c r="K386"/>
  <c r="I386"/>
  <c r="W386"/>
  <c r="U386"/>
  <c r="K390"/>
  <c r="I390"/>
  <c r="W390"/>
  <c r="U390"/>
  <c r="X253"/>
  <c r="X255"/>
  <c r="L257"/>
  <c r="L259"/>
  <c r="L261"/>
  <c r="X252"/>
  <c r="I253"/>
  <c r="U253"/>
  <c r="X254"/>
  <c r="I255"/>
  <c r="U255"/>
  <c r="X256"/>
  <c r="I257"/>
  <c r="U257"/>
  <c r="X258"/>
  <c r="I259"/>
  <c r="U259"/>
  <c r="X260"/>
  <c r="I261"/>
  <c r="U261"/>
  <c r="X262"/>
  <c r="I263"/>
  <c r="U263"/>
  <c r="X264"/>
  <c r="I265"/>
  <c r="U265"/>
  <c r="L266"/>
  <c r="X266"/>
  <c r="I267"/>
  <c r="U267"/>
  <c r="L268"/>
  <c r="X268"/>
  <c r="I269"/>
  <c r="U269"/>
  <c r="L270"/>
  <c r="X270"/>
  <c r="I271"/>
  <c r="U271"/>
  <c r="L272"/>
  <c r="X272"/>
  <c r="I273"/>
  <c r="U273"/>
  <c r="L274"/>
  <c r="X274"/>
  <c r="I275"/>
  <c r="U275"/>
  <c r="X276"/>
  <c r="I277"/>
  <c r="U277"/>
  <c r="L278"/>
  <c r="X278"/>
  <c r="I279"/>
  <c r="U279"/>
  <c r="X280"/>
  <c r="I281"/>
  <c r="U281"/>
  <c r="L282"/>
  <c r="X282"/>
  <c r="I283"/>
  <c r="U283"/>
  <c r="L284"/>
  <c r="X284"/>
  <c r="I285"/>
  <c r="U285"/>
  <c r="L286"/>
  <c r="X286"/>
  <c r="I287"/>
  <c r="U287"/>
  <c r="L288"/>
  <c r="X288"/>
  <c r="I289"/>
  <c r="U289"/>
  <c r="L290"/>
  <c r="X290"/>
  <c r="I291"/>
  <c r="U291"/>
  <c r="L292"/>
  <c r="X292"/>
  <c r="I293"/>
  <c r="U293"/>
  <c r="L294"/>
  <c r="X294"/>
  <c r="I295"/>
  <c r="U295"/>
  <c r="L296"/>
  <c r="X296"/>
  <c r="I297"/>
  <c r="U297"/>
  <c r="X298"/>
  <c r="I299"/>
  <c r="U299"/>
  <c r="X300"/>
  <c r="I301"/>
  <c r="U301"/>
  <c r="X302"/>
  <c r="I303"/>
  <c r="U303"/>
  <c r="W303"/>
  <c r="X304"/>
  <c r="X384"/>
  <c r="X388"/>
  <c r="K440"/>
  <c r="Y440" s="1"/>
  <c r="AB440" s="1"/>
  <c r="AC440" s="1"/>
  <c r="I440"/>
  <c r="W440"/>
  <c r="U440"/>
  <c r="X305"/>
  <c r="X307"/>
  <c r="X385"/>
  <c r="X389"/>
  <c r="X391"/>
  <c r="I392"/>
  <c r="K392"/>
  <c r="U392"/>
  <c r="W392"/>
  <c r="X393"/>
  <c r="I394"/>
  <c r="K394"/>
  <c r="Y394" s="1"/>
  <c r="U394"/>
  <c r="W394"/>
  <c r="X395"/>
  <c r="I396"/>
  <c r="K396"/>
  <c r="U396"/>
  <c r="W396"/>
  <c r="X423"/>
  <c r="X392"/>
  <c r="X396"/>
  <c r="L304" l="1"/>
  <c r="L280"/>
  <c r="L276"/>
  <c r="L303"/>
  <c r="L279"/>
  <c r="X387"/>
  <c r="AA389"/>
  <c r="S396"/>
  <c r="Z396" s="1"/>
  <c r="Y396" s="1"/>
  <c r="AB396" s="1"/>
  <c r="S392"/>
  <c r="Z392" s="1"/>
  <c r="Y392" s="1"/>
  <c r="AB392" s="1"/>
  <c r="AA395"/>
  <c r="X394"/>
  <c r="AC394"/>
  <c r="AD394" s="1"/>
  <c r="L390"/>
  <c r="S390"/>
  <c r="Z390" s="1"/>
  <c r="L386"/>
  <c r="S386"/>
  <c r="Z386" s="1"/>
  <c r="Y386" s="1"/>
  <c r="AB386" s="1"/>
  <c r="AC386" s="1"/>
  <c r="S388"/>
  <c r="Z388" s="1"/>
  <c r="Y388" s="1"/>
  <c r="AB388" s="1"/>
  <c r="S384"/>
  <c r="Z384" s="1"/>
  <c r="Y384" s="1"/>
  <c r="AB384" s="1"/>
  <c r="AC303"/>
  <c r="L306"/>
  <c r="T306"/>
  <c r="Y304"/>
  <c r="AB304" s="1"/>
  <c r="AC304" s="1"/>
  <c r="T304"/>
  <c r="T280"/>
  <c r="Q280"/>
  <c r="T278"/>
  <c r="Q278"/>
  <c r="T276"/>
  <c r="Q276"/>
  <c r="T305"/>
  <c r="Q305"/>
  <c r="T303"/>
  <c r="Q303"/>
  <c r="T281"/>
  <c r="Q281"/>
  <c r="T279"/>
  <c r="Q279"/>
  <c r="T277"/>
  <c r="Q277"/>
  <c r="AA423"/>
  <c r="AD395"/>
  <c r="AA264"/>
  <c r="AD252"/>
  <c r="AD256"/>
  <c r="AA305"/>
  <c r="AD305"/>
  <c r="AA300"/>
  <c r="AA391"/>
  <c r="AD391"/>
  <c r="AA385"/>
  <c r="AA258"/>
  <c r="AD387"/>
  <c r="AA387"/>
  <c r="AA394"/>
  <c r="AA440"/>
  <c r="AD440"/>
  <c r="AA393"/>
  <c r="AD393"/>
  <c r="L394"/>
  <c r="AD389"/>
  <c r="L396"/>
  <c r="L392"/>
  <c r="AD385"/>
  <c r="L440"/>
  <c r="Y390"/>
  <c r="AB390" s="1"/>
  <c r="AC390" s="1"/>
  <c r="AA302"/>
  <c r="AD302"/>
  <c r="AD298"/>
  <c r="AA298"/>
  <c r="AD307"/>
  <c r="Y306"/>
  <c r="AB306" s="1"/>
  <c r="AC306" s="1"/>
  <c r="AA297"/>
  <c r="AD297"/>
  <c r="AA293"/>
  <c r="AD293"/>
  <c r="AA289"/>
  <c r="AD289"/>
  <c r="AA295"/>
  <c r="AD295"/>
  <c r="AA291"/>
  <c r="AD291"/>
  <c r="AA287"/>
  <c r="AD287"/>
  <c r="AA303"/>
  <c r="AD303"/>
  <c r="AA301"/>
  <c r="AD301"/>
  <c r="AA285"/>
  <c r="AD285"/>
  <c r="AA283"/>
  <c r="AD283"/>
  <c r="AA281"/>
  <c r="AD281"/>
  <c r="AA279"/>
  <c r="AD279"/>
  <c r="AA277"/>
  <c r="AD277"/>
  <c r="AA275"/>
  <c r="AD275"/>
  <c r="AA273"/>
  <c r="AD273"/>
  <c r="AA271"/>
  <c r="AD271"/>
  <c r="AA269"/>
  <c r="AD269"/>
  <c r="AA267"/>
  <c r="AD267"/>
  <c r="AA265"/>
  <c r="AD265"/>
  <c r="AD294"/>
  <c r="AA294"/>
  <c r="AD290"/>
  <c r="AA290"/>
  <c r="AD286"/>
  <c r="AA286"/>
  <c r="AD282"/>
  <c r="AA282"/>
  <c r="AD278"/>
  <c r="AA278"/>
  <c r="AD274"/>
  <c r="AA274"/>
  <c r="AD272"/>
  <c r="AA272"/>
  <c r="AD268"/>
  <c r="AA268"/>
  <c r="AA304"/>
  <c r="AA261"/>
  <c r="AD261"/>
  <c r="AA255"/>
  <c r="AD255"/>
  <c r="AA253"/>
  <c r="AD253"/>
  <c r="AA299"/>
  <c r="AD299"/>
  <c r="AA263"/>
  <c r="AD263"/>
  <c r="AA259"/>
  <c r="AD259"/>
  <c r="AA257"/>
  <c r="AD257"/>
  <c r="AD296"/>
  <c r="AA296"/>
  <c r="AD292"/>
  <c r="AA292"/>
  <c r="AD288"/>
  <c r="AA288"/>
  <c r="AD284"/>
  <c r="AA284"/>
  <c r="AD280"/>
  <c r="AA280"/>
  <c r="AD276"/>
  <c r="AA276"/>
  <c r="AD270"/>
  <c r="AA270"/>
  <c r="AD266"/>
  <c r="AA266"/>
  <c r="AD304" l="1"/>
  <c r="AC384"/>
  <c r="AD384" s="1"/>
  <c r="AA384"/>
  <c r="AC388"/>
  <c r="AD388" s="1"/>
  <c r="AA388"/>
  <c r="AC396"/>
  <c r="AA396"/>
  <c r="AD396"/>
  <c r="AC392"/>
  <c r="AA392"/>
  <c r="AD392"/>
  <c r="AD423"/>
  <c r="AA386"/>
  <c r="AD386"/>
  <c r="AA390"/>
  <c r="AD390"/>
  <c r="AA306"/>
  <c r="AD306"/>
  <c r="G265" l="1"/>
  <c r="G441" s="1"/>
  <c r="H265" l="1"/>
  <c r="J251"/>
  <c r="X250"/>
  <c r="J250"/>
  <c r="J249"/>
  <c r="J248"/>
  <c r="L248" s="1"/>
  <c r="J247"/>
  <c r="X246"/>
  <c r="J246"/>
  <c r="J245"/>
  <c r="X244"/>
  <c r="J244"/>
  <c r="J243"/>
  <c r="X242"/>
  <c r="J242"/>
  <c r="J241"/>
  <c r="X240"/>
  <c r="J240"/>
  <c r="J239"/>
  <c r="X238"/>
  <c r="J238"/>
  <c r="J237"/>
  <c r="X236"/>
  <c r="J236"/>
  <c r="J235"/>
  <c r="X234"/>
  <c r="J234"/>
  <c r="J233"/>
  <c r="X232"/>
  <c r="J232"/>
  <c r="J231"/>
  <c r="X230"/>
  <c r="J230"/>
  <c r="W229"/>
  <c r="J229"/>
  <c r="K229" s="1"/>
  <c r="S229" s="1"/>
  <c r="W228"/>
  <c r="J228"/>
  <c r="K228" s="1"/>
  <c r="S228" s="1"/>
  <c r="W227"/>
  <c r="J227"/>
  <c r="W226"/>
  <c r="J226"/>
  <c r="W225"/>
  <c r="J225"/>
  <c r="W224"/>
  <c r="AC224" s="1"/>
  <c r="J224"/>
  <c r="K224" s="1"/>
  <c r="W223"/>
  <c r="AC223" s="1"/>
  <c r="J223"/>
  <c r="K223" s="1"/>
  <c r="W222"/>
  <c r="AC222" s="1"/>
  <c r="J222"/>
  <c r="K222" s="1"/>
  <c r="W221"/>
  <c r="J221"/>
  <c r="W220"/>
  <c r="J220"/>
  <c r="W219"/>
  <c r="J219"/>
  <c r="W218"/>
  <c r="J218"/>
  <c r="W217"/>
  <c r="J217"/>
  <c r="W216"/>
  <c r="J216"/>
  <c r="K216" s="1"/>
  <c r="S216" s="1"/>
  <c r="W215"/>
  <c r="J215"/>
  <c r="K215" s="1"/>
  <c r="S215" s="1"/>
  <c r="W214"/>
  <c r="J214"/>
  <c r="K214" s="1"/>
  <c r="S214" s="1"/>
  <c r="W213"/>
  <c r="J213"/>
  <c r="K213" s="1"/>
  <c r="S213" s="1"/>
  <c r="Y212"/>
  <c r="AB212" s="1"/>
  <c r="AC212" s="1"/>
  <c r="W212"/>
  <c r="J212"/>
  <c r="K212" s="1"/>
  <c r="Y211"/>
  <c r="AB211" s="1"/>
  <c r="AC211" s="1"/>
  <c r="W211"/>
  <c r="J211"/>
  <c r="K211" s="1"/>
  <c r="Y210"/>
  <c r="AB210" s="1"/>
  <c r="AC210" s="1"/>
  <c r="W210"/>
  <c r="J210"/>
  <c r="K210" s="1"/>
  <c r="Y209"/>
  <c r="AB209" s="1"/>
  <c r="AC209" s="1"/>
  <c r="W209"/>
  <c r="J209"/>
  <c r="K209" s="1"/>
  <c r="Y208"/>
  <c r="AB208" s="1"/>
  <c r="AC208" s="1"/>
  <c r="W208"/>
  <c r="J208"/>
  <c r="K208" s="1"/>
  <c r="W206"/>
  <c r="J206"/>
  <c r="K206" s="1"/>
  <c r="S206" s="1"/>
  <c r="W205"/>
  <c r="J205"/>
  <c r="K205" s="1"/>
  <c r="S205" s="1"/>
  <c r="W204"/>
  <c r="J204"/>
  <c r="K204" s="1"/>
  <c r="S204" s="1"/>
  <c r="W203"/>
  <c r="J203"/>
  <c r="J202"/>
  <c r="J201"/>
  <c r="L201" s="1"/>
  <c r="J200"/>
  <c r="L200" s="1"/>
  <c r="J199"/>
  <c r="L199" s="1"/>
  <c r="J198"/>
  <c r="X197"/>
  <c r="J197"/>
  <c r="J196"/>
  <c r="X195"/>
  <c r="J195"/>
  <c r="J194"/>
  <c r="X193"/>
  <c r="J193"/>
  <c r="Y192"/>
  <c r="AB192" s="1"/>
  <c r="AC192" s="1"/>
  <c r="J192"/>
  <c r="L192" s="1"/>
  <c r="Y191"/>
  <c r="AB191" s="1"/>
  <c r="AC191" s="1"/>
  <c r="J191"/>
  <c r="L191" s="1"/>
  <c r="Y190"/>
  <c r="AB190" s="1"/>
  <c r="AC190" s="1"/>
  <c r="J190"/>
  <c r="L190" s="1"/>
  <c r="Y189"/>
  <c r="AB189" s="1"/>
  <c r="AC189" s="1"/>
  <c r="J189"/>
  <c r="L189" s="1"/>
  <c r="Y188"/>
  <c r="AB188" s="1"/>
  <c r="AC188" s="1"/>
  <c r="J188"/>
  <c r="L188" s="1"/>
  <c r="Y187"/>
  <c r="AB187" s="1"/>
  <c r="AC187" s="1"/>
  <c r="J187"/>
  <c r="L187" s="1"/>
  <c r="Y186"/>
  <c r="AB186" s="1"/>
  <c r="AC186" s="1"/>
  <c r="J186"/>
  <c r="L186" s="1"/>
  <c r="Y185"/>
  <c r="AB185" s="1"/>
  <c r="AC185" s="1"/>
  <c r="J185"/>
  <c r="L185" s="1"/>
  <c r="Y184"/>
  <c r="AB184" s="1"/>
  <c r="AC184" s="1"/>
  <c r="J184"/>
  <c r="L184" s="1"/>
  <c r="Y183"/>
  <c r="AB183" s="1"/>
  <c r="AC183" s="1"/>
  <c r="J183"/>
  <c r="L183" s="1"/>
  <c r="Y182"/>
  <c r="AB182" s="1"/>
  <c r="AC182" s="1"/>
  <c r="J182"/>
  <c r="L182" s="1"/>
  <c r="J177"/>
  <c r="X176"/>
  <c r="J176"/>
  <c r="J175"/>
  <c r="L175" s="1"/>
  <c r="J174"/>
  <c r="L174" s="1"/>
  <c r="J173"/>
  <c r="L173" s="1"/>
  <c r="X172"/>
  <c r="J171"/>
  <c r="X170"/>
  <c r="J170"/>
  <c r="W169"/>
  <c r="J169"/>
  <c r="J168"/>
  <c r="J167"/>
  <c r="J166"/>
  <c r="J165"/>
  <c r="J164"/>
  <c r="J163"/>
  <c r="J162"/>
  <c r="J161"/>
  <c r="L161" s="1"/>
  <c r="J160"/>
  <c r="X159"/>
  <c r="J159"/>
  <c r="J158"/>
  <c r="X157"/>
  <c r="J157"/>
  <c r="Y156"/>
  <c r="AB156" s="1"/>
  <c r="AC156" s="1"/>
  <c r="J156"/>
  <c r="Y155"/>
  <c r="AB155" s="1"/>
  <c r="AC155" s="1"/>
  <c r="J155"/>
  <c r="L155" s="1"/>
  <c r="Y154"/>
  <c r="AB154" s="1"/>
  <c r="AC154" s="1"/>
  <c r="J154"/>
  <c r="Y153"/>
  <c r="AB153" s="1"/>
  <c r="AC153" s="1"/>
  <c r="J153"/>
  <c r="L153" s="1"/>
  <c r="Y152"/>
  <c r="AB152" s="1"/>
  <c r="AC152" s="1"/>
  <c r="J152"/>
  <c r="Y151"/>
  <c r="AB151" s="1"/>
  <c r="AC151" s="1"/>
  <c r="J151"/>
  <c r="L151" s="1"/>
  <c r="Y150"/>
  <c r="AB150" s="1"/>
  <c r="AC150" s="1"/>
  <c r="J150"/>
  <c r="Y149"/>
  <c r="AB149" s="1"/>
  <c r="AC149" s="1"/>
  <c r="J149"/>
  <c r="L149" s="1"/>
  <c r="Y148"/>
  <c r="AB148" s="1"/>
  <c r="AC148" s="1"/>
  <c r="J148"/>
  <c r="Y147"/>
  <c r="AB147" s="1"/>
  <c r="AC147" s="1"/>
  <c r="J147"/>
  <c r="L147" s="1"/>
  <c r="Y146"/>
  <c r="AB146" s="1"/>
  <c r="AC146" s="1"/>
  <c r="J146"/>
  <c r="Y145"/>
  <c r="AB145" s="1"/>
  <c r="AC145" s="1"/>
  <c r="J145"/>
  <c r="L145" s="1"/>
  <c r="Y144"/>
  <c r="AB144" s="1"/>
  <c r="AC144" s="1"/>
  <c r="J144"/>
  <c r="L144" s="1"/>
  <c r="Y143"/>
  <c r="AB143" s="1"/>
  <c r="AC143" s="1"/>
  <c r="J143"/>
  <c r="L143" s="1"/>
  <c r="Y142"/>
  <c r="AB142" s="1"/>
  <c r="AC142" s="1"/>
  <c r="J142"/>
  <c r="L142" s="1"/>
  <c r="Y141"/>
  <c r="AB141" s="1"/>
  <c r="AC141" s="1"/>
  <c r="J141"/>
  <c r="L141" s="1"/>
  <c r="Y140"/>
  <c r="AB140" s="1"/>
  <c r="AC140" s="1"/>
  <c r="J140"/>
  <c r="L140" s="1"/>
  <c r="Y139"/>
  <c r="AB139" s="1"/>
  <c r="AC139" s="1"/>
  <c r="J139"/>
  <c r="L139" s="1"/>
  <c r="Y138"/>
  <c r="AB138" s="1"/>
  <c r="AC138" s="1"/>
  <c r="J138"/>
  <c r="L138" s="1"/>
  <c r="Y137"/>
  <c r="AB137" s="1"/>
  <c r="AC137" s="1"/>
  <c r="J137"/>
  <c r="L137" s="1"/>
  <c r="Y136"/>
  <c r="AB136" s="1"/>
  <c r="AC136" s="1"/>
  <c r="J136"/>
  <c r="L136" s="1"/>
  <c r="Y135"/>
  <c r="AB135" s="1"/>
  <c r="AC135" s="1"/>
  <c r="J135"/>
  <c r="L135" s="1"/>
  <c r="Y134"/>
  <c r="AB134" s="1"/>
  <c r="AC134" s="1"/>
  <c r="J134"/>
  <c r="L134" s="1"/>
  <c r="Y133"/>
  <c r="AB133" s="1"/>
  <c r="AC133" s="1"/>
  <c r="J133"/>
  <c r="L133" s="1"/>
  <c r="Y132"/>
  <c r="AB132" s="1"/>
  <c r="AC132" s="1"/>
  <c r="J132"/>
  <c r="L132" s="1"/>
  <c r="Y131"/>
  <c r="AB131" s="1"/>
  <c r="AC131" s="1"/>
  <c r="J131"/>
  <c r="L131" s="1"/>
  <c r="Y130"/>
  <c r="AB130" s="1"/>
  <c r="AC130" s="1"/>
  <c r="J130"/>
  <c r="L130" s="1"/>
  <c r="Y129"/>
  <c r="AB129" s="1"/>
  <c r="AC129" s="1"/>
  <c r="J129"/>
  <c r="L129" s="1"/>
  <c r="Y128"/>
  <c r="AB128" s="1"/>
  <c r="AC128" s="1"/>
  <c r="J128"/>
  <c r="L128" s="1"/>
  <c r="Y127"/>
  <c r="AB127" s="1"/>
  <c r="AC127" s="1"/>
  <c r="J127"/>
  <c r="L127" s="1"/>
  <c r="Y126"/>
  <c r="AB126" s="1"/>
  <c r="AC126" s="1"/>
  <c r="J126"/>
  <c r="L126" s="1"/>
  <c r="Y125"/>
  <c r="AB125" s="1"/>
  <c r="AC125" s="1"/>
  <c r="J125"/>
  <c r="L125" s="1"/>
  <c r="Y124"/>
  <c r="AB124" s="1"/>
  <c r="AC124" s="1"/>
  <c r="J124"/>
  <c r="L124" s="1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F207"/>
  <c r="F181"/>
  <c r="F180"/>
  <c r="F179"/>
  <c r="F178"/>
  <c r="G29" i="5"/>
  <c r="F29"/>
  <c r="F28"/>
  <c r="F27"/>
  <c r="F20"/>
  <c r="F19"/>
  <c r="F18"/>
  <c r="F9"/>
  <c r="J9" s="1"/>
  <c r="F11"/>
  <c r="J11" s="1"/>
  <c r="F10"/>
  <c r="J10" s="1"/>
  <c r="F123" i="8"/>
  <c r="G160" i="7"/>
  <c r="F159"/>
  <c r="H159" s="1"/>
  <c r="F158"/>
  <c r="J159"/>
  <c r="K159" s="1"/>
  <c r="E174"/>
  <c r="G418" i="1"/>
  <c r="F417"/>
  <c r="H417" s="1"/>
  <c r="H416"/>
  <c r="F416"/>
  <c r="N416"/>
  <c r="O416" s="1"/>
  <c r="J416"/>
  <c r="K416" s="1"/>
  <c r="E435"/>
  <c r="E434"/>
  <c r="E433"/>
  <c r="N417" l="1"/>
  <c r="V123" i="8"/>
  <c r="AB123" s="1"/>
  <c r="R123"/>
  <c r="V179"/>
  <c r="AB179" s="1"/>
  <c r="R179"/>
  <c r="V178"/>
  <c r="AB178" s="1"/>
  <c r="R178"/>
  <c r="V180"/>
  <c r="X180" s="1"/>
  <c r="R180"/>
  <c r="V207"/>
  <c r="X207" s="1"/>
  <c r="R207"/>
  <c r="V181"/>
  <c r="X181" s="1"/>
  <c r="R181"/>
  <c r="T213"/>
  <c r="Z213"/>
  <c r="Y213" s="1"/>
  <c r="AB213" s="1"/>
  <c r="AC213" s="1"/>
  <c r="T214"/>
  <c r="Z214"/>
  <c r="Y214" s="1"/>
  <c r="AB214" s="1"/>
  <c r="AC214" s="1"/>
  <c r="T215"/>
  <c r="Z215"/>
  <c r="Y215" s="1"/>
  <c r="AB215" s="1"/>
  <c r="AC215" s="1"/>
  <c r="T216"/>
  <c r="Z216"/>
  <c r="T228"/>
  <c r="Z228"/>
  <c r="T229"/>
  <c r="Z229"/>
  <c r="T204"/>
  <c r="Z204"/>
  <c r="Y204" s="1"/>
  <c r="AB204" s="1"/>
  <c r="AC204" s="1"/>
  <c r="T205"/>
  <c r="Z205"/>
  <c r="Y205" s="1"/>
  <c r="AB205" s="1"/>
  <c r="AC205" s="1"/>
  <c r="T206"/>
  <c r="Z206"/>
  <c r="Y206" s="1"/>
  <c r="AB206" s="1"/>
  <c r="AC206" s="1"/>
  <c r="Q176"/>
  <c r="Q177"/>
  <c r="K217"/>
  <c r="S217" s="1"/>
  <c r="Z217" s="1"/>
  <c r="K218"/>
  <c r="S218" s="1"/>
  <c r="Z218" s="1"/>
  <c r="K219"/>
  <c r="S219" s="1"/>
  <c r="Z219" s="1"/>
  <c r="K220"/>
  <c r="S220" s="1"/>
  <c r="Z220" s="1"/>
  <c r="K221"/>
  <c r="S221" s="1"/>
  <c r="Z221" s="1"/>
  <c r="K225"/>
  <c r="S225" s="1"/>
  <c r="Z225" s="1"/>
  <c r="Y225" s="1"/>
  <c r="AB225" s="1"/>
  <c r="AC225" s="1"/>
  <c r="K226"/>
  <c r="S226" s="1"/>
  <c r="Z226" s="1"/>
  <c r="K227"/>
  <c r="S227" s="1"/>
  <c r="Z227" s="1"/>
  <c r="Y227" s="1"/>
  <c r="AB227" s="1"/>
  <c r="AC227" s="1"/>
  <c r="Q241"/>
  <c r="Q242"/>
  <c r="Q243"/>
  <c r="Q244"/>
  <c r="Q245"/>
  <c r="Q246"/>
  <c r="Q247"/>
  <c r="Q166"/>
  <c r="Q167"/>
  <c r="Q168"/>
  <c r="Q169"/>
  <c r="Q170"/>
  <c r="Q171"/>
  <c r="N158" i="7"/>
  <c r="N159"/>
  <c r="O159" s="1"/>
  <c r="J207" i="8"/>
  <c r="K207" s="1"/>
  <c r="U179"/>
  <c r="AD189"/>
  <c r="H123"/>
  <c r="G38" i="5" s="1"/>
  <c r="H207" i="8"/>
  <c r="H180"/>
  <c r="H178"/>
  <c r="J178"/>
  <c r="I178" s="1"/>
  <c r="J179"/>
  <c r="J180"/>
  <c r="I180" s="1"/>
  <c r="J181"/>
  <c r="W207"/>
  <c r="H181"/>
  <c r="H179"/>
  <c r="AA149"/>
  <c r="AA153"/>
  <c r="AA155"/>
  <c r="AA182"/>
  <c r="AA145"/>
  <c r="AA147"/>
  <c r="X149"/>
  <c r="AD185"/>
  <c r="AD187"/>
  <c r="X189"/>
  <c r="I124"/>
  <c r="K124"/>
  <c r="I125"/>
  <c r="K125"/>
  <c r="I126"/>
  <c r="K126"/>
  <c r="I127"/>
  <c r="K127"/>
  <c r="I128"/>
  <c r="K128"/>
  <c r="I129"/>
  <c r="K129"/>
  <c r="I130"/>
  <c r="K130"/>
  <c r="I131"/>
  <c r="K131"/>
  <c r="I132"/>
  <c r="K132"/>
  <c r="I133"/>
  <c r="K133"/>
  <c r="I134"/>
  <c r="K134"/>
  <c r="I135"/>
  <c r="K135"/>
  <c r="I136"/>
  <c r="K136"/>
  <c r="I137"/>
  <c r="K137"/>
  <c r="I138"/>
  <c r="K138"/>
  <c r="I139"/>
  <c r="K139"/>
  <c r="I140"/>
  <c r="K140"/>
  <c r="I141"/>
  <c r="K141"/>
  <c r="I142"/>
  <c r="K142"/>
  <c r="I143"/>
  <c r="K143"/>
  <c r="I144"/>
  <c r="K144"/>
  <c r="X145"/>
  <c r="X153"/>
  <c r="AD183"/>
  <c r="X185"/>
  <c r="AD191"/>
  <c r="U124"/>
  <c r="W124"/>
  <c r="U125"/>
  <c r="W125"/>
  <c r="U126"/>
  <c r="W126"/>
  <c r="U127"/>
  <c r="W127"/>
  <c r="U128"/>
  <c r="W128"/>
  <c r="U129"/>
  <c r="W129"/>
  <c r="U130"/>
  <c r="W130"/>
  <c r="U131"/>
  <c r="W131"/>
  <c r="U132"/>
  <c r="W132"/>
  <c r="U133"/>
  <c r="W133"/>
  <c r="U134"/>
  <c r="W134"/>
  <c r="U135"/>
  <c r="W135"/>
  <c r="U136"/>
  <c r="W136"/>
  <c r="U137"/>
  <c r="W137"/>
  <c r="U138"/>
  <c r="W138"/>
  <c r="U139"/>
  <c r="W139"/>
  <c r="U140"/>
  <c r="W140"/>
  <c r="U141"/>
  <c r="W141"/>
  <c r="U142"/>
  <c r="W142"/>
  <c r="U143"/>
  <c r="W143"/>
  <c r="U144"/>
  <c r="W144"/>
  <c r="X147"/>
  <c r="X151"/>
  <c r="X155"/>
  <c r="X183"/>
  <c r="AA184"/>
  <c r="X187"/>
  <c r="X191"/>
  <c r="AA192"/>
  <c r="AD124"/>
  <c r="AD126"/>
  <c r="AD128"/>
  <c r="AD130"/>
  <c r="AD132"/>
  <c r="AD134"/>
  <c r="AD136"/>
  <c r="AD138"/>
  <c r="AD140"/>
  <c r="AD142"/>
  <c r="K146"/>
  <c r="I146"/>
  <c r="W146"/>
  <c r="U146"/>
  <c r="K148"/>
  <c r="I148"/>
  <c r="W148"/>
  <c r="U148"/>
  <c r="K150"/>
  <c r="I150"/>
  <c r="W150"/>
  <c r="U150"/>
  <c r="K152"/>
  <c r="I152"/>
  <c r="W152"/>
  <c r="U152"/>
  <c r="K154"/>
  <c r="I154"/>
  <c r="W154"/>
  <c r="U154"/>
  <c r="K156"/>
  <c r="I156"/>
  <c r="W156"/>
  <c r="U156"/>
  <c r="K158"/>
  <c r="I158"/>
  <c r="W158"/>
  <c r="U158"/>
  <c r="K160"/>
  <c r="I160"/>
  <c r="W160"/>
  <c r="U160"/>
  <c r="AA161"/>
  <c r="AA200"/>
  <c r="K145"/>
  <c r="I145"/>
  <c r="W145"/>
  <c r="U145"/>
  <c r="K147"/>
  <c r="I147"/>
  <c r="W147"/>
  <c r="U147"/>
  <c r="K149"/>
  <c r="I149"/>
  <c r="W149"/>
  <c r="U149"/>
  <c r="K151"/>
  <c r="I151"/>
  <c r="W151"/>
  <c r="U151"/>
  <c r="K153"/>
  <c r="I153"/>
  <c r="W153"/>
  <c r="U153"/>
  <c r="K155"/>
  <c r="I155"/>
  <c r="W155"/>
  <c r="U155"/>
  <c r="K157"/>
  <c r="I157"/>
  <c r="W157"/>
  <c r="U157"/>
  <c r="K159"/>
  <c r="I159"/>
  <c r="W159"/>
  <c r="U159"/>
  <c r="K161"/>
  <c r="I161"/>
  <c r="W161"/>
  <c r="U161"/>
  <c r="AA173"/>
  <c r="AA175"/>
  <c r="AD182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L146"/>
  <c r="X146"/>
  <c r="L148"/>
  <c r="X148"/>
  <c r="L150"/>
  <c r="X150"/>
  <c r="L152"/>
  <c r="X152"/>
  <c r="L154"/>
  <c r="X154"/>
  <c r="L156"/>
  <c r="X156"/>
  <c r="X158"/>
  <c r="X160"/>
  <c r="Y161"/>
  <c r="K170"/>
  <c r="S170" s="1"/>
  <c r="Z170" s="1"/>
  <c r="I170"/>
  <c r="W170"/>
  <c r="U170"/>
  <c r="K172"/>
  <c r="S172" s="1"/>
  <c r="Z172" s="1"/>
  <c r="I172"/>
  <c r="W172"/>
  <c r="U172"/>
  <c r="K174"/>
  <c r="I174"/>
  <c r="W174"/>
  <c r="U174"/>
  <c r="K176"/>
  <c r="S176" s="1"/>
  <c r="Z176" s="1"/>
  <c r="I176"/>
  <c r="W176"/>
  <c r="U176"/>
  <c r="U178"/>
  <c r="W180"/>
  <c r="K183"/>
  <c r="I183"/>
  <c r="W183"/>
  <c r="U183"/>
  <c r="K185"/>
  <c r="I185"/>
  <c r="W185"/>
  <c r="U185"/>
  <c r="K187"/>
  <c r="I187"/>
  <c r="W187"/>
  <c r="U187"/>
  <c r="K189"/>
  <c r="I189"/>
  <c r="W189"/>
  <c r="U189"/>
  <c r="K191"/>
  <c r="I191"/>
  <c r="W191"/>
  <c r="U191"/>
  <c r="K193"/>
  <c r="I193"/>
  <c r="W193"/>
  <c r="U193"/>
  <c r="K195"/>
  <c r="I195"/>
  <c r="W195"/>
  <c r="U195"/>
  <c r="K197"/>
  <c r="I197"/>
  <c r="W197"/>
  <c r="U197"/>
  <c r="K199"/>
  <c r="I199"/>
  <c r="W199"/>
  <c r="U199"/>
  <c r="K201"/>
  <c r="I201"/>
  <c r="W201"/>
  <c r="U201"/>
  <c r="K203"/>
  <c r="S203" s="1"/>
  <c r="I203"/>
  <c r="I162"/>
  <c r="K162"/>
  <c r="U162"/>
  <c r="W162"/>
  <c r="I163"/>
  <c r="K163"/>
  <c r="U163"/>
  <c r="W163"/>
  <c r="I164"/>
  <c r="K164"/>
  <c r="U164"/>
  <c r="W164"/>
  <c r="I165"/>
  <c r="K165"/>
  <c r="U165"/>
  <c r="W165"/>
  <c r="I166"/>
  <c r="K166"/>
  <c r="S166" s="1"/>
  <c r="Z166" s="1"/>
  <c r="U166"/>
  <c r="W166"/>
  <c r="I167"/>
  <c r="K167"/>
  <c r="S167" s="1"/>
  <c r="Z167" s="1"/>
  <c r="U167"/>
  <c r="W167"/>
  <c r="I168"/>
  <c r="K168"/>
  <c r="S168" s="1"/>
  <c r="Z168" s="1"/>
  <c r="U168"/>
  <c r="W168"/>
  <c r="I169"/>
  <c r="K169"/>
  <c r="S169" s="1"/>
  <c r="Z169" s="1"/>
  <c r="U169"/>
  <c r="X169"/>
  <c r="X171"/>
  <c r="Y174"/>
  <c r="X177"/>
  <c r="X182"/>
  <c r="X184"/>
  <c r="X186"/>
  <c r="X188"/>
  <c r="X190"/>
  <c r="X192"/>
  <c r="X194"/>
  <c r="X196"/>
  <c r="X198"/>
  <c r="Y199"/>
  <c r="Y201"/>
  <c r="X202"/>
  <c r="K171"/>
  <c r="S171" s="1"/>
  <c r="Z171" s="1"/>
  <c r="I171"/>
  <c r="W171"/>
  <c r="U171"/>
  <c r="K173"/>
  <c r="I173"/>
  <c r="W173"/>
  <c r="U173"/>
  <c r="AA174"/>
  <c r="K175"/>
  <c r="I175"/>
  <c r="W175"/>
  <c r="U175"/>
  <c r="K177"/>
  <c r="S177" s="1"/>
  <c r="Z177" s="1"/>
  <c r="I177"/>
  <c r="W177"/>
  <c r="U177"/>
  <c r="K179"/>
  <c r="W179"/>
  <c r="K181"/>
  <c r="S181" s="1"/>
  <c r="Z181" s="1"/>
  <c r="W181"/>
  <c r="K182"/>
  <c r="I182"/>
  <c r="W182"/>
  <c r="U182"/>
  <c r="AA183"/>
  <c r="K184"/>
  <c r="I184"/>
  <c r="W184"/>
  <c r="U184"/>
  <c r="K186"/>
  <c r="I186"/>
  <c r="W186"/>
  <c r="U186"/>
  <c r="K188"/>
  <c r="I188"/>
  <c r="W188"/>
  <c r="U188"/>
  <c r="AA189"/>
  <c r="K190"/>
  <c r="I190"/>
  <c r="W190"/>
  <c r="U190"/>
  <c r="K192"/>
  <c r="I192"/>
  <c r="W192"/>
  <c r="U192"/>
  <c r="K194"/>
  <c r="I194"/>
  <c r="W194"/>
  <c r="U194"/>
  <c r="K196"/>
  <c r="I196"/>
  <c r="W196"/>
  <c r="U196"/>
  <c r="K198"/>
  <c r="I198"/>
  <c r="W198"/>
  <c r="U198"/>
  <c r="AA199"/>
  <c r="K200"/>
  <c r="I200"/>
  <c r="W200"/>
  <c r="U200"/>
  <c r="AA201"/>
  <c r="K202"/>
  <c r="I202"/>
  <c r="W202"/>
  <c r="U202"/>
  <c r="X162"/>
  <c r="X163"/>
  <c r="X164"/>
  <c r="X166"/>
  <c r="X167"/>
  <c r="X168"/>
  <c r="Y173"/>
  <c r="Y175"/>
  <c r="Y200"/>
  <c r="K231"/>
  <c r="S231" s="1"/>
  <c r="I231"/>
  <c r="W231"/>
  <c r="U231"/>
  <c r="K233"/>
  <c r="I233"/>
  <c r="W233"/>
  <c r="U233"/>
  <c r="K235"/>
  <c r="L235" s="1"/>
  <c r="I235"/>
  <c r="W235"/>
  <c r="U235"/>
  <c r="K237"/>
  <c r="L237" s="1"/>
  <c r="I237"/>
  <c r="W237"/>
  <c r="U237"/>
  <c r="K239"/>
  <c r="L239" s="1"/>
  <c r="I239"/>
  <c r="W239"/>
  <c r="U239"/>
  <c r="K241"/>
  <c r="S241" s="1"/>
  <c r="Z241" s="1"/>
  <c r="I241"/>
  <c r="W241"/>
  <c r="U241"/>
  <c r="K243"/>
  <c r="S243" s="1"/>
  <c r="Z243" s="1"/>
  <c r="I243"/>
  <c r="W243"/>
  <c r="U243"/>
  <c r="K245"/>
  <c r="S245" s="1"/>
  <c r="Z245" s="1"/>
  <c r="I245"/>
  <c r="W245"/>
  <c r="U245"/>
  <c r="K247"/>
  <c r="S247" s="1"/>
  <c r="Z247" s="1"/>
  <c r="I247"/>
  <c r="W247"/>
  <c r="U247"/>
  <c r="AA248"/>
  <c r="K249"/>
  <c r="I249"/>
  <c r="W249"/>
  <c r="U249"/>
  <c r="K251"/>
  <c r="I251"/>
  <c r="W251"/>
  <c r="U251"/>
  <c r="X203"/>
  <c r="L204"/>
  <c r="X204"/>
  <c r="L205"/>
  <c r="X205"/>
  <c r="L206"/>
  <c r="X206"/>
  <c r="L207"/>
  <c r="L208"/>
  <c r="X208"/>
  <c r="L209"/>
  <c r="X209"/>
  <c r="L210"/>
  <c r="X210"/>
  <c r="L211"/>
  <c r="X211"/>
  <c r="L212"/>
  <c r="X212"/>
  <c r="L213"/>
  <c r="X213"/>
  <c r="L214"/>
  <c r="X214"/>
  <c r="L215"/>
  <c r="X215"/>
  <c r="L216"/>
  <c r="X216"/>
  <c r="Y216"/>
  <c r="AB216" s="1"/>
  <c r="AC216" s="1"/>
  <c r="L217"/>
  <c r="X217"/>
  <c r="Y217"/>
  <c r="AB217" s="1"/>
  <c r="AC217" s="1"/>
  <c r="L218"/>
  <c r="X218"/>
  <c r="Y218"/>
  <c r="AB218" s="1"/>
  <c r="AC218" s="1"/>
  <c r="L219"/>
  <c r="X219"/>
  <c r="Y219"/>
  <c r="AB219" s="1"/>
  <c r="AC219" s="1"/>
  <c r="L220"/>
  <c r="X220"/>
  <c r="Y220"/>
  <c r="AB220" s="1"/>
  <c r="AC220" s="1"/>
  <c r="L221"/>
  <c r="X221"/>
  <c r="Y221"/>
  <c r="AB221" s="1"/>
  <c r="AC221" s="1"/>
  <c r="L222"/>
  <c r="X222"/>
  <c r="Y222"/>
  <c r="L223"/>
  <c r="X223"/>
  <c r="Y223"/>
  <c r="L224"/>
  <c r="X224"/>
  <c r="Y224"/>
  <c r="X225"/>
  <c r="L226"/>
  <c r="X226"/>
  <c r="Y226"/>
  <c r="AB226" s="1"/>
  <c r="AC226" s="1"/>
  <c r="X227"/>
  <c r="L228"/>
  <c r="X228"/>
  <c r="Y228"/>
  <c r="AB228" s="1"/>
  <c r="AC228" s="1"/>
  <c r="L229"/>
  <c r="Y229"/>
  <c r="AB229" s="1"/>
  <c r="AC229" s="1"/>
  <c r="Y249"/>
  <c r="K230"/>
  <c r="I230"/>
  <c r="W230"/>
  <c r="U230"/>
  <c r="K232"/>
  <c r="I232"/>
  <c r="W232"/>
  <c r="U232"/>
  <c r="K234"/>
  <c r="I234"/>
  <c r="W234"/>
  <c r="U234"/>
  <c r="K236"/>
  <c r="I236"/>
  <c r="W236"/>
  <c r="U236"/>
  <c r="K238"/>
  <c r="I238"/>
  <c r="W238"/>
  <c r="U238"/>
  <c r="K240"/>
  <c r="I240"/>
  <c r="W240"/>
  <c r="U240"/>
  <c r="K242"/>
  <c r="S242" s="1"/>
  <c r="Z242" s="1"/>
  <c r="I242"/>
  <c r="W242"/>
  <c r="U242"/>
  <c r="K244"/>
  <c r="S244" s="1"/>
  <c r="Z244" s="1"/>
  <c r="I244"/>
  <c r="W244"/>
  <c r="U244"/>
  <c r="K246"/>
  <c r="S246" s="1"/>
  <c r="Z246" s="1"/>
  <c r="I246"/>
  <c r="W246"/>
  <c r="U246"/>
  <c r="K248"/>
  <c r="I248"/>
  <c r="W248"/>
  <c r="U248"/>
  <c r="K250"/>
  <c r="I250"/>
  <c r="W250"/>
  <c r="U250"/>
  <c r="U203"/>
  <c r="I204"/>
  <c r="U204"/>
  <c r="I205"/>
  <c r="U205"/>
  <c r="I206"/>
  <c r="U206"/>
  <c r="U207"/>
  <c r="I208"/>
  <c r="U208"/>
  <c r="I209"/>
  <c r="U209"/>
  <c r="I210"/>
  <c r="U210"/>
  <c r="I211"/>
  <c r="U211"/>
  <c r="I212"/>
  <c r="U212"/>
  <c r="I213"/>
  <c r="U213"/>
  <c r="I214"/>
  <c r="U214"/>
  <c r="I215"/>
  <c r="U215"/>
  <c r="I216"/>
  <c r="U216"/>
  <c r="I217"/>
  <c r="U217"/>
  <c r="I218"/>
  <c r="U218"/>
  <c r="I219"/>
  <c r="U219"/>
  <c r="I220"/>
  <c r="U220"/>
  <c r="I221"/>
  <c r="U221"/>
  <c r="I222"/>
  <c r="U222"/>
  <c r="I223"/>
  <c r="U223"/>
  <c r="I224"/>
  <c r="U224"/>
  <c r="I225"/>
  <c r="U225"/>
  <c r="I226"/>
  <c r="U226"/>
  <c r="I227"/>
  <c r="U227"/>
  <c r="I228"/>
  <c r="U228"/>
  <c r="I229"/>
  <c r="U229"/>
  <c r="X229"/>
  <c r="L231"/>
  <c r="X231"/>
  <c r="X233"/>
  <c r="X235"/>
  <c r="X237"/>
  <c r="X239"/>
  <c r="X241"/>
  <c r="L243"/>
  <c r="X243"/>
  <c r="L245"/>
  <c r="X245"/>
  <c r="L247"/>
  <c r="X247"/>
  <c r="Y248"/>
  <c r="L249"/>
  <c r="X251"/>
  <c r="J123"/>
  <c r="K123" s="1"/>
  <c r="R159" i="7"/>
  <c r="O158"/>
  <c r="P158" s="1"/>
  <c r="M158"/>
  <c r="L159"/>
  <c r="P159"/>
  <c r="H158"/>
  <c r="J158"/>
  <c r="I159"/>
  <c r="M159"/>
  <c r="O417" i="1"/>
  <c r="M417"/>
  <c r="P417"/>
  <c r="J417"/>
  <c r="L416"/>
  <c r="P416"/>
  <c r="R416"/>
  <c r="Q416" s="1"/>
  <c r="T416" s="1"/>
  <c r="I416"/>
  <c r="M416"/>
  <c r="I207" i="8" l="1"/>
  <c r="L227"/>
  <c r="L225"/>
  <c r="U181"/>
  <c r="U180"/>
  <c r="W123"/>
  <c r="X123" s="1"/>
  <c r="Q207"/>
  <c r="T207"/>
  <c r="Z207"/>
  <c r="Y207" s="1"/>
  <c r="AB207" s="1"/>
  <c r="AC207" s="1"/>
  <c r="S207"/>
  <c r="S178"/>
  <c r="Z178"/>
  <c r="Z179"/>
  <c r="S179"/>
  <c r="Q123"/>
  <c r="T123"/>
  <c r="Z123"/>
  <c r="S123"/>
  <c r="L203"/>
  <c r="AC123"/>
  <c r="S251"/>
  <c r="X249"/>
  <c r="AC249"/>
  <c r="L202"/>
  <c r="S202"/>
  <c r="L198"/>
  <c r="S198"/>
  <c r="L196"/>
  <c r="S196"/>
  <c r="L194"/>
  <c r="S194"/>
  <c r="X179"/>
  <c r="AC179"/>
  <c r="X173"/>
  <c r="AC173"/>
  <c r="AC165"/>
  <c r="S164"/>
  <c r="S163"/>
  <c r="S162"/>
  <c r="T203"/>
  <c r="Z203"/>
  <c r="Y203" s="1"/>
  <c r="AB203" s="1"/>
  <c r="AC203" s="1"/>
  <c r="X201"/>
  <c r="AC201"/>
  <c r="X199"/>
  <c r="AC199"/>
  <c r="AD199" s="1"/>
  <c r="L197"/>
  <c r="S197"/>
  <c r="L195"/>
  <c r="S195"/>
  <c r="L193"/>
  <c r="S193"/>
  <c r="X161"/>
  <c r="AC161"/>
  <c r="AD161" s="1"/>
  <c r="L159"/>
  <c r="S159"/>
  <c r="L157"/>
  <c r="S157"/>
  <c r="S160"/>
  <c r="S158"/>
  <c r="L250"/>
  <c r="S250"/>
  <c r="X248"/>
  <c r="AC248"/>
  <c r="L240"/>
  <c r="S240"/>
  <c r="L238"/>
  <c r="S238"/>
  <c r="L236"/>
  <c r="S236"/>
  <c r="L234"/>
  <c r="S234"/>
  <c r="L232"/>
  <c r="S232"/>
  <c r="L230"/>
  <c r="S230"/>
  <c r="S239"/>
  <c r="S237"/>
  <c r="S235"/>
  <c r="S233"/>
  <c r="T231"/>
  <c r="Z231"/>
  <c r="Y231" s="1"/>
  <c r="AB231" s="1"/>
  <c r="AC231" s="1"/>
  <c r="X200"/>
  <c r="AC200"/>
  <c r="X175"/>
  <c r="AC175"/>
  <c r="AD175" s="1"/>
  <c r="X174"/>
  <c r="AC174"/>
  <c r="X165"/>
  <c r="L246"/>
  <c r="T246"/>
  <c r="L242"/>
  <c r="T242"/>
  <c r="L181"/>
  <c r="L179"/>
  <c r="L177"/>
  <c r="T177"/>
  <c r="Y169"/>
  <c r="AB169" s="1"/>
  <c r="AC169" s="1"/>
  <c r="T169"/>
  <c r="Y168"/>
  <c r="T168"/>
  <c r="Y167"/>
  <c r="T167"/>
  <c r="Y166"/>
  <c r="T166"/>
  <c r="Y165"/>
  <c r="AA165" s="1"/>
  <c r="I181"/>
  <c r="I179"/>
  <c r="L244"/>
  <c r="T244"/>
  <c r="Y247"/>
  <c r="AB247" s="1"/>
  <c r="AC247" s="1"/>
  <c r="T247"/>
  <c r="Y245"/>
  <c r="AB245" s="1"/>
  <c r="AC245" s="1"/>
  <c r="T245"/>
  <c r="Y243"/>
  <c r="AB243" s="1"/>
  <c r="AC243" s="1"/>
  <c r="T243"/>
  <c r="Y241"/>
  <c r="AB241" s="1"/>
  <c r="AC241" s="1"/>
  <c r="T241"/>
  <c r="L171"/>
  <c r="T171"/>
  <c r="L176"/>
  <c r="T176"/>
  <c r="L172"/>
  <c r="T172"/>
  <c r="L170"/>
  <c r="T170"/>
  <c r="K180"/>
  <c r="S180" s="1"/>
  <c r="Z180" s="1"/>
  <c r="K178"/>
  <c r="T227"/>
  <c r="Q227"/>
  <c r="T226"/>
  <c r="Q226"/>
  <c r="T225"/>
  <c r="Q225"/>
  <c r="T221"/>
  <c r="Q221"/>
  <c r="T220"/>
  <c r="Q220"/>
  <c r="T219"/>
  <c r="Q219"/>
  <c r="T218"/>
  <c r="Q218"/>
  <c r="T217"/>
  <c r="Q217"/>
  <c r="U123"/>
  <c r="AA191"/>
  <c r="AA185"/>
  <c r="W178"/>
  <c r="AD155"/>
  <c r="AA142"/>
  <c r="AA140"/>
  <c r="AA138"/>
  <c r="AA136"/>
  <c r="AA134"/>
  <c r="AA132"/>
  <c r="AA130"/>
  <c r="AA128"/>
  <c r="AA126"/>
  <c r="AA124"/>
  <c r="AA187"/>
  <c r="AD153"/>
  <c r="AA139"/>
  <c r="AD145"/>
  <c r="AA131"/>
  <c r="AA190"/>
  <c r="AA143"/>
  <c r="AA135"/>
  <c r="AA127"/>
  <c r="AD141"/>
  <c r="AD137"/>
  <c r="AD133"/>
  <c r="AD129"/>
  <c r="AD125"/>
  <c r="Y242"/>
  <c r="AB242" s="1"/>
  <c r="AC242" s="1"/>
  <c r="L241"/>
  <c r="L233"/>
  <c r="AD149"/>
  <c r="AD147"/>
  <c r="L158"/>
  <c r="AD151"/>
  <c r="AA186"/>
  <c r="AA144"/>
  <c r="AD143"/>
  <c r="AA141"/>
  <c r="AD139"/>
  <c r="AA137"/>
  <c r="AD135"/>
  <c r="AA133"/>
  <c r="AD131"/>
  <c r="AA129"/>
  <c r="AD127"/>
  <c r="AA125"/>
  <c r="L160"/>
  <c r="AD190"/>
  <c r="AD184"/>
  <c r="AD144"/>
  <c r="Q159" i="7"/>
  <c r="T159" s="1"/>
  <c r="C462" i="8"/>
  <c r="L251"/>
  <c r="AD201"/>
  <c r="AD174"/>
  <c r="Y181"/>
  <c r="AB181" s="1"/>
  <c r="AC181" s="1"/>
  <c r="L169"/>
  <c r="L168"/>
  <c r="L167"/>
  <c r="L166"/>
  <c r="L165"/>
  <c r="L164"/>
  <c r="L163"/>
  <c r="L162"/>
  <c r="Y180"/>
  <c r="Y178"/>
  <c r="Y176"/>
  <c r="Y172"/>
  <c r="Y170"/>
  <c r="Y246"/>
  <c r="AB246" s="1"/>
  <c r="AC246" s="1"/>
  <c r="Y244"/>
  <c r="Y177"/>
  <c r="AD192"/>
  <c r="AA188"/>
  <c r="AA151"/>
  <c r="I123"/>
  <c r="Y179"/>
  <c r="AA179" s="1"/>
  <c r="Y171"/>
  <c r="AD186"/>
  <c r="AD188"/>
  <c r="AD200"/>
  <c r="AD173"/>
  <c r="AD248"/>
  <c r="AA227"/>
  <c r="AD227"/>
  <c r="AA225"/>
  <c r="AD225"/>
  <c r="AA220"/>
  <c r="AD220"/>
  <c r="AA218"/>
  <c r="AD218"/>
  <c r="AA216"/>
  <c r="AD216"/>
  <c r="AA214"/>
  <c r="AD214"/>
  <c r="AA181"/>
  <c r="AA228"/>
  <c r="AD228"/>
  <c r="AA226"/>
  <c r="AD226"/>
  <c r="AA221"/>
  <c r="AD221"/>
  <c r="AA219"/>
  <c r="AD219"/>
  <c r="AA217"/>
  <c r="AD217"/>
  <c r="AA215"/>
  <c r="AD215"/>
  <c r="AA213"/>
  <c r="AD213"/>
  <c r="AD179"/>
  <c r="AD165"/>
  <c r="AA242"/>
  <c r="AA211"/>
  <c r="AD211"/>
  <c r="AA209"/>
  <c r="AD209"/>
  <c r="AD207"/>
  <c r="AA206"/>
  <c r="AD206"/>
  <c r="AA205"/>
  <c r="AD205"/>
  <c r="AA204"/>
  <c r="AD204"/>
  <c r="AD203"/>
  <c r="AA156"/>
  <c r="AD156"/>
  <c r="AA154"/>
  <c r="AD154"/>
  <c r="AA152"/>
  <c r="AD152"/>
  <c r="AA150"/>
  <c r="AD150"/>
  <c r="AA148"/>
  <c r="AD148"/>
  <c r="AA146"/>
  <c r="AD146"/>
  <c r="AA249"/>
  <c r="AD249"/>
  <c r="AA247"/>
  <c r="AD247"/>
  <c r="AA245"/>
  <c r="AD245"/>
  <c r="AA243"/>
  <c r="AD243"/>
  <c r="AA241"/>
  <c r="AD241"/>
  <c r="AD231"/>
  <c r="AA229"/>
  <c r="AD229"/>
  <c r="AA224"/>
  <c r="AD224"/>
  <c r="AA223"/>
  <c r="AD223"/>
  <c r="AA222"/>
  <c r="AD222"/>
  <c r="AA212"/>
  <c r="AD212"/>
  <c r="AA210"/>
  <c r="AD210"/>
  <c r="AA208"/>
  <c r="AD208"/>
  <c r="AA178"/>
  <c r="Y123"/>
  <c r="AA123" s="1"/>
  <c r="L123"/>
  <c r="K158" i="7"/>
  <c r="L158" s="1"/>
  <c r="I158"/>
  <c r="U159"/>
  <c r="S159"/>
  <c r="V159"/>
  <c r="K417" i="1"/>
  <c r="L417" s="1"/>
  <c r="I417"/>
  <c r="R417"/>
  <c r="U416"/>
  <c r="S416"/>
  <c r="V416"/>
  <c r="AA246" i="8" l="1"/>
  <c r="AA231"/>
  <c r="AA203"/>
  <c r="AA207"/>
  <c r="AA169"/>
  <c r="AB177"/>
  <c r="AC177" s="1"/>
  <c r="AB172"/>
  <c r="AA172" s="1"/>
  <c r="X178"/>
  <c r="AC178"/>
  <c r="AB171"/>
  <c r="AC171" s="1"/>
  <c r="AB244"/>
  <c r="AA244" s="1"/>
  <c r="AB170"/>
  <c r="AA170" s="1"/>
  <c r="AB176"/>
  <c r="AA176" s="1"/>
  <c r="AB180"/>
  <c r="AA180" s="1"/>
  <c r="AB166"/>
  <c r="AA166" s="1"/>
  <c r="AB167"/>
  <c r="AA167" s="1"/>
  <c r="AB168"/>
  <c r="AA168" s="1"/>
  <c r="T233"/>
  <c r="Z233"/>
  <c r="Y233" s="1"/>
  <c r="AB233" s="1"/>
  <c r="T235"/>
  <c r="Z235"/>
  <c r="Y235" s="1"/>
  <c r="AB235" s="1"/>
  <c r="T237"/>
  <c r="Z237"/>
  <c r="Y237" s="1"/>
  <c r="AB237" s="1"/>
  <c r="T239"/>
  <c r="Z239"/>
  <c r="Y239" s="1"/>
  <c r="AB239" s="1"/>
  <c r="T230"/>
  <c r="Z230"/>
  <c r="Y230" s="1"/>
  <c r="AB230" s="1"/>
  <c r="T232"/>
  <c r="Z232"/>
  <c r="Y232" s="1"/>
  <c r="AB232" s="1"/>
  <c r="T234"/>
  <c r="Z234"/>
  <c r="Y234" s="1"/>
  <c r="AB234" s="1"/>
  <c r="T236"/>
  <c r="Z236"/>
  <c r="Y236" s="1"/>
  <c r="T238"/>
  <c r="Z238"/>
  <c r="Y238" s="1"/>
  <c r="AB238" s="1"/>
  <c r="T240"/>
  <c r="Z240"/>
  <c r="Y240" s="1"/>
  <c r="AB240" s="1"/>
  <c r="T250"/>
  <c r="Z250"/>
  <c r="Y250" s="1"/>
  <c r="T158"/>
  <c r="Z158"/>
  <c r="Y158" s="1"/>
  <c r="AB158" s="1"/>
  <c r="T160"/>
  <c r="Z160"/>
  <c r="Y160" s="1"/>
  <c r="AB160" s="1"/>
  <c r="T157"/>
  <c r="Z157"/>
  <c r="Y157" s="1"/>
  <c r="T159"/>
  <c r="Z159"/>
  <c r="Y159" s="1"/>
  <c r="AB159" s="1"/>
  <c r="T193"/>
  <c r="Z193"/>
  <c r="Y193" s="1"/>
  <c r="AB193" s="1"/>
  <c r="T195"/>
  <c r="Z195"/>
  <c r="Y195" s="1"/>
  <c r="AB195" s="1"/>
  <c r="T197"/>
  <c r="Z197"/>
  <c r="Y197" s="1"/>
  <c r="AB197" s="1"/>
  <c r="T162"/>
  <c r="Z162"/>
  <c r="Y162" s="1"/>
  <c r="AB162" s="1"/>
  <c r="T163"/>
  <c r="Z163"/>
  <c r="Y163" s="1"/>
  <c r="AB163" s="1"/>
  <c r="T164"/>
  <c r="Z164"/>
  <c r="Y164" s="1"/>
  <c r="AB164" s="1"/>
  <c r="T194"/>
  <c r="Z194"/>
  <c r="Y194" s="1"/>
  <c r="T196"/>
  <c r="Z196"/>
  <c r="Y196" s="1"/>
  <c r="AB196" s="1"/>
  <c r="AC196" s="1"/>
  <c r="T198"/>
  <c r="Z198"/>
  <c r="Y198" s="1"/>
  <c r="T202"/>
  <c r="Z202"/>
  <c r="Y202" s="1"/>
  <c r="T251"/>
  <c r="Z251"/>
  <c r="Y251" s="1"/>
  <c r="AB251" s="1"/>
  <c r="AD169"/>
  <c r="L178"/>
  <c r="L180"/>
  <c r="T178"/>
  <c r="Q178"/>
  <c r="T180"/>
  <c r="Q180"/>
  <c r="T179"/>
  <c r="Q179"/>
  <c r="T181"/>
  <c r="Q181"/>
  <c r="AD242"/>
  <c r="AD178"/>
  <c r="AD246"/>
  <c r="AD181"/>
  <c r="AD123"/>
  <c r="Q417" i="1"/>
  <c r="T417" s="1"/>
  <c r="C176" i="7"/>
  <c r="R158"/>
  <c r="Q158" s="1"/>
  <c r="T158" s="1"/>
  <c r="AD171" i="8" l="1"/>
  <c r="AA196"/>
  <c r="AD177"/>
  <c r="AC251"/>
  <c r="AD251"/>
  <c r="AA251"/>
  <c r="AC164"/>
  <c r="AD164" s="1"/>
  <c r="AA164"/>
  <c r="AC162"/>
  <c r="AD162" s="1"/>
  <c r="AA162"/>
  <c r="AC195"/>
  <c r="AD195" s="1"/>
  <c r="AA195"/>
  <c r="AC159"/>
  <c r="AD159" s="1"/>
  <c r="AA159"/>
  <c r="AC160"/>
  <c r="AD160" s="1"/>
  <c r="AA160"/>
  <c r="AC240"/>
  <c r="AA240"/>
  <c r="AD240"/>
  <c r="AB236"/>
  <c r="AA236" s="1"/>
  <c r="AD196"/>
  <c r="AA171"/>
  <c r="AA177"/>
  <c r="AB202"/>
  <c r="AB198"/>
  <c r="AB194"/>
  <c r="AC163"/>
  <c r="AD163" s="1"/>
  <c r="AA163"/>
  <c r="AC197"/>
  <c r="AA197"/>
  <c r="AD197"/>
  <c r="AC193"/>
  <c r="AD193" s="1"/>
  <c r="AA193"/>
  <c r="AB157"/>
  <c r="AA157" s="1"/>
  <c r="AC158"/>
  <c r="AD158" s="1"/>
  <c r="AA158"/>
  <c r="AB250"/>
  <c r="AC238"/>
  <c r="AD238" s="1"/>
  <c r="AA238"/>
  <c r="AC234"/>
  <c r="AD234" s="1"/>
  <c r="AA234"/>
  <c r="AC232"/>
  <c r="AD232" s="1"/>
  <c r="AA232"/>
  <c r="AC230"/>
  <c r="AD230" s="1"/>
  <c r="AA230"/>
  <c r="AC239"/>
  <c r="AA239"/>
  <c r="AD239"/>
  <c r="AC237"/>
  <c r="AA237"/>
  <c r="AD237"/>
  <c r="AC235"/>
  <c r="AA235"/>
  <c r="AD235"/>
  <c r="AC233"/>
  <c r="AA233"/>
  <c r="AD233"/>
  <c r="AC168"/>
  <c r="AD168" s="1"/>
  <c r="AC167"/>
  <c r="AD167" s="1"/>
  <c r="AC166"/>
  <c r="AD166" s="1"/>
  <c r="AC180"/>
  <c r="AD180" s="1"/>
  <c r="AC176"/>
  <c r="AD176" s="1"/>
  <c r="AC170"/>
  <c r="AD170"/>
  <c r="AC244"/>
  <c r="AD244" s="1"/>
  <c r="AC172"/>
  <c r="AD172" s="1"/>
  <c r="S417" i="1"/>
  <c r="U417"/>
  <c r="V417" s="1"/>
  <c r="U158" i="7"/>
  <c r="V158" s="1"/>
  <c r="S158"/>
  <c r="AC250" i="8" l="1"/>
  <c r="AD250" s="1"/>
  <c r="AC194"/>
  <c r="AD194" s="1"/>
  <c r="AC198"/>
  <c r="AD198" s="1"/>
  <c r="AC202"/>
  <c r="AD202" s="1"/>
  <c r="AC157"/>
  <c r="AD157" s="1"/>
  <c r="AC236"/>
  <c r="AD236" s="1"/>
  <c r="AA250"/>
  <c r="AA194"/>
  <c r="AA198"/>
  <c r="AA202"/>
  <c r="Y102"/>
  <c r="AB102" s="1"/>
  <c r="AC102" s="1"/>
  <c r="W102"/>
  <c r="J102"/>
  <c r="K102" s="1"/>
  <c r="H102"/>
  <c r="Y101"/>
  <c r="AB101" s="1"/>
  <c r="AC101" s="1"/>
  <c r="W101"/>
  <c r="J101"/>
  <c r="L101" s="1"/>
  <c r="H101"/>
  <c r="Y100"/>
  <c r="AB100" s="1"/>
  <c r="AC100" s="1"/>
  <c r="W100"/>
  <c r="J100"/>
  <c r="K100" s="1"/>
  <c r="H100"/>
  <c r="Y99"/>
  <c r="AB99" s="1"/>
  <c r="AC99" s="1"/>
  <c r="J99"/>
  <c r="L99" s="1"/>
  <c r="H99"/>
  <c r="Y98"/>
  <c r="AB98" s="1"/>
  <c r="AC98" s="1"/>
  <c r="W98"/>
  <c r="J98"/>
  <c r="K98" s="1"/>
  <c r="H98"/>
  <c r="Y97"/>
  <c r="AB97" s="1"/>
  <c r="AC97" s="1"/>
  <c r="W97"/>
  <c r="J97"/>
  <c r="L97" s="1"/>
  <c r="H97"/>
  <c r="Y96"/>
  <c r="AB96" s="1"/>
  <c r="AC96" s="1"/>
  <c r="W96"/>
  <c r="J96"/>
  <c r="K96" s="1"/>
  <c r="H96"/>
  <c r="Y95"/>
  <c r="AB95" s="1"/>
  <c r="AC95" s="1"/>
  <c r="J95"/>
  <c r="L95" s="1"/>
  <c r="H95"/>
  <c r="Y94"/>
  <c r="AB94" s="1"/>
  <c r="AC94" s="1"/>
  <c r="W94"/>
  <c r="J94"/>
  <c r="K94" s="1"/>
  <c r="H94"/>
  <c r="Y93"/>
  <c r="AB93" s="1"/>
  <c r="AC93" s="1"/>
  <c r="W93"/>
  <c r="J93"/>
  <c r="L93" s="1"/>
  <c r="H93"/>
  <c r="Y92"/>
  <c r="AB92" s="1"/>
  <c r="AC92" s="1"/>
  <c r="W92"/>
  <c r="J92"/>
  <c r="K92" s="1"/>
  <c r="H92"/>
  <c r="U97" l="1"/>
  <c r="I95"/>
  <c r="K95"/>
  <c r="U93"/>
  <c r="AD95"/>
  <c r="I99"/>
  <c r="K99"/>
  <c r="U101"/>
  <c r="I93"/>
  <c r="K93"/>
  <c r="AD93"/>
  <c r="U95"/>
  <c r="W95"/>
  <c r="I97"/>
  <c r="K97"/>
  <c r="U99"/>
  <c r="W99"/>
  <c r="I101"/>
  <c r="K101"/>
  <c r="AD101"/>
  <c r="AD99"/>
  <c r="AA99"/>
  <c r="AD97"/>
  <c r="AA97"/>
  <c r="L92"/>
  <c r="X94"/>
  <c r="L96"/>
  <c r="X96"/>
  <c r="L98"/>
  <c r="X98"/>
  <c r="L100"/>
  <c r="X100"/>
  <c r="L102"/>
  <c r="X102"/>
  <c r="X92"/>
  <c r="L94"/>
  <c r="I92"/>
  <c r="U92"/>
  <c r="X93"/>
  <c r="I94"/>
  <c r="U94"/>
  <c r="X95"/>
  <c r="I96"/>
  <c r="U96"/>
  <c r="X97"/>
  <c r="I98"/>
  <c r="U98"/>
  <c r="X99"/>
  <c r="I100"/>
  <c r="U100"/>
  <c r="X101"/>
  <c r="I102"/>
  <c r="U102"/>
  <c r="AA93" l="1"/>
  <c r="AA95"/>
  <c r="AA101"/>
  <c r="AA100"/>
  <c r="AD100"/>
  <c r="AA96"/>
  <c r="AD96"/>
  <c r="AA92"/>
  <c r="AD92"/>
  <c r="AA102"/>
  <c r="AD102"/>
  <c r="AA98"/>
  <c r="AD98"/>
  <c r="AA94"/>
  <c r="AD94"/>
  <c r="F156" i="7" l="1"/>
  <c r="F155"/>
  <c r="F154"/>
  <c r="F153"/>
  <c r="F152"/>
  <c r="F151"/>
  <c r="F150"/>
  <c r="F149"/>
  <c r="F101"/>
  <c r="F100"/>
  <c r="F91"/>
  <c r="F95"/>
  <c r="F94"/>
  <c r="F88"/>
  <c r="F93"/>
  <c r="F92"/>
  <c r="F89"/>
  <c r="F86"/>
  <c r="F90"/>
  <c r="F87"/>
  <c r="F83" l="1"/>
  <c r="F82"/>
  <c r="F81"/>
  <c r="F80"/>
  <c r="F79"/>
  <c r="F78"/>
  <c r="F77"/>
  <c r="F76"/>
  <c r="F75"/>
  <c r="F120" l="1"/>
  <c r="N122"/>
  <c r="O122" s="1"/>
  <c r="J122"/>
  <c r="K122" s="1"/>
  <c r="H122"/>
  <c r="N121"/>
  <c r="O121" s="1"/>
  <c r="J121"/>
  <c r="K121" s="1"/>
  <c r="H121"/>
  <c r="F119"/>
  <c r="F118"/>
  <c r="F50"/>
  <c r="F110"/>
  <c r="F48"/>
  <c r="F47"/>
  <c r="F45"/>
  <c r="N47"/>
  <c r="O47" s="1"/>
  <c r="H47"/>
  <c r="N45"/>
  <c r="O45" s="1"/>
  <c r="N48" l="1"/>
  <c r="J47"/>
  <c r="K47" s="1"/>
  <c r="L121"/>
  <c r="R121"/>
  <c r="Q121" s="1"/>
  <c r="T121" s="1"/>
  <c r="L122"/>
  <c r="P122"/>
  <c r="R122"/>
  <c r="Q122" s="1"/>
  <c r="T122" s="1"/>
  <c r="P121"/>
  <c r="I121"/>
  <c r="M121"/>
  <c r="I122"/>
  <c r="M122"/>
  <c r="H45"/>
  <c r="J45"/>
  <c r="K45" s="1"/>
  <c r="H48"/>
  <c r="O48"/>
  <c r="M48"/>
  <c r="P48"/>
  <c r="J48"/>
  <c r="P47"/>
  <c r="R47"/>
  <c r="Q47" s="1"/>
  <c r="T47" s="1"/>
  <c r="L47"/>
  <c r="I47"/>
  <c r="M47"/>
  <c r="P45"/>
  <c r="R45"/>
  <c r="Q45" s="1"/>
  <c r="T45" s="1"/>
  <c r="L45"/>
  <c r="I45"/>
  <c r="M45"/>
  <c r="F109"/>
  <c r="F108"/>
  <c r="U122" l="1"/>
  <c r="S122"/>
  <c r="V122"/>
  <c r="U121"/>
  <c r="S121"/>
  <c r="V121"/>
  <c r="K48"/>
  <c r="L48" s="1"/>
  <c r="I48"/>
  <c r="R48"/>
  <c r="Q48" s="1"/>
  <c r="T48" s="1"/>
  <c r="U47"/>
  <c r="S47"/>
  <c r="V47"/>
  <c r="U45"/>
  <c r="V45" s="1"/>
  <c r="S45"/>
  <c r="U48" l="1"/>
  <c r="S48"/>
  <c r="V48"/>
  <c r="N50" l="1"/>
  <c r="O50" s="1"/>
  <c r="J50"/>
  <c r="K50" s="1"/>
  <c r="H50"/>
  <c r="N49"/>
  <c r="J49"/>
  <c r="H49"/>
  <c r="N46"/>
  <c r="O46" s="1"/>
  <c r="J46"/>
  <c r="K46" s="1"/>
  <c r="H46"/>
  <c r="N44"/>
  <c r="J44"/>
  <c r="L44" s="1"/>
  <c r="H44"/>
  <c r="N43"/>
  <c r="O43" s="1"/>
  <c r="J43"/>
  <c r="K43" s="1"/>
  <c r="H43"/>
  <c r="R42"/>
  <c r="Q42" s="1"/>
  <c r="N42"/>
  <c r="M42" s="1"/>
  <c r="J42"/>
  <c r="L42" s="1"/>
  <c r="H42"/>
  <c r="R41"/>
  <c r="Q41" s="1"/>
  <c r="N41"/>
  <c r="O41" s="1"/>
  <c r="J41"/>
  <c r="K41" s="1"/>
  <c r="H41"/>
  <c r="R40"/>
  <c r="Q40" s="1"/>
  <c r="N40"/>
  <c r="O40" s="1"/>
  <c r="J40"/>
  <c r="L40" s="1"/>
  <c r="H40"/>
  <c r="R39"/>
  <c r="Q39" s="1"/>
  <c r="N39"/>
  <c r="O39" s="1"/>
  <c r="J39"/>
  <c r="K39" s="1"/>
  <c r="H39"/>
  <c r="R38"/>
  <c r="Q38" s="1"/>
  <c r="N38"/>
  <c r="J38"/>
  <c r="L38" s="1"/>
  <c r="H38"/>
  <c r="R37"/>
  <c r="Q37" s="1"/>
  <c r="N37"/>
  <c r="O37" s="1"/>
  <c r="J37"/>
  <c r="K37" s="1"/>
  <c r="H37"/>
  <c r="R36"/>
  <c r="Q36" s="1"/>
  <c r="N36"/>
  <c r="O36" s="1"/>
  <c r="M36"/>
  <c r="J36"/>
  <c r="L36" s="1"/>
  <c r="H36"/>
  <c r="R35"/>
  <c r="Q35" s="1"/>
  <c r="N35"/>
  <c r="O35" s="1"/>
  <c r="J35"/>
  <c r="K35" s="1"/>
  <c r="H35"/>
  <c r="R34"/>
  <c r="Q34" s="1"/>
  <c r="N34"/>
  <c r="J34"/>
  <c r="L34" s="1"/>
  <c r="H34"/>
  <c r="R33"/>
  <c r="Q33" s="1"/>
  <c r="N33"/>
  <c r="O33" s="1"/>
  <c r="J33"/>
  <c r="K33" s="1"/>
  <c r="H33"/>
  <c r="R32"/>
  <c r="Q32" s="1"/>
  <c r="N32"/>
  <c r="O32" s="1"/>
  <c r="J32"/>
  <c r="L32" s="1"/>
  <c r="H32"/>
  <c r="R31"/>
  <c r="Q31" s="1"/>
  <c r="N31"/>
  <c r="O31" s="1"/>
  <c r="J31"/>
  <c r="K31" s="1"/>
  <c r="H31"/>
  <c r="R30"/>
  <c r="Q30" s="1"/>
  <c r="N30"/>
  <c r="J30"/>
  <c r="L30" s="1"/>
  <c r="H30"/>
  <c r="N28"/>
  <c r="O28" s="1"/>
  <c r="J28"/>
  <c r="K28" s="1"/>
  <c r="H28"/>
  <c r="N27"/>
  <c r="O27" s="1"/>
  <c r="J27"/>
  <c r="H27"/>
  <c r="N26"/>
  <c r="O26" s="1"/>
  <c r="J26"/>
  <c r="K26" s="1"/>
  <c r="H26"/>
  <c r="N25"/>
  <c r="J25"/>
  <c r="K25" s="1"/>
  <c r="H25"/>
  <c r="R24"/>
  <c r="Q24" s="1"/>
  <c r="N24"/>
  <c r="O24" s="1"/>
  <c r="J24"/>
  <c r="K24" s="1"/>
  <c r="H24"/>
  <c r="R23"/>
  <c r="Q23" s="1"/>
  <c r="N23"/>
  <c r="O23" s="1"/>
  <c r="J23"/>
  <c r="L23" s="1"/>
  <c r="H23"/>
  <c r="R22"/>
  <c r="Q22" s="1"/>
  <c r="N22"/>
  <c r="O22" s="1"/>
  <c r="J22"/>
  <c r="K22" s="1"/>
  <c r="H22"/>
  <c r="R21"/>
  <c r="Q21" s="1"/>
  <c r="N21"/>
  <c r="J21"/>
  <c r="L21" s="1"/>
  <c r="H21"/>
  <c r="R20"/>
  <c r="Q20" s="1"/>
  <c r="N20"/>
  <c r="O20" s="1"/>
  <c r="J20"/>
  <c r="K20" s="1"/>
  <c r="H20"/>
  <c r="N155"/>
  <c r="O155" s="1"/>
  <c r="J155"/>
  <c r="K155" s="1"/>
  <c r="H155"/>
  <c r="N154"/>
  <c r="J154"/>
  <c r="H154"/>
  <c r="N153"/>
  <c r="O153" s="1"/>
  <c r="J153"/>
  <c r="K153" s="1"/>
  <c r="H153"/>
  <c r="N152"/>
  <c r="J152"/>
  <c r="H152"/>
  <c r="N151"/>
  <c r="O151" s="1"/>
  <c r="J151"/>
  <c r="K151" s="1"/>
  <c r="H151"/>
  <c r="N150"/>
  <c r="J150"/>
  <c r="H150"/>
  <c r="N149"/>
  <c r="O149" s="1"/>
  <c r="J149"/>
  <c r="K149" s="1"/>
  <c r="H149"/>
  <c r="N148"/>
  <c r="J148"/>
  <c r="K148" s="1"/>
  <c r="H148"/>
  <c r="N147"/>
  <c r="O147" s="1"/>
  <c r="J147"/>
  <c r="K147" s="1"/>
  <c r="H147"/>
  <c r="N146"/>
  <c r="O146" s="1"/>
  <c r="J146"/>
  <c r="H146"/>
  <c r="N145"/>
  <c r="O145" s="1"/>
  <c r="J145"/>
  <c r="K145" s="1"/>
  <c r="H145"/>
  <c r="N144"/>
  <c r="J144"/>
  <c r="K144" s="1"/>
  <c r="H144"/>
  <c r="N143"/>
  <c r="O143" s="1"/>
  <c r="J143"/>
  <c r="K143" s="1"/>
  <c r="H143"/>
  <c r="N142"/>
  <c r="O142" s="1"/>
  <c r="J142"/>
  <c r="H142"/>
  <c r="N141"/>
  <c r="O141" s="1"/>
  <c r="J141"/>
  <c r="K141" s="1"/>
  <c r="H141"/>
  <c r="R140"/>
  <c r="Q140" s="1"/>
  <c r="N140"/>
  <c r="J140"/>
  <c r="L140" s="1"/>
  <c r="H140"/>
  <c r="R139"/>
  <c r="Q139" s="1"/>
  <c r="N139"/>
  <c r="O139" s="1"/>
  <c r="J139"/>
  <c r="K139" s="1"/>
  <c r="H139"/>
  <c r="R138"/>
  <c r="Q138" s="1"/>
  <c r="N138"/>
  <c r="O138" s="1"/>
  <c r="J138"/>
  <c r="L138" s="1"/>
  <c r="H138"/>
  <c r="R137"/>
  <c r="Q137" s="1"/>
  <c r="N137"/>
  <c r="O137" s="1"/>
  <c r="J137"/>
  <c r="K137" s="1"/>
  <c r="H137"/>
  <c r="R136"/>
  <c r="Q136" s="1"/>
  <c r="N136"/>
  <c r="J136"/>
  <c r="L136" s="1"/>
  <c r="H136"/>
  <c r="R135"/>
  <c r="Q135" s="1"/>
  <c r="N135"/>
  <c r="O135" s="1"/>
  <c r="J135"/>
  <c r="K135" s="1"/>
  <c r="H135"/>
  <c r="R134"/>
  <c r="Q134" s="1"/>
  <c r="N134"/>
  <c r="O134" s="1"/>
  <c r="J134"/>
  <c r="L134" s="1"/>
  <c r="H134"/>
  <c r="R133"/>
  <c r="Q133" s="1"/>
  <c r="N133"/>
  <c r="O133" s="1"/>
  <c r="J133"/>
  <c r="K133" s="1"/>
  <c r="H133"/>
  <c r="R132"/>
  <c r="Q132" s="1"/>
  <c r="N132"/>
  <c r="J132"/>
  <c r="L132" s="1"/>
  <c r="H132"/>
  <c r="R131"/>
  <c r="Q131" s="1"/>
  <c r="N131"/>
  <c r="O131" s="1"/>
  <c r="J131"/>
  <c r="K131" s="1"/>
  <c r="H131"/>
  <c r="R130"/>
  <c r="Q130" s="1"/>
  <c r="N130"/>
  <c r="O130" s="1"/>
  <c r="J130"/>
  <c r="L130" s="1"/>
  <c r="H130"/>
  <c r="R129"/>
  <c r="Q129" s="1"/>
  <c r="N129"/>
  <c r="O129" s="1"/>
  <c r="J129"/>
  <c r="K129" s="1"/>
  <c r="H129"/>
  <c r="R128"/>
  <c r="Q128" s="1"/>
  <c r="N128"/>
  <c r="J128"/>
  <c r="L128" s="1"/>
  <c r="H128"/>
  <c r="R127"/>
  <c r="Q127" s="1"/>
  <c r="N127"/>
  <c r="O127" s="1"/>
  <c r="J127"/>
  <c r="K127" s="1"/>
  <c r="H127"/>
  <c r="R126"/>
  <c r="Q126" s="1"/>
  <c r="N126"/>
  <c r="O126" s="1"/>
  <c r="J126"/>
  <c r="L126" s="1"/>
  <c r="H126"/>
  <c r="R125"/>
  <c r="Q125" s="1"/>
  <c r="N125"/>
  <c r="O125" s="1"/>
  <c r="J125"/>
  <c r="K125" s="1"/>
  <c r="H125"/>
  <c r="R124"/>
  <c r="Q124" s="1"/>
  <c r="N124"/>
  <c r="J124"/>
  <c r="L124" s="1"/>
  <c r="H124"/>
  <c r="R123"/>
  <c r="Q123" s="1"/>
  <c r="N123"/>
  <c r="O123" s="1"/>
  <c r="J123"/>
  <c r="K123" s="1"/>
  <c r="H123"/>
  <c r="N120"/>
  <c r="O120" s="1"/>
  <c r="J120"/>
  <c r="H120"/>
  <c r="N119"/>
  <c r="O119" s="1"/>
  <c r="J119"/>
  <c r="K119" s="1"/>
  <c r="H119"/>
  <c r="N118"/>
  <c r="J118"/>
  <c r="H118"/>
  <c r="R117"/>
  <c r="Q117" s="1"/>
  <c r="N117"/>
  <c r="O117" s="1"/>
  <c r="J117"/>
  <c r="K117" s="1"/>
  <c r="H117"/>
  <c r="R116"/>
  <c r="Q116" s="1"/>
  <c r="N116"/>
  <c r="O116" s="1"/>
  <c r="J116"/>
  <c r="L116" s="1"/>
  <c r="H116"/>
  <c r="R115"/>
  <c r="Q115" s="1"/>
  <c r="N115"/>
  <c r="J115"/>
  <c r="L115" s="1"/>
  <c r="H115"/>
  <c r="R114"/>
  <c r="Q114" s="1"/>
  <c r="N114"/>
  <c r="O114" s="1"/>
  <c r="J114"/>
  <c r="L114" s="1"/>
  <c r="H114"/>
  <c r="R113"/>
  <c r="Q113" s="1"/>
  <c r="N113"/>
  <c r="J113"/>
  <c r="H113"/>
  <c r="R112"/>
  <c r="Q112" s="1"/>
  <c r="N112"/>
  <c r="J112"/>
  <c r="L112" s="1"/>
  <c r="H112"/>
  <c r="R111"/>
  <c r="Q111" s="1"/>
  <c r="N111"/>
  <c r="J111"/>
  <c r="L111" s="1"/>
  <c r="H111"/>
  <c r="N110"/>
  <c r="J110"/>
  <c r="H110"/>
  <c r="N109"/>
  <c r="T109" s="1"/>
  <c r="J109"/>
  <c r="L109" s="1"/>
  <c r="H109"/>
  <c r="N108"/>
  <c r="J108"/>
  <c r="L108" s="1"/>
  <c r="H108"/>
  <c r="R107"/>
  <c r="Q107" s="1"/>
  <c r="N107"/>
  <c r="J107"/>
  <c r="L107" s="1"/>
  <c r="H107"/>
  <c r="R106"/>
  <c r="Q106" s="1"/>
  <c r="N106"/>
  <c r="J106"/>
  <c r="L106" s="1"/>
  <c r="H106"/>
  <c r="R105"/>
  <c r="Q105" s="1"/>
  <c r="N105"/>
  <c r="O105" s="1"/>
  <c r="J105"/>
  <c r="L105" s="1"/>
  <c r="H105"/>
  <c r="R104"/>
  <c r="Q104" s="1"/>
  <c r="N104"/>
  <c r="J104"/>
  <c r="L104" s="1"/>
  <c r="H104"/>
  <c r="N103"/>
  <c r="J103"/>
  <c r="H103"/>
  <c r="N102"/>
  <c r="J102"/>
  <c r="H102"/>
  <c r="N101"/>
  <c r="J101"/>
  <c r="H101"/>
  <c r="N100"/>
  <c r="J100"/>
  <c r="H100"/>
  <c r="R99"/>
  <c r="Q99" s="1"/>
  <c r="N99"/>
  <c r="O99" s="1"/>
  <c r="J99"/>
  <c r="L99" s="1"/>
  <c r="H99"/>
  <c r="R98"/>
  <c r="Q98" s="1"/>
  <c r="N98"/>
  <c r="J98"/>
  <c r="L98" s="1"/>
  <c r="H98"/>
  <c r="R97"/>
  <c r="Q97" s="1"/>
  <c r="N97"/>
  <c r="J97"/>
  <c r="L97" s="1"/>
  <c r="H97"/>
  <c r="R96"/>
  <c r="Q96" s="1"/>
  <c r="N96"/>
  <c r="J96"/>
  <c r="L96" s="1"/>
  <c r="H96"/>
  <c r="N95"/>
  <c r="T95" s="1"/>
  <c r="J95"/>
  <c r="L95" s="1"/>
  <c r="H95"/>
  <c r="N94"/>
  <c r="T94" s="1"/>
  <c r="J94"/>
  <c r="L94" s="1"/>
  <c r="H94"/>
  <c r="N93"/>
  <c r="J93"/>
  <c r="H93"/>
  <c r="N92"/>
  <c r="J92"/>
  <c r="L92" s="1"/>
  <c r="H92"/>
  <c r="N91"/>
  <c r="J91"/>
  <c r="H91"/>
  <c r="N90"/>
  <c r="J90"/>
  <c r="H90"/>
  <c r="N89"/>
  <c r="J89"/>
  <c r="L89" s="1"/>
  <c r="H89"/>
  <c r="N88"/>
  <c r="J88"/>
  <c r="L88" s="1"/>
  <c r="H88"/>
  <c r="N87"/>
  <c r="J87"/>
  <c r="H87"/>
  <c r="N86"/>
  <c r="J86"/>
  <c r="L86" s="1"/>
  <c r="H86"/>
  <c r="R85"/>
  <c r="Q85" s="1"/>
  <c r="N85"/>
  <c r="O85" s="1"/>
  <c r="J85"/>
  <c r="L85" s="1"/>
  <c r="H85"/>
  <c r="R84"/>
  <c r="Q84" s="1"/>
  <c r="N84"/>
  <c r="J84"/>
  <c r="L84" s="1"/>
  <c r="H84"/>
  <c r="N83"/>
  <c r="J83"/>
  <c r="H83"/>
  <c r="N82"/>
  <c r="J82"/>
  <c r="H82"/>
  <c r="N81"/>
  <c r="O81" s="1"/>
  <c r="J81"/>
  <c r="H81"/>
  <c r="N80"/>
  <c r="J80"/>
  <c r="H80"/>
  <c r="N79"/>
  <c r="J79"/>
  <c r="H79"/>
  <c r="N78"/>
  <c r="J78"/>
  <c r="H78"/>
  <c r="N77"/>
  <c r="J77"/>
  <c r="K77" s="1"/>
  <c r="H77"/>
  <c r="N76"/>
  <c r="P76" s="1"/>
  <c r="J76"/>
  <c r="H76"/>
  <c r="N75"/>
  <c r="J75"/>
  <c r="H75"/>
  <c r="R74"/>
  <c r="Q74" s="1"/>
  <c r="N74"/>
  <c r="J74"/>
  <c r="L74" s="1"/>
  <c r="H74"/>
  <c r="R73"/>
  <c r="Q73" s="1"/>
  <c r="N73"/>
  <c r="J73"/>
  <c r="L73" s="1"/>
  <c r="H73"/>
  <c r="R72"/>
  <c r="Q72" s="1"/>
  <c r="N72"/>
  <c r="T72" s="1"/>
  <c r="V72" s="1"/>
  <c r="J72"/>
  <c r="L72" s="1"/>
  <c r="H72"/>
  <c r="R71"/>
  <c r="Q71" s="1"/>
  <c r="N71"/>
  <c r="J71"/>
  <c r="L71" s="1"/>
  <c r="H71"/>
  <c r="R70"/>
  <c r="Q70" s="1"/>
  <c r="N70"/>
  <c r="J70"/>
  <c r="L70" s="1"/>
  <c r="H70"/>
  <c r="R69"/>
  <c r="Q69" s="1"/>
  <c r="N69"/>
  <c r="O69" s="1"/>
  <c r="J69"/>
  <c r="L69" s="1"/>
  <c r="H69"/>
  <c r="R68"/>
  <c r="Q68" s="1"/>
  <c r="N68"/>
  <c r="O68" s="1"/>
  <c r="J68"/>
  <c r="L68" s="1"/>
  <c r="H68"/>
  <c r="R67"/>
  <c r="Q67" s="1"/>
  <c r="N67"/>
  <c r="J67"/>
  <c r="L67" s="1"/>
  <c r="H67"/>
  <c r="R66"/>
  <c r="Q66" s="1"/>
  <c r="N66"/>
  <c r="J66"/>
  <c r="L66" s="1"/>
  <c r="H66"/>
  <c r="R65"/>
  <c r="Q65" s="1"/>
  <c r="N65"/>
  <c r="J65"/>
  <c r="L65" s="1"/>
  <c r="H65"/>
  <c r="R64"/>
  <c r="Q64" s="1"/>
  <c r="N64"/>
  <c r="O64" s="1"/>
  <c r="J64"/>
  <c r="L64" s="1"/>
  <c r="H64"/>
  <c r="R63"/>
  <c r="Q63" s="1"/>
  <c r="N63"/>
  <c r="J63"/>
  <c r="L63" s="1"/>
  <c r="H63"/>
  <c r="R62"/>
  <c r="Q62" s="1"/>
  <c r="N62"/>
  <c r="J62"/>
  <c r="L62" s="1"/>
  <c r="H62"/>
  <c r="R61"/>
  <c r="Q61" s="1"/>
  <c r="N61"/>
  <c r="J61"/>
  <c r="L61" s="1"/>
  <c r="H61"/>
  <c r="R60"/>
  <c r="Q60" s="1"/>
  <c r="N60"/>
  <c r="O60" s="1"/>
  <c r="J60"/>
  <c r="L60" s="1"/>
  <c r="H60"/>
  <c r="R59"/>
  <c r="Q59" s="1"/>
  <c r="N59"/>
  <c r="J59"/>
  <c r="L59" s="1"/>
  <c r="H59"/>
  <c r="R58"/>
  <c r="Q58" s="1"/>
  <c r="N58"/>
  <c r="J58"/>
  <c r="L58" s="1"/>
  <c r="H58"/>
  <c r="R57"/>
  <c r="Q57" s="1"/>
  <c r="N57"/>
  <c r="J57"/>
  <c r="L57" s="1"/>
  <c r="H57"/>
  <c r="R56"/>
  <c r="Q56" s="1"/>
  <c r="N56"/>
  <c r="O56" s="1"/>
  <c r="J56"/>
  <c r="L56" s="1"/>
  <c r="H56"/>
  <c r="R55"/>
  <c r="Q55" s="1"/>
  <c r="N55"/>
  <c r="J55"/>
  <c r="L55" s="1"/>
  <c r="H55"/>
  <c r="R54"/>
  <c r="Q54" s="1"/>
  <c r="N54"/>
  <c r="J54"/>
  <c r="L54" s="1"/>
  <c r="H54"/>
  <c r="R53"/>
  <c r="Q53" s="1"/>
  <c r="N53"/>
  <c r="J53"/>
  <c r="L53" s="1"/>
  <c r="H53"/>
  <c r="R52"/>
  <c r="Q52" s="1"/>
  <c r="N52"/>
  <c r="O52" s="1"/>
  <c r="J52"/>
  <c r="L52" s="1"/>
  <c r="H52"/>
  <c r="R51"/>
  <c r="Q51" s="1"/>
  <c r="N51"/>
  <c r="J51"/>
  <c r="L51" s="1"/>
  <c r="H51"/>
  <c r="N29"/>
  <c r="J29"/>
  <c r="H29"/>
  <c r="E29" i="5" s="1"/>
  <c r="R19" i="7"/>
  <c r="Q19" s="1"/>
  <c r="N19"/>
  <c r="J19"/>
  <c r="L19" s="1"/>
  <c r="H19"/>
  <c r="R18"/>
  <c r="Q18" s="1"/>
  <c r="N18"/>
  <c r="J18"/>
  <c r="L18" s="1"/>
  <c r="H18"/>
  <c r="R17"/>
  <c r="Q17" s="1"/>
  <c r="N17"/>
  <c r="O17" s="1"/>
  <c r="J17"/>
  <c r="L17" s="1"/>
  <c r="H17"/>
  <c r="R16"/>
  <c r="Q16" s="1"/>
  <c r="N16"/>
  <c r="J16"/>
  <c r="L16" s="1"/>
  <c r="H16"/>
  <c r="R15"/>
  <c r="Q15" s="1"/>
  <c r="N15"/>
  <c r="J15"/>
  <c r="L15" s="1"/>
  <c r="H15"/>
  <c r="R14"/>
  <c r="Q14" s="1"/>
  <c r="N14"/>
  <c r="J14"/>
  <c r="L14" s="1"/>
  <c r="H14"/>
  <c r="R13"/>
  <c r="Q13" s="1"/>
  <c r="N13"/>
  <c r="O13" s="1"/>
  <c r="J13"/>
  <c r="H13"/>
  <c r="R12"/>
  <c r="Q12" s="1"/>
  <c r="N12"/>
  <c r="J12"/>
  <c r="L12" s="1"/>
  <c r="H12"/>
  <c r="R11"/>
  <c r="Q11" s="1"/>
  <c r="N11"/>
  <c r="J11"/>
  <c r="L11" s="1"/>
  <c r="H11"/>
  <c r="R10"/>
  <c r="Q10" s="1"/>
  <c r="N10"/>
  <c r="J10"/>
  <c r="L10" s="1"/>
  <c r="H10"/>
  <c r="R9"/>
  <c r="Q9" s="1"/>
  <c r="N9"/>
  <c r="J9"/>
  <c r="H9"/>
  <c r="F412" i="1"/>
  <c r="F361"/>
  <c r="F360"/>
  <c r="F359"/>
  <c r="F356"/>
  <c r="F325"/>
  <c r="F324"/>
  <c r="F298"/>
  <c r="F284"/>
  <c r="F160"/>
  <c r="F159"/>
  <c r="F157"/>
  <c r="H9"/>
  <c r="J9"/>
  <c r="I9" s="1"/>
  <c r="N9"/>
  <c r="M9" s="1"/>
  <c r="R9"/>
  <c r="Q9" s="1"/>
  <c r="H10"/>
  <c r="J10"/>
  <c r="I10" s="1"/>
  <c r="N10"/>
  <c r="M10" s="1"/>
  <c r="R10"/>
  <c r="Q10" s="1"/>
  <c r="H11"/>
  <c r="J11"/>
  <c r="I11" s="1"/>
  <c r="N11"/>
  <c r="M11" s="1"/>
  <c r="R11"/>
  <c r="Q11" s="1"/>
  <c r="H12"/>
  <c r="J12"/>
  <c r="I12" s="1"/>
  <c r="N12"/>
  <c r="M12" s="1"/>
  <c r="R12"/>
  <c r="Q12" s="1"/>
  <c r="H13"/>
  <c r="J13"/>
  <c r="I13" s="1"/>
  <c r="N13"/>
  <c r="M13" s="1"/>
  <c r="R13"/>
  <c r="Q13" s="1"/>
  <c r="H14"/>
  <c r="J14"/>
  <c r="I14" s="1"/>
  <c r="N14"/>
  <c r="M14" s="1"/>
  <c r="R14"/>
  <c r="Q14" s="1"/>
  <c r="T14" s="1"/>
  <c r="H15"/>
  <c r="J15"/>
  <c r="I15" s="1"/>
  <c r="N15"/>
  <c r="M15" s="1"/>
  <c r="R15"/>
  <c r="Q15" s="1"/>
  <c r="T15" s="1"/>
  <c r="H16"/>
  <c r="J16"/>
  <c r="I16" s="1"/>
  <c r="N16"/>
  <c r="M16" s="1"/>
  <c r="R16"/>
  <c r="Q16" s="1"/>
  <c r="H17"/>
  <c r="J17"/>
  <c r="I17" s="1"/>
  <c r="N17"/>
  <c r="M17" s="1"/>
  <c r="H18"/>
  <c r="J18"/>
  <c r="I18" s="1"/>
  <c r="N18"/>
  <c r="M18" s="1"/>
  <c r="H19"/>
  <c r="J19"/>
  <c r="I19" s="1"/>
  <c r="N19"/>
  <c r="M19" s="1"/>
  <c r="H20"/>
  <c r="J20"/>
  <c r="I20" s="1"/>
  <c r="N20"/>
  <c r="M20" s="1"/>
  <c r="H21"/>
  <c r="J21"/>
  <c r="I21" s="1"/>
  <c r="N21"/>
  <c r="M21" s="1"/>
  <c r="R21"/>
  <c r="Q21" s="1"/>
  <c r="H22"/>
  <c r="J22"/>
  <c r="I22" s="1"/>
  <c r="N22"/>
  <c r="M22" s="1"/>
  <c r="R22"/>
  <c r="Q22" s="1"/>
  <c r="H23"/>
  <c r="J23"/>
  <c r="I23" s="1"/>
  <c r="N23"/>
  <c r="M23" s="1"/>
  <c r="R23"/>
  <c r="Q23" s="1"/>
  <c r="H24"/>
  <c r="J24"/>
  <c r="I24" s="1"/>
  <c r="N24"/>
  <c r="M24" s="1"/>
  <c r="R24"/>
  <c r="Q24" s="1"/>
  <c r="H25"/>
  <c r="J25"/>
  <c r="I25" s="1"/>
  <c r="N25"/>
  <c r="M25" s="1"/>
  <c r="R25"/>
  <c r="Q25" s="1"/>
  <c r="H26"/>
  <c r="J26"/>
  <c r="I26" s="1"/>
  <c r="N26"/>
  <c r="M26" s="1"/>
  <c r="R26"/>
  <c r="Q26" s="1"/>
  <c r="T26" s="1"/>
  <c r="H27"/>
  <c r="J27"/>
  <c r="I27" s="1"/>
  <c r="N27"/>
  <c r="M27" s="1"/>
  <c r="R27"/>
  <c r="Q27" s="1"/>
  <c r="T27" s="1"/>
  <c r="H28"/>
  <c r="J28"/>
  <c r="I28" s="1"/>
  <c r="N28"/>
  <c r="M28" s="1"/>
  <c r="R28"/>
  <c r="Q28" s="1"/>
  <c r="T28" s="1"/>
  <c r="H29"/>
  <c r="J29"/>
  <c r="I29" s="1"/>
  <c r="N29"/>
  <c r="M29" s="1"/>
  <c r="R29"/>
  <c r="Q29" s="1"/>
  <c r="H30"/>
  <c r="J30"/>
  <c r="I30" s="1"/>
  <c r="N30"/>
  <c r="M30" s="1"/>
  <c r="R30"/>
  <c r="Q30" s="1"/>
  <c r="H31"/>
  <c r="J31"/>
  <c r="I31" s="1"/>
  <c r="N31"/>
  <c r="M31" s="1"/>
  <c r="R31"/>
  <c r="Q31" s="1"/>
  <c r="H32"/>
  <c r="J32"/>
  <c r="I32" s="1"/>
  <c r="N32"/>
  <c r="M32" s="1"/>
  <c r="R32"/>
  <c r="Q32" s="1"/>
  <c r="H33"/>
  <c r="J33"/>
  <c r="I33" s="1"/>
  <c r="N33"/>
  <c r="M33" s="1"/>
  <c r="R33"/>
  <c r="Q33" s="1"/>
  <c r="H34"/>
  <c r="J34"/>
  <c r="I34" s="1"/>
  <c r="N34"/>
  <c r="M34" s="1"/>
  <c r="H35"/>
  <c r="J35"/>
  <c r="I35" s="1"/>
  <c r="N35"/>
  <c r="M35" s="1"/>
  <c r="H36"/>
  <c r="J36"/>
  <c r="I36" s="1"/>
  <c r="N36"/>
  <c r="M36" s="1"/>
  <c r="H37"/>
  <c r="J37"/>
  <c r="I37" s="1"/>
  <c r="N37"/>
  <c r="M37" s="1"/>
  <c r="H38"/>
  <c r="J38"/>
  <c r="I38" s="1"/>
  <c r="N38"/>
  <c r="M38" s="1"/>
  <c r="R38"/>
  <c r="Q38" s="1"/>
  <c r="H39"/>
  <c r="J39"/>
  <c r="I39" s="1"/>
  <c r="N39"/>
  <c r="M39" s="1"/>
  <c r="R39"/>
  <c r="Q39" s="1"/>
  <c r="H40"/>
  <c r="J40"/>
  <c r="I40" s="1"/>
  <c r="N40"/>
  <c r="M40" s="1"/>
  <c r="R40"/>
  <c r="Q40" s="1"/>
  <c r="H41"/>
  <c r="J41"/>
  <c r="I41" s="1"/>
  <c r="N41"/>
  <c r="M41" s="1"/>
  <c r="R41"/>
  <c r="Q41" s="1"/>
  <c r="T41" s="1"/>
  <c r="H42"/>
  <c r="I42"/>
  <c r="J42"/>
  <c r="K42"/>
  <c r="L42"/>
  <c r="N42"/>
  <c r="M42" s="1"/>
  <c r="R42"/>
  <c r="Q42" s="1"/>
  <c r="H43"/>
  <c r="J43"/>
  <c r="I43" s="1"/>
  <c r="N43"/>
  <c r="M43" s="1"/>
  <c r="R43"/>
  <c r="Q43" s="1"/>
  <c r="H44"/>
  <c r="J44"/>
  <c r="I44" s="1"/>
  <c r="N44"/>
  <c r="M44" s="1"/>
  <c r="R44"/>
  <c r="Q44" s="1"/>
  <c r="H45"/>
  <c r="J45"/>
  <c r="I45" s="1"/>
  <c r="N45"/>
  <c r="M45" s="1"/>
  <c r="R45"/>
  <c r="Q45" s="1"/>
  <c r="H46"/>
  <c r="J46"/>
  <c r="I46" s="1"/>
  <c r="N46"/>
  <c r="M46" s="1"/>
  <c r="R46"/>
  <c r="Q46" s="1"/>
  <c r="H47"/>
  <c r="J47"/>
  <c r="I47" s="1"/>
  <c r="N47"/>
  <c r="M47" s="1"/>
  <c r="R47"/>
  <c r="Q47" s="1"/>
  <c r="H48"/>
  <c r="J48"/>
  <c r="I48" s="1"/>
  <c r="N48"/>
  <c r="M48" s="1"/>
  <c r="R48"/>
  <c r="Q48" s="1"/>
  <c r="H49"/>
  <c r="J49"/>
  <c r="I49" s="1"/>
  <c r="N49"/>
  <c r="M49" s="1"/>
  <c r="R49"/>
  <c r="Q49" s="1"/>
  <c r="H50"/>
  <c r="J50"/>
  <c r="I50" s="1"/>
  <c r="N50"/>
  <c r="M50" s="1"/>
  <c r="R50"/>
  <c r="Q50" s="1"/>
  <c r="H51"/>
  <c r="J51"/>
  <c r="I51" s="1"/>
  <c r="N51"/>
  <c r="M51" s="1"/>
  <c r="R51"/>
  <c r="Q51" s="1"/>
  <c r="H52"/>
  <c r="J52"/>
  <c r="I52" s="1"/>
  <c r="N52"/>
  <c r="M52" s="1"/>
  <c r="H53"/>
  <c r="J53"/>
  <c r="I53" s="1"/>
  <c r="N53"/>
  <c r="M53" s="1"/>
  <c r="R53"/>
  <c r="Q53" s="1"/>
  <c r="H54"/>
  <c r="J54"/>
  <c r="I54" s="1"/>
  <c r="N54"/>
  <c r="M54" s="1"/>
  <c r="R54"/>
  <c r="Q54" s="1"/>
  <c r="H55"/>
  <c r="J55"/>
  <c r="I55" s="1"/>
  <c r="N55"/>
  <c r="M55" s="1"/>
  <c r="R55"/>
  <c r="Q55" s="1"/>
  <c r="H56"/>
  <c r="J56"/>
  <c r="I56" s="1"/>
  <c r="N56"/>
  <c r="M56" s="1"/>
  <c r="R56"/>
  <c r="Q56" s="1"/>
  <c r="H57"/>
  <c r="J57"/>
  <c r="L57" s="1"/>
  <c r="N57"/>
  <c r="P57" s="1"/>
  <c r="R57"/>
  <c r="Q57" s="1"/>
  <c r="H58"/>
  <c r="J58"/>
  <c r="I58" s="1"/>
  <c r="N58"/>
  <c r="M58" s="1"/>
  <c r="R58"/>
  <c r="Q58" s="1"/>
  <c r="H59"/>
  <c r="J59"/>
  <c r="L59" s="1"/>
  <c r="N59"/>
  <c r="P59" s="1"/>
  <c r="R59"/>
  <c r="Q59" s="1"/>
  <c r="H60"/>
  <c r="J60"/>
  <c r="I60" s="1"/>
  <c r="N60"/>
  <c r="M60" s="1"/>
  <c r="R60"/>
  <c r="Q60" s="1"/>
  <c r="H61"/>
  <c r="J61"/>
  <c r="L61" s="1"/>
  <c r="N61"/>
  <c r="P61" s="1"/>
  <c r="R61"/>
  <c r="Q61" s="1"/>
  <c r="H62"/>
  <c r="J62"/>
  <c r="I62" s="1"/>
  <c r="N62"/>
  <c r="M62" s="1"/>
  <c r="R62"/>
  <c r="Q62" s="1"/>
  <c r="T62" s="1"/>
  <c r="H63"/>
  <c r="J63"/>
  <c r="L63" s="1"/>
  <c r="N63"/>
  <c r="P63" s="1"/>
  <c r="R63"/>
  <c r="Q63" s="1"/>
  <c r="H64"/>
  <c r="J64"/>
  <c r="I64" s="1"/>
  <c r="N64"/>
  <c r="M64" s="1"/>
  <c r="R64"/>
  <c r="Q64" s="1"/>
  <c r="H65"/>
  <c r="J65"/>
  <c r="L65" s="1"/>
  <c r="N65"/>
  <c r="P65" s="1"/>
  <c r="R65"/>
  <c r="Q65" s="1"/>
  <c r="H66"/>
  <c r="J66"/>
  <c r="I66" s="1"/>
  <c r="N66"/>
  <c r="M66" s="1"/>
  <c r="R66"/>
  <c r="Q66" s="1"/>
  <c r="T66" s="1"/>
  <c r="H67"/>
  <c r="J67"/>
  <c r="I67" s="1"/>
  <c r="N67"/>
  <c r="M67" s="1"/>
  <c r="R67"/>
  <c r="Q67" s="1"/>
  <c r="T67" s="1"/>
  <c r="H68"/>
  <c r="J68"/>
  <c r="I68" s="1"/>
  <c r="N68"/>
  <c r="M68" s="1"/>
  <c r="R68"/>
  <c r="Q68" s="1"/>
  <c r="H69"/>
  <c r="J69"/>
  <c r="I69" s="1"/>
  <c r="N69"/>
  <c r="M69" s="1"/>
  <c r="R69"/>
  <c r="Q69" s="1"/>
  <c r="T69" s="1"/>
  <c r="H70"/>
  <c r="J70"/>
  <c r="I70" s="1"/>
  <c r="N70"/>
  <c r="M70" s="1"/>
  <c r="R70"/>
  <c r="Q70" s="1"/>
  <c r="H71"/>
  <c r="J71"/>
  <c r="I71" s="1"/>
  <c r="N71"/>
  <c r="M71" s="1"/>
  <c r="R71"/>
  <c r="Q71" s="1"/>
  <c r="H72"/>
  <c r="J72"/>
  <c r="I72" s="1"/>
  <c r="N72"/>
  <c r="M72" s="1"/>
  <c r="H73"/>
  <c r="J73"/>
  <c r="I73" s="1"/>
  <c r="N73"/>
  <c r="M73" s="1"/>
  <c r="H74"/>
  <c r="J74"/>
  <c r="I74" s="1"/>
  <c r="N74"/>
  <c r="M74" s="1"/>
  <c r="R74"/>
  <c r="Q74" s="1"/>
  <c r="H75"/>
  <c r="J75"/>
  <c r="I75" s="1"/>
  <c r="N75"/>
  <c r="M75" s="1"/>
  <c r="R75"/>
  <c r="Q75" s="1"/>
  <c r="H76"/>
  <c r="J76"/>
  <c r="I76" s="1"/>
  <c r="N76"/>
  <c r="M76" s="1"/>
  <c r="R76"/>
  <c r="Q76" s="1"/>
  <c r="H77"/>
  <c r="J77"/>
  <c r="I77" s="1"/>
  <c r="N77"/>
  <c r="M77" s="1"/>
  <c r="R77"/>
  <c r="Q77" s="1"/>
  <c r="H78"/>
  <c r="J78"/>
  <c r="I78" s="1"/>
  <c r="N78"/>
  <c r="M78" s="1"/>
  <c r="R78"/>
  <c r="Q78" s="1"/>
  <c r="H79"/>
  <c r="J79"/>
  <c r="I79" s="1"/>
  <c r="N79"/>
  <c r="M79" s="1"/>
  <c r="R79"/>
  <c r="Q79" s="1"/>
  <c r="H80"/>
  <c r="J80"/>
  <c r="I80" s="1"/>
  <c r="N80"/>
  <c r="M80" s="1"/>
  <c r="R80"/>
  <c r="Q80" s="1"/>
  <c r="H81"/>
  <c r="J81"/>
  <c r="I81" s="1"/>
  <c r="N81"/>
  <c r="M81" s="1"/>
  <c r="R81"/>
  <c r="Q81" s="1"/>
  <c r="T81" s="1"/>
  <c r="H82"/>
  <c r="J82"/>
  <c r="I82" s="1"/>
  <c r="N82"/>
  <c r="M82" s="1"/>
  <c r="R82"/>
  <c r="Q82" s="1"/>
  <c r="T82" s="1"/>
  <c r="H83"/>
  <c r="J83"/>
  <c r="I83" s="1"/>
  <c r="N83"/>
  <c r="M83" s="1"/>
  <c r="R83"/>
  <c r="Q83" s="1"/>
  <c r="T83" s="1"/>
  <c r="H84"/>
  <c r="J84"/>
  <c r="I84" s="1"/>
  <c r="N84"/>
  <c r="M84" s="1"/>
  <c r="R84"/>
  <c r="Q84" s="1"/>
  <c r="H85"/>
  <c r="J85"/>
  <c r="I85" s="1"/>
  <c r="N85"/>
  <c r="M85" s="1"/>
  <c r="R85"/>
  <c r="Q85" s="1"/>
  <c r="T85" s="1"/>
  <c r="H86"/>
  <c r="J86"/>
  <c r="I86" s="1"/>
  <c r="N86"/>
  <c r="M86" s="1"/>
  <c r="R86"/>
  <c r="Q86" s="1"/>
  <c r="H87"/>
  <c r="J87"/>
  <c r="I87" s="1"/>
  <c r="N87"/>
  <c r="M87" s="1"/>
  <c r="R87"/>
  <c r="Q87" s="1"/>
  <c r="H88"/>
  <c r="J88"/>
  <c r="I88" s="1"/>
  <c r="N88"/>
  <c r="M88" s="1"/>
  <c r="H89"/>
  <c r="J89"/>
  <c r="I89" s="1"/>
  <c r="N89"/>
  <c r="M89" s="1"/>
  <c r="H90"/>
  <c r="J90"/>
  <c r="I90" s="1"/>
  <c r="N90"/>
  <c r="M90" s="1"/>
  <c r="H91"/>
  <c r="J91"/>
  <c r="I91" s="1"/>
  <c r="N91"/>
  <c r="M91" s="1"/>
  <c r="H92"/>
  <c r="J92"/>
  <c r="I92" s="1"/>
  <c r="N92"/>
  <c r="M92" s="1"/>
  <c r="H93"/>
  <c r="J93"/>
  <c r="I93" s="1"/>
  <c r="N93"/>
  <c r="M93" s="1"/>
  <c r="H94"/>
  <c r="J94"/>
  <c r="I94" s="1"/>
  <c r="N94"/>
  <c r="M94" s="1"/>
  <c r="H95"/>
  <c r="J95"/>
  <c r="I95" s="1"/>
  <c r="N95"/>
  <c r="M95" s="1"/>
  <c r="H96"/>
  <c r="J96"/>
  <c r="I96" s="1"/>
  <c r="N96"/>
  <c r="M96" s="1"/>
  <c r="H97"/>
  <c r="J97"/>
  <c r="I97" s="1"/>
  <c r="N97"/>
  <c r="M97" s="1"/>
  <c r="H98"/>
  <c r="J98"/>
  <c r="I98" s="1"/>
  <c r="N98"/>
  <c r="M98" s="1"/>
  <c r="H99"/>
  <c r="J99"/>
  <c r="I99" s="1"/>
  <c r="N99"/>
  <c r="M99" s="1"/>
  <c r="H100"/>
  <c r="J100"/>
  <c r="I100" s="1"/>
  <c r="N100"/>
  <c r="M100" s="1"/>
  <c r="H101"/>
  <c r="J101"/>
  <c r="I101" s="1"/>
  <c r="N101"/>
  <c r="M101" s="1"/>
  <c r="H102"/>
  <c r="J102"/>
  <c r="I102" s="1"/>
  <c r="N102"/>
  <c r="M102" s="1"/>
  <c r="H103"/>
  <c r="J103"/>
  <c r="I103" s="1"/>
  <c r="N103"/>
  <c r="M103" s="1"/>
  <c r="H104"/>
  <c r="J104"/>
  <c r="I104" s="1"/>
  <c r="N104"/>
  <c r="M104" s="1"/>
  <c r="H105"/>
  <c r="J105"/>
  <c r="I105" s="1"/>
  <c r="N105"/>
  <c r="M105" s="1"/>
  <c r="H106"/>
  <c r="J106"/>
  <c r="I106" s="1"/>
  <c r="N106"/>
  <c r="M106" s="1"/>
  <c r="H107"/>
  <c r="J107"/>
  <c r="I107" s="1"/>
  <c r="N107"/>
  <c r="M107" s="1"/>
  <c r="H108"/>
  <c r="J108"/>
  <c r="I108" s="1"/>
  <c r="N108"/>
  <c r="M108" s="1"/>
  <c r="H109"/>
  <c r="J109"/>
  <c r="I109" s="1"/>
  <c r="N109"/>
  <c r="M109" s="1"/>
  <c r="H110"/>
  <c r="J110"/>
  <c r="I110" s="1"/>
  <c r="N110"/>
  <c r="M110" s="1"/>
  <c r="R110"/>
  <c r="Q110" s="1"/>
  <c r="H111"/>
  <c r="J111"/>
  <c r="I111" s="1"/>
  <c r="N111"/>
  <c r="M111" s="1"/>
  <c r="R111"/>
  <c r="Q111" s="1"/>
  <c r="H112"/>
  <c r="J112"/>
  <c r="L112" s="1"/>
  <c r="N112"/>
  <c r="P112" s="1"/>
  <c r="R112"/>
  <c r="Q112" s="1"/>
  <c r="H113"/>
  <c r="J113"/>
  <c r="I113" s="1"/>
  <c r="N113"/>
  <c r="M113" s="1"/>
  <c r="R113"/>
  <c r="Q113" s="1"/>
  <c r="H114"/>
  <c r="J114"/>
  <c r="N114"/>
  <c r="R114"/>
  <c r="Q114" s="1"/>
  <c r="H115"/>
  <c r="J115"/>
  <c r="I115" s="1"/>
  <c r="N115"/>
  <c r="P115" s="1"/>
  <c r="R115"/>
  <c r="Q115" s="1"/>
  <c r="H116"/>
  <c r="J116"/>
  <c r="L116" s="1"/>
  <c r="N116"/>
  <c r="P116" s="1"/>
  <c r="R116"/>
  <c r="Q116" s="1"/>
  <c r="H117"/>
  <c r="J117"/>
  <c r="I117" s="1"/>
  <c r="N117"/>
  <c r="M117" s="1"/>
  <c r="R117"/>
  <c r="Q117" s="1"/>
  <c r="T117" s="1"/>
  <c r="S117" s="1"/>
  <c r="H118"/>
  <c r="J118"/>
  <c r="N118"/>
  <c r="R118"/>
  <c r="Q118" s="1"/>
  <c r="H119"/>
  <c r="J119"/>
  <c r="L119" s="1"/>
  <c r="N119"/>
  <c r="P119" s="1"/>
  <c r="R119"/>
  <c r="Q119" s="1"/>
  <c r="H120"/>
  <c r="J120"/>
  <c r="I120" s="1"/>
  <c r="N120"/>
  <c r="M120" s="1"/>
  <c r="R120"/>
  <c r="Q120" s="1"/>
  <c r="H121"/>
  <c r="J121"/>
  <c r="I121" s="1"/>
  <c r="N121"/>
  <c r="M121" s="1"/>
  <c r="R121"/>
  <c r="Q121" s="1"/>
  <c r="H122"/>
  <c r="J122"/>
  <c r="L122" s="1"/>
  <c r="N122"/>
  <c r="P122" s="1"/>
  <c r="R122"/>
  <c r="Q122" s="1"/>
  <c r="H123"/>
  <c r="J123"/>
  <c r="N123"/>
  <c r="R123"/>
  <c r="Q123" s="1"/>
  <c r="H124"/>
  <c r="J124"/>
  <c r="I124" s="1"/>
  <c r="N124"/>
  <c r="M124" s="1"/>
  <c r="R124"/>
  <c r="Q124" s="1"/>
  <c r="H125"/>
  <c r="J125"/>
  <c r="I125" s="1"/>
  <c r="N125"/>
  <c r="M125" s="1"/>
  <c r="R125"/>
  <c r="Q125" s="1"/>
  <c r="H126"/>
  <c r="J126"/>
  <c r="L126" s="1"/>
  <c r="N126"/>
  <c r="P126" s="1"/>
  <c r="R126"/>
  <c r="Q126" s="1"/>
  <c r="H127"/>
  <c r="J127"/>
  <c r="N127"/>
  <c r="R127"/>
  <c r="Q127" s="1"/>
  <c r="H128"/>
  <c r="J128"/>
  <c r="I128" s="1"/>
  <c r="N128"/>
  <c r="M128" s="1"/>
  <c r="R128"/>
  <c r="Q128" s="1"/>
  <c r="H129"/>
  <c r="J129"/>
  <c r="I129" s="1"/>
  <c r="N129"/>
  <c r="M129" s="1"/>
  <c r="H130"/>
  <c r="J130"/>
  <c r="N130"/>
  <c r="P130" s="1"/>
  <c r="H131"/>
  <c r="J131"/>
  <c r="N131"/>
  <c r="H132"/>
  <c r="J132"/>
  <c r="I132" s="1"/>
  <c r="N132"/>
  <c r="M132" s="1"/>
  <c r="H133"/>
  <c r="J133"/>
  <c r="I133" s="1"/>
  <c r="N133"/>
  <c r="M133" s="1"/>
  <c r="H134"/>
  <c r="J134"/>
  <c r="N134"/>
  <c r="P134" s="1"/>
  <c r="H135"/>
  <c r="J135"/>
  <c r="N135"/>
  <c r="H136"/>
  <c r="J136"/>
  <c r="I136" s="1"/>
  <c r="N136"/>
  <c r="M136" s="1"/>
  <c r="H137"/>
  <c r="J137"/>
  <c r="I137" s="1"/>
  <c r="N137"/>
  <c r="M137" s="1"/>
  <c r="H138"/>
  <c r="J138"/>
  <c r="I138" s="1"/>
  <c r="N138"/>
  <c r="M138" s="1"/>
  <c r="H139"/>
  <c r="J139"/>
  <c r="I139" s="1"/>
  <c r="N139"/>
  <c r="M139" s="1"/>
  <c r="H140"/>
  <c r="J140"/>
  <c r="I140" s="1"/>
  <c r="N140"/>
  <c r="M140" s="1"/>
  <c r="H141"/>
  <c r="J141"/>
  <c r="I141" s="1"/>
  <c r="N141"/>
  <c r="M141" s="1"/>
  <c r="H142"/>
  <c r="J142"/>
  <c r="I142" s="1"/>
  <c r="N142"/>
  <c r="M142" s="1"/>
  <c r="H143"/>
  <c r="J143"/>
  <c r="I143" s="1"/>
  <c r="N143"/>
  <c r="M143" s="1"/>
  <c r="R143"/>
  <c r="Q143" s="1"/>
  <c r="H144"/>
  <c r="J144"/>
  <c r="I144" s="1"/>
  <c r="N144"/>
  <c r="M144" s="1"/>
  <c r="R144"/>
  <c r="Q144" s="1"/>
  <c r="H145"/>
  <c r="J145"/>
  <c r="I145" s="1"/>
  <c r="N145"/>
  <c r="M145" s="1"/>
  <c r="R145"/>
  <c r="Q145" s="1"/>
  <c r="H146"/>
  <c r="J146"/>
  <c r="I146" s="1"/>
  <c r="N146"/>
  <c r="M146" s="1"/>
  <c r="R146"/>
  <c r="Q146" s="1"/>
  <c r="H147"/>
  <c r="J147"/>
  <c r="I147" s="1"/>
  <c r="N147"/>
  <c r="M147" s="1"/>
  <c r="R147"/>
  <c r="Q147" s="1"/>
  <c r="H148"/>
  <c r="J148"/>
  <c r="I148" s="1"/>
  <c r="N148"/>
  <c r="M148" s="1"/>
  <c r="R148"/>
  <c r="Q148" s="1"/>
  <c r="H149"/>
  <c r="J149"/>
  <c r="I149" s="1"/>
  <c r="N149"/>
  <c r="M149" s="1"/>
  <c r="R149"/>
  <c r="Q149" s="1"/>
  <c r="H150"/>
  <c r="J150"/>
  <c r="I150" s="1"/>
  <c r="N150"/>
  <c r="M150" s="1"/>
  <c r="R150"/>
  <c r="Q150" s="1"/>
  <c r="H151"/>
  <c r="J151"/>
  <c r="I151" s="1"/>
  <c r="N151"/>
  <c r="M151" s="1"/>
  <c r="R151"/>
  <c r="Q151" s="1"/>
  <c r="H152"/>
  <c r="J152"/>
  <c r="I152" s="1"/>
  <c r="N152"/>
  <c r="M152" s="1"/>
  <c r="H153"/>
  <c r="J153"/>
  <c r="I153" s="1"/>
  <c r="N153"/>
  <c r="M153" s="1"/>
  <c r="H154"/>
  <c r="J154"/>
  <c r="I154" s="1"/>
  <c r="N154"/>
  <c r="M154" s="1"/>
  <c r="H155"/>
  <c r="J155"/>
  <c r="I155" s="1"/>
  <c r="N155"/>
  <c r="M155" s="1"/>
  <c r="H156"/>
  <c r="J156"/>
  <c r="I156" s="1"/>
  <c r="N156"/>
  <c r="M156" s="1"/>
  <c r="H157"/>
  <c r="J157"/>
  <c r="I157" s="1"/>
  <c r="N157"/>
  <c r="M157" s="1"/>
  <c r="H158"/>
  <c r="J158"/>
  <c r="I158" s="1"/>
  <c r="N158"/>
  <c r="M158" s="1"/>
  <c r="H159"/>
  <c r="J159"/>
  <c r="I159" s="1"/>
  <c r="N159"/>
  <c r="M159" s="1"/>
  <c r="H160"/>
  <c r="J160"/>
  <c r="I160" s="1"/>
  <c r="N160"/>
  <c r="M160" s="1"/>
  <c r="H161"/>
  <c r="J161"/>
  <c r="I161" s="1"/>
  <c r="N161"/>
  <c r="M161" s="1"/>
  <c r="H162"/>
  <c r="J162"/>
  <c r="I162" s="1"/>
  <c r="N162"/>
  <c r="M162" s="1"/>
  <c r="R162"/>
  <c r="Q162" s="1"/>
  <c r="H163"/>
  <c r="J163"/>
  <c r="I163" s="1"/>
  <c r="N163"/>
  <c r="M163" s="1"/>
  <c r="R163"/>
  <c r="Q163" s="1"/>
  <c r="H164"/>
  <c r="J164"/>
  <c r="I164" s="1"/>
  <c r="N164"/>
  <c r="M164" s="1"/>
  <c r="R164"/>
  <c r="Q164" s="1"/>
  <c r="H165"/>
  <c r="J165"/>
  <c r="I165" s="1"/>
  <c r="N165"/>
  <c r="M165" s="1"/>
  <c r="R165"/>
  <c r="Q165" s="1"/>
  <c r="H166"/>
  <c r="J166"/>
  <c r="I166" s="1"/>
  <c r="N166"/>
  <c r="M166" s="1"/>
  <c r="H167"/>
  <c r="J167"/>
  <c r="I167" s="1"/>
  <c r="N167"/>
  <c r="M167" s="1"/>
  <c r="H168"/>
  <c r="J168"/>
  <c r="I168" s="1"/>
  <c r="N168"/>
  <c r="M168" s="1"/>
  <c r="R168"/>
  <c r="Q168" s="1"/>
  <c r="H169"/>
  <c r="J169"/>
  <c r="I169" s="1"/>
  <c r="N169"/>
  <c r="M169" s="1"/>
  <c r="R169"/>
  <c r="Q169" s="1"/>
  <c r="H170"/>
  <c r="J170"/>
  <c r="I170" s="1"/>
  <c r="N170"/>
  <c r="M170" s="1"/>
  <c r="R170"/>
  <c r="Q170" s="1"/>
  <c r="H171"/>
  <c r="J171"/>
  <c r="I171" s="1"/>
  <c r="N171"/>
  <c r="M171" s="1"/>
  <c r="R171"/>
  <c r="Q171" s="1"/>
  <c r="H172"/>
  <c r="J172"/>
  <c r="I172" s="1"/>
  <c r="N172"/>
  <c r="M172" s="1"/>
  <c r="R172"/>
  <c r="Q172" s="1"/>
  <c r="H173"/>
  <c r="J173"/>
  <c r="I173" s="1"/>
  <c r="N173"/>
  <c r="M173" s="1"/>
  <c r="R173"/>
  <c r="Q173" s="1"/>
  <c r="H174"/>
  <c r="J174"/>
  <c r="I174" s="1"/>
  <c r="N174"/>
  <c r="M174" s="1"/>
  <c r="R174"/>
  <c r="Q174" s="1"/>
  <c r="H175"/>
  <c r="J175"/>
  <c r="I175" s="1"/>
  <c r="N175"/>
  <c r="M175" s="1"/>
  <c r="R175"/>
  <c r="Q175" s="1"/>
  <c r="H176"/>
  <c r="J176"/>
  <c r="I176" s="1"/>
  <c r="N176"/>
  <c r="M176" s="1"/>
  <c r="R176"/>
  <c r="Q176" s="1"/>
  <c r="H177"/>
  <c r="J177"/>
  <c r="I177" s="1"/>
  <c r="N177"/>
  <c r="M177" s="1"/>
  <c r="R177"/>
  <c r="Q177" s="1"/>
  <c r="H178"/>
  <c r="J178"/>
  <c r="I178" s="1"/>
  <c r="N178"/>
  <c r="M178" s="1"/>
  <c r="R178"/>
  <c r="Q178" s="1"/>
  <c r="H179"/>
  <c r="J179"/>
  <c r="I179" s="1"/>
  <c r="N179"/>
  <c r="M179" s="1"/>
  <c r="R179"/>
  <c r="Q179" s="1"/>
  <c r="H180"/>
  <c r="J180"/>
  <c r="I180" s="1"/>
  <c r="N180"/>
  <c r="M180" s="1"/>
  <c r="R180"/>
  <c r="Q180" s="1"/>
  <c r="H181"/>
  <c r="J181"/>
  <c r="I181" s="1"/>
  <c r="N181"/>
  <c r="M181" s="1"/>
  <c r="R181"/>
  <c r="Q181" s="1"/>
  <c r="H182"/>
  <c r="J182"/>
  <c r="I182" s="1"/>
  <c r="N182"/>
  <c r="M182" s="1"/>
  <c r="R182"/>
  <c r="Q182" s="1"/>
  <c r="H183"/>
  <c r="J183"/>
  <c r="I183" s="1"/>
  <c r="N183"/>
  <c r="M183" s="1"/>
  <c r="R183"/>
  <c r="Q183" s="1"/>
  <c r="H184"/>
  <c r="J184"/>
  <c r="I184" s="1"/>
  <c r="N184"/>
  <c r="M184" s="1"/>
  <c r="R184"/>
  <c r="Q184" s="1"/>
  <c r="H185"/>
  <c r="J185"/>
  <c r="I185" s="1"/>
  <c r="N185"/>
  <c r="M185" s="1"/>
  <c r="H186"/>
  <c r="J186"/>
  <c r="I186" s="1"/>
  <c r="N186"/>
  <c r="M186" s="1"/>
  <c r="H187"/>
  <c r="J187"/>
  <c r="I187" s="1"/>
  <c r="N187"/>
  <c r="M187" s="1"/>
  <c r="H188"/>
  <c r="J188"/>
  <c r="I188" s="1"/>
  <c r="N188"/>
  <c r="M188" s="1"/>
  <c r="H189"/>
  <c r="J189"/>
  <c r="I189" s="1"/>
  <c r="N189"/>
  <c r="M189" s="1"/>
  <c r="H190"/>
  <c r="J190"/>
  <c r="I190" s="1"/>
  <c r="N190"/>
  <c r="M190" s="1"/>
  <c r="H191"/>
  <c r="J191"/>
  <c r="I191" s="1"/>
  <c r="N191"/>
  <c r="M191" s="1"/>
  <c r="R191"/>
  <c r="Q191" s="1"/>
  <c r="H192"/>
  <c r="J192"/>
  <c r="I192" s="1"/>
  <c r="N192"/>
  <c r="M192" s="1"/>
  <c r="R192"/>
  <c r="Q192" s="1"/>
  <c r="H193"/>
  <c r="J193"/>
  <c r="I193" s="1"/>
  <c r="N193"/>
  <c r="M193" s="1"/>
  <c r="R193"/>
  <c r="Q193" s="1"/>
  <c r="T193" s="1"/>
  <c r="H194"/>
  <c r="J194"/>
  <c r="I194" s="1"/>
  <c r="N194"/>
  <c r="M194" s="1"/>
  <c r="R194"/>
  <c r="Q194" s="1"/>
  <c r="H195"/>
  <c r="J195"/>
  <c r="I195" s="1"/>
  <c r="N195"/>
  <c r="M195" s="1"/>
  <c r="R195"/>
  <c r="Q195" s="1"/>
  <c r="H196"/>
  <c r="J196"/>
  <c r="I196" s="1"/>
  <c r="N196"/>
  <c r="M196" s="1"/>
  <c r="R196"/>
  <c r="Q196" s="1"/>
  <c r="H197"/>
  <c r="J197"/>
  <c r="I197" s="1"/>
  <c r="N197"/>
  <c r="M197" s="1"/>
  <c r="R197"/>
  <c r="Q197" s="1"/>
  <c r="H198"/>
  <c r="J198"/>
  <c r="I198" s="1"/>
  <c r="N198"/>
  <c r="M198" s="1"/>
  <c r="R198"/>
  <c r="Q198" s="1"/>
  <c r="H199"/>
  <c r="J199"/>
  <c r="I199" s="1"/>
  <c r="N199"/>
  <c r="M199" s="1"/>
  <c r="R199"/>
  <c r="Q199" s="1"/>
  <c r="H200"/>
  <c r="J200"/>
  <c r="I200" s="1"/>
  <c r="N200"/>
  <c r="M200" s="1"/>
  <c r="R200"/>
  <c r="Q200" s="1"/>
  <c r="H201"/>
  <c r="J201"/>
  <c r="I201" s="1"/>
  <c r="N201"/>
  <c r="M201" s="1"/>
  <c r="R201"/>
  <c r="Q201" s="1"/>
  <c r="H202"/>
  <c r="J202"/>
  <c r="I202" s="1"/>
  <c r="N202"/>
  <c r="M202" s="1"/>
  <c r="R202"/>
  <c r="Q202" s="1"/>
  <c r="H203"/>
  <c r="J203"/>
  <c r="I203" s="1"/>
  <c r="N203"/>
  <c r="M203" s="1"/>
  <c r="R203"/>
  <c r="Q203" s="1"/>
  <c r="H204"/>
  <c r="J204"/>
  <c r="I204" s="1"/>
  <c r="N204"/>
  <c r="M204" s="1"/>
  <c r="R204"/>
  <c r="Q204" s="1"/>
  <c r="H205"/>
  <c r="J205"/>
  <c r="I205" s="1"/>
  <c r="N205"/>
  <c r="M205" s="1"/>
  <c r="R205"/>
  <c r="Q205" s="1"/>
  <c r="H206"/>
  <c r="J206"/>
  <c r="I206" s="1"/>
  <c r="N206"/>
  <c r="M206" s="1"/>
  <c r="R206"/>
  <c r="Q206" s="1"/>
  <c r="H207"/>
  <c r="J207"/>
  <c r="I207" s="1"/>
  <c r="N207"/>
  <c r="M207" s="1"/>
  <c r="R207"/>
  <c r="Q207" s="1"/>
  <c r="H208"/>
  <c r="J208"/>
  <c r="L208" s="1"/>
  <c r="N208"/>
  <c r="R208"/>
  <c r="Q208" s="1"/>
  <c r="H209"/>
  <c r="J209"/>
  <c r="N209"/>
  <c r="R209"/>
  <c r="Q209" s="1"/>
  <c r="H210"/>
  <c r="J210"/>
  <c r="L210" s="1"/>
  <c r="N210"/>
  <c r="P210" s="1"/>
  <c r="R210"/>
  <c r="Q210" s="1"/>
  <c r="H211"/>
  <c r="J211"/>
  <c r="I211" s="1"/>
  <c r="N211"/>
  <c r="M211" s="1"/>
  <c r="R211"/>
  <c r="Q211" s="1"/>
  <c r="H212"/>
  <c r="J212"/>
  <c r="L212" s="1"/>
  <c r="N212"/>
  <c r="P212" s="1"/>
  <c r="R212"/>
  <c r="Q212" s="1"/>
  <c r="H213"/>
  <c r="J213"/>
  <c r="I213" s="1"/>
  <c r="N213"/>
  <c r="M213" s="1"/>
  <c r="R213"/>
  <c r="Q213" s="1"/>
  <c r="H214"/>
  <c r="J214"/>
  <c r="L214" s="1"/>
  <c r="N214"/>
  <c r="P214" s="1"/>
  <c r="R214"/>
  <c r="Q214" s="1"/>
  <c r="H215"/>
  <c r="J215"/>
  <c r="N215"/>
  <c r="R215"/>
  <c r="Q215" s="1"/>
  <c r="H216"/>
  <c r="J216"/>
  <c r="L216" s="1"/>
  <c r="N216"/>
  <c r="R216"/>
  <c r="Q216" s="1"/>
  <c r="H217"/>
  <c r="J217"/>
  <c r="L217" s="1"/>
  <c r="N217"/>
  <c r="P217" s="1"/>
  <c r="R217"/>
  <c r="Q217" s="1"/>
  <c r="H218"/>
  <c r="J218"/>
  <c r="L218" s="1"/>
  <c r="N218"/>
  <c r="P218" s="1"/>
  <c r="R218"/>
  <c r="Q218" s="1"/>
  <c r="H219"/>
  <c r="J219"/>
  <c r="I219" s="1"/>
  <c r="N219"/>
  <c r="M219" s="1"/>
  <c r="R219"/>
  <c r="Q219" s="1"/>
  <c r="H220"/>
  <c r="J220"/>
  <c r="N220"/>
  <c r="P220" s="1"/>
  <c r="H221"/>
  <c r="J221"/>
  <c r="N221"/>
  <c r="M221" s="1"/>
  <c r="H222"/>
  <c r="J222"/>
  <c r="N222"/>
  <c r="P222" s="1"/>
  <c r="H223"/>
  <c r="J223"/>
  <c r="I223" s="1"/>
  <c r="N223"/>
  <c r="M223" s="1"/>
  <c r="H224"/>
  <c r="J224"/>
  <c r="N224"/>
  <c r="P224" s="1"/>
  <c r="H225"/>
  <c r="J225"/>
  <c r="I225" s="1"/>
  <c r="N225"/>
  <c r="P225" s="1"/>
  <c r="H226"/>
  <c r="J226"/>
  <c r="N226"/>
  <c r="M226" s="1"/>
  <c r="H227"/>
  <c r="J227"/>
  <c r="N227"/>
  <c r="M227" s="1"/>
  <c r="H228"/>
  <c r="J228"/>
  <c r="I228" s="1"/>
  <c r="N228"/>
  <c r="H229"/>
  <c r="J229"/>
  <c r="I229" s="1"/>
  <c r="N229"/>
  <c r="H230"/>
  <c r="J230"/>
  <c r="I230" s="1"/>
  <c r="N230"/>
  <c r="M230" s="1"/>
  <c r="H231"/>
  <c r="J231"/>
  <c r="I231" s="1"/>
  <c r="N231"/>
  <c r="P231" s="1"/>
  <c r="H232"/>
  <c r="J232"/>
  <c r="I232" s="1"/>
  <c r="N232"/>
  <c r="M232" s="1"/>
  <c r="H233"/>
  <c r="J233"/>
  <c r="I233" s="1"/>
  <c r="N233"/>
  <c r="M233" s="1"/>
  <c r="H234"/>
  <c r="J234"/>
  <c r="I234" s="1"/>
  <c r="N234"/>
  <c r="M234" s="1"/>
  <c r="H235"/>
  <c r="J235"/>
  <c r="N235"/>
  <c r="M235" s="1"/>
  <c r="H236"/>
  <c r="J236"/>
  <c r="I236" s="1"/>
  <c r="N236"/>
  <c r="H237"/>
  <c r="J237"/>
  <c r="I237" s="1"/>
  <c r="N237"/>
  <c r="H238"/>
  <c r="J238"/>
  <c r="I238" s="1"/>
  <c r="N238"/>
  <c r="M238" s="1"/>
  <c r="H239"/>
  <c r="J239"/>
  <c r="I239" s="1"/>
  <c r="N239"/>
  <c r="P239" s="1"/>
  <c r="H240"/>
  <c r="J240"/>
  <c r="I240" s="1"/>
  <c r="N240"/>
  <c r="M240" s="1"/>
  <c r="H241"/>
  <c r="J241"/>
  <c r="I241" s="1"/>
  <c r="N241"/>
  <c r="M241" s="1"/>
  <c r="H242"/>
  <c r="J242"/>
  <c r="I242" s="1"/>
  <c r="N242"/>
  <c r="M242" s="1"/>
  <c r="H243"/>
  <c r="J243"/>
  <c r="N243"/>
  <c r="M243" s="1"/>
  <c r="H244"/>
  <c r="J244"/>
  <c r="I244" s="1"/>
  <c r="N244"/>
  <c r="H245"/>
  <c r="J245"/>
  <c r="I245" s="1"/>
  <c r="N245"/>
  <c r="M245" s="1"/>
  <c r="H246"/>
  <c r="J246"/>
  <c r="I246" s="1"/>
  <c r="N246"/>
  <c r="M246" s="1"/>
  <c r="H247"/>
  <c r="J247"/>
  <c r="I247" s="1"/>
  <c r="N247"/>
  <c r="M247" s="1"/>
  <c r="H248"/>
  <c r="J248"/>
  <c r="I248" s="1"/>
  <c r="N248"/>
  <c r="M248" s="1"/>
  <c r="H249"/>
  <c r="J249"/>
  <c r="I249" s="1"/>
  <c r="N249"/>
  <c r="M249" s="1"/>
  <c r="H250"/>
  <c r="J250"/>
  <c r="I250" s="1"/>
  <c r="N250"/>
  <c r="M250" s="1"/>
  <c r="H251"/>
  <c r="J251"/>
  <c r="I251" s="1"/>
  <c r="N251"/>
  <c r="M251" s="1"/>
  <c r="H252"/>
  <c r="J252"/>
  <c r="I252" s="1"/>
  <c r="N252"/>
  <c r="M252" s="1"/>
  <c r="H253"/>
  <c r="J253"/>
  <c r="I253" s="1"/>
  <c r="N253"/>
  <c r="M253" s="1"/>
  <c r="H254"/>
  <c r="J254"/>
  <c r="I254" s="1"/>
  <c r="N254"/>
  <c r="M254" s="1"/>
  <c r="H255"/>
  <c r="J255"/>
  <c r="I255" s="1"/>
  <c r="N255"/>
  <c r="M255" s="1"/>
  <c r="H256"/>
  <c r="J256"/>
  <c r="I256" s="1"/>
  <c r="N256"/>
  <c r="M256" s="1"/>
  <c r="H257"/>
  <c r="J257"/>
  <c r="I257" s="1"/>
  <c r="N257"/>
  <c r="M257" s="1"/>
  <c r="H258"/>
  <c r="J258"/>
  <c r="I258" s="1"/>
  <c r="N258"/>
  <c r="M258" s="1"/>
  <c r="H259"/>
  <c r="J259"/>
  <c r="I259" s="1"/>
  <c r="N259"/>
  <c r="M259" s="1"/>
  <c r="H260"/>
  <c r="J260"/>
  <c r="I260" s="1"/>
  <c r="N260"/>
  <c r="M260" s="1"/>
  <c r="R260"/>
  <c r="Q260" s="1"/>
  <c r="H261"/>
  <c r="J261"/>
  <c r="I261" s="1"/>
  <c r="N261"/>
  <c r="M261" s="1"/>
  <c r="R261"/>
  <c r="Q261" s="1"/>
  <c r="H262"/>
  <c r="J262"/>
  <c r="I262" s="1"/>
  <c r="N262"/>
  <c r="M262" s="1"/>
  <c r="R262"/>
  <c r="Q262" s="1"/>
  <c r="H263"/>
  <c r="J263"/>
  <c r="I263" s="1"/>
  <c r="N263"/>
  <c r="M263" s="1"/>
  <c r="R263"/>
  <c r="Q263" s="1"/>
  <c r="H264"/>
  <c r="J264"/>
  <c r="I264" s="1"/>
  <c r="N264"/>
  <c r="M264" s="1"/>
  <c r="R264"/>
  <c r="Q264" s="1"/>
  <c r="H265"/>
  <c r="J265"/>
  <c r="I265" s="1"/>
  <c r="N265"/>
  <c r="M265" s="1"/>
  <c r="R265"/>
  <c r="Q265" s="1"/>
  <c r="H266"/>
  <c r="J266"/>
  <c r="I266" s="1"/>
  <c r="N266"/>
  <c r="M266" s="1"/>
  <c r="R266"/>
  <c r="Q266" s="1"/>
  <c r="H267"/>
  <c r="J267"/>
  <c r="I267" s="1"/>
  <c r="N267"/>
  <c r="M267" s="1"/>
  <c r="R267"/>
  <c r="Q267" s="1"/>
  <c r="H268"/>
  <c r="J268"/>
  <c r="I268" s="1"/>
  <c r="N268"/>
  <c r="M268" s="1"/>
  <c r="R268"/>
  <c r="Q268" s="1"/>
  <c r="H269"/>
  <c r="J269"/>
  <c r="I269" s="1"/>
  <c r="N269"/>
  <c r="M269" s="1"/>
  <c r="R269"/>
  <c r="Q269" s="1"/>
  <c r="H270"/>
  <c r="J270"/>
  <c r="I270" s="1"/>
  <c r="N270"/>
  <c r="M270" s="1"/>
  <c r="R270"/>
  <c r="Q270" s="1"/>
  <c r="H271"/>
  <c r="J271"/>
  <c r="I271" s="1"/>
  <c r="N271"/>
  <c r="M271" s="1"/>
  <c r="R271"/>
  <c r="Q271" s="1"/>
  <c r="H272"/>
  <c r="J272"/>
  <c r="I272" s="1"/>
  <c r="N272"/>
  <c r="M272" s="1"/>
  <c r="R272"/>
  <c r="Q272" s="1"/>
  <c r="H273"/>
  <c r="J273"/>
  <c r="I273" s="1"/>
  <c r="N273"/>
  <c r="M273" s="1"/>
  <c r="R273"/>
  <c r="Q273" s="1"/>
  <c r="H274"/>
  <c r="J274"/>
  <c r="I274" s="1"/>
  <c r="N274"/>
  <c r="M274" s="1"/>
  <c r="R274"/>
  <c r="Q274" s="1"/>
  <c r="T274" s="1"/>
  <c r="H275"/>
  <c r="J275"/>
  <c r="I275" s="1"/>
  <c r="N275"/>
  <c r="M275" s="1"/>
  <c r="R275"/>
  <c r="Q275" s="1"/>
  <c r="T275" s="1"/>
  <c r="H276"/>
  <c r="J276"/>
  <c r="I276" s="1"/>
  <c r="N276"/>
  <c r="M276" s="1"/>
  <c r="R276"/>
  <c r="Q276" s="1"/>
  <c r="T276" s="1"/>
  <c r="H277"/>
  <c r="J277"/>
  <c r="I277" s="1"/>
  <c r="N277"/>
  <c r="M277" s="1"/>
  <c r="R277"/>
  <c r="Q277" s="1"/>
  <c r="H278"/>
  <c r="J278"/>
  <c r="I278" s="1"/>
  <c r="N278"/>
  <c r="M278" s="1"/>
  <c r="R278"/>
  <c r="Q278" s="1"/>
  <c r="H279"/>
  <c r="J279"/>
  <c r="I279" s="1"/>
  <c r="N279"/>
  <c r="M279" s="1"/>
  <c r="R279"/>
  <c r="Q279" s="1"/>
  <c r="H280"/>
  <c r="J280"/>
  <c r="I280" s="1"/>
  <c r="N280"/>
  <c r="M280" s="1"/>
  <c r="H281"/>
  <c r="J281"/>
  <c r="I281" s="1"/>
  <c r="N281"/>
  <c r="M281" s="1"/>
  <c r="H282"/>
  <c r="J282"/>
  <c r="I282" s="1"/>
  <c r="N282"/>
  <c r="M282" s="1"/>
  <c r="H283"/>
  <c r="J283"/>
  <c r="I283" s="1"/>
  <c r="N283"/>
  <c r="M283" s="1"/>
  <c r="H284"/>
  <c r="J284"/>
  <c r="I284" s="1"/>
  <c r="N284"/>
  <c r="M284" s="1"/>
  <c r="H285"/>
  <c r="J285"/>
  <c r="I285" s="1"/>
  <c r="N285"/>
  <c r="M285" s="1"/>
  <c r="H286"/>
  <c r="J286"/>
  <c r="I286" s="1"/>
  <c r="N286"/>
  <c r="M286" s="1"/>
  <c r="H287"/>
  <c r="J287"/>
  <c r="I287" s="1"/>
  <c r="N287"/>
  <c r="M287" s="1"/>
  <c r="H288"/>
  <c r="J288"/>
  <c r="I288" s="1"/>
  <c r="N288"/>
  <c r="M288" s="1"/>
  <c r="H289"/>
  <c r="J289"/>
  <c r="I289" s="1"/>
  <c r="N289"/>
  <c r="M289" s="1"/>
  <c r="H290"/>
  <c r="J290"/>
  <c r="I290" s="1"/>
  <c r="N290"/>
  <c r="M290" s="1"/>
  <c r="R290"/>
  <c r="Q290" s="1"/>
  <c r="H291"/>
  <c r="J291"/>
  <c r="I291" s="1"/>
  <c r="N291"/>
  <c r="M291" s="1"/>
  <c r="R291"/>
  <c r="Q291" s="1"/>
  <c r="H292"/>
  <c r="J292"/>
  <c r="I292" s="1"/>
  <c r="N292"/>
  <c r="M292" s="1"/>
  <c r="R292"/>
  <c r="Q292" s="1"/>
  <c r="H293"/>
  <c r="J293"/>
  <c r="I293" s="1"/>
  <c r="N293"/>
  <c r="M293" s="1"/>
  <c r="R293"/>
  <c r="Q293" s="1"/>
  <c r="H294"/>
  <c r="J294"/>
  <c r="I294" s="1"/>
  <c r="N294"/>
  <c r="M294" s="1"/>
  <c r="H295"/>
  <c r="J295"/>
  <c r="I295" s="1"/>
  <c r="N295"/>
  <c r="M295" s="1"/>
  <c r="R295"/>
  <c r="Q295" s="1"/>
  <c r="H296"/>
  <c r="J296"/>
  <c r="I296" s="1"/>
  <c r="N296"/>
  <c r="M296" s="1"/>
  <c r="R296"/>
  <c r="Q296" s="1"/>
  <c r="H297"/>
  <c r="J297"/>
  <c r="I297" s="1"/>
  <c r="N297"/>
  <c r="M297" s="1"/>
  <c r="R297"/>
  <c r="Q297" s="1"/>
  <c r="H298"/>
  <c r="J298"/>
  <c r="I298" s="1"/>
  <c r="N298"/>
  <c r="M298" s="1"/>
  <c r="H299"/>
  <c r="J299"/>
  <c r="I299" s="1"/>
  <c r="N299"/>
  <c r="M299" s="1"/>
  <c r="R299"/>
  <c r="Q299" s="1"/>
  <c r="H300"/>
  <c r="J300"/>
  <c r="I300" s="1"/>
  <c r="N300"/>
  <c r="M300" s="1"/>
  <c r="R300"/>
  <c r="Q300" s="1"/>
  <c r="H301"/>
  <c r="J301"/>
  <c r="I301" s="1"/>
  <c r="N301"/>
  <c r="M301" s="1"/>
  <c r="R301"/>
  <c r="Q301" s="1"/>
  <c r="H302"/>
  <c r="J302"/>
  <c r="I302" s="1"/>
  <c r="N302"/>
  <c r="M302" s="1"/>
  <c r="R302"/>
  <c r="Q302" s="1"/>
  <c r="T302" s="1"/>
  <c r="H303"/>
  <c r="J303"/>
  <c r="I303" s="1"/>
  <c r="N303"/>
  <c r="M303" s="1"/>
  <c r="R303"/>
  <c r="Q303" s="1"/>
  <c r="H304"/>
  <c r="J304"/>
  <c r="I304" s="1"/>
  <c r="N304"/>
  <c r="M304" s="1"/>
  <c r="R304"/>
  <c r="Q304" s="1"/>
  <c r="H305"/>
  <c r="J305"/>
  <c r="I305" s="1"/>
  <c r="N305"/>
  <c r="M305" s="1"/>
  <c r="R305"/>
  <c r="Q305" s="1"/>
  <c r="H306"/>
  <c r="J306"/>
  <c r="I306" s="1"/>
  <c r="N306"/>
  <c r="M306" s="1"/>
  <c r="R306"/>
  <c r="Q306" s="1"/>
  <c r="H307"/>
  <c r="J307"/>
  <c r="I307" s="1"/>
  <c r="N307"/>
  <c r="M307" s="1"/>
  <c r="R307"/>
  <c r="Q307" s="1"/>
  <c r="H308"/>
  <c r="J308"/>
  <c r="I308" s="1"/>
  <c r="N308"/>
  <c r="M308" s="1"/>
  <c r="R308"/>
  <c r="Q308" s="1"/>
  <c r="H309"/>
  <c r="J309"/>
  <c r="I309" s="1"/>
  <c r="N309"/>
  <c r="M309" s="1"/>
  <c r="R309"/>
  <c r="Q309" s="1"/>
  <c r="H310"/>
  <c r="J310"/>
  <c r="I310" s="1"/>
  <c r="N310"/>
  <c r="M310" s="1"/>
  <c r="R310"/>
  <c r="Q310" s="1"/>
  <c r="H311"/>
  <c r="J311"/>
  <c r="I311" s="1"/>
  <c r="N311"/>
  <c r="M311" s="1"/>
  <c r="R311"/>
  <c r="Q311" s="1"/>
  <c r="H312"/>
  <c r="J312"/>
  <c r="I312" s="1"/>
  <c r="N312"/>
  <c r="M312" s="1"/>
  <c r="R312"/>
  <c r="Q312" s="1"/>
  <c r="H313"/>
  <c r="J313"/>
  <c r="I313" s="1"/>
  <c r="N313"/>
  <c r="M313" s="1"/>
  <c r="R313"/>
  <c r="Q313" s="1"/>
  <c r="H314"/>
  <c r="J314"/>
  <c r="I314" s="1"/>
  <c r="N314"/>
  <c r="M314" s="1"/>
  <c r="R314"/>
  <c r="Q314" s="1"/>
  <c r="H315"/>
  <c r="J315"/>
  <c r="L315" s="1"/>
  <c r="N315"/>
  <c r="P315" s="1"/>
  <c r="R315"/>
  <c r="Q315" s="1"/>
  <c r="H316"/>
  <c r="J316"/>
  <c r="I316" s="1"/>
  <c r="N316"/>
  <c r="M316" s="1"/>
  <c r="R316"/>
  <c r="Q316" s="1"/>
  <c r="H317"/>
  <c r="J317"/>
  <c r="N317"/>
  <c r="R317"/>
  <c r="Q317" s="1"/>
  <c r="H318"/>
  <c r="J318"/>
  <c r="I318" s="1"/>
  <c r="N318"/>
  <c r="M318" s="1"/>
  <c r="R318"/>
  <c r="Q318" s="1"/>
  <c r="H319"/>
  <c r="J319"/>
  <c r="L319" s="1"/>
  <c r="N319"/>
  <c r="P319" s="1"/>
  <c r="R319"/>
  <c r="Q319" s="1"/>
  <c r="H320"/>
  <c r="J320"/>
  <c r="I320" s="1"/>
  <c r="N320"/>
  <c r="M320" s="1"/>
  <c r="R320"/>
  <c r="Q320" s="1"/>
  <c r="H321"/>
  <c r="J321"/>
  <c r="N321"/>
  <c r="H322"/>
  <c r="J322"/>
  <c r="I322" s="1"/>
  <c r="N322"/>
  <c r="M322" s="1"/>
  <c r="H323"/>
  <c r="J323"/>
  <c r="L323" s="1"/>
  <c r="N323"/>
  <c r="R323"/>
  <c r="Q323" s="1"/>
  <c r="H324"/>
  <c r="J324"/>
  <c r="I324" s="1"/>
  <c r="N324"/>
  <c r="M324" s="1"/>
  <c r="H325"/>
  <c r="J325"/>
  <c r="N325"/>
  <c r="H326"/>
  <c r="J326"/>
  <c r="I326" s="1"/>
  <c r="N326"/>
  <c r="M326" s="1"/>
  <c r="H327"/>
  <c r="J327"/>
  <c r="N327"/>
  <c r="P327" s="1"/>
  <c r="H328"/>
  <c r="J328"/>
  <c r="I328" s="1"/>
  <c r="N328"/>
  <c r="M328" s="1"/>
  <c r="H329"/>
  <c r="J329"/>
  <c r="N329"/>
  <c r="H330"/>
  <c r="J330"/>
  <c r="I330" s="1"/>
  <c r="N330"/>
  <c r="M330" s="1"/>
  <c r="H331"/>
  <c r="J331"/>
  <c r="I331" s="1"/>
  <c r="N331"/>
  <c r="M331" s="1"/>
  <c r="H332"/>
  <c r="J332"/>
  <c r="I332" s="1"/>
  <c r="N332"/>
  <c r="M332" s="1"/>
  <c r="H333"/>
  <c r="J333"/>
  <c r="I333" s="1"/>
  <c r="N333"/>
  <c r="M333" s="1"/>
  <c r="H334"/>
  <c r="J334"/>
  <c r="I334" s="1"/>
  <c r="N334"/>
  <c r="M334" s="1"/>
  <c r="R334"/>
  <c r="Q334" s="1"/>
  <c r="H335"/>
  <c r="J335"/>
  <c r="I335" s="1"/>
  <c r="N335"/>
  <c r="M335" s="1"/>
  <c r="R335"/>
  <c r="Q335" s="1"/>
  <c r="H336"/>
  <c r="J336"/>
  <c r="I336" s="1"/>
  <c r="N336"/>
  <c r="M336" s="1"/>
  <c r="R336"/>
  <c r="Q336" s="1"/>
  <c r="H337"/>
  <c r="J337"/>
  <c r="L337" s="1"/>
  <c r="N337"/>
  <c r="P337" s="1"/>
  <c r="R337"/>
  <c r="Q337" s="1"/>
  <c r="H338"/>
  <c r="J338"/>
  <c r="N338"/>
  <c r="R338"/>
  <c r="Q338" s="1"/>
  <c r="H339"/>
  <c r="J339"/>
  <c r="I339" s="1"/>
  <c r="N339"/>
  <c r="M339" s="1"/>
  <c r="R339"/>
  <c r="Q339" s="1"/>
  <c r="H340"/>
  <c r="J340"/>
  <c r="I340" s="1"/>
  <c r="N340"/>
  <c r="M340" s="1"/>
  <c r="R340"/>
  <c r="Q340" s="1"/>
  <c r="H341"/>
  <c r="J341"/>
  <c r="L341" s="1"/>
  <c r="N341"/>
  <c r="P341" s="1"/>
  <c r="R341"/>
  <c r="Q341" s="1"/>
  <c r="H342"/>
  <c r="J342"/>
  <c r="N342"/>
  <c r="R342"/>
  <c r="Q342" s="1"/>
  <c r="H343"/>
  <c r="J343"/>
  <c r="I343" s="1"/>
  <c r="N343"/>
  <c r="M343" s="1"/>
  <c r="R343"/>
  <c r="Q343" s="1"/>
  <c r="H344"/>
  <c r="J344"/>
  <c r="I344" s="1"/>
  <c r="N344"/>
  <c r="M344" s="1"/>
  <c r="R344"/>
  <c r="Q344" s="1"/>
  <c r="H345"/>
  <c r="J345"/>
  <c r="L345" s="1"/>
  <c r="N345"/>
  <c r="P345" s="1"/>
  <c r="R345"/>
  <c r="Q345" s="1"/>
  <c r="H346"/>
  <c r="J346"/>
  <c r="N346"/>
  <c r="R346"/>
  <c r="Q346" s="1"/>
  <c r="H347"/>
  <c r="J347"/>
  <c r="I347" s="1"/>
  <c r="N347"/>
  <c r="M347" s="1"/>
  <c r="R347"/>
  <c r="Q347" s="1"/>
  <c r="H348"/>
  <c r="J348"/>
  <c r="I348" s="1"/>
  <c r="N348"/>
  <c r="M348" s="1"/>
  <c r="R348"/>
  <c r="Q348" s="1"/>
  <c r="H349"/>
  <c r="J349"/>
  <c r="L349" s="1"/>
  <c r="N349"/>
  <c r="P349" s="1"/>
  <c r="R349"/>
  <c r="Q349" s="1"/>
  <c r="H350"/>
  <c r="J350"/>
  <c r="N350"/>
  <c r="R350"/>
  <c r="Q350" s="1"/>
  <c r="H351"/>
  <c r="J351"/>
  <c r="I351" s="1"/>
  <c r="N351"/>
  <c r="M351" s="1"/>
  <c r="H352"/>
  <c r="J352"/>
  <c r="I352" s="1"/>
  <c r="N352"/>
  <c r="M352" s="1"/>
  <c r="H353"/>
  <c r="J353"/>
  <c r="N353"/>
  <c r="H354"/>
  <c r="J354"/>
  <c r="N354"/>
  <c r="H355"/>
  <c r="J355"/>
  <c r="I355" s="1"/>
  <c r="N355"/>
  <c r="M355" s="1"/>
  <c r="H356"/>
  <c r="J356"/>
  <c r="I356" s="1"/>
  <c r="N356"/>
  <c r="M356" s="1"/>
  <c r="H357"/>
  <c r="J357"/>
  <c r="N357"/>
  <c r="H358"/>
  <c r="J358"/>
  <c r="N358"/>
  <c r="H359"/>
  <c r="J359"/>
  <c r="I359" s="1"/>
  <c r="N359"/>
  <c r="M359" s="1"/>
  <c r="H360"/>
  <c r="J360"/>
  <c r="I360" s="1"/>
  <c r="N360"/>
  <c r="M360" s="1"/>
  <c r="R360"/>
  <c r="Q360" s="1"/>
  <c r="H361"/>
  <c r="J361"/>
  <c r="I361" s="1"/>
  <c r="N361"/>
  <c r="M361" s="1"/>
  <c r="H362"/>
  <c r="J362"/>
  <c r="I362" s="1"/>
  <c r="N362"/>
  <c r="M362" s="1"/>
  <c r="H363"/>
  <c r="J363"/>
  <c r="I363" s="1"/>
  <c r="N363"/>
  <c r="M363" s="1"/>
  <c r="H364"/>
  <c r="J364"/>
  <c r="I364" s="1"/>
  <c r="N364"/>
  <c r="M364" s="1"/>
  <c r="R364"/>
  <c r="Q364" s="1"/>
  <c r="H365"/>
  <c r="J365"/>
  <c r="I365" s="1"/>
  <c r="N365"/>
  <c r="M365" s="1"/>
  <c r="R365"/>
  <c r="Q365" s="1"/>
  <c r="H366"/>
  <c r="J366"/>
  <c r="I366" s="1"/>
  <c r="N366"/>
  <c r="M366" s="1"/>
  <c r="R366"/>
  <c r="Q366" s="1"/>
  <c r="H367"/>
  <c r="J367"/>
  <c r="I367" s="1"/>
  <c r="N367"/>
  <c r="M367" s="1"/>
  <c r="R367"/>
  <c r="Q367" s="1"/>
  <c r="H368"/>
  <c r="J368"/>
  <c r="I368" s="1"/>
  <c r="N368"/>
  <c r="M368" s="1"/>
  <c r="R368"/>
  <c r="Q368" s="1"/>
  <c r="H369"/>
  <c r="J369"/>
  <c r="I369" s="1"/>
  <c r="N369"/>
  <c r="M369" s="1"/>
  <c r="R369"/>
  <c r="Q369" s="1"/>
  <c r="H370"/>
  <c r="J370"/>
  <c r="I370" s="1"/>
  <c r="N370"/>
  <c r="M370" s="1"/>
  <c r="R370"/>
  <c r="Q370" s="1"/>
  <c r="H371"/>
  <c r="J371"/>
  <c r="I371" s="1"/>
  <c r="N371"/>
  <c r="M371" s="1"/>
  <c r="R371"/>
  <c r="Q371" s="1"/>
  <c r="H372"/>
  <c r="J372"/>
  <c r="I372" s="1"/>
  <c r="N372"/>
  <c r="M372" s="1"/>
  <c r="R372"/>
  <c r="Q372" s="1"/>
  <c r="H373"/>
  <c r="J373"/>
  <c r="I373" s="1"/>
  <c r="N373"/>
  <c r="M373" s="1"/>
  <c r="R373"/>
  <c r="Q373" s="1"/>
  <c r="H374"/>
  <c r="J374"/>
  <c r="I374" s="1"/>
  <c r="N374"/>
  <c r="M374" s="1"/>
  <c r="R374"/>
  <c r="Q374" s="1"/>
  <c r="H375"/>
  <c r="J375"/>
  <c r="I375" s="1"/>
  <c r="N375"/>
  <c r="M375" s="1"/>
  <c r="R375"/>
  <c r="Q375" s="1"/>
  <c r="H376"/>
  <c r="J376"/>
  <c r="I376" s="1"/>
  <c r="N376"/>
  <c r="M376" s="1"/>
  <c r="R376"/>
  <c r="Q376" s="1"/>
  <c r="H377"/>
  <c r="J377"/>
  <c r="I377" s="1"/>
  <c r="N377"/>
  <c r="M377" s="1"/>
  <c r="R377"/>
  <c r="Q377" s="1"/>
  <c r="T377" s="1"/>
  <c r="H378"/>
  <c r="J378"/>
  <c r="I378" s="1"/>
  <c r="N378"/>
  <c r="M378" s="1"/>
  <c r="R378"/>
  <c r="Q378" s="1"/>
  <c r="T378" s="1"/>
  <c r="H379"/>
  <c r="J379"/>
  <c r="I379" s="1"/>
  <c r="N379"/>
  <c r="M379" s="1"/>
  <c r="R379"/>
  <c r="Q379" s="1"/>
  <c r="H380"/>
  <c r="J380"/>
  <c r="I380" s="1"/>
  <c r="N380"/>
  <c r="M380" s="1"/>
  <c r="R380"/>
  <c r="Q380" s="1"/>
  <c r="H381"/>
  <c r="J381"/>
  <c r="I381" s="1"/>
  <c r="N381"/>
  <c r="M381" s="1"/>
  <c r="R381"/>
  <c r="Q381" s="1"/>
  <c r="H382"/>
  <c r="J382"/>
  <c r="I382" s="1"/>
  <c r="N382"/>
  <c r="M382" s="1"/>
  <c r="R382"/>
  <c r="Q382" s="1"/>
  <c r="H383"/>
  <c r="J383"/>
  <c r="I383" s="1"/>
  <c r="N383"/>
  <c r="M383" s="1"/>
  <c r="R383"/>
  <c r="Q383" s="1"/>
  <c r="H384"/>
  <c r="J384"/>
  <c r="I384" s="1"/>
  <c r="N384"/>
  <c r="M384" s="1"/>
  <c r="R384"/>
  <c r="Q384" s="1"/>
  <c r="H385"/>
  <c r="J385"/>
  <c r="I385" s="1"/>
  <c r="N385"/>
  <c r="M385" s="1"/>
  <c r="R385"/>
  <c r="Q385" s="1"/>
  <c r="H386"/>
  <c r="J386"/>
  <c r="I386" s="1"/>
  <c r="N386"/>
  <c r="M386" s="1"/>
  <c r="R386"/>
  <c r="Q386" s="1"/>
  <c r="H387"/>
  <c r="J387"/>
  <c r="I387" s="1"/>
  <c r="N387"/>
  <c r="M387" s="1"/>
  <c r="H388"/>
  <c r="J388"/>
  <c r="I388" s="1"/>
  <c r="N388"/>
  <c r="M388" s="1"/>
  <c r="H389"/>
  <c r="J389"/>
  <c r="I389" s="1"/>
  <c r="N389"/>
  <c r="M389" s="1"/>
  <c r="H390"/>
  <c r="J390"/>
  <c r="I390" s="1"/>
  <c r="N390"/>
  <c r="M390" s="1"/>
  <c r="H391"/>
  <c r="J391"/>
  <c r="I391" s="1"/>
  <c r="N391"/>
  <c r="M391" s="1"/>
  <c r="H392"/>
  <c r="J392"/>
  <c r="I392" s="1"/>
  <c r="N392"/>
  <c r="M392" s="1"/>
  <c r="H393"/>
  <c r="J393"/>
  <c r="I393" s="1"/>
  <c r="N393"/>
  <c r="M393" s="1"/>
  <c r="H394"/>
  <c r="J394"/>
  <c r="I394" s="1"/>
  <c r="N394"/>
  <c r="M394" s="1"/>
  <c r="H395"/>
  <c r="J395"/>
  <c r="I395" s="1"/>
  <c r="N395"/>
  <c r="M395" s="1"/>
  <c r="H396"/>
  <c r="J396"/>
  <c r="I396" s="1"/>
  <c r="N396"/>
  <c r="M396" s="1"/>
  <c r="H397"/>
  <c r="J397"/>
  <c r="I397" s="1"/>
  <c r="N397"/>
  <c r="M397" s="1"/>
  <c r="H398"/>
  <c r="J398"/>
  <c r="I398" s="1"/>
  <c r="N398"/>
  <c r="M398" s="1"/>
  <c r="H399"/>
  <c r="J399"/>
  <c r="I399" s="1"/>
  <c r="N399"/>
  <c r="M399" s="1"/>
  <c r="R399"/>
  <c r="Q399" s="1"/>
  <c r="H400"/>
  <c r="J400"/>
  <c r="I400" s="1"/>
  <c r="N400"/>
  <c r="M400" s="1"/>
  <c r="R400"/>
  <c r="Q400" s="1"/>
  <c r="H401"/>
  <c r="J401"/>
  <c r="I401" s="1"/>
  <c r="N401"/>
  <c r="M401" s="1"/>
  <c r="R401"/>
  <c r="Q401" s="1"/>
  <c r="H402"/>
  <c r="J402"/>
  <c r="I402" s="1"/>
  <c r="N402"/>
  <c r="M402" s="1"/>
  <c r="R402"/>
  <c r="Q402" s="1"/>
  <c r="H403"/>
  <c r="J403"/>
  <c r="I403" s="1"/>
  <c r="N403"/>
  <c r="M403" s="1"/>
  <c r="R403"/>
  <c r="Q403" s="1"/>
  <c r="H404"/>
  <c r="J404"/>
  <c r="I404" s="1"/>
  <c r="N404"/>
  <c r="M404" s="1"/>
  <c r="R404"/>
  <c r="Q404" s="1"/>
  <c r="H405"/>
  <c r="J405"/>
  <c r="I405" s="1"/>
  <c r="N405"/>
  <c r="M405" s="1"/>
  <c r="R405"/>
  <c r="Q405" s="1"/>
  <c r="H406"/>
  <c r="J406"/>
  <c r="I406" s="1"/>
  <c r="N406"/>
  <c r="M406" s="1"/>
  <c r="R406"/>
  <c r="Q406" s="1"/>
  <c r="H407"/>
  <c r="J407"/>
  <c r="I407" s="1"/>
  <c r="N407"/>
  <c r="M407" s="1"/>
  <c r="R407"/>
  <c r="Q407" s="1"/>
  <c r="H408"/>
  <c r="J408"/>
  <c r="I408" s="1"/>
  <c r="N408"/>
  <c r="M408" s="1"/>
  <c r="R408"/>
  <c r="Q408" s="1"/>
  <c r="H409"/>
  <c r="J409"/>
  <c r="I409" s="1"/>
  <c r="N409"/>
  <c r="M409" s="1"/>
  <c r="R409"/>
  <c r="Q409" s="1"/>
  <c r="H410"/>
  <c r="J410"/>
  <c r="I410" s="1"/>
  <c r="N410"/>
  <c r="M410" s="1"/>
  <c r="R410"/>
  <c r="Q410" s="1"/>
  <c r="T410" s="1"/>
  <c r="H411"/>
  <c r="J411"/>
  <c r="I411" s="1"/>
  <c r="N411"/>
  <c r="M411" s="1"/>
  <c r="H412"/>
  <c r="J412"/>
  <c r="I412" s="1"/>
  <c r="N412"/>
  <c r="M412" s="1"/>
  <c r="H413"/>
  <c r="J413"/>
  <c r="I413" s="1"/>
  <c r="N413"/>
  <c r="M413" s="1"/>
  <c r="H414"/>
  <c r="J414"/>
  <c r="I414" s="1"/>
  <c r="N414"/>
  <c r="M414" s="1"/>
  <c r="H415"/>
  <c r="J415"/>
  <c r="I415" s="1"/>
  <c r="N415"/>
  <c r="M415" s="1"/>
  <c r="O9" i="7" l="1"/>
  <c r="T9"/>
  <c r="E27" i="5"/>
  <c r="P274" i="1"/>
  <c r="L274"/>
  <c r="P181"/>
  <c r="L181"/>
  <c r="P302"/>
  <c r="L302"/>
  <c r="P276"/>
  <c r="L276"/>
  <c r="P275"/>
  <c r="L275"/>
  <c r="O274"/>
  <c r="K274"/>
  <c r="T273"/>
  <c r="T272"/>
  <c r="T271"/>
  <c r="T270"/>
  <c r="T268"/>
  <c r="P247"/>
  <c r="P193"/>
  <c r="L193"/>
  <c r="P185"/>
  <c r="T183"/>
  <c r="T182"/>
  <c r="T181"/>
  <c r="O181"/>
  <c r="K181"/>
  <c r="T180"/>
  <c r="T179"/>
  <c r="T150"/>
  <c r="P377"/>
  <c r="L377"/>
  <c r="P26"/>
  <c r="L26"/>
  <c r="P14"/>
  <c r="L14"/>
  <c r="P378"/>
  <c r="L378"/>
  <c r="O377"/>
  <c r="K377"/>
  <c r="T376"/>
  <c r="T375"/>
  <c r="T335"/>
  <c r="T51"/>
  <c r="T50"/>
  <c r="P28"/>
  <c r="L28"/>
  <c r="P27"/>
  <c r="L27"/>
  <c r="O26"/>
  <c r="K26"/>
  <c r="T25"/>
  <c r="T24"/>
  <c r="T23"/>
  <c r="T22"/>
  <c r="T21"/>
  <c r="P18"/>
  <c r="P15"/>
  <c r="L15"/>
  <c r="O14"/>
  <c r="K14"/>
  <c r="T13"/>
  <c r="T12"/>
  <c r="T11"/>
  <c r="T10"/>
  <c r="T409"/>
  <c r="E20" i="5"/>
  <c r="E18"/>
  <c r="T58" i="1"/>
  <c r="T38"/>
  <c r="E19" i="5"/>
  <c r="E17"/>
  <c r="T403" i="1"/>
  <c r="T402"/>
  <c r="T401"/>
  <c r="T400"/>
  <c r="T381"/>
  <c r="T379"/>
  <c r="P10"/>
  <c r="L10"/>
  <c r="P50"/>
  <c r="L50"/>
  <c r="P381"/>
  <c r="L381"/>
  <c r="P379"/>
  <c r="L379"/>
  <c r="T374"/>
  <c r="T373"/>
  <c r="T371"/>
  <c r="T370"/>
  <c r="T369"/>
  <c r="T365"/>
  <c r="P361"/>
  <c r="P343"/>
  <c r="L343"/>
  <c r="P335"/>
  <c r="L335"/>
  <c r="P326"/>
  <c r="T320"/>
  <c r="T318"/>
  <c r="T316"/>
  <c r="T314"/>
  <c r="T312"/>
  <c r="T311"/>
  <c r="T310"/>
  <c r="T306"/>
  <c r="T304"/>
  <c r="T303"/>
  <c r="T219"/>
  <c r="T213"/>
  <c r="T201"/>
  <c r="T197"/>
  <c r="T195"/>
  <c r="T194"/>
  <c r="P150"/>
  <c r="L150"/>
  <c r="P117"/>
  <c r="L117"/>
  <c r="P81"/>
  <c r="L81"/>
  <c r="P62"/>
  <c r="L62"/>
  <c r="P58"/>
  <c r="L58"/>
  <c r="K10"/>
  <c r="V62"/>
  <c r="S62"/>
  <c r="V58"/>
  <c r="S58"/>
  <c r="T9"/>
  <c r="P391"/>
  <c r="P390"/>
  <c r="P389"/>
  <c r="K389"/>
  <c r="L389" s="1"/>
  <c r="T386"/>
  <c r="U386" s="1"/>
  <c r="T385"/>
  <c r="P365"/>
  <c r="L365"/>
  <c r="O361"/>
  <c r="T347"/>
  <c r="T345"/>
  <c r="S345" s="1"/>
  <c r="T344"/>
  <c r="T343"/>
  <c r="S343" s="1"/>
  <c r="O343"/>
  <c r="K343"/>
  <c r="T341"/>
  <c r="P306"/>
  <c r="L306"/>
  <c r="P304"/>
  <c r="L304"/>
  <c r="P303"/>
  <c r="L303"/>
  <c r="O302"/>
  <c r="K302"/>
  <c r="T301"/>
  <c r="S301" s="1"/>
  <c r="T300"/>
  <c r="T299"/>
  <c r="S299" s="1"/>
  <c r="P298"/>
  <c r="K298"/>
  <c r="L298" s="1"/>
  <c r="T297"/>
  <c r="T296"/>
  <c r="S296" s="1"/>
  <c r="T295"/>
  <c r="P294"/>
  <c r="K294"/>
  <c r="L294" s="1"/>
  <c r="T293"/>
  <c r="S293" s="1"/>
  <c r="T292"/>
  <c r="T291"/>
  <c r="S291" s="1"/>
  <c r="T290"/>
  <c r="T278"/>
  <c r="U278" s="1"/>
  <c r="P235"/>
  <c r="P201"/>
  <c r="L201"/>
  <c r="P197"/>
  <c r="L197"/>
  <c r="P195"/>
  <c r="L195"/>
  <c r="P194"/>
  <c r="L194"/>
  <c r="O193"/>
  <c r="K193"/>
  <c r="T192"/>
  <c r="U192" s="1"/>
  <c r="T191"/>
  <c r="P190"/>
  <c r="P189"/>
  <c r="K189"/>
  <c r="L189" s="1"/>
  <c r="O185"/>
  <c r="P183"/>
  <c r="L183"/>
  <c r="P182"/>
  <c r="L182"/>
  <c r="T178"/>
  <c r="U178" s="1"/>
  <c r="T177"/>
  <c r="T175"/>
  <c r="V175" s="1"/>
  <c r="T174"/>
  <c r="T173"/>
  <c r="S173" s="1"/>
  <c r="T169"/>
  <c r="T162"/>
  <c r="V162" s="1"/>
  <c r="T128"/>
  <c r="T124"/>
  <c r="V124" s="1"/>
  <c r="T121"/>
  <c r="T120"/>
  <c r="V120" s="1"/>
  <c r="P89"/>
  <c r="P85"/>
  <c r="L85"/>
  <c r="P83"/>
  <c r="L83"/>
  <c r="P82"/>
  <c r="L82"/>
  <c r="O81"/>
  <c r="K81"/>
  <c r="T80"/>
  <c r="V80" s="1"/>
  <c r="T79"/>
  <c r="T78"/>
  <c r="V78" s="1"/>
  <c r="T77"/>
  <c r="T75"/>
  <c r="U75" s="1"/>
  <c r="T74"/>
  <c r="P73"/>
  <c r="P69"/>
  <c r="L69"/>
  <c r="P67"/>
  <c r="L67"/>
  <c r="P66"/>
  <c r="L66"/>
  <c r="T64"/>
  <c r="O62"/>
  <c r="K62"/>
  <c r="T60"/>
  <c r="V60" s="1"/>
  <c r="O58"/>
  <c r="K58"/>
  <c r="T56"/>
  <c r="T55"/>
  <c r="U55" s="1"/>
  <c r="T54"/>
  <c r="P51"/>
  <c r="L51"/>
  <c r="O50"/>
  <c r="K50"/>
  <c r="T49"/>
  <c r="U49" s="1"/>
  <c r="T48"/>
  <c r="T47"/>
  <c r="S47" s="1"/>
  <c r="T46"/>
  <c r="P38"/>
  <c r="L38"/>
  <c r="P36"/>
  <c r="P35"/>
  <c r="P34"/>
  <c r="K34"/>
  <c r="L34" s="1"/>
  <c r="T33"/>
  <c r="U33" s="1"/>
  <c r="T32"/>
  <c r="T31"/>
  <c r="S31" s="1"/>
  <c r="T16"/>
  <c r="P11"/>
  <c r="L11"/>
  <c r="O10"/>
  <c r="H418"/>
  <c r="P409"/>
  <c r="L409"/>
  <c r="P401"/>
  <c r="L401"/>
  <c r="P393"/>
  <c r="P385"/>
  <c r="L385"/>
  <c r="P344"/>
  <c r="L344"/>
  <c r="T340"/>
  <c r="T339"/>
  <c r="S339" s="1"/>
  <c r="P310"/>
  <c r="L310"/>
  <c r="P162"/>
  <c r="L162"/>
  <c r="P158"/>
  <c r="T151"/>
  <c r="S151" s="1"/>
  <c r="T144"/>
  <c r="T143"/>
  <c r="S143" s="1"/>
  <c r="P142"/>
  <c r="P120"/>
  <c r="L120"/>
  <c r="P278"/>
  <c r="L278"/>
  <c r="T267"/>
  <c r="V267" s="1"/>
  <c r="T266"/>
  <c r="T262"/>
  <c r="U262" s="1"/>
  <c r="T260"/>
  <c r="P255"/>
  <c r="P243"/>
  <c r="P221"/>
  <c r="P219"/>
  <c r="L219"/>
  <c r="P213"/>
  <c r="L213"/>
  <c r="T115"/>
  <c r="T113"/>
  <c r="V113" s="1"/>
  <c r="P105"/>
  <c r="P42"/>
  <c r="O18"/>
  <c r="M81" i="7"/>
  <c r="I34"/>
  <c r="I66"/>
  <c r="K66"/>
  <c r="T67"/>
  <c r="M68"/>
  <c r="M109"/>
  <c r="O109"/>
  <c r="I19"/>
  <c r="K19"/>
  <c r="M52"/>
  <c r="T51"/>
  <c r="I49"/>
  <c r="I11"/>
  <c r="K11"/>
  <c r="T12"/>
  <c r="M13"/>
  <c r="I58"/>
  <c r="K58"/>
  <c r="T59"/>
  <c r="M60"/>
  <c r="I75"/>
  <c r="K75"/>
  <c r="I87"/>
  <c r="K87"/>
  <c r="I91"/>
  <c r="K91"/>
  <c r="I95"/>
  <c r="K95"/>
  <c r="M105"/>
  <c r="M126"/>
  <c r="M134"/>
  <c r="I148"/>
  <c r="I152"/>
  <c r="K152"/>
  <c r="M23"/>
  <c r="M27"/>
  <c r="T15"/>
  <c r="T54"/>
  <c r="T62"/>
  <c r="T71"/>
  <c r="V71" s="1"/>
  <c r="T73"/>
  <c r="V73" s="1"/>
  <c r="M89"/>
  <c r="O89"/>
  <c r="M93"/>
  <c r="O93"/>
  <c r="I97"/>
  <c r="K97"/>
  <c r="M99"/>
  <c r="I101"/>
  <c r="K101"/>
  <c r="I103"/>
  <c r="K103"/>
  <c r="T107"/>
  <c r="T112"/>
  <c r="V112" s="1"/>
  <c r="I118"/>
  <c r="K118"/>
  <c r="T124"/>
  <c r="I128"/>
  <c r="K128"/>
  <c r="M130"/>
  <c r="T132"/>
  <c r="I136"/>
  <c r="K136"/>
  <c r="M138"/>
  <c r="T140"/>
  <c r="M142"/>
  <c r="M146"/>
  <c r="M150"/>
  <c r="O150"/>
  <c r="M154"/>
  <c r="O154"/>
  <c r="T21"/>
  <c r="I25"/>
  <c r="I30"/>
  <c r="K30"/>
  <c r="M32"/>
  <c r="M40"/>
  <c r="M9"/>
  <c r="I15"/>
  <c r="K15"/>
  <c r="T16"/>
  <c r="M17"/>
  <c r="T19"/>
  <c r="I54"/>
  <c r="K54"/>
  <c r="T55"/>
  <c r="M56"/>
  <c r="T58"/>
  <c r="I62"/>
  <c r="K62"/>
  <c r="T63"/>
  <c r="M64"/>
  <c r="T66"/>
  <c r="I71"/>
  <c r="K71"/>
  <c r="P72"/>
  <c r="I73"/>
  <c r="K73"/>
  <c r="I77"/>
  <c r="I79"/>
  <c r="K79"/>
  <c r="I83"/>
  <c r="K83"/>
  <c r="M85"/>
  <c r="T97"/>
  <c r="I107"/>
  <c r="K107"/>
  <c r="M110"/>
  <c r="O110"/>
  <c r="I112"/>
  <c r="K112"/>
  <c r="M114"/>
  <c r="T115"/>
  <c r="M116"/>
  <c r="M120"/>
  <c r="I124"/>
  <c r="K124"/>
  <c r="T128"/>
  <c r="I132"/>
  <c r="K132"/>
  <c r="T136"/>
  <c r="I140"/>
  <c r="K140"/>
  <c r="I144"/>
  <c r="I21"/>
  <c r="K21"/>
  <c r="T30"/>
  <c r="I44"/>
  <c r="K44"/>
  <c r="K49"/>
  <c r="L9"/>
  <c r="K9"/>
  <c r="T11"/>
  <c r="O11"/>
  <c r="M11"/>
  <c r="L13"/>
  <c r="K13"/>
  <c r="I13"/>
  <c r="I9"/>
  <c r="U73"/>
  <c r="R86"/>
  <c r="Q86" s="1"/>
  <c r="T86" s="1"/>
  <c r="S86" s="1"/>
  <c r="R89"/>
  <c r="Q89" s="1"/>
  <c r="T89" s="1"/>
  <c r="R94"/>
  <c r="Q94" s="1"/>
  <c r="R143"/>
  <c r="Q143" s="1"/>
  <c r="R147"/>
  <c r="Q147" s="1"/>
  <c r="R151"/>
  <c r="Q151" s="1"/>
  <c r="R155"/>
  <c r="Q155" s="1"/>
  <c r="R28"/>
  <c r="Q28" s="1"/>
  <c r="K34"/>
  <c r="T34"/>
  <c r="I38"/>
  <c r="K38"/>
  <c r="T38"/>
  <c r="I42"/>
  <c r="K42"/>
  <c r="T42"/>
  <c r="M44"/>
  <c r="O44"/>
  <c r="R44"/>
  <c r="Q44" s="1"/>
  <c r="T44" s="1"/>
  <c r="R46"/>
  <c r="Q46" s="1"/>
  <c r="T13"/>
  <c r="M15"/>
  <c r="O15"/>
  <c r="I17"/>
  <c r="K17"/>
  <c r="T17"/>
  <c r="M19"/>
  <c r="O19"/>
  <c r="I52"/>
  <c r="K52"/>
  <c r="T52"/>
  <c r="M54"/>
  <c r="O54"/>
  <c r="I56"/>
  <c r="K56"/>
  <c r="T56"/>
  <c r="M58"/>
  <c r="O58"/>
  <c r="I60"/>
  <c r="K60"/>
  <c r="T60"/>
  <c r="M62"/>
  <c r="O62"/>
  <c r="I64"/>
  <c r="K64"/>
  <c r="T64"/>
  <c r="M66"/>
  <c r="O66"/>
  <c r="I68"/>
  <c r="K68"/>
  <c r="T68"/>
  <c r="T70"/>
  <c r="M71"/>
  <c r="O71"/>
  <c r="M73"/>
  <c r="O73"/>
  <c r="T74"/>
  <c r="S74" s="1"/>
  <c r="M75"/>
  <c r="O75"/>
  <c r="R75"/>
  <c r="Q75" s="1"/>
  <c r="T75" s="1"/>
  <c r="L77"/>
  <c r="M77"/>
  <c r="O77"/>
  <c r="R77"/>
  <c r="Q77" s="1"/>
  <c r="T77" s="1"/>
  <c r="M79"/>
  <c r="O79"/>
  <c r="R79"/>
  <c r="Q79" s="1"/>
  <c r="T79" s="1"/>
  <c r="I81"/>
  <c r="K81"/>
  <c r="M83"/>
  <c r="O83"/>
  <c r="R83"/>
  <c r="Q83" s="1"/>
  <c r="T83" s="1"/>
  <c r="I85"/>
  <c r="K85"/>
  <c r="T85"/>
  <c r="S85" s="1"/>
  <c r="M87"/>
  <c r="O87"/>
  <c r="R87"/>
  <c r="Q87" s="1"/>
  <c r="T87" s="1"/>
  <c r="R88"/>
  <c r="Q88" s="1"/>
  <c r="I89"/>
  <c r="K89"/>
  <c r="M91"/>
  <c r="O91"/>
  <c r="R91"/>
  <c r="Q91" s="1"/>
  <c r="T91" s="1"/>
  <c r="R92"/>
  <c r="Q92" s="1"/>
  <c r="I93"/>
  <c r="K93"/>
  <c r="M95"/>
  <c r="O95"/>
  <c r="P95" s="1"/>
  <c r="R95"/>
  <c r="Q95" s="1"/>
  <c r="T96"/>
  <c r="U96" s="1"/>
  <c r="M97"/>
  <c r="O97"/>
  <c r="I99"/>
  <c r="K99"/>
  <c r="T99"/>
  <c r="M101"/>
  <c r="O101"/>
  <c r="R101"/>
  <c r="Q101" s="1"/>
  <c r="T101" s="1"/>
  <c r="M103"/>
  <c r="O103"/>
  <c r="R103"/>
  <c r="Q103" s="1"/>
  <c r="T103" s="1"/>
  <c r="I105"/>
  <c r="K105"/>
  <c r="T105"/>
  <c r="S105" s="1"/>
  <c r="T106"/>
  <c r="M107"/>
  <c r="O107"/>
  <c r="R108"/>
  <c r="Q108" s="1"/>
  <c r="I109"/>
  <c r="K109"/>
  <c r="R109"/>
  <c r="Q109" s="1"/>
  <c r="I110"/>
  <c r="K110"/>
  <c r="T111"/>
  <c r="U111" s="1"/>
  <c r="M112"/>
  <c r="O112"/>
  <c r="I114"/>
  <c r="K114"/>
  <c r="T114"/>
  <c r="I116"/>
  <c r="K116"/>
  <c r="T116"/>
  <c r="V116" s="1"/>
  <c r="M118"/>
  <c r="O118"/>
  <c r="R118"/>
  <c r="Q118" s="1"/>
  <c r="T118" s="1"/>
  <c r="R119"/>
  <c r="Q119" s="1"/>
  <c r="I120"/>
  <c r="K120"/>
  <c r="M124"/>
  <c r="O124"/>
  <c r="I126"/>
  <c r="K126"/>
  <c r="T126"/>
  <c r="M128"/>
  <c r="O128"/>
  <c r="I130"/>
  <c r="K130"/>
  <c r="T130"/>
  <c r="V130" s="1"/>
  <c r="M132"/>
  <c r="O132"/>
  <c r="I134"/>
  <c r="K134"/>
  <c r="T134"/>
  <c r="M136"/>
  <c r="O136"/>
  <c r="I138"/>
  <c r="K138"/>
  <c r="T138"/>
  <c r="V138" s="1"/>
  <c r="M140"/>
  <c r="O140"/>
  <c r="R141"/>
  <c r="Q141" s="1"/>
  <c r="I142"/>
  <c r="K142"/>
  <c r="L144"/>
  <c r="M144"/>
  <c r="O144"/>
  <c r="R144"/>
  <c r="Q144" s="1"/>
  <c r="T144" s="1"/>
  <c r="R145"/>
  <c r="Q145" s="1"/>
  <c r="I146"/>
  <c r="K146"/>
  <c r="L148"/>
  <c r="M148"/>
  <c r="O148"/>
  <c r="R148"/>
  <c r="Q148" s="1"/>
  <c r="T148" s="1"/>
  <c r="R149"/>
  <c r="Q149" s="1"/>
  <c r="I150"/>
  <c r="K150"/>
  <c r="M152"/>
  <c r="O152"/>
  <c r="R152"/>
  <c r="Q152" s="1"/>
  <c r="T152" s="1"/>
  <c r="R153"/>
  <c r="Q153" s="1"/>
  <c r="I154"/>
  <c r="K154"/>
  <c r="M21"/>
  <c r="O21"/>
  <c r="I23"/>
  <c r="K23"/>
  <c r="T23"/>
  <c r="V23" s="1"/>
  <c r="L25"/>
  <c r="M25"/>
  <c r="O25"/>
  <c r="R25"/>
  <c r="Q25" s="1"/>
  <c r="T25" s="1"/>
  <c r="R26"/>
  <c r="Q26" s="1"/>
  <c r="T26" s="1"/>
  <c r="I27"/>
  <c r="K27"/>
  <c r="M30"/>
  <c r="O30"/>
  <c r="I32"/>
  <c r="K32"/>
  <c r="T32"/>
  <c r="V32" s="1"/>
  <c r="M34"/>
  <c r="O34"/>
  <c r="I36"/>
  <c r="K36"/>
  <c r="T36"/>
  <c r="U36" s="1"/>
  <c r="M38"/>
  <c r="O38"/>
  <c r="I40"/>
  <c r="K40"/>
  <c r="T40"/>
  <c r="V40" s="1"/>
  <c r="O42"/>
  <c r="R43"/>
  <c r="Q43" s="1"/>
  <c r="T43" s="1"/>
  <c r="M49"/>
  <c r="O49"/>
  <c r="R49"/>
  <c r="Q49" s="1"/>
  <c r="T49" s="1"/>
  <c r="R50"/>
  <c r="Q50" s="1"/>
  <c r="T50" s="1"/>
  <c r="V36"/>
  <c r="S36"/>
  <c r="V30"/>
  <c r="U30"/>
  <c r="S30"/>
  <c r="V34"/>
  <c r="U34"/>
  <c r="S34"/>
  <c r="V38"/>
  <c r="U38"/>
  <c r="S38"/>
  <c r="V42"/>
  <c r="U42"/>
  <c r="S42"/>
  <c r="L31"/>
  <c r="P31"/>
  <c r="T31"/>
  <c r="L33"/>
  <c r="P33"/>
  <c r="T33"/>
  <c r="L35"/>
  <c r="P35"/>
  <c r="T35"/>
  <c r="L37"/>
  <c r="P37"/>
  <c r="T37"/>
  <c r="L39"/>
  <c r="P39"/>
  <c r="T39"/>
  <c r="L41"/>
  <c r="P41"/>
  <c r="T41"/>
  <c r="L43"/>
  <c r="P43"/>
  <c r="L46"/>
  <c r="P46"/>
  <c r="T46"/>
  <c r="L50"/>
  <c r="P50"/>
  <c r="P30"/>
  <c r="I31"/>
  <c r="M31"/>
  <c r="P32"/>
  <c r="I33"/>
  <c r="M33"/>
  <c r="P34"/>
  <c r="I35"/>
  <c r="M35"/>
  <c r="P36"/>
  <c r="I37"/>
  <c r="M37"/>
  <c r="P38"/>
  <c r="I39"/>
  <c r="M39"/>
  <c r="P40"/>
  <c r="I41"/>
  <c r="M41"/>
  <c r="P42"/>
  <c r="I43"/>
  <c r="M43"/>
  <c r="P44"/>
  <c r="I46"/>
  <c r="M46"/>
  <c r="P49"/>
  <c r="I50"/>
  <c r="M50"/>
  <c r="V21"/>
  <c r="U21"/>
  <c r="S21"/>
  <c r="L20"/>
  <c r="P20"/>
  <c r="T20"/>
  <c r="L22"/>
  <c r="P22"/>
  <c r="T22"/>
  <c r="L24"/>
  <c r="P24"/>
  <c r="T24"/>
  <c r="L26"/>
  <c r="P26"/>
  <c r="L28"/>
  <c r="P28"/>
  <c r="T28"/>
  <c r="I20"/>
  <c r="M20"/>
  <c r="P21"/>
  <c r="I22"/>
  <c r="M22"/>
  <c r="P23"/>
  <c r="I24"/>
  <c r="M24"/>
  <c r="P25"/>
  <c r="I26"/>
  <c r="M26"/>
  <c r="P27"/>
  <c r="I28"/>
  <c r="M28"/>
  <c r="U11"/>
  <c r="S11"/>
  <c r="V11"/>
  <c r="V12"/>
  <c r="U12"/>
  <c r="S12"/>
  <c r="U15"/>
  <c r="S15"/>
  <c r="V15"/>
  <c r="V16"/>
  <c r="U16"/>
  <c r="S16"/>
  <c r="U19"/>
  <c r="S19"/>
  <c r="V19"/>
  <c r="V51"/>
  <c r="U51"/>
  <c r="S51"/>
  <c r="U54"/>
  <c r="S54"/>
  <c r="V54"/>
  <c r="V55"/>
  <c r="U55"/>
  <c r="S55"/>
  <c r="U58"/>
  <c r="S58"/>
  <c r="V58"/>
  <c r="V59"/>
  <c r="U59"/>
  <c r="S59"/>
  <c r="U62"/>
  <c r="S62"/>
  <c r="V62"/>
  <c r="V63"/>
  <c r="U63"/>
  <c r="S63"/>
  <c r="U66"/>
  <c r="S66"/>
  <c r="V66"/>
  <c r="V67"/>
  <c r="U67"/>
  <c r="S67"/>
  <c r="U9"/>
  <c r="S9"/>
  <c r="V9"/>
  <c r="U13"/>
  <c r="S13"/>
  <c r="V13"/>
  <c r="U17"/>
  <c r="S17"/>
  <c r="V17"/>
  <c r="U52"/>
  <c r="S52"/>
  <c r="V52"/>
  <c r="U56"/>
  <c r="S56"/>
  <c r="V56"/>
  <c r="U60"/>
  <c r="S60"/>
  <c r="V60"/>
  <c r="U64"/>
  <c r="S64"/>
  <c r="V64"/>
  <c r="U68"/>
  <c r="S68"/>
  <c r="V68"/>
  <c r="U70"/>
  <c r="S70"/>
  <c r="V70"/>
  <c r="U74"/>
  <c r="V74"/>
  <c r="T10"/>
  <c r="T14"/>
  <c r="T18"/>
  <c r="T53"/>
  <c r="T57"/>
  <c r="T61"/>
  <c r="T65"/>
  <c r="K72"/>
  <c r="I72"/>
  <c r="O72"/>
  <c r="M72"/>
  <c r="K76"/>
  <c r="I76"/>
  <c r="O76"/>
  <c r="M76"/>
  <c r="U95"/>
  <c r="S95"/>
  <c r="V95"/>
  <c r="U97"/>
  <c r="S97"/>
  <c r="V97"/>
  <c r="U107"/>
  <c r="S107"/>
  <c r="V107"/>
  <c r="U115"/>
  <c r="S115"/>
  <c r="V115"/>
  <c r="P9"/>
  <c r="I10"/>
  <c r="K10"/>
  <c r="M10"/>
  <c r="O10"/>
  <c r="P11"/>
  <c r="I12"/>
  <c r="K12"/>
  <c r="M12"/>
  <c r="O12"/>
  <c r="P13"/>
  <c r="I14"/>
  <c r="K14"/>
  <c r="M14"/>
  <c r="O14"/>
  <c r="P15"/>
  <c r="I16"/>
  <c r="K16"/>
  <c r="M16"/>
  <c r="O16"/>
  <c r="P17"/>
  <c r="I18"/>
  <c r="K18"/>
  <c r="M18"/>
  <c r="O18"/>
  <c r="P19"/>
  <c r="I29"/>
  <c r="K29"/>
  <c r="M29"/>
  <c r="O29"/>
  <c r="I51"/>
  <c r="K51"/>
  <c r="M51"/>
  <c r="O51"/>
  <c r="P52"/>
  <c r="I53"/>
  <c r="K53"/>
  <c r="M53"/>
  <c r="O53"/>
  <c r="P54"/>
  <c r="I55"/>
  <c r="K55"/>
  <c r="M55"/>
  <c r="O55"/>
  <c r="P56"/>
  <c r="I57"/>
  <c r="K57"/>
  <c r="M57"/>
  <c r="O57"/>
  <c r="P58"/>
  <c r="I59"/>
  <c r="K59"/>
  <c r="M59"/>
  <c r="O59"/>
  <c r="P60"/>
  <c r="I61"/>
  <c r="K61"/>
  <c r="M61"/>
  <c r="O61"/>
  <c r="P62"/>
  <c r="I63"/>
  <c r="K63"/>
  <c r="M63"/>
  <c r="O63"/>
  <c r="P64"/>
  <c r="I65"/>
  <c r="K65"/>
  <c r="M65"/>
  <c r="O65"/>
  <c r="P66"/>
  <c r="I67"/>
  <c r="K67"/>
  <c r="M67"/>
  <c r="O67"/>
  <c r="P68"/>
  <c r="I69"/>
  <c r="K69"/>
  <c r="M69"/>
  <c r="P70"/>
  <c r="U71"/>
  <c r="S73"/>
  <c r="P74"/>
  <c r="T84"/>
  <c r="T88"/>
  <c r="T92"/>
  <c r="T98"/>
  <c r="T104"/>
  <c r="T108"/>
  <c r="K70"/>
  <c r="I70"/>
  <c r="O70"/>
  <c r="M70"/>
  <c r="U72"/>
  <c r="S72"/>
  <c r="K74"/>
  <c r="I74"/>
  <c r="O74"/>
  <c r="M74"/>
  <c r="K78"/>
  <c r="I78"/>
  <c r="U85"/>
  <c r="V85"/>
  <c r="S94"/>
  <c r="V96"/>
  <c r="S96"/>
  <c r="U99"/>
  <c r="S99"/>
  <c r="V99"/>
  <c r="U105"/>
  <c r="V105"/>
  <c r="V106"/>
  <c r="U106"/>
  <c r="S106"/>
  <c r="U109"/>
  <c r="S109"/>
  <c r="V109"/>
  <c r="S111"/>
  <c r="P10"/>
  <c r="P12"/>
  <c r="P14"/>
  <c r="P16"/>
  <c r="P18"/>
  <c r="P29"/>
  <c r="P51"/>
  <c r="P53"/>
  <c r="P55"/>
  <c r="P57"/>
  <c r="P59"/>
  <c r="P61"/>
  <c r="P63"/>
  <c r="P65"/>
  <c r="P67"/>
  <c r="T69"/>
  <c r="P69"/>
  <c r="S71"/>
  <c r="K113"/>
  <c r="I113"/>
  <c r="O113"/>
  <c r="M113"/>
  <c r="V124"/>
  <c r="U124"/>
  <c r="S124"/>
  <c r="V128"/>
  <c r="U128"/>
  <c r="S128"/>
  <c r="V132"/>
  <c r="U132"/>
  <c r="S132"/>
  <c r="V136"/>
  <c r="U136"/>
  <c r="S136"/>
  <c r="V140"/>
  <c r="U140"/>
  <c r="S140"/>
  <c r="P71"/>
  <c r="P73"/>
  <c r="P75"/>
  <c r="P77"/>
  <c r="M78"/>
  <c r="O78"/>
  <c r="P79"/>
  <c r="I80"/>
  <c r="K80"/>
  <c r="M80"/>
  <c r="O80"/>
  <c r="P81"/>
  <c r="I82"/>
  <c r="K82"/>
  <c r="M82"/>
  <c r="O82"/>
  <c r="P83"/>
  <c r="I84"/>
  <c r="K84"/>
  <c r="M84"/>
  <c r="O84"/>
  <c r="P85"/>
  <c r="I86"/>
  <c r="K86"/>
  <c r="M86"/>
  <c r="O86"/>
  <c r="P87"/>
  <c r="I88"/>
  <c r="K88"/>
  <c r="M88"/>
  <c r="O88"/>
  <c r="P89"/>
  <c r="I90"/>
  <c r="K90"/>
  <c r="M90"/>
  <c r="O90"/>
  <c r="P91"/>
  <c r="I92"/>
  <c r="K92"/>
  <c r="M92"/>
  <c r="O92"/>
  <c r="P93"/>
  <c r="I94"/>
  <c r="K94"/>
  <c r="M94"/>
  <c r="O94"/>
  <c r="I96"/>
  <c r="K96"/>
  <c r="M96"/>
  <c r="O96"/>
  <c r="P97"/>
  <c r="I98"/>
  <c r="K98"/>
  <c r="M98"/>
  <c r="O98"/>
  <c r="P99"/>
  <c r="I100"/>
  <c r="K100"/>
  <c r="M100"/>
  <c r="O100"/>
  <c r="P101"/>
  <c r="I102"/>
  <c r="K102"/>
  <c r="M102"/>
  <c r="O102"/>
  <c r="P103"/>
  <c r="I104"/>
  <c r="K104"/>
  <c r="M104"/>
  <c r="O104"/>
  <c r="P105"/>
  <c r="I106"/>
  <c r="K106"/>
  <c r="M106"/>
  <c r="O106"/>
  <c r="P107"/>
  <c r="I108"/>
  <c r="K108"/>
  <c r="M108"/>
  <c r="O108"/>
  <c r="P108" s="1"/>
  <c r="P109"/>
  <c r="P111"/>
  <c r="U112"/>
  <c r="S114"/>
  <c r="P115"/>
  <c r="K111"/>
  <c r="I111"/>
  <c r="O111"/>
  <c r="M111"/>
  <c r="K115"/>
  <c r="I115"/>
  <c r="O115"/>
  <c r="M115"/>
  <c r="V126"/>
  <c r="U126"/>
  <c r="S126"/>
  <c r="U130"/>
  <c r="V134"/>
  <c r="U134"/>
  <c r="S134"/>
  <c r="U138"/>
  <c r="P78"/>
  <c r="P80"/>
  <c r="P82"/>
  <c r="P84"/>
  <c r="P86"/>
  <c r="P88"/>
  <c r="P90"/>
  <c r="P92"/>
  <c r="P94"/>
  <c r="P96"/>
  <c r="P98"/>
  <c r="P100"/>
  <c r="P102"/>
  <c r="P104"/>
  <c r="P106"/>
  <c r="S112"/>
  <c r="L113"/>
  <c r="P113"/>
  <c r="T113"/>
  <c r="S116"/>
  <c r="L117"/>
  <c r="P117"/>
  <c r="T117"/>
  <c r="L119"/>
  <c r="P119"/>
  <c r="T119"/>
  <c r="L123"/>
  <c r="P123"/>
  <c r="T123"/>
  <c r="L125"/>
  <c r="P125"/>
  <c r="T125"/>
  <c r="L127"/>
  <c r="P127"/>
  <c r="T127"/>
  <c r="L129"/>
  <c r="P129"/>
  <c r="T129"/>
  <c r="L131"/>
  <c r="P131"/>
  <c r="T131"/>
  <c r="L133"/>
  <c r="P133"/>
  <c r="T133"/>
  <c r="L135"/>
  <c r="P135"/>
  <c r="T135"/>
  <c r="L137"/>
  <c r="P137"/>
  <c r="T137"/>
  <c r="L139"/>
  <c r="P139"/>
  <c r="T139"/>
  <c r="L141"/>
  <c r="P141"/>
  <c r="T141"/>
  <c r="L143"/>
  <c r="P143"/>
  <c r="T143"/>
  <c r="L145"/>
  <c r="P145"/>
  <c r="T145"/>
  <c r="L147"/>
  <c r="P147"/>
  <c r="T147"/>
  <c r="L149"/>
  <c r="P149"/>
  <c r="T149"/>
  <c r="L151"/>
  <c r="P151"/>
  <c r="T151"/>
  <c r="L153"/>
  <c r="P153"/>
  <c r="T153"/>
  <c r="L155"/>
  <c r="P155"/>
  <c r="T155"/>
  <c r="P110"/>
  <c r="P112"/>
  <c r="P114"/>
  <c r="P116"/>
  <c r="I117"/>
  <c r="M117"/>
  <c r="P118"/>
  <c r="I119"/>
  <c r="M119"/>
  <c r="P120"/>
  <c r="I123"/>
  <c r="M123"/>
  <c r="P124"/>
  <c r="I125"/>
  <c r="M125"/>
  <c r="P126"/>
  <c r="I127"/>
  <c r="M127"/>
  <c r="P128"/>
  <c r="I129"/>
  <c r="M129"/>
  <c r="P130"/>
  <c r="I131"/>
  <c r="M131"/>
  <c r="P132"/>
  <c r="I133"/>
  <c r="M133"/>
  <c r="P134"/>
  <c r="I135"/>
  <c r="M135"/>
  <c r="P136"/>
  <c r="I137"/>
  <c r="M137"/>
  <c r="P138"/>
  <c r="I139"/>
  <c r="M139"/>
  <c r="P140"/>
  <c r="I141"/>
  <c r="M141"/>
  <c r="P142"/>
  <c r="I143"/>
  <c r="M143"/>
  <c r="P144"/>
  <c r="I145"/>
  <c r="M145"/>
  <c r="P146"/>
  <c r="I147"/>
  <c r="M147"/>
  <c r="P148"/>
  <c r="I149"/>
  <c r="M149"/>
  <c r="P150"/>
  <c r="I151"/>
  <c r="M151"/>
  <c r="P152"/>
  <c r="I153"/>
  <c r="M153"/>
  <c r="P154"/>
  <c r="I155"/>
  <c r="M155"/>
  <c r="P415" i="1"/>
  <c r="P414"/>
  <c r="P410"/>
  <c r="L410"/>
  <c r="O409"/>
  <c r="K409"/>
  <c r="T408"/>
  <c r="U408" s="1"/>
  <c r="T407"/>
  <c r="T406"/>
  <c r="U406" s="1"/>
  <c r="T405"/>
  <c r="L405"/>
  <c r="P403"/>
  <c r="L403"/>
  <c r="P402"/>
  <c r="L402"/>
  <c r="O401"/>
  <c r="K401"/>
  <c r="T399"/>
  <c r="P398"/>
  <c r="P397"/>
  <c r="K397"/>
  <c r="L397" s="1"/>
  <c r="O393"/>
  <c r="P369"/>
  <c r="L369"/>
  <c r="P282"/>
  <c r="P266"/>
  <c r="L266"/>
  <c r="P262"/>
  <c r="L262"/>
  <c r="P260"/>
  <c r="L260"/>
  <c r="T44"/>
  <c r="T43"/>
  <c r="S43" s="1"/>
  <c r="T42"/>
  <c r="O42"/>
  <c r="T30"/>
  <c r="L30"/>
  <c r="P347"/>
  <c r="L347"/>
  <c r="T337"/>
  <c r="T336"/>
  <c r="S336" s="1"/>
  <c r="P227"/>
  <c r="T211"/>
  <c r="S211" s="1"/>
  <c r="T209"/>
  <c r="T207"/>
  <c r="S207" s="1"/>
  <c r="T206"/>
  <c r="T205"/>
  <c r="V205" s="1"/>
  <c r="T203"/>
  <c r="T202"/>
  <c r="S202" s="1"/>
  <c r="P173"/>
  <c r="L173"/>
  <c r="P169"/>
  <c r="L169"/>
  <c r="P166"/>
  <c r="T164"/>
  <c r="V164" s="1"/>
  <c r="T163"/>
  <c r="P151"/>
  <c r="L151"/>
  <c r="O150"/>
  <c r="K150"/>
  <c r="T149"/>
  <c r="S149" s="1"/>
  <c r="T148"/>
  <c r="T147"/>
  <c r="S147" s="1"/>
  <c r="T146"/>
  <c r="L146"/>
  <c r="P144"/>
  <c r="L144"/>
  <c r="P143"/>
  <c r="L143"/>
  <c r="O142"/>
  <c r="P140"/>
  <c r="P139"/>
  <c r="P138"/>
  <c r="K138"/>
  <c r="L138" s="1"/>
  <c r="P128"/>
  <c r="L128"/>
  <c r="P124"/>
  <c r="L124"/>
  <c r="P121"/>
  <c r="L121"/>
  <c r="O120"/>
  <c r="K120"/>
  <c r="T119"/>
  <c r="V119" s="1"/>
  <c r="O117"/>
  <c r="K117"/>
  <c r="T116"/>
  <c r="L115"/>
  <c r="P113"/>
  <c r="L113"/>
  <c r="P97"/>
  <c r="V213"/>
  <c r="S213"/>
  <c r="K413"/>
  <c r="L413" s="1"/>
  <c r="P386"/>
  <c r="L386"/>
  <c r="O385"/>
  <c r="K385"/>
  <c r="T384"/>
  <c r="T383"/>
  <c r="V383" s="1"/>
  <c r="T382"/>
  <c r="P373"/>
  <c r="L373"/>
  <c r="P371"/>
  <c r="L371"/>
  <c r="P370"/>
  <c r="L370"/>
  <c r="O369"/>
  <c r="K369"/>
  <c r="T368"/>
  <c r="U368" s="1"/>
  <c r="T367"/>
  <c r="T366"/>
  <c r="U366" s="1"/>
  <c r="P359"/>
  <c r="K359"/>
  <c r="L359" s="1"/>
  <c r="P356"/>
  <c r="P355"/>
  <c r="K355"/>
  <c r="P352"/>
  <c r="P351"/>
  <c r="K351"/>
  <c r="R351" s="1"/>
  <c r="Q351" s="1"/>
  <c r="T351" s="1"/>
  <c r="T349"/>
  <c r="T348"/>
  <c r="S348" s="1"/>
  <c r="P339"/>
  <c r="L339"/>
  <c r="P336"/>
  <c r="L336"/>
  <c r="O335"/>
  <c r="K335"/>
  <c r="T334"/>
  <c r="P333"/>
  <c r="P332"/>
  <c r="P331"/>
  <c r="K331"/>
  <c r="L331" s="1"/>
  <c r="P328"/>
  <c r="O326"/>
  <c r="P324"/>
  <c r="P322"/>
  <c r="K322"/>
  <c r="L322" s="1"/>
  <c r="P320"/>
  <c r="L320"/>
  <c r="P318"/>
  <c r="L318"/>
  <c r="P316"/>
  <c r="L316"/>
  <c r="P314"/>
  <c r="L314"/>
  <c r="P312"/>
  <c r="L312"/>
  <c r="P311"/>
  <c r="L311"/>
  <c r="O310"/>
  <c r="K310"/>
  <c r="T309"/>
  <c r="T308"/>
  <c r="S308" s="1"/>
  <c r="T307"/>
  <c r="P290"/>
  <c r="L290"/>
  <c r="P288"/>
  <c r="P287"/>
  <c r="P286"/>
  <c r="K286"/>
  <c r="L286" s="1"/>
  <c r="O282"/>
  <c r="P280"/>
  <c r="T279"/>
  <c r="V279" s="1"/>
  <c r="P270"/>
  <c r="L270"/>
  <c r="P268"/>
  <c r="L268"/>
  <c r="P267"/>
  <c r="L267"/>
  <c r="O266"/>
  <c r="K266"/>
  <c r="T265"/>
  <c r="T264"/>
  <c r="U264" s="1"/>
  <c r="T263"/>
  <c r="P259"/>
  <c r="K259"/>
  <c r="L259" s="1"/>
  <c r="O255"/>
  <c r="P253"/>
  <c r="P252"/>
  <c r="P251"/>
  <c r="K251"/>
  <c r="L251" s="1"/>
  <c r="O247"/>
  <c r="P245"/>
  <c r="O243"/>
  <c r="P241"/>
  <c r="P240"/>
  <c r="K239"/>
  <c r="L239" s="1"/>
  <c r="O235"/>
  <c r="P233"/>
  <c r="P232"/>
  <c r="K231"/>
  <c r="L231" s="1"/>
  <c r="O227"/>
  <c r="K225"/>
  <c r="L225" s="1"/>
  <c r="P223"/>
  <c r="O221"/>
  <c r="T217"/>
  <c r="T215"/>
  <c r="S215" s="1"/>
  <c r="O213"/>
  <c r="K213"/>
  <c r="T212"/>
  <c r="V212" s="1"/>
  <c r="P211"/>
  <c r="L211"/>
  <c r="P205"/>
  <c r="L205"/>
  <c r="P203"/>
  <c r="L203"/>
  <c r="P202"/>
  <c r="L202"/>
  <c r="O201"/>
  <c r="K201"/>
  <c r="T200"/>
  <c r="U200" s="1"/>
  <c r="T199"/>
  <c r="T198"/>
  <c r="S198" s="1"/>
  <c r="P177"/>
  <c r="L177"/>
  <c r="P175"/>
  <c r="L175"/>
  <c r="P174"/>
  <c r="L174"/>
  <c r="O173"/>
  <c r="K173"/>
  <c r="T172"/>
  <c r="T171"/>
  <c r="V171" s="1"/>
  <c r="T170"/>
  <c r="O166"/>
  <c r="P164"/>
  <c r="L164"/>
  <c r="P163"/>
  <c r="L163"/>
  <c r="O162"/>
  <c r="K162"/>
  <c r="O158"/>
  <c r="P156"/>
  <c r="P155"/>
  <c r="P154"/>
  <c r="K154"/>
  <c r="L154" s="1"/>
  <c r="P146"/>
  <c r="P22"/>
  <c r="L22"/>
  <c r="P133"/>
  <c r="P132"/>
  <c r="K132"/>
  <c r="O128"/>
  <c r="K128"/>
  <c r="T126"/>
  <c r="S126" s="1"/>
  <c r="T125"/>
  <c r="T111"/>
  <c r="S111" s="1"/>
  <c r="T110"/>
  <c r="P109"/>
  <c r="K109"/>
  <c r="L109" s="1"/>
  <c r="O105"/>
  <c r="P103"/>
  <c r="P102"/>
  <c r="P101"/>
  <c r="K101"/>
  <c r="L101" s="1"/>
  <c r="O97"/>
  <c r="P95"/>
  <c r="P94"/>
  <c r="P93"/>
  <c r="K93"/>
  <c r="L93" s="1"/>
  <c r="O89"/>
  <c r="T87"/>
  <c r="T86"/>
  <c r="V86" s="1"/>
  <c r="P77"/>
  <c r="L77"/>
  <c r="P75"/>
  <c r="L75"/>
  <c r="P74"/>
  <c r="L74"/>
  <c r="O73"/>
  <c r="T71"/>
  <c r="U71" s="1"/>
  <c r="T70"/>
  <c r="P54"/>
  <c r="L54"/>
  <c r="P46"/>
  <c r="L46"/>
  <c r="P44"/>
  <c r="L44"/>
  <c r="P43"/>
  <c r="L43"/>
  <c r="T40"/>
  <c r="S40" s="1"/>
  <c r="T39"/>
  <c r="P30"/>
  <c r="P16"/>
  <c r="L16"/>
  <c r="V318"/>
  <c r="S318"/>
  <c r="V314"/>
  <c r="S314"/>
  <c r="I243"/>
  <c r="K243"/>
  <c r="L243" s="1"/>
  <c r="M239"/>
  <c r="O239"/>
  <c r="M237"/>
  <c r="P237"/>
  <c r="I235"/>
  <c r="K235"/>
  <c r="L235" s="1"/>
  <c r="M231"/>
  <c r="O231"/>
  <c r="M229"/>
  <c r="P229"/>
  <c r="I227"/>
  <c r="K227"/>
  <c r="L227" s="1"/>
  <c r="M225"/>
  <c r="O225"/>
  <c r="I221"/>
  <c r="K221"/>
  <c r="L221" s="1"/>
  <c r="P216"/>
  <c r="T216"/>
  <c r="V216" s="1"/>
  <c r="M215"/>
  <c r="P215"/>
  <c r="V209"/>
  <c r="S209"/>
  <c r="M209"/>
  <c r="O209"/>
  <c r="I209"/>
  <c r="K209"/>
  <c r="S113"/>
  <c r="P413"/>
  <c r="P405"/>
  <c r="O413"/>
  <c r="P411"/>
  <c r="P407"/>
  <c r="L407"/>
  <c r="P406"/>
  <c r="L406"/>
  <c r="O405"/>
  <c r="K405"/>
  <c r="T404"/>
  <c r="U404" s="1"/>
  <c r="P399"/>
  <c r="L399"/>
  <c r="O397"/>
  <c r="P395"/>
  <c r="P394"/>
  <c r="K393"/>
  <c r="L393" s="1"/>
  <c r="O389"/>
  <c r="P387"/>
  <c r="P383"/>
  <c r="L383"/>
  <c r="P382"/>
  <c r="L382"/>
  <c r="O381"/>
  <c r="K381"/>
  <c r="T380"/>
  <c r="U380" s="1"/>
  <c r="P375"/>
  <c r="L375"/>
  <c r="P374"/>
  <c r="L374"/>
  <c r="O373"/>
  <c r="K373"/>
  <c r="T372"/>
  <c r="S372" s="1"/>
  <c r="P367"/>
  <c r="L367"/>
  <c r="P366"/>
  <c r="L366"/>
  <c r="O365"/>
  <c r="K365"/>
  <c r="T364"/>
  <c r="U364" s="1"/>
  <c r="P363"/>
  <c r="P362"/>
  <c r="K361"/>
  <c r="L361" s="1"/>
  <c r="T360"/>
  <c r="S360" s="1"/>
  <c r="O355"/>
  <c r="O351"/>
  <c r="P348"/>
  <c r="L348"/>
  <c r="O347"/>
  <c r="K347"/>
  <c r="P340"/>
  <c r="L340"/>
  <c r="O339"/>
  <c r="K339"/>
  <c r="O331"/>
  <c r="K326"/>
  <c r="L326" s="1"/>
  <c r="O322"/>
  <c r="O318"/>
  <c r="K318"/>
  <c r="O314"/>
  <c r="K314"/>
  <c r="T313"/>
  <c r="P308"/>
  <c r="L308"/>
  <c r="P307"/>
  <c r="L307"/>
  <c r="O306"/>
  <c r="K306"/>
  <c r="T305"/>
  <c r="S305" s="1"/>
  <c r="P300"/>
  <c r="L300"/>
  <c r="P299"/>
  <c r="L299"/>
  <c r="O298"/>
  <c r="P296"/>
  <c r="L296"/>
  <c r="P295"/>
  <c r="L295"/>
  <c r="O294"/>
  <c r="P292"/>
  <c r="L292"/>
  <c r="P291"/>
  <c r="L291"/>
  <c r="O290"/>
  <c r="K290"/>
  <c r="O286"/>
  <c r="P284"/>
  <c r="P283"/>
  <c r="K282"/>
  <c r="L282" s="1"/>
  <c r="P279"/>
  <c r="L279"/>
  <c r="O278"/>
  <c r="K278"/>
  <c r="T277"/>
  <c r="P272"/>
  <c r="L272"/>
  <c r="P271"/>
  <c r="L271"/>
  <c r="O270"/>
  <c r="K270"/>
  <c r="T269"/>
  <c r="V269" s="1"/>
  <c r="P264"/>
  <c r="L264"/>
  <c r="P263"/>
  <c r="L263"/>
  <c r="O262"/>
  <c r="K262"/>
  <c r="T261"/>
  <c r="O259"/>
  <c r="P257"/>
  <c r="P256"/>
  <c r="K255"/>
  <c r="L255" s="1"/>
  <c r="O251"/>
  <c r="P249"/>
  <c r="P248"/>
  <c r="K247"/>
  <c r="L247" s="1"/>
  <c r="M244"/>
  <c r="P244"/>
  <c r="M236"/>
  <c r="P236"/>
  <c r="M228"/>
  <c r="P228"/>
  <c r="V217"/>
  <c r="S217"/>
  <c r="M217"/>
  <c r="O217"/>
  <c r="I217"/>
  <c r="K217"/>
  <c r="I215"/>
  <c r="L215"/>
  <c r="P208"/>
  <c r="T208"/>
  <c r="V208" s="1"/>
  <c r="P209"/>
  <c r="L209"/>
  <c r="P207"/>
  <c r="L207"/>
  <c r="P206"/>
  <c r="L206"/>
  <c r="O205"/>
  <c r="K205"/>
  <c r="T204"/>
  <c r="U204" s="1"/>
  <c r="P199"/>
  <c r="L199"/>
  <c r="P198"/>
  <c r="L198"/>
  <c r="O197"/>
  <c r="K197"/>
  <c r="T196"/>
  <c r="P191"/>
  <c r="L191"/>
  <c r="O189"/>
  <c r="P187"/>
  <c r="P186"/>
  <c r="K185"/>
  <c r="L185" s="1"/>
  <c r="T184"/>
  <c r="S184" s="1"/>
  <c r="P179"/>
  <c r="L179"/>
  <c r="P178"/>
  <c r="L178"/>
  <c r="O177"/>
  <c r="K177"/>
  <c r="T176"/>
  <c r="P171"/>
  <c r="L171"/>
  <c r="P170"/>
  <c r="L170"/>
  <c r="O169"/>
  <c r="K169"/>
  <c r="T168"/>
  <c r="S168" s="1"/>
  <c r="P167"/>
  <c r="K166"/>
  <c r="L166" s="1"/>
  <c r="T165"/>
  <c r="P160"/>
  <c r="P159"/>
  <c r="K158"/>
  <c r="L158" s="1"/>
  <c r="O154"/>
  <c r="P152"/>
  <c r="P148"/>
  <c r="L148"/>
  <c r="P147"/>
  <c r="L147"/>
  <c r="O146"/>
  <c r="K146"/>
  <c r="T145"/>
  <c r="K142"/>
  <c r="L142" s="1"/>
  <c r="O138"/>
  <c r="P136"/>
  <c r="O132"/>
  <c r="P129"/>
  <c r="P125"/>
  <c r="L125"/>
  <c r="O124"/>
  <c r="K124"/>
  <c r="T123"/>
  <c r="T122"/>
  <c r="S122" s="1"/>
  <c r="O113"/>
  <c r="K113"/>
  <c r="T112"/>
  <c r="P111"/>
  <c r="L111"/>
  <c r="P110"/>
  <c r="L110"/>
  <c r="O109"/>
  <c r="P107"/>
  <c r="P106"/>
  <c r="K105"/>
  <c r="L105" s="1"/>
  <c r="O101"/>
  <c r="P99"/>
  <c r="P98"/>
  <c r="K97"/>
  <c r="L97" s="1"/>
  <c r="O93"/>
  <c r="P91"/>
  <c r="P90"/>
  <c r="K89"/>
  <c r="L89" s="1"/>
  <c r="P87"/>
  <c r="L87"/>
  <c r="P86"/>
  <c r="L86"/>
  <c r="O85"/>
  <c r="K85"/>
  <c r="T84"/>
  <c r="V84" s="1"/>
  <c r="P79"/>
  <c r="L79"/>
  <c r="P78"/>
  <c r="L78"/>
  <c r="O77"/>
  <c r="K77"/>
  <c r="T76"/>
  <c r="K73"/>
  <c r="L73" s="1"/>
  <c r="P71"/>
  <c r="L71"/>
  <c r="P70"/>
  <c r="L70"/>
  <c r="O69"/>
  <c r="K69"/>
  <c r="T68"/>
  <c r="P64"/>
  <c r="L64"/>
  <c r="P60"/>
  <c r="L60"/>
  <c r="P56"/>
  <c r="L56"/>
  <c r="P55"/>
  <c r="L55"/>
  <c r="O54"/>
  <c r="K54"/>
  <c r="T53"/>
  <c r="U53" s="1"/>
  <c r="P52"/>
  <c r="P48"/>
  <c r="L48"/>
  <c r="P47"/>
  <c r="L47"/>
  <c r="O46"/>
  <c r="K46"/>
  <c r="T45"/>
  <c r="U45" s="1"/>
  <c r="P40"/>
  <c r="L40"/>
  <c r="P39"/>
  <c r="L39"/>
  <c r="O38"/>
  <c r="K38"/>
  <c r="O34"/>
  <c r="P32"/>
  <c r="L32"/>
  <c r="P31"/>
  <c r="L31"/>
  <c r="O30"/>
  <c r="K30"/>
  <c r="T29"/>
  <c r="U29" s="1"/>
  <c r="P24"/>
  <c r="L24"/>
  <c r="P23"/>
  <c r="L23"/>
  <c r="O22"/>
  <c r="K22"/>
  <c r="P20"/>
  <c r="P19"/>
  <c r="K18"/>
  <c r="L18" s="1"/>
  <c r="P12"/>
  <c r="L12"/>
  <c r="I358"/>
  <c r="M357"/>
  <c r="O357"/>
  <c r="I357"/>
  <c r="K357"/>
  <c r="R357" s="1"/>
  <c r="Q357" s="1"/>
  <c r="T357" s="1"/>
  <c r="U357" s="1"/>
  <c r="V357" s="1"/>
  <c r="L355"/>
  <c r="R355"/>
  <c r="Q355" s="1"/>
  <c r="T355" s="1"/>
  <c r="S355" s="1"/>
  <c r="I354"/>
  <c r="M353"/>
  <c r="O353"/>
  <c r="I353"/>
  <c r="K353"/>
  <c r="R353" s="1"/>
  <c r="Q353" s="1"/>
  <c r="T353" s="1"/>
  <c r="L351"/>
  <c r="I350"/>
  <c r="L350"/>
  <c r="M349"/>
  <c r="O349"/>
  <c r="I349"/>
  <c r="K349"/>
  <c r="M346"/>
  <c r="P346"/>
  <c r="I342"/>
  <c r="L342"/>
  <c r="M341"/>
  <c r="O341"/>
  <c r="I341"/>
  <c r="K341"/>
  <c r="M338"/>
  <c r="P338"/>
  <c r="V219"/>
  <c r="S219"/>
  <c r="T350"/>
  <c r="S350" s="1"/>
  <c r="T342"/>
  <c r="U342" s="1"/>
  <c r="M358"/>
  <c r="P358"/>
  <c r="M354"/>
  <c r="P354"/>
  <c r="M350"/>
  <c r="P350"/>
  <c r="I346"/>
  <c r="L346"/>
  <c r="M345"/>
  <c r="O345"/>
  <c r="I345"/>
  <c r="K345"/>
  <c r="M342"/>
  <c r="P342"/>
  <c r="I338"/>
  <c r="L338"/>
  <c r="M337"/>
  <c r="O337"/>
  <c r="I337"/>
  <c r="K337"/>
  <c r="V320"/>
  <c r="U320"/>
  <c r="S320"/>
  <c r="V316"/>
  <c r="U316"/>
  <c r="S316"/>
  <c r="V215"/>
  <c r="O415"/>
  <c r="K415"/>
  <c r="R413"/>
  <c r="Q413" s="1"/>
  <c r="T413" s="1"/>
  <c r="S413" s="1"/>
  <c r="P412"/>
  <c r="O411"/>
  <c r="K411"/>
  <c r="P408"/>
  <c r="L408"/>
  <c r="O407"/>
  <c r="K407"/>
  <c r="P404"/>
  <c r="L404"/>
  <c r="O403"/>
  <c r="K403"/>
  <c r="P400"/>
  <c r="L400"/>
  <c r="O399"/>
  <c r="K399"/>
  <c r="R397"/>
  <c r="Q397" s="1"/>
  <c r="T397" s="1"/>
  <c r="S397" s="1"/>
  <c r="P396"/>
  <c r="O395"/>
  <c r="K395"/>
  <c r="R393"/>
  <c r="Q393" s="1"/>
  <c r="T393" s="1"/>
  <c r="S393" s="1"/>
  <c r="P392"/>
  <c r="O391"/>
  <c r="K391"/>
  <c r="R389"/>
  <c r="Q389" s="1"/>
  <c r="T389" s="1"/>
  <c r="S389" s="1"/>
  <c r="P388"/>
  <c r="O387"/>
  <c r="K387"/>
  <c r="P384"/>
  <c r="L384"/>
  <c r="O383"/>
  <c r="K383"/>
  <c r="P380"/>
  <c r="L380"/>
  <c r="O379"/>
  <c r="K379"/>
  <c r="P376"/>
  <c r="L376"/>
  <c r="O375"/>
  <c r="K375"/>
  <c r="P372"/>
  <c r="L372"/>
  <c r="O371"/>
  <c r="K371"/>
  <c r="P368"/>
  <c r="L368"/>
  <c r="O367"/>
  <c r="K367"/>
  <c r="P364"/>
  <c r="L364"/>
  <c r="O363"/>
  <c r="K363"/>
  <c r="R361"/>
  <c r="Q361" s="1"/>
  <c r="T361" s="1"/>
  <c r="S361" s="1"/>
  <c r="L360"/>
  <c r="O359"/>
  <c r="P357"/>
  <c r="L357"/>
  <c r="P353"/>
  <c r="T346"/>
  <c r="S346" s="1"/>
  <c r="T338"/>
  <c r="S338" s="1"/>
  <c r="I135"/>
  <c r="M134"/>
  <c r="O134"/>
  <c r="I134"/>
  <c r="K134"/>
  <c r="L132"/>
  <c r="R132"/>
  <c r="Q132" s="1"/>
  <c r="T132" s="1"/>
  <c r="S132" s="1"/>
  <c r="I131"/>
  <c r="M130"/>
  <c r="O130"/>
  <c r="I130"/>
  <c r="K130"/>
  <c r="I127"/>
  <c r="L127"/>
  <c r="M126"/>
  <c r="O126"/>
  <c r="I126"/>
  <c r="K126"/>
  <c r="M123"/>
  <c r="P123"/>
  <c r="V115"/>
  <c r="S115"/>
  <c r="M115"/>
  <c r="O115"/>
  <c r="P334"/>
  <c r="L334"/>
  <c r="O333"/>
  <c r="K333"/>
  <c r="R331"/>
  <c r="Q331" s="1"/>
  <c r="T331" s="1"/>
  <c r="S331" s="1"/>
  <c r="P330"/>
  <c r="O328"/>
  <c r="K328"/>
  <c r="R326"/>
  <c r="Q326" s="1"/>
  <c r="T326" s="1"/>
  <c r="U326" s="1"/>
  <c r="O324"/>
  <c r="K324"/>
  <c r="T323"/>
  <c r="O320"/>
  <c r="K320"/>
  <c r="T319"/>
  <c r="S319" s="1"/>
  <c r="O316"/>
  <c r="K316"/>
  <c r="T315"/>
  <c r="P313"/>
  <c r="L313"/>
  <c r="O312"/>
  <c r="K312"/>
  <c r="P309"/>
  <c r="L309"/>
  <c r="O308"/>
  <c r="K308"/>
  <c r="P305"/>
  <c r="L305"/>
  <c r="O304"/>
  <c r="K304"/>
  <c r="P301"/>
  <c r="L301"/>
  <c r="O300"/>
  <c r="K300"/>
  <c r="R298"/>
  <c r="Q298" s="1"/>
  <c r="T298" s="1"/>
  <c r="S298" s="1"/>
  <c r="P297"/>
  <c r="L297"/>
  <c r="O296"/>
  <c r="K296"/>
  <c r="R294"/>
  <c r="Q294" s="1"/>
  <c r="T294" s="1"/>
  <c r="P293"/>
  <c r="L293"/>
  <c r="O292"/>
  <c r="K292"/>
  <c r="P289"/>
  <c r="O288"/>
  <c r="K288"/>
  <c r="R286"/>
  <c r="Q286" s="1"/>
  <c r="T286" s="1"/>
  <c r="P285"/>
  <c r="O284"/>
  <c r="K284"/>
  <c r="P281"/>
  <c r="O280"/>
  <c r="K280"/>
  <c r="P277"/>
  <c r="L277"/>
  <c r="O276"/>
  <c r="K276"/>
  <c r="P273"/>
  <c r="L273"/>
  <c r="O272"/>
  <c r="K272"/>
  <c r="P269"/>
  <c r="L269"/>
  <c r="O268"/>
  <c r="K268"/>
  <c r="P265"/>
  <c r="L265"/>
  <c r="O264"/>
  <c r="K264"/>
  <c r="P261"/>
  <c r="L261"/>
  <c r="O260"/>
  <c r="K260"/>
  <c r="R259"/>
  <c r="Q259" s="1"/>
  <c r="T259" s="1"/>
  <c r="S259" s="1"/>
  <c r="P258"/>
  <c r="O257"/>
  <c r="K257"/>
  <c r="R255"/>
  <c r="Q255" s="1"/>
  <c r="T255" s="1"/>
  <c r="S255" s="1"/>
  <c r="P254"/>
  <c r="O253"/>
  <c r="K253"/>
  <c r="P250"/>
  <c r="O249"/>
  <c r="K249"/>
  <c r="R247"/>
  <c r="Q247" s="1"/>
  <c r="T247" s="1"/>
  <c r="P246"/>
  <c r="O245"/>
  <c r="K245"/>
  <c r="P242"/>
  <c r="O241"/>
  <c r="K241"/>
  <c r="P238"/>
  <c r="O237"/>
  <c r="K237"/>
  <c r="P234"/>
  <c r="O233"/>
  <c r="K233"/>
  <c r="P230"/>
  <c r="O229"/>
  <c r="K229"/>
  <c r="P226"/>
  <c r="O223"/>
  <c r="K223"/>
  <c r="R221"/>
  <c r="Q221" s="1"/>
  <c r="T221" s="1"/>
  <c r="O219"/>
  <c r="K219"/>
  <c r="U217"/>
  <c r="O215"/>
  <c r="K215"/>
  <c r="U213"/>
  <c r="O211"/>
  <c r="K211"/>
  <c r="U209"/>
  <c r="O207"/>
  <c r="K207"/>
  <c r="P204"/>
  <c r="L204"/>
  <c r="O203"/>
  <c r="K203"/>
  <c r="P200"/>
  <c r="L200"/>
  <c r="O199"/>
  <c r="K199"/>
  <c r="P196"/>
  <c r="L196"/>
  <c r="O195"/>
  <c r="K195"/>
  <c r="P192"/>
  <c r="L192"/>
  <c r="O191"/>
  <c r="K191"/>
  <c r="R189"/>
  <c r="Q189" s="1"/>
  <c r="T189" s="1"/>
  <c r="S189" s="1"/>
  <c r="P188"/>
  <c r="O187"/>
  <c r="K187"/>
  <c r="R185"/>
  <c r="Q185" s="1"/>
  <c r="T185" s="1"/>
  <c r="S185" s="1"/>
  <c r="P184"/>
  <c r="L184"/>
  <c r="O183"/>
  <c r="K183"/>
  <c r="P180"/>
  <c r="L180"/>
  <c r="O179"/>
  <c r="K179"/>
  <c r="P176"/>
  <c r="L176"/>
  <c r="O175"/>
  <c r="K175"/>
  <c r="P172"/>
  <c r="L172"/>
  <c r="O171"/>
  <c r="K171"/>
  <c r="P168"/>
  <c r="L168"/>
  <c r="P165"/>
  <c r="L165"/>
  <c r="O164"/>
  <c r="K164"/>
  <c r="P161"/>
  <c r="O160"/>
  <c r="K160"/>
  <c r="P157"/>
  <c r="O156"/>
  <c r="K156"/>
  <c r="R154"/>
  <c r="Q154" s="1"/>
  <c r="T154" s="1"/>
  <c r="P153"/>
  <c r="O152"/>
  <c r="K152"/>
  <c r="P149"/>
  <c r="L149"/>
  <c r="O148"/>
  <c r="K148"/>
  <c r="P145"/>
  <c r="L145"/>
  <c r="O144"/>
  <c r="K144"/>
  <c r="P141"/>
  <c r="O140"/>
  <c r="K140"/>
  <c r="R138"/>
  <c r="Q138" s="1"/>
  <c r="T138" s="1"/>
  <c r="U138" s="1"/>
  <c r="V138" s="1"/>
  <c r="P137"/>
  <c r="O136"/>
  <c r="K136"/>
  <c r="T127"/>
  <c r="U127" s="1"/>
  <c r="M135"/>
  <c r="P135"/>
  <c r="M131"/>
  <c r="P131"/>
  <c r="M127"/>
  <c r="P127"/>
  <c r="I123"/>
  <c r="L123"/>
  <c r="M122"/>
  <c r="O122"/>
  <c r="I122"/>
  <c r="K122"/>
  <c r="M119"/>
  <c r="O119"/>
  <c r="I119"/>
  <c r="K119"/>
  <c r="V117"/>
  <c r="U117"/>
  <c r="V111"/>
  <c r="V64"/>
  <c r="U64"/>
  <c r="S64"/>
  <c r="U60"/>
  <c r="K115"/>
  <c r="O111"/>
  <c r="K111"/>
  <c r="R109"/>
  <c r="Q109" s="1"/>
  <c r="T109" s="1"/>
  <c r="P108"/>
  <c r="O107"/>
  <c r="K107"/>
  <c r="R105"/>
  <c r="Q105" s="1"/>
  <c r="T105" s="1"/>
  <c r="U105" s="1"/>
  <c r="V105" s="1"/>
  <c r="P104"/>
  <c r="O103"/>
  <c r="K103"/>
  <c r="R101"/>
  <c r="Q101" s="1"/>
  <c r="T101" s="1"/>
  <c r="P100"/>
  <c r="O99"/>
  <c r="K99"/>
  <c r="R97"/>
  <c r="Q97" s="1"/>
  <c r="T97" s="1"/>
  <c r="U97" s="1"/>
  <c r="P96"/>
  <c r="O95"/>
  <c r="K95"/>
  <c r="R93"/>
  <c r="Q93" s="1"/>
  <c r="T93" s="1"/>
  <c r="S93" s="1"/>
  <c r="P92"/>
  <c r="O91"/>
  <c r="K91"/>
  <c r="R89"/>
  <c r="Q89" s="1"/>
  <c r="T89" s="1"/>
  <c r="U89" s="1"/>
  <c r="V89" s="1"/>
  <c r="P88"/>
  <c r="O87"/>
  <c r="K87"/>
  <c r="P84"/>
  <c r="L84"/>
  <c r="O83"/>
  <c r="K83"/>
  <c r="P80"/>
  <c r="L80"/>
  <c r="O79"/>
  <c r="K79"/>
  <c r="P76"/>
  <c r="L76"/>
  <c r="O75"/>
  <c r="K75"/>
  <c r="P72"/>
  <c r="O71"/>
  <c r="K71"/>
  <c r="P68"/>
  <c r="L68"/>
  <c r="O67"/>
  <c r="K67"/>
  <c r="O64"/>
  <c r="K64"/>
  <c r="T63"/>
  <c r="V63" s="1"/>
  <c r="O60"/>
  <c r="K60"/>
  <c r="T59"/>
  <c r="V59" s="1"/>
  <c r="O56"/>
  <c r="K56"/>
  <c r="P53"/>
  <c r="L53"/>
  <c r="O52"/>
  <c r="K52"/>
  <c r="P49"/>
  <c r="L49"/>
  <c r="O48"/>
  <c r="K48"/>
  <c r="P45"/>
  <c r="L45"/>
  <c r="O44"/>
  <c r="K44"/>
  <c r="P41"/>
  <c r="L41"/>
  <c r="O40"/>
  <c r="K40"/>
  <c r="P37"/>
  <c r="O36"/>
  <c r="K36"/>
  <c r="R34"/>
  <c r="Q34" s="1"/>
  <c r="T34" s="1"/>
  <c r="P33"/>
  <c r="L33"/>
  <c r="O32"/>
  <c r="K32"/>
  <c r="P29"/>
  <c r="L29"/>
  <c r="O28"/>
  <c r="K28"/>
  <c r="P25"/>
  <c r="L25"/>
  <c r="O24"/>
  <c r="K24"/>
  <c r="P21"/>
  <c r="L21"/>
  <c r="O20"/>
  <c r="K20"/>
  <c r="R18"/>
  <c r="Q18" s="1"/>
  <c r="T18" s="1"/>
  <c r="S18" s="1"/>
  <c r="P17"/>
  <c r="O16"/>
  <c r="K16"/>
  <c r="P13"/>
  <c r="L13"/>
  <c r="O12"/>
  <c r="K12"/>
  <c r="P9"/>
  <c r="L9"/>
  <c r="S410"/>
  <c r="U410"/>
  <c r="V410"/>
  <c r="V407"/>
  <c r="S407"/>
  <c r="U407"/>
  <c r="S406"/>
  <c r="V406"/>
  <c r="V403"/>
  <c r="S403"/>
  <c r="U403"/>
  <c r="S402"/>
  <c r="U402"/>
  <c r="V402"/>
  <c r="V399"/>
  <c r="S399"/>
  <c r="U399"/>
  <c r="S386"/>
  <c r="V386"/>
  <c r="S382"/>
  <c r="U382"/>
  <c r="V382"/>
  <c r="V379"/>
  <c r="S379"/>
  <c r="U379"/>
  <c r="S378"/>
  <c r="U378"/>
  <c r="V378"/>
  <c r="V375"/>
  <c r="S375"/>
  <c r="U375"/>
  <c r="S374"/>
  <c r="U374"/>
  <c r="V374"/>
  <c r="V371"/>
  <c r="S371"/>
  <c r="U371"/>
  <c r="S370"/>
  <c r="U370"/>
  <c r="V370"/>
  <c r="V367"/>
  <c r="S367"/>
  <c r="U367"/>
  <c r="S366"/>
  <c r="U355"/>
  <c r="V355" s="1"/>
  <c r="V347"/>
  <c r="S347"/>
  <c r="U347"/>
  <c r="V343"/>
  <c r="U343"/>
  <c r="S342"/>
  <c r="V342"/>
  <c r="V339"/>
  <c r="U339"/>
  <c r="U338"/>
  <c r="V335"/>
  <c r="S335"/>
  <c r="U335"/>
  <c r="S334"/>
  <c r="U334"/>
  <c r="V334"/>
  <c r="S313"/>
  <c r="U313"/>
  <c r="V313"/>
  <c r="V409"/>
  <c r="S409"/>
  <c r="U409"/>
  <c r="S408"/>
  <c r="V408"/>
  <c r="V405"/>
  <c r="S405"/>
  <c r="U405"/>
  <c r="S404"/>
  <c r="V404"/>
  <c r="V401"/>
  <c r="S401"/>
  <c r="U401"/>
  <c r="S400"/>
  <c r="U400"/>
  <c r="V400"/>
  <c r="V385"/>
  <c r="S385"/>
  <c r="U385"/>
  <c r="S384"/>
  <c r="U384"/>
  <c r="V384"/>
  <c r="V381"/>
  <c r="S381"/>
  <c r="U381"/>
  <c r="S380"/>
  <c r="V380"/>
  <c r="V377"/>
  <c r="S377"/>
  <c r="U377"/>
  <c r="S376"/>
  <c r="U376"/>
  <c r="V376"/>
  <c r="V373"/>
  <c r="S373"/>
  <c r="U373"/>
  <c r="U372"/>
  <c r="V369"/>
  <c r="S369"/>
  <c r="U369"/>
  <c r="V368"/>
  <c r="V365"/>
  <c r="S365"/>
  <c r="U365"/>
  <c r="S364"/>
  <c r="V364"/>
  <c r="U361"/>
  <c r="V361" s="1"/>
  <c r="S353"/>
  <c r="U353"/>
  <c r="V353" s="1"/>
  <c r="V349"/>
  <c r="S349"/>
  <c r="U349"/>
  <c r="U348"/>
  <c r="V345"/>
  <c r="U345"/>
  <c r="S344"/>
  <c r="U344"/>
  <c r="V344"/>
  <c r="V341"/>
  <c r="S341"/>
  <c r="U341"/>
  <c r="S340"/>
  <c r="U340"/>
  <c r="V340"/>
  <c r="V337"/>
  <c r="S337"/>
  <c r="U337"/>
  <c r="U336"/>
  <c r="M329"/>
  <c r="O329"/>
  <c r="I329"/>
  <c r="K329"/>
  <c r="R329" s="1"/>
  <c r="Q329" s="1"/>
  <c r="M325"/>
  <c r="O325"/>
  <c r="I325"/>
  <c r="K325"/>
  <c r="R325" s="1"/>
  <c r="Q325" s="1"/>
  <c r="S323"/>
  <c r="M321"/>
  <c r="O321"/>
  <c r="I321"/>
  <c r="K321"/>
  <c r="R321" s="1"/>
  <c r="Q321" s="1"/>
  <c r="T321" s="1"/>
  <c r="M317"/>
  <c r="O317"/>
  <c r="I317"/>
  <c r="K317"/>
  <c r="S315"/>
  <c r="U315"/>
  <c r="S310"/>
  <c r="U310"/>
  <c r="V310"/>
  <c r="V309"/>
  <c r="S309"/>
  <c r="U309"/>
  <c r="S306"/>
  <c r="U306"/>
  <c r="V306"/>
  <c r="U305"/>
  <c r="S302"/>
  <c r="U302"/>
  <c r="V302"/>
  <c r="V301"/>
  <c r="U301"/>
  <c r="V297"/>
  <c r="S297"/>
  <c r="U297"/>
  <c r="S294"/>
  <c r="V293"/>
  <c r="U293"/>
  <c r="S290"/>
  <c r="U290"/>
  <c r="V290"/>
  <c r="S286"/>
  <c r="U286"/>
  <c r="V286" s="1"/>
  <c r="S278"/>
  <c r="V278"/>
  <c r="V277"/>
  <c r="S277"/>
  <c r="U277"/>
  <c r="S274"/>
  <c r="U274"/>
  <c r="V274"/>
  <c r="V273"/>
  <c r="S273"/>
  <c r="U273"/>
  <c r="S270"/>
  <c r="U270"/>
  <c r="V270"/>
  <c r="S266"/>
  <c r="U266"/>
  <c r="V266"/>
  <c r="V265"/>
  <c r="S265"/>
  <c r="U265"/>
  <c r="S262"/>
  <c r="V262"/>
  <c r="V261"/>
  <c r="S261"/>
  <c r="U261"/>
  <c r="S247"/>
  <c r="U247"/>
  <c r="V247" s="1"/>
  <c r="M327"/>
  <c r="O327"/>
  <c r="I327"/>
  <c r="K327"/>
  <c r="R327" s="1"/>
  <c r="Q327" s="1"/>
  <c r="T327" s="1"/>
  <c r="M323"/>
  <c r="O323"/>
  <c r="P323" s="1"/>
  <c r="I323"/>
  <c r="K323"/>
  <c r="U323" s="1"/>
  <c r="V323" s="1"/>
  <c r="M319"/>
  <c r="O319"/>
  <c r="I319"/>
  <c r="K319"/>
  <c r="M315"/>
  <c r="O315"/>
  <c r="I315"/>
  <c r="K315"/>
  <c r="S312"/>
  <c r="U312"/>
  <c r="V312"/>
  <c r="V311"/>
  <c r="S311"/>
  <c r="U311"/>
  <c r="U308"/>
  <c r="V307"/>
  <c r="S307"/>
  <c r="U307"/>
  <c r="S304"/>
  <c r="U304"/>
  <c r="V304"/>
  <c r="V303"/>
  <c r="S303"/>
  <c r="U303"/>
  <c r="S300"/>
  <c r="U300"/>
  <c r="V300"/>
  <c r="V299"/>
  <c r="U299"/>
  <c r="U296"/>
  <c r="V295"/>
  <c r="S295"/>
  <c r="U295"/>
  <c r="S292"/>
  <c r="U292"/>
  <c r="V292"/>
  <c r="V291"/>
  <c r="U291"/>
  <c r="S279"/>
  <c r="S276"/>
  <c r="U276"/>
  <c r="V276"/>
  <c r="V275"/>
  <c r="S275"/>
  <c r="U275"/>
  <c r="S272"/>
  <c r="U272"/>
  <c r="V272"/>
  <c r="V271"/>
  <c r="S271"/>
  <c r="U271"/>
  <c r="S268"/>
  <c r="U268"/>
  <c r="V268"/>
  <c r="S267"/>
  <c r="V264"/>
  <c r="V263"/>
  <c r="S263"/>
  <c r="U263"/>
  <c r="S260"/>
  <c r="U260"/>
  <c r="V260"/>
  <c r="O414"/>
  <c r="K414"/>
  <c r="O412"/>
  <c r="K412"/>
  <c r="R412" s="1"/>
  <c r="Q412" s="1"/>
  <c r="T412" s="1"/>
  <c r="O410"/>
  <c r="K410"/>
  <c r="O408"/>
  <c r="K408"/>
  <c r="O406"/>
  <c r="K406"/>
  <c r="O404"/>
  <c r="K404"/>
  <c r="O402"/>
  <c r="K402"/>
  <c r="O400"/>
  <c r="K400"/>
  <c r="O398"/>
  <c r="K398"/>
  <c r="O396"/>
  <c r="K396"/>
  <c r="R396" s="1"/>
  <c r="Q396" s="1"/>
  <c r="T396" s="1"/>
  <c r="O394"/>
  <c r="K394"/>
  <c r="O392"/>
  <c r="K392"/>
  <c r="R392" s="1"/>
  <c r="Q392" s="1"/>
  <c r="T392" s="1"/>
  <c r="O390"/>
  <c r="K390"/>
  <c r="O388"/>
  <c r="K388"/>
  <c r="R388" s="1"/>
  <c r="Q388" s="1"/>
  <c r="T388" s="1"/>
  <c r="O386"/>
  <c r="K386"/>
  <c r="O384"/>
  <c r="K384"/>
  <c r="O382"/>
  <c r="K382"/>
  <c r="O380"/>
  <c r="K380"/>
  <c r="O378"/>
  <c r="K378"/>
  <c r="O376"/>
  <c r="K376"/>
  <c r="O374"/>
  <c r="K374"/>
  <c r="O372"/>
  <c r="K372"/>
  <c r="O370"/>
  <c r="K370"/>
  <c r="O368"/>
  <c r="K368"/>
  <c r="O366"/>
  <c r="K366"/>
  <c r="O364"/>
  <c r="K364"/>
  <c r="O362"/>
  <c r="K362"/>
  <c r="O360"/>
  <c r="P360" s="1"/>
  <c r="K360"/>
  <c r="O358"/>
  <c r="K358"/>
  <c r="R358" s="1"/>
  <c r="Q358" s="1"/>
  <c r="T358" s="1"/>
  <c r="S358" s="1"/>
  <c r="O356"/>
  <c r="K356"/>
  <c r="O354"/>
  <c r="K354"/>
  <c r="R354" s="1"/>
  <c r="Q354" s="1"/>
  <c r="T354" s="1"/>
  <c r="S354" s="1"/>
  <c r="O352"/>
  <c r="K352"/>
  <c r="O350"/>
  <c r="K350"/>
  <c r="O348"/>
  <c r="K348"/>
  <c r="O346"/>
  <c r="K346"/>
  <c r="O344"/>
  <c r="K344"/>
  <c r="O342"/>
  <c r="K342"/>
  <c r="O340"/>
  <c r="K340"/>
  <c r="O338"/>
  <c r="K338"/>
  <c r="O336"/>
  <c r="K336"/>
  <c r="O334"/>
  <c r="K334"/>
  <c r="O332"/>
  <c r="K332"/>
  <c r="O330"/>
  <c r="K330"/>
  <c r="R330" s="1"/>
  <c r="Q330" s="1"/>
  <c r="T330" s="1"/>
  <c r="S330" s="1"/>
  <c r="T329"/>
  <c r="P329"/>
  <c r="L329"/>
  <c r="T325"/>
  <c r="P325"/>
  <c r="L325"/>
  <c r="P321"/>
  <c r="V319"/>
  <c r="U318"/>
  <c r="T317"/>
  <c r="P317"/>
  <c r="L317"/>
  <c r="V315"/>
  <c r="U314"/>
  <c r="M224"/>
  <c r="O224"/>
  <c r="I224"/>
  <c r="K224"/>
  <c r="M220"/>
  <c r="O220"/>
  <c r="I220"/>
  <c r="K220"/>
  <c r="M216"/>
  <c r="O216"/>
  <c r="I216"/>
  <c r="K216"/>
  <c r="M212"/>
  <c r="O212"/>
  <c r="I212"/>
  <c r="K212"/>
  <c r="M208"/>
  <c r="O208"/>
  <c r="I208"/>
  <c r="K208"/>
  <c r="S205"/>
  <c r="S204"/>
  <c r="V204"/>
  <c r="V201"/>
  <c r="S201"/>
  <c r="U201"/>
  <c r="S200"/>
  <c r="V200"/>
  <c r="V197"/>
  <c r="S197"/>
  <c r="U197"/>
  <c r="S196"/>
  <c r="U196"/>
  <c r="V196"/>
  <c r="V193"/>
  <c r="S193"/>
  <c r="U193"/>
  <c r="S192"/>
  <c r="V192"/>
  <c r="U189"/>
  <c r="V189" s="1"/>
  <c r="U184"/>
  <c r="V181"/>
  <c r="S181"/>
  <c r="U181"/>
  <c r="S180"/>
  <c r="U180"/>
  <c r="V180"/>
  <c r="V177"/>
  <c r="S177"/>
  <c r="U177"/>
  <c r="S176"/>
  <c r="U176"/>
  <c r="V176"/>
  <c r="V173"/>
  <c r="U173"/>
  <c r="S172"/>
  <c r="U172"/>
  <c r="V172"/>
  <c r="V169"/>
  <c r="S169"/>
  <c r="U169"/>
  <c r="U168"/>
  <c r="S165"/>
  <c r="U165"/>
  <c r="V165"/>
  <c r="S162"/>
  <c r="S154"/>
  <c r="U154"/>
  <c r="V154" s="1"/>
  <c r="V150"/>
  <c r="S150"/>
  <c r="U150"/>
  <c r="U149"/>
  <c r="V146"/>
  <c r="S146"/>
  <c r="U146"/>
  <c r="S145"/>
  <c r="U145"/>
  <c r="V145"/>
  <c r="S138"/>
  <c r="V126"/>
  <c r="U126"/>
  <c r="S125"/>
  <c r="U125"/>
  <c r="V125"/>
  <c r="V122"/>
  <c r="U122"/>
  <c r="S121"/>
  <c r="U121"/>
  <c r="V121"/>
  <c r="S110"/>
  <c r="U110"/>
  <c r="V110"/>
  <c r="O313"/>
  <c r="K313"/>
  <c r="O311"/>
  <c r="K311"/>
  <c r="O309"/>
  <c r="K309"/>
  <c r="O307"/>
  <c r="K307"/>
  <c r="O305"/>
  <c r="K305"/>
  <c r="O303"/>
  <c r="K303"/>
  <c r="O301"/>
  <c r="K301"/>
  <c r="O299"/>
  <c r="K299"/>
  <c r="O297"/>
  <c r="K297"/>
  <c r="O295"/>
  <c r="K295"/>
  <c r="O293"/>
  <c r="K293"/>
  <c r="O291"/>
  <c r="K291"/>
  <c r="O289"/>
  <c r="K289"/>
  <c r="R289" s="1"/>
  <c r="Q289" s="1"/>
  <c r="T289" s="1"/>
  <c r="S289" s="1"/>
  <c r="O287"/>
  <c r="K287"/>
  <c r="O285"/>
  <c r="K285"/>
  <c r="R285" s="1"/>
  <c r="Q285" s="1"/>
  <c r="T285" s="1"/>
  <c r="S285" s="1"/>
  <c r="O283"/>
  <c r="K283"/>
  <c r="O281"/>
  <c r="K281"/>
  <c r="R281" s="1"/>
  <c r="Q281" s="1"/>
  <c r="T281" s="1"/>
  <c r="S281" s="1"/>
  <c r="O279"/>
  <c r="K279"/>
  <c r="O277"/>
  <c r="K277"/>
  <c r="O275"/>
  <c r="K275"/>
  <c r="O273"/>
  <c r="K273"/>
  <c r="O271"/>
  <c r="K271"/>
  <c r="O269"/>
  <c r="K269"/>
  <c r="O267"/>
  <c r="K267"/>
  <c r="O265"/>
  <c r="K265"/>
  <c r="O263"/>
  <c r="K263"/>
  <c r="O261"/>
  <c r="K261"/>
  <c r="O258"/>
  <c r="K258"/>
  <c r="R258" s="1"/>
  <c r="Q258" s="1"/>
  <c r="T258" s="1"/>
  <c r="S258" s="1"/>
  <c r="O256"/>
  <c r="K256"/>
  <c r="O254"/>
  <c r="K254"/>
  <c r="R254" s="1"/>
  <c r="Q254" s="1"/>
  <c r="T254" s="1"/>
  <c r="S254" s="1"/>
  <c r="O252"/>
  <c r="K252"/>
  <c r="O250"/>
  <c r="K250"/>
  <c r="R250" s="1"/>
  <c r="Q250" s="1"/>
  <c r="T250" s="1"/>
  <c r="S250" s="1"/>
  <c r="O248"/>
  <c r="K248"/>
  <c r="O246"/>
  <c r="K246"/>
  <c r="R246" s="1"/>
  <c r="Q246" s="1"/>
  <c r="T246" s="1"/>
  <c r="S246" s="1"/>
  <c r="O244"/>
  <c r="K244"/>
  <c r="O242"/>
  <c r="K242"/>
  <c r="R242" s="1"/>
  <c r="Q242" s="1"/>
  <c r="T242" s="1"/>
  <c r="S242" s="1"/>
  <c r="O240"/>
  <c r="K240"/>
  <c r="O238"/>
  <c r="K238"/>
  <c r="R238" s="1"/>
  <c r="Q238" s="1"/>
  <c r="T238" s="1"/>
  <c r="S238" s="1"/>
  <c r="O236"/>
  <c r="K236"/>
  <c r="O234"/>
  <c r="K234"/>
  <c r="R234" s="1"/>
  <c r="Q234" s="1"/>
  <c r="T234" s="1"/>
  <c r="S234" s="1"/>
  <c r="O232"/>
  <c r="K232"/>
  <c r="O230"/>
  <c r="K230"/>
  <c r="R230" s="1"/>
  <c r="Q230" s="1"/>
  <c r="T230" s="1"/>
  <c r="S230" s="1"/>
  <c r="O228"/>
  <c r="K228"/>
  <c r="O226"/>
  <c r="U219"/>
  <c r="T218"/>
  <c r="U215"/>
  <c r="T214"/>
  <c r="U211"/>
  <c r="T210"/>
  <c r="U207"/>
  <c r="I226"/>
  <c r="K226"/>
  <c r="R226" s="1"/>
  <c r="Q226" s="1"/>
  <c r="T226" s="1"/>
  <c r="S226" s="1"/>
  <c r="M222"/>
  <c r="O222"/>
  <c r="I222"/>
  <c r="K222"/>
  <c r="R222" s="1"/>
  <c r="Q222" s="1"/>
  <c r="T222" s="1"/>
  <c r="M218"/>
  <c r="O218"/>
  <c r="I218"/>
  <c r="K218"/>
  <c r="U216"/>
  <c r="M214"/>
  <c r="O214"/>
  <c r="I214"/>
  <c r="K214"/>
  <c r="S212"/>
  <c r="U212"/>
  <c r="M210"/>
  <c r="O210"/>
  <c r="I210"/>
  <c r="K210"/>
  <c r="S208"/>
  <c r="U208"/>
  <c r="S206"/>
  <c r="U206"/>
  <c r="V206"/>
  <c r="V203"/>
  <c r="S203"/>
  <c r="U203"/>
  <c r="U202"/>
  <c r="V199"/>
  <c r="S199"/>
  <c r="U199"/>
  <c r="U198"/>
  <c r="V195"/>
  <c r="S195"/>
  <c r="U195"/>
  <c r="S194"/>
  <c r="U194"/>
  <c r="V194"/>
  <c r="V191"/>
  <c r="S191"/>
  <c r="U191"/>
  <c r="V183"/>
  <c r="S183"/>
  <c r="U183"/>
  <c r="S182"/>
  <c r="U182"/>
  <c r="V182"/>
  <c r="V179"/>
  <c r="S179"/>
  <c r="U179"/>
  <c r="S178"/>
  <c r="V178"/>
  <c r="S175"/>
  <c r="S174"/>
  <c r="U174"/>
  <c r="V174"/>
  <c r="S171"/>
  <c r="S170"/>
  <c r="U170"/>
  <c r="V170"/>
  <c r="S164"/>
  <c r="S163"/>
  <c r="U163"/>
  <c r="V163"/>
  <c r="U151"/>
  <c r="V148"/>
  <c r="S148"/>
  <c r="U148"/>
  <c r="U147"/>
  <c r="V144"/>
  <c r="S144"/>
  <c r="U144"/>
  <c r="U143"/>
  <c r="V132"/>
  <c r="U132"/>
  <c r="V128"/>
  <c r="S128"/>
  <c r="U128"/>
  <c r="S127"/>
  <c r="V127"/>
  <c r="S124"/>
  <c r="S123"/>
  <c r="U123"/>
  <c r="V123"/>
  <c r="S120"/>
  <c r="M118"/>
  <c r="O118"/>
  <c r="I118"/>
  <c r="K118"/>
  <c r="S116"/>
  <c r="U116"/>
  <c r="M114"/>
  <c r="O114"/>
  <c r="I114"/>
  <c r="K114"/>
  <c r="S112"/>
  <c r="U112"/>
  <c r="S87"/>
  <c r="U87"/>
  <c r="V87"/>
  <c r="S86"/>
  <c r="S83"/>
  <c r="U83"/>
  <c r="V83"/>
  <c r="V82"/>
  <c r="S82"/>
  <c r="U82"/>
  <c r="S79"/>
  <c r="U79"/>
  <c r="V79"/>
  <c r="S78"/>
  <c r="S75"/>
  <c r="V75"/>
  <c r="V74"/>
  <c r="S74"/>
  <c r="U74"/>
  <c r="S71"/>
  <c r="V71"/>
  <c r="V70"/>
  <c r="S70"/>
  <c r="U70"/>
  <c r="S67"/>
  <c r="U67"/>
  <c r="V67"/>
  <c r="V66"/>
  <c r="S66"/>
  <c r="U66"/>
  <c r="M116"/>
  <c r="O116"/>
  <c r="I116"/>
  <c r="K116"/>
  <c r="M112"/>
  <c r="O112"/>
  <c r="I112"/>
  <c r="K112"/>
  <c r="S109"/>
  <c r="S101"/>
  <c r="V97"/>
  <c r="S89"/>
  <c r="S85"/>
  <c r="U85"/>
  <c r="V85"/>
  <c r="S84"/>
  <c r="S81"/>
  <c r="U81"/>
  <c r="V81"/>
  <c r="S80"/>
  <c r="S77"/>
  <c r="U77"/>
  <c r="V77"/>
  <c r="V76"/>
  <c r="S76"/>
  <c r="U76"/>
  <c r="S69"/>
  <c r="U69"/>
  <c r="V69"/>
  <c r="V68"/>
  <c r="S68"/>
  <c r="U68"/>
  <c r="O206"/>
  <c r="K206"/>
  <c r="O204"/>
  <c r="K204"/>
  <c r="O202"/>
  <c r="K202"/>
  <c r="O200"/>
  <c r="K200"/>
  <c r="O198"/>
  <c r="K198"/>
  <c r="O196"/>
  <c r="K196"/>
  <c r="O194"/>
  <c r="K194"/>
  <c r="O192"/>
  <c r="K192"/>
  <c r="O190"/>
  <c r="K190"/>
  <c r="O188"/>
  <c r="K188"/>
  <c r="R188" s="1"/>
  <c r="Q188" s="1"/>
  <c r="T188" s="1"/>
  <c r="O186"/>
  <c r="K186"/>
  <c r="O184"/>
  <c r="K184"/>
  <c r="O182"/>
  <c r="K182"/>
  <c r="O180"/>
  <c r="K180"/>
  <c r="O178"/>
  <c r="K178"/>
  <c r="O176"/>
  <c r="K176"/>
  <c r="O174"/>
  <c r="K174"/>
  <c r="O172"/>
  <c r="K172"/>
  <c r="O170"/>
  <c r="K170"/>
  <c r="O168"/>
  <c r="K168"/>
  <c r="O167"/>
  <c r="K167"/>
  <c r="O165"/>
  <c r="K165"/>
  <c r="O163"/>
  <c r="K163"/>
  <c r="O161"/>
  <c r="K161"/>
  <c r="R161" s="1"/>
  <c r="Q161" s="1"/>
  <c r="T161" s="1"/>
  <c r="O159"/>
  <c r="K159"/>
  <c r="O157"/>
  <c r="K157"/>
  <c r="R157" s="1"/>
  <c r="Q157" s="1"/>
  <c r="T157" s="1"/>
  <c r="O155"/>
  <c r="K155"/>
  <c r="O153"/>
  <c r="K153"/>
  <c r="R153" s="1"/>
  <c r="Q153" s="1"/>
  <c r="T153" s="1"/>
  <c r="O151"/>
  <c r="K151"/>
  <c r="O149"/>
  <c r="K149"/>
  <c r="O147"/>
  <c r="K147"/>
  <c r="O145"/>
  <c r="K145"/>
  <c r="O143"/>
  <c r="K143"/>
  <c r="O141"/>
  <c r="K141"/>
  <c r="R141" s="1"/>
  <c r="Q141" s="1"/>
  <c r="T141" s="1"/>
  <c r="U141" s="1"/>
  <c r="O139"/>
  <c r="K139"/>
  <c r="O137"/>
  <c r="K137"/>
  <c r="R137" s="1"/>
  <c r="Q137" s="1"/>
  <c r="T137" s="1"/>
  <c r="O135"/>
  <c r="K135"/>
  <c r="R135" s="1"/>
  <c r="Q135" s="1"/>
  <c r="T135" s="1"/>
  <c r="O133"/>
  <c r="K133"/>
  <c r="O131"/>
  <c r="K131"/>
  <c r="R131" s="1"/>
  <c r="Q131" s="1"/>
  <c r="T131" s="1"/>
  <c r="O129"/>
  <c r="K129"/>
  <c r="O127"/>
  <c r="K127"/>
  <c r="O125"/>
  <c r="K125"/>
  <c r="O123"/>
  <c r="K123"/>
  <c r="O121"/>
  <c r="K121"/>
  <c r="T118"/>
  <c r="P118"/>
  <c r="L118"/>
  <c r="V116"/>
  <c r="U115"/>
  <c r="T114"/>
  <c r="P114"/>
  <c r="L114"/>
  <c r="V112"/>
  <c r="U111"/>
  <c r="M63"/>
  <c r="O63"/>
  <c r="I63"/>
  <c r="K63"/>
  <c r="M59"/>
  <c r="O59"/>
  <c r="I59"/>
  <c r="K59"/>
  <c r="V56"/>
  <c r="S56"/>
  <c r="U56"/>
  <c r="S55"/>
  <c r="V55"/>
  <c r="S51"/>
  <c r="U51"/>
  <c r="V51"/>
  <c r="V48"/>
  <c r="S48"/>
  <c r="U48"/>
  <c r="U47"/>
  <c r="V44"/>
  <c r="S44"/>
  <c r="U44"/>
  <c r="U43"/>
  <c r="V40"/>
  <c r="U40"/>
  <c r="S39"/>
  <c r="U39"/>
  <c r="V39"/>
  <c r="V32"/>
  <c r="S32"/>
  <c r="U32"/>
  <c r="U31"/>
  <c r="V28"/>
  <c r="S28"/>
  <c r="U28"/>
  <c r="S27"/>
  <c r="U27"/>
  <c r="V27"/>
  <c r="V24"/>
  <c r="S24"/>
  <c r="U24"/>
  <c r="S23"/>
  <c r="U23"/>
  <c r="V23"/>
  <c r="V16"/>
  <c r="S16"/>
  <c r="U16"/>
  <c r="S15"/>
  <c r="U15"/>
  <c r="V15"/>
  <c r="V12"/>
  <c r="S12"/>
  <c r="U12"/>
  <c r="S11"/>
  <c r="U11"/>
  <c r="V11"/>
  <c r="O110"/>
  <c r="K110"/>
  <c r="O108"/>
  <c r="K108"/>
  <c r="R108" s="1"/>
  <c r="Q108" s="1"/>
  <c r="T108" s="1"/>
  <c r="O106"/>
  <c r="K106"/>
  <c r="O104"/>
  <c r="K104"/>
  <c r="R104" s="1"/>
  <c r="Q104" s="1"/>
  <c r="T104" s="1"/>
  <c r="O102"/>
  <c r="K102"/>
  <c r="O100"/>
  <c r="K100"/>
  <c r="R100" s="1"/>
  <c r="Q100" s="1"/>
  <c r="T100" s="1"/>
  <c r="O98"/>
  <c r="K98"/>
  <c r="O96"/>
  <c r="K96"/>
  <c r="R96" s="1"/>
  <c r="Q96" s="1"/>
  <c r="T96" s="1"/>
  <c r="O94"/>
  <c r="K94"/>
  <c r="O92"/>
  <c r="K92"/>
  <c r="R92" s="1"/>
  <c r="Q92" s="1"/>
  <c r="T92" s="1"/>
  <c r="O90"/>
  <c r="K90"/>
  <c r="O88"/>
  <c r="K88"/>
  <c r="R88" s="1"/>
  <c r="Q88" s="1"/>
  <c r="T88" s="1"/>
  <c r="O86"/>
  <c r="K86"/>
  <c r="O84"/>
  <c r="K84"/>
  <c r="O82"/>
  <c r="K82"/>
  <c r="O80"/>
  <c r="K80"/>
  <c r="O78"/>
  <c r="K78"/>
  <c r="O76"/>
  <c r="K76"/>
  <c r="O74"/>
  <c r="K74"/>
  <c r="O72"/>
  <c r="K72"/>
  <c r="R72" s="1"/>
  <c r="Q72" s="1"/>
  <c r="T72" s="1"/>
  <c r="O70"/>
  <c r="K70"/>
  <c r="O68"/>
  <c r="K68"/>
  <c r="O66"/>
  <c r="K66"/>
  <c r="T65"/>
  <c r="U62"/>
  <c r="T61"/>
  <c r="U58"/>
  <c r="T57"/>
  <c r="M65"/>
  <c r="O65"/>
  <c r="I65"/>
  <c r="K65"/>
  <c r="U63"/>
  <c r="M61"/>
  <c r="O61"/>
  <c r="I61"/>
  <c r="K61"/>
  <c r="S59"/>
  <c r="U59"/>
  <c r="M57"/>
  <c r="O57"/>
  <c r="I57"/>
  <c r="K57"/>
  <c r="V54"/>
  <c r="S54"/>
  <c r="U54"/>
  <c r="S53"/>
  <c r="V50"/>
  <c r="S50"/>
  <c r="U50"/>
  <c r="S49"/>
  <c r="V49"/>
  <c r="V46"/>
  <c r="S46"/>
  <c r="U46"/>
  <c r="S45"/>
  <c r="V42"/>
  <c r="S42"/>
  <c r="U42"/>
  <c r="S41"/>
  <c r="U41"/>
  <c r="V41"/>
  <c r="V38"/>
  <c r="S38"/>
  <c r="U38"/>
  <c r="S34"/>
  <c r="U34"/>
  <c r="V34" s="1"/>
  <c r="S33"/>
  <c r="V33"/>
  <c r="V30"/>
  <c r="S30"/>
  <c r="U30"/>
  <c r="S29"/>
  <c r="V26"/>
  <c r="S26"/>
  <c r="U26"/>
  <c r="S25"/>
  <c r="U25"/>
  <c r="V25"/>
  <c r="V22"/>
  <c r="S22"/>
  <c r="U22"/>
  <c r="S21"/>
  <c r="U21"/>
  <c r="V21"/>
  <c r="U18"/>
  <c r="V18" s="1"/>
  <c r="V14"/>
  <c r="S14"/>
  <c r="U14"/>
  <c r="S13"/>
  <c r="U13"/>
  <c r="V13"/>
  <c r="V10"/>
  <c r="S10"/>
  <c r="U10"/>
  <c r="S9"/>
  <c r="U9"/>
  <c r="V9"/>
  <c r="O55"/>
  <c r="K55"/>
  <c r="O53"/>
  <c r="K53"/>
  <c r="O51"/>
  <c r="K51"/>
  <c r="O49"/>
  <c r="K49"/>
  <c r="O47"/>
  <c r="K47"/>
  <c r="O45"/>
  <c r="K45"/>
  <c r="O43"/>
  <c r="K43"/>
  <c r="O41"/>
  <c r="K41"/>
  <c r="O39"/>
  <c r="K39"/>
  <c r="O37"/>
  <c r="K37"/>
  <c r="R37" s="1"/>
  <c r="Q37" s="1"/>
  <c r="T37" s="1"/>
  <c r="S37" s="1"/>
  <c r="O35"/>
  <c r="K35"/>
  <c r="O33"/>
  <c r="K33"/>
  <c r="O31"/>
  <c r="K31"/>
  <c r="O29"/>
  <c r="K29"/>
  <c r="O27"/>
  <c r="K27"/>
  <c r="O25"/>
  <c r="K25"/>
  <c r="O23"/>
  <c r="K23"/>
  <c r="O21"/>
  <c r="K21"/>
  <c r="O19"/>
  <c r="K19"/>
  <c r="O17"/>
  <c r="K17"/>
  <c r="R17" s="1"/>
  <c r="Q17" s="1"/>
  <c r="T17" s="1"/>
  <c r="S17" s="1"/>
  <c r="O15"/>
  <c r="K15"/>
  <c r="O13"/>
  <c r="K13"/>
  <c r="O11"/>
  <c r="K11"/>
  <c r="O9"/>
  <c r="K9"/>
  <c r="L102" i="7" l="1"/>
  <c r="R80"/>
  <c r="Q80" s="1"/>
  <c r="T80" s="1"/>
  <c r="L78"/>
  <c r="L76"/>
  <c r="R146"/>
  <c r="Q146" s="1"/>
  <c r="T146" s="1"/>
  <c r="R120"/>
  <c r="Q120" s="1"/>
  <c r="T120" s="1"/>
  <c r="L93"/>
  <c r="L81"/>
  <c r="L49"/>
  <c r="L118"/>
  <c r="L103"/>
  <c r="L101"/>
  <c r="L152"/>
  <c r="L91"/>
  <c r="L87"/>
  <c r="L75"/>
  <c r="L100"/>
  <c r="L90"/>
  <c r="L82"/>
  <c r="L29"/>
  <c r="L27"/>
  <c r="L154"/>
  <c r="L150"/>
  <c r="R142"/>
  <c r="Q142" s="1"/>
  <c r="T142" s="1"/>
  <c r="L110"/>
  <c r="L83"/>
  <c r="L79"/>
  <c r="S138"/>
  <c r="S130"/>
  <c r="U116"/>
  <c r="V111"/>
  <c r="U23"/>
  <c r="S23"/>
  <c r="U32"/>
  <c r="U389" i="1"/>
  <c r="V389" s="1"/>
  <c r="U346"/>
  <c r="R73"/>
  <c r="Q73" s="1"/>
  <c r="T73" s="1"/>
  <c r="U73" s="1"/>
  <c r="V73" s="1"/>
  <c r="U101"/>
  <c r="V101" s="1"/>
  <c r="U109"/>
  <c r="V109" s="1"/>
  <c r="S264"/>
  <c r="S269"/>
  <c r="V305"/>
  <c r="U319"/>
  <c r="S368"/>
  <c r="V372"/>
  <c r="U397"/>
  <c r="V397" s="1"/>
  <c r="U413"/>
  <c r="V413" s="1"/>
  <c r="V366"/>
  <c r="S383"/>
  <c r="U119"/>
  <c r="V207"/>
  <c r="V211"/>
  <c r="V29"/>
  <c r="V45"/>
  <c r="V53"/>
  <c r="U93"/>
  <c r="S97"/>
  <c r="S105"/>
  <c r="U185"/>
  <c r="V185" s="1"/>
  <c r="U298"/>
  <c r="V298" s="1"/>
  <c r="S357"/>
  <c r="U393"/>
  <c r="V393" s="1"/>
  <c r="V346"/>
  <c r="U350"/>
  <c r="U360"/>
  <c r="V360" s="1"/>
  <c r="U388"/>
  <c r="U392"/>
  <c r="U396"/>
  <c r="L353"/>
  <c r="K418"/>
  <c r="U131"/>
  <c r="V131" s="1"/>
  <c r="U412"/>
  <c r="U135"/>
  <c r="V135" s="1"/>
  <c r="U137"/>
  <c r="U153"/>
  <c r="V153" s="1"/>
  <c r="U157"/>
  <c r="U161"/>
  <c r="V161" s="1"/>
  <c r="U188"/>
  <c r="U259"/>
  <c r="V259" s="1"/>
  <c r="U294"/>
  <c r="V294" s="1"/>
  <c r="U331"/>
  <c r="V331" s="1"/>
  <c r="U255"/>
  <c r="V255" s="1"/>
  <c r="S351"/>
  <c r="U351"/>
  <c r="V351" s="1"/>
  <c r="O418"/>
  <c r="S63"/>
  <c r="V31"/>
  <c r="V43"/>
  <c r="V47"/>
  <c r="U80"/>
  <c r="U84"/>
  <c r="V93"/>
  <c r="U78"/>
  <c r="U86"/>
  <c r="U120"/>
  <c r="U124"/>
  <c r="V143"/>
  <c r="V147"/>
  <c r="V151"/>
  <c r="U164"/>
  <c r="U171"/>
  <c r="U175"/>
  <c r="V198"/>
  <c r="V202"/>
  <c r="S216"/>
  <c r="V149"/>
  <c r="U162"/>
  <c r="V168"/>
  <c r="V184"/>
  <c r="U205"/>
  <c r="L321"/>
  <c r="U267"/>
  <c r="U279"/>
  <c r="V296"/>
  <c r="V308"/>
  <c r="U269"/>
  <c r="V336"/>
  <c r="V348"/>
  <c r="V338"/>
  <c r="V350"/>
  <c r="U383"/>
  <c r="U113"/>
  <c r="S60"/>
  <c r="S119"/>
  <c r="R142"/>
  <c r="Q142" s="1"/>
  <c r="T142" s="1"/>
  <c r="R158"/>
  <c r="Q158" s="1"/>
  <c r="T158" s="1"/>
  <c r="R166"/>
  <c r="Q166" s="1"/>
  <c r="T166" s="1"/>
  <c r="R225"/>
  <c r="Q225" s="1"/>
  <c r="T225" s="1"/>
  <c r="S225" s="1"/>
  <c r="R227"/>
  <c r="Q227" s="1"/>
  <c r="T227" s="1"/>
  <c r="R231"/>
  <c r="Q231" s="1"/>
  <c r="T231" s="1"/>
  <c r="R235"/>
  <c r="Q235" s="1"/>
  <c r="T235" s="1"/>
  <c r="R239"/>
  <c r="Q239" s="1"/>
  <c r="T239" s="1"/>
  <c r="R243"/>
  <c r="Q243" s="1"/>
  <c r="T243" s="1"/>
  <c r="R251"/>
  <c r="Q251" s="1"/>
  <c r="T251" s="1"/>
  <c r="R282"/>
  <c r="Q282" s="1"/>
  <c r="T282" s="1"/>
  <c r="R322"/>
  <c r="Q322" s="1"/>
  <c r="T322" s="1"/>
  <c r="U322" s="1"/>
  <c r="R359"/>
  <c r="Q359" s="1"/>
  <c r="T359" s="1"/>
  <c r="P418"/>
  <c r="S32" i="7"/>
  <c r="R154"/>
  <c r="Q154" s="1"/>
  <c r="T154" s="1"/>
  <c r="U152"/>
  <c r="V152" s="1"/>
  <c r="S152"/>
  <c r="R150"/>
  <c r="Q150" s="1"/>
  <c r="T150" s="1"/>
  <c r="U103"/>
  <c r="V103" s="1"/>
  <c r="S103"/>
  <c r="R102"/>
  <c r="Q102" s="1"/>
  <c r="T102" s="1"/>
  <c r="S102" s="1"/>
  <c r="S101"/>
  <c r="U101"/>
  <c r="V101" s="1"/>
  <c r="R100"/>
  <c r="Q100" s="1"/>
  <c r="T100" s="1"/>
  <c r="S100" s="1"/>
  <c r="R93"/>
  <c r="Q93" s="1"/>
  <c r="T93" s="1"/>
  <c r="U93" s="1"/>
  <c r="V93" s="1"/>
  <c r="U91"/>
  <c r="V91" s="1"/>
  <c r="S91"/>
  <c r="S87"/>
  <c r="U87"/>
  <c r="V87" s="1"/>
  <c r="S89"/>
  <c r="U89"/>
  <c r="V89" s="1"/>
  <c r="R90"/>
  <c r="Q90" s="1"/>
  <c r="T90" s="1"/>
  <c r="S90" s="1"/>
  <c r="U83"/>
  <c r="V83" s="1"/>
  <c r="S83"/>
  <c r="R82"/>
  <c r="Q82" s="1"/>
  <c r="T82" s="1"/>
  <c r="R81"/>
  <c r="Q81" s="1"/>
  <c r="T81" s="1"/>
  <c r="L80"/>
  <c r="U79"/>
  <c r="V79" s="1"/>
  <c r="S79"/>
  <c r="R78"/>
  <c r="Q78" s="1"/>
  <c r="T78" s="1"/>
  <c r="S78" s="1"/>
  <c r="S75"/>
  <c r="U75"/>
  <c r="V75" s="1"/>
  <c r="S118"/>
  <c r="U118"/>
  <c r="V118" s="1"/>
  <c r="R110"/>
  <c r="Q110" s="1"/>
  <c r="T110" s="1"/>
  <c r="U40"/>
  <c r="U49"/>
  <c r="V49" s="1"/>
  <c r="S49"/>
  <c r="S44"/>
  <c r="U44"/>
  <c r="S40"/>
  <c r="U94"/>
  <c r="V94" s="1"/>
  <c r="U86"/>
  <c r="V86" s="1"/>
  <c r="S25"/>
  <c r="U25"/>
  <c r="V25" s="1"/>
  <c r="S148"/>
  <c r="U148"/>
  <c r="V148" s="1"/>
  <c r="U146"/>
  <c r="V146" s="1"/>
  <c r="S146"/>
  <c r="U120"/>
  <c r="V120" s="1"/>
  <c r="S120"/>
  <c r="U144"/>
  <c r="V144" s="1"/>
  <c r="S144"/>
  <c r="S142"/>
  <c r="U142"/>
  <c r="V142" s="1"/>
  <c r="U77"/>
  <c r="V77" s="1"/>
  <c r="S77"/>
  <c r="V114"/>
  <c r="U114"/>
  <c r="R29"/>
  <c r="Q29" s="1"/>
  <c r="T29" s="1"/>
  <c r="R27"/>
  <c r="Q27" s="1"/>
  <c r="T27" s="1"/>
  <c r="L146"/>
  <c r="L142"/>
  <c r="L120"/>
  <c r="R76"/>
  <c r="Q76" s="1"/>
  <c r="T76" s="1"/>
  <c r="U46"/>
  <c r="S46"/>
  <c r="V46"/>
  <c r="U41"/>
  <c r="S41"/>
  <c r="V41"/>
  <c r="U37"/>
  <c r="S37"/>
  <c r="V37"/>
  <c r="U33"/>
  <c r="S33"/>
  <c r="V33"/>
  <c r="U50"/>
  <c r="S50"/>
  <c r="V50"/>
  <c r="U43"/>
  <c r="S43"/>
  <c r="V43"/>
  <c r="U39"/>
  <c r="S39"/>
  <c r="V39"/>
  <c r="U35"/>
  <c r="S35"/>
  <c r="V35"/>
  <c r="U31"/>
  <c r="S31"/>
  <c r="V31"/>
  <c r="U28"/>
  <c r="S28"/>
  <c r="V28"/>
  <c r="U24"/>
  <c r="S24"/>
  <c r="V24"/>
  <c r="U20"/>
  <c r="S20"/>
  <c r="V20"/>
  <c r="U26"/>
  <c r="S26"/>
  <c r="V26"/>
  <c r="U22"/>
  <c r="S22"/>
  <c r="V22"/>
  <c r="U153"/>
  <c r="S153"/>
  <c r="V153"/>
  <c r="U149"/>
  <c r="S149"/>
  <c r="V149"/>
  <c r="U145"/>
  <c r="S145"/>
  <c r="V145"/>
  <c r="U141"/>
  <c r="S141"/>
  <c r="V141"/>
  <c r="U137"/>
  <c r="S137"/>
  <c r="V137"/>
  <c r="U133"/>
  <c r="S133"/>
  <c r="V133"/>
  <c r="U129"/>
  <c r="S129"/>
  <c r="V129"/>
  <c r="U125"/>
  <c r="S125"/>
  <c r="V125"/>
  <c r="U119"/>
  <c r="S119"/>
  <c r="V119"/>
  <c r="V104"/>
  <c r="U104"/>
  <c r="S104"/>
  <c r="V98"/>
  <c r="U98"/>
  <c r="S98"/>
  <c r="U92"/>
  <c r="V92" s="1"/>
  <c r="S92"/>
  <c r="V84"/>
  <c r="U84"/>
  <c r="S84"/>
  <c r="V65"/>
  <c r="U65"/>
  <c r="S65"/>
  <c r="V57"/>
  <c r="U57"/>
  <c r="S57"/>
  <c r="V14"/>
  <c r="U14"/>
  <c r="S14"/>
  <c r="U155"/>
  <c r="S155"/>
  <c r="V155"/>
  <c r="U151"/>
  <c r="S151"/>
  <c r="V151"/>
  <c r="U147"/>
  <c r="S147"/>
  <c r="V147"/>
  <c r="U143"/>
  <c r="S143"/>
  <c r="V143"/>
  <c r="U139"/>
  <c r="S139"/>
  <c r="V139"/>
  <c r="U135"/>
  <c r="S135"/>
  <c r="V135"/>
  <c r="U131"/>
  <c r="S131"/>
  <c r="V131"/>
  <c r="U127"/>
  <c r="S127"/>
  <c r="V127"/>
  <c r="U123"/>
  <c r="S123"/>
  <c r="V123"/>
  <c r="U117"/>
  <c r="S117"/>
  <c r="V117"/>
  <c r="U113"/>
  <c r="S113"/>
  <c r="V113"/>
  <c r="V69"/>
  <c r="U69"/>
  <c r="S69"/>
  <c r="U108"/>
  <c r="V108" s="1"/>
  <c r="S108"/>
  <c r="U88"/>
  <c r="V88" s="1"/>
  <c r="S88"/>
  <c r="U80"/>
  <c r="V80" s="1"/>
  <c r="S80"/>
  <c r="V61"/>
  <c r="U61"/>
  <c r="S61"/>
  <c r="V53"/>
  <c r="U53"/>
  <c r="S53"/>
  <c r="V18"/>
  <c r="U18"/>
  <c r="S18"/>
  <c r="V10"/>
  <c r="U10"/>
  <c r="S10"/>
  <c r="U37" i="1"/>
  <c r="V37" s="1"/>
  <c r="U17"/>
  <c r="S327"/>
  <c r="U327"/>
  <c r="V327" s="1"/>
  <c r="L19"/>
  <c r="R19"/>
  <c r="Q19" s="1"/>
  <c r="T19" s="1"/>
  <c r="L35"/>
  <c r="R35"/>
  <c r="Q35" s="1"/>
  <c r="T35" s="1"/>
  <c r="L220"/>
  <c r="R220"/>
  <c r="Q220" s="1"/>
  <c r="T220" s="1"/>
  <c r="L224"/>
  <c r="R224"/>
  <c r="Q224" s="1"/>
  <c r="T224" s="1"/>
  <c r="L332"/>
  <c r="R332"/>
  <c r="Q332" s="1"/>
  <c r="T332" s="1"/>
  <c r="R352"/>
  <c r="Q352" s="1"/>
  <c r="T352" s="1"/>
  <c r="L352"/>
  <c r="R356"/>
  <c r="Q356" s="1"/>
  <c r="T356" s="1"/>
  <c r="L356"/>
  <c r="R362"/>
  <c r="Q362" s="1"/>
  <c r="T362" s="1"/>
  <c r="L362"/>
  <c r="R390"/>
  <c r="Q390" s="1"/>
  <c r="T390" s="1"/>
  <c r="L390"/>
  <c r="R394"/>
  <c r="Q394" s="1"/>
  <c r="T394" s="1"/>
  <c r="L394"/>
  <c r="R398"/>
  <c r="Q398" s="1"/>
  <c r="T398" s="1"/>
  <c r="L398"/>
  <c r="R414"/>
  <c r="Q414" s="1"/>
  <c r="T414" s="1"/>
  <c r="L414"/>
  <c r="L20"/>
  <c r="R20"/>
  <c r="Q20" s="1"/>
  <c r="T20" s="1"/>
  <c r="L95"/>
  <c r="R95"/>
  <c r="Q95" s="1"/>
  <c r="T95" s="1"/>
  <c r="L103"/>
  <c r="R103"/>
  <c r="Q103" s="1"/>
  <c r="T103" s="1"/>
  <c r="L140"/>
  <c r="R140"/>
  <c r="Q140" s="1"/>
  <c r="T140" s="1"/>
  <c r="L156"/>
  <c r="R156"/>
  <c r="Q156" s="1"/>
  <c r="T156" s="1"/>
  <c r="L187"/>
  <c r="R187"/>
  <c r="Q187" s="1"/>
  <c r="T187" s="1"/>
  <c r="S221"/>
  <c r="U221"/>
  <c r="V221" s="1"/>
  <c r="L223"/>
  <c r="R223"/>
  <c r="Q223" s="1"/>
  <c r="T223" s="1"/>
  <c r="U225"/>
  <c r="V225" s="1"/>
  <c r="L229"/>
  <c r="R229"/>
  <c r="Q229" s="1"/>
  <c r="T229" s="1"/>
  <c r="L237"/>
  <c r="R237"/>
  <c r="Q237" s="1"/>
  <c r="T237" s="1"/>
  <c r="L245"/>
  <c r="R245"/>
  <c r="Q245" s="1"/>
  <c r="T245" s="1"/>
  <c r="L253"/>
  <c r="R253"/>
  <c r="Q253" s="1"/>
  <c r="T253" s="1"/>
  <c r="L280"/>
  <c r="R280"/>
  <c r="Q280" s="1"/>
  <c r="T280" s="1"/>
  <c r="L288"/>
  <c r="R288"/>
  <c r="Q288" s="1"/>
  <c r="T288" s="1"/>
  <c r="S322"/>
  <c r="L324"/>
  <c r="R324"/>
  <c r="Q324" s="1"/>
  <c r="T324" s="1"/>
  <c r="V326"/>
  <c r="S326"/>
  <c r="L328"/>
  <c r="R328"/>
  <c r="Q328" s="1"/>
  <c r="T328" s="1"/>
  <c r="L391"/>
  <c r="R391"/>
  <c r="Q391" s="1"/>
  <c r="T391" s="1"/>
  <c r="L411"/>
  <c r="R411"/>
  <c r="Q411" s="1"/>
  <c r="T411" s="1"/>
  <c r="V17"/>
  <c r="S72"/>
  <c r="S88"/>
  <c r="S92"/>
  <c r="S96"/>
  <c r="S100"/>
  <c r="S104"/>
  <c r="S108"/>
  <c r="S131"/>
  <c r="S135"/>
  <c r="V137"/>
  <c r="S137"/>
  <c r="V141"/>
  <c r="S141"/>
  <c r="S153"/>
  <c r="V157"/>
  <c r="S157"/>
  <c r="S161"/>
  <c r="V188"/>
  <c r="S188"/>
  <c r="U226"/>
  <c r="V226" s="1"/>
  <c r="U230"/>
  <c r="V230" s="1"/>
  <c r="U234"/>
  <c r="V234" s="1"/>
  <c r="U238"/>
  <c r="V238" s="1"/>
  <c r="U242"/>
  <c r="V242" s="1"/>
  <c r="U246"/>
  <c r="V246" s="1"/>
  <c r="U250"/>
  <c r="V250" s="1"/>
  <c r="U254"/>
  <c r="V254" s="1"/>
  <c r="U258"/>
  <c r="V258" s="1"/>
  <c r="U281"/>
  <c r="V281" s="1"/>
  <c r="U285"/>
  <c r="V285" s="1"/>
  <c r="U289"/>
  <c r="V289" s="1"/>
  <c r="V388"/>
  <c r="S388"/>
  <c r="V392"/>
  <c r="S392"/>
  <c r="V396"/>
  <c r="S396"/>
  <c r="V412"/>
  <c r="S412"/>
  <c r="U330"/>
  <c r="U354"/>
  <c r="U358"/>
  <c r="L88"/>
  <c r="L96"/>
  <c r="L104"/>
  <c r="L141"/>
  <c r="L157"/>
  <c r="L188"/>
  <c r="L230"/>
  <c r="L238"/>
  <c r="L246"/>
  <c r="L254"/>
  <c r="L281"/>
  <c r="L289"/>
  <c r="L330"/>
  <c r="L327"/>
  <c r="L392"/>
  <c r="L412"/>
  <c r="L90"/>
  <c r="R90"/>
  <c r="Q90" s="1"/>
  <c r="T90" s="1"/>
  <c r="L94"/>
  <c r="R94"/>
  <c r="Q94" s="1"/>
  <c r="T94" s="1"/>
  <c r="L98"/>
  <c r="R98"/>
  <c r="Q98" s="1"/>
  <c r="T98" s="1"/>
  <c r="L102"/>
  <c r="R102"/>
  <c r="Q102" s="1"/>
  <c r="T102" s="1"/>
  <c r="L106"/>
  <c r="R106"/>
  <c r="Q106" s="1"/>
  <c r="T106" s="1"/>
  <c r="R129"/>
  <c r="Q129" s="1"/>
  <c r="T129" s="1"/>
  <c r="L129"/>
  <c r="R133"/>
  <c r="Q133" s="1"/>
  <c r="T133" s="1"/>
  <c r="L133"/>
  <c r="L139"/>
  <c r="R139"/>
  <c r="Q139" s="1"/>
  <c r="T139" s="1"/>
  <c r="L155"/>
  <c r="R155"/>
  <c r="Q155" s="1"/>
  <c r="T155" s="1"/>
  <c r="L159"/>
  <c r="R159"/>
  <c r="Q159" s="1"/>
  <c r="T159" s="1"/>
  <c r="L167"/>
  <c r="R167"/>
  <c r="Q167" s="1"/>
  <c r="T167" s="1"/>
  <c r="L186"/>
  <c r="R186"/>
  <c r="Q186" s="1"/>
  <c r="T186" s="1"/>
  <c r="L190"/>
  <c r="R190"/>
  <c r="Q190" s="1"/>
  <c r="T190" s="1"/>
  <c r="L228"/>
  <c r="R228"/>
  <c r="Q228" s="1"/>
  <c r="T228" s="1"/>
  <c r="L232"/>
  <c r="R232"/>
  <c r="Q232" s="1"/>
  <c r="T232" s="1"/>
  <c r="L236"/>
  <c r="R236"/>
  <c r="Q236" s="1"/>
  <c r="T236" s="1"/>
  <c r="L240"/>
  <c r="R240"/>
  <c r="Q240" s="1"/>
  <c r="T240" s="1"/>
  <c r="L244"/>
  <c r="R244"/>
  <c r="Q244" s="1"/>
  <c r="T244" s="1"/>
  <c r="L248"/>
  <c r="R248"/>
  <c r="Q248" s="1"/>
  <c r="T248" s="1"/>
  <c r="L252"/>
  <c r="R252"/>
  <c r="Q252" s="1"/>
  <c r="T252" s="1"/>
  <c r="L256"/>
  <c r="R256"/>
  <c r="Q256" s="1"/>
  <c r="T256" s="1"/>
  <c r="L283"/>
  <c r="R283"/>
  <c r="Q283" s="1"/>
  <c r="T283" s="1"/>
  <c r="L287"/>
  <c r="R287"/>
  <c r="Q287" s="1"/>
  <c r="T287" s="1"/>
  <c r="L36"/>
  <c r="R36"/>
  <c r="Q36" s="1"/>
  <c r="T36" s="1"/>
  <c r="L52"/>
  <c r="R52"/>
  <c r="Q52" s="1"/>
  <c r="T52" s="1"/>
  <c r="L91"/>
  <c r="R91"/>
  <c r="Q91" s="1"/>
  <c r="T91" s="1"/>
  <c r="L99"/>
  <c r="R99"/>
  <c r="Q99" s="1"/>
  <c r="T99" s="1"/>
  <c r="L107"/>
  <c r="R107"/>
  <c r="Q107" s="1"/>
  <c r="T107" s="1"/>
  <c r="L136"/>
  <c r="R136"/>
  <c r="Q136" s="1"/>
  <c r="T136" s="1"/>
  <c r="L152"/>
  <c r="R152"/>
  <c r="Q152" s="1"/>
  <c r="T152" s="1"/>
  <c r="L160"/>
  <c r="R160"/>
  <c r="Q160" s="1"/>
  <c r="T160" s="1"/>
  <c r="L233"/>
  <c r="R233"/>
  <c r="Q233" s="1"/>
  <c r="T233" s="1"/>
  <c r="L241"/>
  <c r="R241"/>
  <c r="Q241" s="1"/>
  <c r="T241" s="1"/>
  <c r="L249"/>
  <c r="R249"/>
  <c r="Q249" s="1"/>
  <c r="T249" s="1"/>
  <c r="L257"/>
  <c r="R257"/>
  <c r="Q257" s="1"/>
  <c r="T257" s="1"/>
  <c r="L284"/>
  <c r="R284"/>
  <c r="Q284" s="1"/>
  <c r="T284" s="1"/>
  <c r="L333"/>
  <c r="R333"/>
  <c r="Q333" s="1"/>
  <c r="T333" s="1"/>
  <c r="L130"/>
  <c r="R130"/>
  <c r="Q130" s="1"/>
  <c r="T130" s="1"/>
  <c r="L134"/>
  <c r="R134"/>
  <c r="Q134" s="1"/>
  <c r="T134" s="1"/>
  <c r="L363"/>
  <c r="R363"/>
  <c r="Q363" s="1"/>
  <c r="T363" s="1"/>
  <c r="L387"/>
  <c r="R387"/>
  <c r="Q387" s="1"/>
  <c r="T387" s="1"/>
  <c r="L395"/>
  <c r="R395"/>
  <c r="Q395" s="1"/>
  <c r="T395" s="1"/>
  <c r="L415"/>
  <c r="R415"/>
  <c r="Q415" s="1"/>
  <c r="T415" s="1"/>
  <c r="U72"/>
  <c r="V72" s="1"/>
  <c r="U88"/>
  <c r="V88" s="1"/>
  <c r="U92"/>
  <c r="V92" s="1"/>
  <c r="U96"/>
  <c r="V96" s="1"/>
  <c r="U100"/>
  <c r="V100" s="1"/>
  <c r="U104"/>
  <c r="V104" s="1"/>
  <c r="U108"/>
  <c r="V108" s="1"/>
  <c r="V330"/>
  <c r="V354"/>
  <c r="V358"/>
  <c r="L17"/>
  <c r="L37"/>
  <c r="L72"/>
  <c r="L92"/>
  <c r="L100"/>
  <c r="L108"/>
  <c r="L137"/>
  <c r="L153"/>
  <c r="L161"/>
  <c r="L222"/>
  <c r="L226"/>
  <c r="L234"/>
  <c r="L242"/>
  <c r="L250"/>
  <c r="L258"/>
  <c r="L285"/>
  <c r="L131"/>
  <c r="L135"/>
  <c r="L388"/>
  <c r="L396"/>
  <c r="L354"/>
  <c r="L358"/>
  <c r="S57"/>
  <c r="U57"/>
  <c r="V57"/>
  <c r="S61"/>
  <c r="U61"/>
  <c r="V61"/>
  <c r="S65"/>
  <c r="U65"/>
  <c r="V65"/>
  <c r="S118"/>
  <c r="U118"/>
  <c r="V118"/>
  <c r="S210"/>
  <c r="U210"/>
  <c r="V210"/>
  <c r="S214"/>
  <c r="U214"/>
  <c r="V214"/>
  <c r="S218"/>
  <c r="U218"/>
  <c r="V218"/>
  <c r="S222"/>
  <c r="U222"/>
  <c r="V222" s="1"/>
  <c r="S317"/>
  <c r="U317"/>
  <c r="V317"/>
  <c r="S325"/>
  <c r="U325"/>
  <c r="V325" s="1"/>
  <c r="S114"/>
  <c r="U114"/>
  <c r="V114"/>
  <c r="S321"/>
  <c r="U321"/>
  <c r="V321" s="1"/>
  <c r="S329"/>
  <c r="U329"/>
  <c r="V329" s="1"/>
  <c r="S73" l="1"/>
  <c r="U90" i="7"/>
  <c r="V90" s="1"/>
  <c r="V322" i="1"/>
  <c r="L418"/>
  <c r="U359"/>
  <c r="V359" s="1"/>
  <c r="S359"/>
  <c r="U282"/>
  <c r="V282" s="1"/>
  <c r="S282"/>
  <c r="U243"/>
  <c r="V243" s="1"/>
  <c r="S243"/>
  <c r="U235"/>
  <c r="V235" s="1"/>
  <c r="S235"/>
  <c r="U227"/>
  <c r="V227" s="1"/>
  <c r="S227"/>
  <c r="U166"/>
  <c r="V166" s="1"/>
  <c r="S166"/>
  <c r="S142"/>
  <c r="U142"/>
  <c r="V142" s="1"/>
  <c r="D434"/>
  <c r="F434" s="1"/>
  <c r="G19" i="5" s="1"/>
  <c r="U251" i="1"/>
  <c r="V251" s="1"/>
  <c r="S251"/>
  <c r="U239"/>
  <c r="V239" s="1"/>
  <c r="S239"/>
  <c r="S231"/>
  <c r="U231"/>
  <c r="V231" s="1"/>
  <c r="U158"/>
  <c r="V158" s="1"/>
  <c r="S158"/>
  <c r="D433"/>
  <c r="F433" s="1"/>
  <c r="G18" i="5" s="1"/>
  <c r="D435" i="1"/>
  <c r="U154" i="7"/>
  <c r="V154" s="1"/>
  <c r="S154"/>
  <c r="S150"/>
  <c r="U150"/>
  <c r="V150" s="1"/>
  <c r="U102"/>
  <c r="V102" s="1"/>
  <c r="S93"/>
  <c r="U100"/>
  <c r="V100" s="1"/>
  <c r="V82"/>
  <c r="S82"/>
  <c r="U82"/>
  <c r="U81"/>
  <c r="V81"/>
  <c r="S81"/>
  <c r="U78"/>
  <c r="V78" s="1"/>
  <c r="U110"/>
  <c r="V110" s="1"/>
  <c r="S110"/>
  <c r="V44"/>
  <c r="U29"/>
  <c r="V29" s="1"/>
  <c r="S29"/>
  <c r="U76"/>
  <c r="V76" s="1"/>
  <c r="S76"/>
  <c r="S27"/>
  <c r="U27"/>
  <c r="V27" s="1"/>
  <c r="S415" i="1"/>
  <c r="U415"/>
  <c r="V415" s="1"/>
  <c r="S387"/>
  <c r="U387"/>
  <c r="V387" s="1"/>
  <c r="U134"/>
  <c r="V134" s="1"/>
  <c r="S134"/>
  <c r="S284"/>
  <c r="U284"/>
  <c r="V284" s="1"/>
  <c r="S257"/>
  <c r="U257"/>
  <c r="V257" s="1"/>
  <c r="S241"/>
  <c r="U241"/>
  <c r="V241" s="1"/>
  <c r="U152"/>
  <c r="V152" s="1"/>
  <c r="S152"/>
  <c r="U99"/>
  <c r="S99"/>
  <c r="V99"/>
  <c r="U133"/>
  <c r="S133"/>
  <c r="V133"/>
  <c r="U129"/>
  <c r="S129"/>
  <c r="V129"/>
  <c r="V223"/>
  <c r="S223"/>
  <c r="U223"/>
  <c r="S414"/>
  <c r="U414"/>
  <c r="V414" s="1"/>
  <c r="S398"/>
  <c r="U398"/>
  <c r="V398" s="1"/>
  <c r="S394"/>
  <c r="U394"/>
  <c r="V394" s="1"/>
  <c r="S390"/>
  <c r="U390"/>
  <c r="V390" s="1"/>
  <c r="S362"/>
  <c r="U362"/>
  <c r="V362" s="1"/>
  <c r="U356"/>
  <c r="S356"/>
  <c r="V356"/>
  <c r="U352"/>
  <c r="S352"/>
  <c r="V352"/>
  <c r="S395"/>
  <c r="U395"/>
  <c r="V395" s="1"/>
  <c r="S363"/>
  <c r="U363"/>
  <c r="V363" s="1"/>
  <c r="U130"/>
  <c r="V130" s="1"/>
  <c r="S130"/>
  <c r="U333"/>
  <c r="V333" s="1"/>
  <c r="S333"/>
  <c r="S249"/>
  <c r="U249"/>
  <c r="V249" s="1"/>
  <c r="S233"/>
  <c r="U233"/>
  <c r="V233" s="1"/>
  <c r="U160"/>
  <c r="V160" s="1"/>
  <c r="S160"/>
  <c r="U136"/>
  <c r="V136" s="1"/>
  <c r="S136"/>
  <c r="U107"/>
  <c r="S107"/>
  <c r="V107"/>
  <c r="U91"/>
  <c r="S91"/>
  <c r="V91"/>
  <c r="S52"/>
  <c r="U52"/>
  <c r="V52" s="1"/>
  <c r="S36"/>
  <c r="U36"/>
  <c r="V36" s="1"/>
  <c r="S287"/>
  <c r="U287"/>
  <c r="V287" s="1"/>
  <c r="S283"/>
  <c r="U283"/>
  <c r="V283" s="1"/>
  <c r="S256"/>
  <c r="U256"/>
  <c r="V256" s="1"/>
  <c r="S252"/>
  <c r="U252"/>
  <c r="V252" s="1"/>
  <c r="S248"/>
  <c r="V248"/>
  <c r="U248"/>
  <c r="S244"/>
  <c r="U244"/>
  <c r="V244" s="1"/>
  <c r="S240"/>
  <c r="U240"/>
  <c r="V240" s="1"/>
  <c r="S236"/>
  <c r="U236"/>
  <c r="V236" s="1"/>
  <c r="S232"/>
  <c r="U232"/>
  <c r="V232" s="1"/>
  <c r="S228"/>
  <c r="U228"/>
  <c r="V228" s="1"/>
  <c r="U190"/>
  <c r="S190"/>
  <c r="V190"/>
  <c r="U186"/>
  <c r="S186"/>
  <c r="V186"/>
  <c r="U167"/>
  <c r="S167"/>
  <c r="V167"/>
  <c r="U159"/>
  <c r="S159"/>
  <c r="V159"/>
  <c r="U155"/>
  <c r="S155"/>
  <c r="V155"/>
  <c r="U139"/>
  <c r="S139"/>
  <c r="V139"/>
  <c r="U106"/>
  <c r="V106" s="1"/>
  <c r="S106"/>
  <c r="U102"/>
  <c r="V102" s="1"/>
  <c r="S102"/>
  <c r="U98"/>
  <c r="V98" s="1"/>
  <c r="S98"/>
  <c r="U94"/>
  <c r="V94" s="1"/>
  <c r="S94"/>
  <c r="U90"/>
  <c r="V90" s="1"/>
  <c r="S90"/>
  <c r="S411"/>
  <c r="U411"/>
  <c r="V411" s="1"/>
  <c r="S391"/>
  <c r="U391"/>
  <c r="V391" s="1"/>
  <c r="U328"/>
  <c r="V328" s="1"/>
  <c r="S328"/>
  <c r="U324"/>
  <c r="V324" s="1"/>
  <c r="S324"/>
  <c r="S288"/>
  <c r="U288"/>
  <c r="V288" s="1"/>
  <c r="S280"/>
  <c r="U280"/>
  <c r="V280" s="1"/>
  <c r="S253"/>
  <c r="U253"/>
  <c r="V253" s="1"/>
  <c r="S245"/>
  <c r="U245"/>
  <c r="V245" s="1"/>
  <c r="S237"/>
  <c r="U237"/>
  <c r="V237" s="1"/>
  <c r="S229"/>
  <c r="U229"/>
  <c r="V229" s="1"/>
  <c r="U187"/>
  <c r="V187" s="1"/>
  <c r="S187"/>
  <c r="U156"/>
  <c r="V156" s="1"/>
  <c r="S156"/>
  <c r="U140"/>
  <c r="V140" s="1"/>
  <c r="S140"/>
  <c r="U103"/>
  <c r="S103"/>
  <c r="V103"/>
  <c r="U95"/>
  <c r="S95"/>
  <c r="V95"/>
  <c r="S20"/>
  <c r="U20"/>
  <c r="V20" s="1"/>
  <c r="U332"/>
  <c r="S332"/>
  <c r="V332"/>
  <c r="U224"/>
  <c r="V224" s="1"/>
  <c r="S224"/>
  <c r="U220"/>
  <c r="V220" s="1"/>
  <c r="S220"/>
  <c r="S35"/>
  <c r="V35"/>
  <c r="U35"/>
  <c r="S19"/>
  <c r="U19"/>
  <c r="V19" s="1"/>
  <c r="V418" s="1"/>
  <c r="U418" l="1"/>
  <c r="G65" i="6"/>
  <c r="F37"/>
  <c r="H37" s="1"/>
  <c r="F10"/>
  <c r="F9"/>
  <c r="N38"/>
  <c r="O38" s="1"/>
  <c r="J38"/>
  <c r="K38" s="1"/>
  <c r="H38"/>
  <c r="N37"/>
  <c r="T37" s="1"/>
  <c r="J37"/>
  <c r="L37" s="1"/>
  <c r="N36"/>
  <c r="O36" s="1"/>
  <c r="J36"/>
  <c r="K36" s="1"/>
  <c r="H36"/>
  <c r="N35"/>
  <c r="T35" s="1"/>
  <c r="J35"/>
  <c r="L35" s="1"/>
  <c r="H35"/>
  <c r="N34"/>
  <c r="O34" s="1"/>
  <c r="J34"/>
  <c r="K34" s="1"/>
  <c r="H34"/>
  <c r="N33"/>
  <c r="O33" s="1"/>
  <c r="J33"/>
  <c r="K33" s="1"/>
  <c r="H33"/>
  <c r="N32"/>
  <c r="O32" s="1"/>
  <c r="J32"/>
  <c r="K32" s="1"/>
  <c r="H32"/>
  <c r="N31"/>
  <c r="O31" s="1"/>
  <c r="J31"/>
  <c r="K31" s="1"/>
  <c r="H31"/>
  <c r="N30"/>
  <c r="O30" s="1"/>
  <c r="J30"/>
  <c r="K30" s="1"/>
  <c r="H30"/>
  <c r="N29"/>
  <c r="O29" s="1"/>
  <c r="J29"/>
  <c r="K29" s="1"/>
  <c r="H29"/>
  <c r="N28"/>
  <c r="O28" s="1"/>
  <c r="J28"/>
  <c r="K28" s="1"/>
  <c r="H28"/>
  <c r="N27"/>
  <c r="T27" s="1"/>
  <c r="J27"/>
  <c r="L27" s="1"/>
  <c r="H27"/>
  <c r="R26"/>
  <c r="Q26" s="1"/>
  <c r="N26"/>
  <c r="O26" s="1"/>
  <c r="J26"/>
  <c r="K26" s="1"/>
  <c r="H26"/>
  <c r="R25"/>
  <c r="Q25" s="1"/>
  <c r="N25"/>
  <c r="O25" s="1"/>
  <c r="J25"/>
  <c r="L25" s="1"/>
  <c r="H25"/>
  <c r="R24"/>
  <c r="Q24" s="1"/>
  <c r="N24"/>
  <c r="O24" s="1"/>
  <c r="J24"/>
  <c r="K24" s="1"/>
  <c r="H24"/>
  <c r="R23"/>
  <c r="Q23" s="1"/>
  <c r="N23"/>
  <c r="O23" s="1"/>
  <c r="J23"/>
  <c r="L23" s="1"/>
  <c r="H23"/>
  <c r="R22"/>
  <c r="Q22" s="1"/>
  <c r="N22"/>
  <c r="O22" s="1"/>
  <c r="J22"/>
  <c r="K22" s="1"/>
  <c r="H22"/>
  <c r="R21"/>
  <c r="Q21" s="1"/>
  <c r="N21"/>
  <c r="M21" s="1"/>
  <c r="J21"/>
  <c r="L21" s="1"/>
  <c r="H21"/>
  <c r="R20"/>
  <c r="Q20" s="1"/>
  <c r="N20"/>
  <c r="O20" s="1"/>
  <c r="J20"/>
  <c r="K20" s="1"/>
  <c r="H20"/>
  <c r="R19"/>
  <c r="Q19" s="1"/>
  <c r="N19"/>
  <c r="O19" s="1"/>
  <c r="J19"/>
  <c r="L19" s="1"/>
  <c r="H19"/>
  <c r="R18"/>
  <c r="Q18" s="1"/>
  <c r="N18"/>
  <c r="O18" s="1"/>
  <c r="J18"/>
  <c r="K18" s="1"/>
  <c r="H18"/>
  <c r="R17"/>
  <c r="Q17" s="1"/>
  <c r="N17"/>
  <c r="J17"/>
  <c r="L17" s="1"/>
  <c r="H17"/>
  <c r="R16"/>
  <c r="Q16" s="1"/>
  <c r="N16"/>
  <c r="O16" s="1"/>
  <c r="J16"/>
  <c r="K16" s="1"/>
  <c r="H16"/>
  <c r="R15"/>
  <c r="Q15" s="1"/>
  <c r="N15"/>
  <c r="O15" s="1"/>
  <c r="J15"/>
  <c r="L15" s="1"/>
  <c r="H15"/>
  <c r="R14"/>
  <c r="Q14" s="1"/>
  <c r="N14"/>
  <c r="O14" s="1"/>
  <c r="J14"/>
  <c r="K14" s="1"/>
  <c r="H14"/>
  <c r="R13"/>
  <c r="Q13" s="1"/>
  <c r="N13"/>
  <c r="J13"/>
  <c r="L13" s="1"/>
  <c r="H13"/>
  <c r="R12"/>
  <c r="Q12" s="1"/>
  <c r="N12"/>
  <c r="O12" s="1"/>
  <c r="J12"/>
  <c r="K12" s="1"/>
  <c r="H12"/>
  <c r="R11"/>
  <c r="Q11" s="1"/>
  <c r="N11"/>
  <c r="O11" s="1"/>
  <c r="J11"/>
  <c r="L11" s="1"/>
  <c r="H11"/>
  <c r="N10"/>
  <c r="O10" s="1"/>
  <c r="J10"/>
  <c r="K10" s="1"/>
  <c r="H10"/>
  <c r="N9"/>
  <c r="T9" s="1"/>
  <c r="J9"/>
  <c r="L9" s="1"/>
  <c r="H9"/>
  <c r="N64"/>
  <c r="O64" s="1"/>
  <c r="J64"/>
  <c r="K64" s="1"/>
  <c r="H64"/>
  <c r="N63"/>
  <c r="M63" s="1"/>
  <c r="J63"/>
  <c r="K63" s="1"/>
  <c r="H63"/>
  <c r="N62"/>
  <c r="O62" s="1"/>
  <c r="J62"/>
  <c r="K62" s="1"/>
  <c r="H62"/>
  <c r="N61"/>
  <c r="T61" s="1"/>
  <c r="J61"/>
  <c r="L61" s="1"/>
  <c r="H61"/>
  <c r="N60"/>
  <c r="O60" s="1"/>
  <c r="J60"/>
  <c r="K60" s="1"/>
  <c r="H60"/>
  <c r="N59"/>
  <c r="J59"/>
  <c r="K59" s="1"/>
  <c r="H59"/>
  <c r="N58"/>
  <c r="O58" s="1"/>
  <c r="J58"/>
  <c r="K58" s="1"/>
  <c r="H58"/>
  <c r="N57"/>
  <c r="T57" s="1"/>
  <c r="J57"/>
  <c r="L57" s="1"/>
  <c r="H57"/>
  <c r="N56"/>
  <c r="O56" s="1"/>
  <c r="J56"/>
  <c r="K56" s="1"/>
  <c r="H56"/>
  <c r="N55"/>
  <c r="O55" s="1"/>
  <c r="J55"/>
  <c r="K55" s="1"/>
  <c r="H55"/>
  <c r="R54"/>
  <c r="Q54" s="1"/>
  <c r="N54"/>
  <c r="O54" s="1"/>
  <c r="J54"/>
  <c r="K54" s="1"/>
  <c r="H54"/>
  <c r="R53"/>
  <c r="Q53" s="1"/>
  <c r="N53"/>
  <c r="O53" s="1"/>
  <c r="J53"/>
  <c r="L53" s="1"/>
  <c r="H53"/>
  <c r="R52"/>
  <c r="Q52" s="1"/>
  <c r="N52"/>
  <c r="O52" s="1"/>
  <c r="J52"/>
  <c r="K52" s="1"/>
  <c r="H52"/>
  <c r="R51"/>
  <c r="Q51" s="1"/>
  <c r="N51"/>
  <c r="O51" s="1"/>
  <c r="J51"/>
  <c r="L51" s="1"/>
  <c r="H51"/>
  <c r="R50"/>
  <c r="Q50" s="1"/>
  <c r="N50"/>
  <c r="O50" s="1"/>
  <c r="J50"/>
  <c r="K50" s="1"/>
  <c r="H50"/>
  <c r="R49"/>
  <c r="Q49" s="1"/>
  <c r="N49"/>
  <c r="J49"/>
  <c r="L49" s="1"/>
  <c r="H49"/>
  <c r="R48"/>
  <c r="Q48" s="1"/>
  <c r="N48"/>
  <c r="O48" s="1"/>
  <c r="J48"/>
  <c r="K48" s="1"/>
  <c r="H48"/>
  <c r="R47"/>
  <c r="Q47" s="1"/>
  <c r="N47"/>
  <c r="O47" s="1"/>
  <c r="J47"/>
  <c r="L47" s="1"/>
  <c r="H47"/>
  <c r="R46"/>
  <c r="Q46" s="1"/>
  <c r="N46"/>
  <c r="O46" s="1"/>
  <c r="J46"/>
  <c r="K46" s="1"/>
  <c r="H46"/>
  <c r="R45"/>
  <c r="Q45" s="1"/>
  <c r="N45"/>
  <c r="J45"/>
  <c r="L45" s="1"/>
  <c r="H45"/>
  <c r="R44"/>
  <c r="Q44" s="1"/>
  <c r="N44"/>
  <c r="O44" s="1"/>
  <c r="J44"/>
  <c r="K44" s="1"/>
  <c r="H44"/>
  <c r="R43"/>
  <c r="Q43" s="1"/>
  <c r="N43"/>
  <c r="O43" s="1"/>
  <c r="J43"/>
  <c r="L43" s="1"/>
  <c r="H43"/>
  <c r="R42"/>
  <c r="Q42" s="1"/>
  <c r="N42"/>
  <c r="O42" s="1"/>
  <c r="J42"/>
  <c r="K42" s="1"/>
  <c r="H42"/>
  <c r="R41"/>
  <c r="Q41" s="1"/>
  <c r="N41"/>
  <c r="O41" s="1"/>
  <c r="J41"/>
  <c r="L41" s="1"/>
  <c r="H41"/>
  <c r="R40"/>
  <c r="Q40" s="1"/>
  <c r="N40"/>
  <c r="J40"/>
  <c r="L40" s="1"/>
  <c r="H40"/>
  <c r="N39"/>
  <c r="J39"/>
  <c r="H39"/>
  <c r="I53" l="1"/>
  <c r="E9" i="5"/>
  <c r="I9" s="1"/>
  <c r="M55" i="6"/>
  <c r="M37"/>
  <c r="H65"/>
  <c r="I31"/>
  <c r="I35"/>
  <c r="K35"/>
  <c r="T40"/>
  <c r="M41"/>
  <c r="M47"/>
  <c r="M15"/>
  <c r="T45"/>
  <c r="E11" i="5"/>
  <c r="I11" s="1"/>
  <c r="E8"/>
  <c r="I8" s="1"/>
  <c r="T13" i="6"/>
  <c r="U13" s="1"/>
  <c r="E10" i="5"/>
  <c r="I10" s="1"/>
  <c r="I45" i="6"/>
  <c r="K45"/>
  <c r="T49"/>
  <c r="V49" s="1"/>
  <c r="K53"/>
  <c r="I57"/>
  <c r="K57"/>
  <c r="I61"/>
  <c r="K61"/>
  <c r="M11"/>
  <c r="I17"/>
  <c r="K17"/>
  <c r="M19"/>
  <c r="M25"/>
  <c r="M29"/>
  <c r="M33"/>
  <c r="O37"/>
  <c r="I40"/>
  <c r="K40"/>
  <c r="M43"/>
  <c r="I49"/>
  <c r="K49"/>
  <c r="M51"/>
  <c r="I9"/>
  <c r="K9"/>
  <c r="I13"/>
  <c r="K13"/>
  <c r="T17"/>
  <c r="V17" s="1"/>
  <c r="I27"/>
  <c r="K27"/>
  <c r="M40"/>
  <c r="O40"/>
  <c r="I43"/>
  <c r="K43"/>
  <c r="T43"/>
  <c r="M45"/>
  <c r="O45"/>
  <c r="I47"/>
  <c r="K47"/>
  <c r="T47"/>
  <c r="U47" s="1"/>
  <c r="M49"/>
  <c r="O49"/>
  <c r="I51"/>
  <c r="K51"/>
  <c r="T51"/>
  <c r="M53"/>
  <c r="I55"/>
  <c r="M57"/>
  <c r="O57"/>
  <c r="R57"/>
  <c r="Q57" s="1"/>
  <c r="R58"/>
  <c r="Q58" s="1"/>
  <c r="I59"/>
  <c r="M61"/>
  <c r="O61"/>
  <c r="U61" s="1"/>
  <c r="V61" s="1"/>
  <c r="R61"/>
  <c r="Q61" s="1"/>
  <c r="R62"/>
  <c r="Q62" s="1"/>
  <c r="I63"/>
  <c r="I21"/>
  <c r="K21"/>
  <c r="T21"/>
  <c r="U21" s="1"/>
  <c r="M23"/>
  <c r="I25"/>
  <c r="K25"/>
  <c r="T25"/>
  <c r="V25" s="1"/>
  <c r="M27"/>
  <c r="O27"/>
  <c r="R27"/>
  <c r="Q27" s="1"/>
  <c r="R28"/>
  <c r="Q28" s="1"/>
  <c r="T28" s="1"/>
  <c r="I29"/>
  <c r="L31"/>
  <c r="M31"/>
  <c r="R31"/>
  <c r="Q31" s="1"/>
  <c r="T31" s="1"/>
  <c r="R32"/>
  <c r="Q32" s="1"/>
  <c r="I33"/>
  <c r="M35"/>
  <c r="O35"/>
  <c r="R35"/>
  <c r="Q35" s="1"/>
  <c r="R36"/>
  <c r="Q36" s="1"/>
  <c r="I37"/>
  <c r="K37"/>
  <c r="I41"/>
  <c r="K41"/>
  <c r="T41"/>
  <c r="T53"/>
  <c r="U53" s="1"/>
  <c r="L55"/>
  <c r="R55"/>
  <c r="Q55" s="1"/>
  <c r="T55" s="1"/>
  <c r="R56"/>
  <c r="Q56" s="1"/>
  <c r="L59"/>
  <c r="M59"/>
  <c r="O59"/>
  <c r="R59"/>
  <c r="Q59" s="1"/>
  <c r="T59" s="1"/>
  <c r="R60"/>
  <c r="Q60" s="1"/>
  <c r="T60" s="1"/>
  <c r="L63"/>
  <c r="O63"/>
  <c r="R63"/>
  <c r="Q63" s="1"/>
  <c r="T63" s="1"/>
  <c r="R64"/>
  <c r="Q64" s="1"/>
  <c r="T64" s="1"/>
  <c r="M9"/>
  <c r="O9"/>
  <c r="P9" s="1"/>
  <c r="R9"/>
  <c r="Q9" s="1"/>
  <c r="R10"/>
  <c r="Q10" s="1"/>
  <c r="I11"/>
  <c r="K11"/>
  <c r="T11"/>
  <c r="M13"/>
  <c r="O13"/>
  <c r="I15"/>
  <c r="K15"/>
  <c r="T15"/>
  <c r="U15" s="1"/>
  <c r="M17"/>
  <c r="O17"/>
  <c r="I19"/>
  <c r="K19"/>
  <c r="T19"/>
  <c r="U19" s="1"/>
  <c r="O21"/>
  <c r="I23"/>
  <c r="K23"/>
  <c r="T23"/>
  <c r="V23" s="1"/>
  <c r="L29"/>
  <c r="R29"/>
  <c r="Q29" s="1"/>
  <c r="T29" s="1"/>
  <c r="R30"/>
  <c r="Q30" s="1"/>
  <c r="L33"/>
  <c r="R33"/>
  <c r="Q33" s="1"/>
  <c r="T33" s="1"/>
  <c r="R34"/>
  <c r="Q34" s="1"/>
  <c r="R37"/>
  <c r="Q37" s="1"/>
  <c r="R38"/>
  <c r="Q38" s="1"/>
  <c r="V11"/>
  <c r="U11"/>
  <c r="S11"/>
  <c r="V15"/>
  <c r="S15"/>
  <c r="V19"/>
  <c r="S19"/>
  <c r="U23"/>
  <c r="S27"/>
  <c r="U35"/>
  <c r="V35" s="1"/>
  <c r="S35"/>
  <c r="U9"/>
  <c r="S9"/>
  <c r="V13"/>
  <c r="S13"/>
  <c r="U17"/>
  <c r="V21"/>
  <c r="S21"/>
  <c r="U25"/>
  <c r="U37"/>
  <c r="V37" s="1"/>
  <c r="S37"/>
  <c r="L10"/>
  <c r="P10"/>
  <c r="T10"/>
  <c r="L12"/>
  <c r="P12"/>
  <c r="T12"/>
  <c r="L14"/>
  <c r="P14"/>
  <c r="T14"/>
  <c r="L16"/>
  <c r="P16"/>
  <c r="T16"/>
  <c r="L18"/>
  <c r="P18"/>
  <c r="T18"/>
  <c r="L20"/>
  <c r="P20"/>
  <c r="T20"/>
  <c r="L22"/>
  <c r="P22"/>
  <c r="T22"/>
  <c r="L24"/>
  <c r="P24"/>
  <c r="T24"/>
  <c r="L26"/>
  <c r="P26"/>
  <c r="T26"/>
  <c r="L28"/>
  <c r="P28"/>
  <c r="L30"/>
  <c r="P30"/>
  <c r="T30"/>
  <c r="L32"/>
  <c r="P32"/>
  <c r="T32"/>
  <c r="L34"/>
  <c r="P34"/>
  <c r="T34"/>
  <c r="L36"/>
  <c r="P36"/>
  <c r="T36"/>
  <c r="L38"/>
  <c r="P38"/>
  <c r="T38"/>
  <c r="I10"/>
  <c r="M10"/>
  <c r="P11"/>
  <c r="I12"/>
  <c r="M12"/>
  <c r="P13"/>
  <c r="I14"/>
  <c r="M14"/>
  <c r="P15"/>
  <c r="I16"/>
  <c r="M16"/>
  <c r="P17"/>
  <c r="I18"/>
  <c r="M18"/>
  <c r="P19"/>
  <c r="I20"/>
  <c r="M20"/>
  <c r="P21"/>
  <c r="I22"/>
  <c r="M22"/>
  <c r="P23"/>
  <c r="I24"/>
  <c r="M24"/>
  <c r="P25"/>
  <c r="I26"/>
  <c r="M26"/>
  <c r="P27"/>
  <c r="I28"/>
  <c r="M28"/>
  <c r="P29"/>
  <c r="I30"/>
  <c r="M30"/>
  <c r="P31"/>
  <c r="I32"/>
  <c r="M32"/>
  <c r="P33"/>
  <c r="I34"/>
  <c r="M34"/>
  <c r="P35"/>
  <c r="I36"/>
  <c r="M36"/>
  <c r="P37"/>
  <c r="I38"/>
  <c r="M38"/>
  <c r="U40"/>
  <c r="S40"/>
  <c r="V40"/>
  <c r="V43"/>
  <c r="U43"/>
  <c r="S43"/>
  <c r="V47"/>
  <c r="S47"/>
  <c r="V51"/>
  <c r="U51"/>
  <c r="S51"/>
  <c r="I39"/>
  <c r="K39"/>
  <c r="R39" s="1"/>
  <c r="Q39" s="1"/>
  <c r="T39" s="1"/>
  <c r="M39"/>
  <c r="O39"/>
  <c r="P40"/>
  <c r="V41"/>
  <c r="U41"/>
  <c r="S41"/>
  <c r="V45"/>
  <c r="U45"/>
  <c r="S45"/>
  <c r="U49"/>
  <c r="V53"/>
  <c r="S53"/>
  <c r="U57"/>
  <c r="V57" s="1"/>
  <c r="S57"/>
  <c r="S61"/>
  <c r="P39"/>
  <c r="L42"/>
  <c r="P42"/>
  <c r="T42"/>
  <c r="L44"/>
  <c r="P44"/>
  <c r="T44"/>
  <c r="L46"/>
  <c r="P46"/>
  <c r="T46"/>
  <c r="L48"/>
  <c r="P48"/>
  <c r="T48"/>
  <c r="L50"/>
  <c r="P50"/>
  <c r="T50"/>
  <c r="L52"/>
  <c r="P52"/>
  <c r="T52"/>
  <c r="L54"/>
  <c r="P54"/>
  <c r="T54"/>
  <c r="L56"/>
  <c r="P56"/>
  <c r="T56"/>
  <c r="L58"/>
  <c r="P58"/>
  <c r="T58"/>
  <c r="L60"/>
  <c r="P60"/>
  <c r="L62"/>
  <c r="P62"/>
  <c r="T62"/>
  <c r="L64"/>
  <c r="P64"/>
  <c r="P41"/>
  <c r="I42"/>
  <c r="M42"/>
  <c r="P43"/>
  <c r="I44"/>
  <c r="M44"/>
  <c r="P45"/>
  <c r="I46"/>
  <c r="M46"/>
  <c r="P47"/>
  <c r="I48"/>
  <c r="M48"/>
  <c r="P49"/>
  <c r="I50"/>
  <c r="M50"/>
  <c r="P51"/>
  <c r="I52"/>
  <c r="M52"/>
  <c r="P53"/>
  <c r="I54"/>
  <c r="M54"/>
  <c r="P55"/>
  <c r="I56"/>
  <c r="M56"/>
  <c r="P57"/>
  <c r="I58"/>
  <c r="M58"/>
  <c r="P59"/>
  <c r="I60"/>
  <c r="M60"/>
  <c r="P61"/>
  <c r="I62"/>
  <c r="M62"/>
  <c r="P63"/>
  <c r="I64"/>
  <c r="M64"/>
  <c r="U27" l="1"/>
  <c r="V27" s="1"/>
  <c r="U31"/>
  <c r="S31"/>
  <c r="S49"/>
  <c r="S25"/>
  <c r="S17"/>
  <c r="V9"/>
  <c r="P65"/>
  <c r="S23"/>
  <c r="O65"/>
  <c r="C72"/>
  <c r="G11" i="5" s="1"/>
  <c r="C70" i="6"/>
  <c r="G9" i="5" s="1"/>
  <c r="C71" i="6"/>
  <c r="G10" i="5" s="1"/>
  <c r="K65" i="6"/>
  <c r="V31"/>
  <c r="S33"/>
  <c r="U33"/>
  <c r="V33" s="1"/>
  <c r="U29"/>
  <c r="V29" s="1"/>
  <c r="S29"/>
  <c r="U63"/>
  <c r="V63" s="1"/>
  <c r="S63"/>
  <c r="S59"/>
  <c r="U59"/>
  <c r="V59" s="1"/>
  <c r="S39"/>
  <c r="U39"/>
  <c r="V39" s="1"/>
  <c r="U55"/>
  <c r="V55" s="1"/>
  <c r="S55"/>
  <c r="L39"/>
  <c r="L65" s="1"/>
  <c r="U36"/>
  <c r="S36"/>
  <c r="V36"/>
  <c r="U32"/>
  <c r="S32"/>
  <c r="V32"/>
  <c r="U28"/>
  <c r="S28"/>
  <c r="V28"/>
  <c r="U24"/>
  <c r="S24"/>
  <c r="V24"/>
  <c r="U20"/>
  <c r="S20"/>
  <c r="V20"/>
  <c r="U16"/>
  <c r="S16"/>
  <c r="V16"/>
  <c r="U12"/>
  <c r="S12"/>
  <c r="V12"/>
  <c r="U38"/>
  <c r="S38"/>
  <c r="V38"/>
  <c r="U34"/>
  <c r="S34"/>
  <c r="V34"/>
  <c r="U30"/>
  <c r="S30"/>
  <c r="V30"/>
  <c r="U26"/>
  <c r="S26"/>
  <c r="V26"/>
  <c r="U22"/>
  <c r="S22"/>
  <c r="V22"/>
  <c r="U18"/>
  <c r="S18"/>
  <c r="V18"/>
  <c r="U14"/>
  <c r="S14"/>
  <c r="H11" i="5" s="1"/>
  <c r="H20" s="1"/>
  <c r="V14" i="6"/>
  <c r="U10"/>
  <c r="S10"/>
  <c r="V10"/>
  <c r="U64"/>
  <c r="S64"/>
  <c r="V64"/>
  <c r="U60"/>
  <c r="S60"/>
  <c r="V60"/>
  <c r="U56"/>
  <c r="S56"/>
  <c r="V56"/>
  <c r="U52"/>
  <c r="S52"/>
  <c r="V52"/>
  <c r="U48"/>
  <c r="S48"/>
  <c r="V48"/>
  <c r="U44"/>
  <c r="S44"/>
  <c r="V44"/>
  <c r="U62"/>
  <c r="S62"/>
  <c r="V62"/>
  <c r="U58"/>
  <c r="S58"/>
  <c r="V58"/>
  <c r="U54"/>
  <c r="S54"/>
  <c r="V54"/>
  <c r="U50"/>
  <c r="S50"/>
  <c r="V50"/>
  <c r="U46"/>
  <c r="S46"/>
  <c r="V46"/>
  <c r="U42"/>
  <c r="S42"/>
  <c r="V42"/>
  <c r="U65" l="1"/>
  <c r="H10" i="5"/>
  <c r="H19" s="1"/>
  <c r="H9"/>
  <c r="H18" s="1"/>
  <c r="V65" i="6"/>
  <c r="C18" i="5"/>
  <c r="C19"/>
  <c r="C20"/>
  <c r="C17"/>
  <c r="I17" s="1"/>
  <c r="D20"/>
  <c r="D19"/>
  <c r="D18"/>
  <c r="Y85" i="8"/>
  <c r="AB85" s="1"/>
  <c r="AC85" s="1"/>
  <c r="Y84"/>
  <c r="AB84" s="1"/>
  <c r="AC84" s="1"/>
  <c r="Y83"/>
  <c r="AB83" s="1"/>
  <c r="AC83" s="1"/>
  <c r="Y82"/>
  <c r="AB82" s="1"/>
  <c r="AC82" s="1"/>
  <c r="Y81"/>
  <c r="AB81" s="1"/>
  <c r="AC81" s="1"/>
  <c r="Y80"/>
  <c r="AB80" s="1"/>
  <c r="AC80" s="1"/>
  <c r="Y79"/>
  <c r="AB79" s="1"/>
  <c r="AC79" s="1"/>
  <c r="Y78"/>
  <c r="AB78" s="1"/>
  <c r="AC78" s="1"/>
  <c r="Y77"/>
  <c r="AB77" s="1"/>
  <c r="AC77" s="1"/>
  <c r="Y76"/>
  <c r="AB76" s="1"/>
  <c r="AC76" s="1"/>
  <c r="Y75"/>
  <c r="AB75" s="1"/>
  <c r="AC75" s="1"/>
  <c r="Y74"/>
  <c r="AB74" s="1"/>
  <c r="AC74" s="1"/>
  <c r="Y73"/>
  <c r="AB73" s="1"/>
  <c r="AC73" s="1"/>
  <c r="Y72"/>
  <c r="AB72" s="1"/>
  <c r="AC72" s="1"/>
  <c r="Y71"/>
  <c r="AB71" s="1"/>
  <c r="AC71" s="1"/>
  <c r="Y70"/>
  <c r="AB70" s="1"/>
  <c r="AC70" s="1"/>
  <c r="Y69"/>
  <c r="AB69" s="1"/>
  <c r="AC69" s="1"/>
  <c r="Y68"/>
  <c r="AB68" s="1"/>
  <c r="AC68" s="1"/>
  <c r="Y67"/>
  <c r="AB67" s="1"/>
  <c r="AC67" s="1"/>
  <c r="Y66"/>
  <c r="AB66" s="1"/>
  <c r="AC66" s="1"/>
  <c r="Y65"/>
  <c r="AB65" s="1"/>
  <c r="AC65" s="1"/>
  <c r="Y64"/>
  <c r="AB64" s="1"/>
  <c r="AC64" s="1"/>
  <c r="Y63"/>
  <c r="AB63" s="1"/>
  <c r="AC63" s="1"/>
  <c r="Y62"/>
  <c r="AB62" s="1"/>
  <c r="AC62" s="1"/>
  <c r="Y61"/>
  <c r="AB61" s="1"/>
  <c r="AC61" s="1"/>
  <c r="Y60"/>
  <c r="AB60" s="1"/>
  <c r="AC60" s="1"/>
  <c r="Y59"/>
  <c r="AB59" s="1"/>
  <c r="AC59" s="1"/>
  <c r="Y58"/>
  <c r="AB58" s="1"/>
  <c r="AC58" s="1"/>
  <c r="Y57"/>
  <c r="AB57" s="1"/>
  <c r="AC57" s="1"/>
  <c r="Y56"/>
  <c r="AB56" s="1"/>
  <c r="AC56" s="1"/>
  <c r="Y55"/>
  <c r="AB55" s="1"/>
  <c r="AC55" s="1"/>
  <c r="Y54"/>
  <c r="AB54" s="1"/>
  <c r="AC54" s="1"/>
  <c r="Y42"/>
  <c r="AB42" s="1"/>
  <c r="AC42" s="1"/>
  <c r="Y12"/>
  <c r="AB12" s="1"/>
  <c r="AC12" s="1"/>
  <c r="Y11"/>
  <c r="AB11" s="1"/>
  <c r="AC11" s="1"/>
  <c r="Y10"/>
  <c r="AB10" s="1"/>
  <c r="AC10" s="1"/>
  <c r="Y9"/>
  <c r="AB9" s="1"/>
  <c r="AC9" s="1"/>
  <c r="E176" i="7"/>
  <c r="E175"/>
  <c r="J20" i="5" l="1"/>
  <c r="D29" s="1"/>
  <c r="J18"/>
  <c r="D27" s="1"/>
  <c r="J19"/>
  <c r="D28" s="1"/>
  <c r="J28" l="1"/>
  <c r="E37" s="1"/>
  <c r="L37" s="1"/>
  <c r="J29"/>
  <c r="E38" s="1"/>
  <c r="L38" s="1"/>
  <c r="J27"/>
  <c r="E36" s="1"/>
  <c r="L36" s="1"/>
  <c r="J122" i="8"/>
  <c r="H122"/>
  <c r="J121"/>
  <c r="H121"/>
  <c r="J120"/>
  <c r="H120"/>
  <c r="J119"/>
  <c r="H119"/>
  <c r="J118"/>
  <c r="H118"/>
  <c r="J117"/>
  <c r="H117"/>
  <c r="J116"/>
  <c r="H116"/>
  <c r="J115"/>
  <c r="H115"/>
  <c r="J114"/>
  <c r="H114"/>
  <c r="J113"/>
  <c r="H113"/>
  <c r="J112"/>
  <c r="H112"/>
  <c r="J111"/>
  <c r="H111"/>
  <c r="J110"/>
  <c r="H110"/>
  <c r="J109"/>
  <c r="H109"/>
  <c r="J108"/>
  <c r="H108"/>
  <c r="J107"/>
  <c r="H107"/>
  <c r="J87"/>
  <c r="H87"/>
  <c r="W87"/>
  <c r="W86"/>
  <c r="J86"/>
  <c r="H86"/>
  <c r="J85"/>
  <c r="H85"/>
  <c r="J84"/>
  <c r="K84" s="1"/>
  <c r="H84"/>
  <c r="J83"/>
  <c r="H83"/>
  <c r="J82"/>
  <c r="K82" s="1"/>
  <c r="H82"/>
  <c r="J81"/>
  <c r="K81" s="1"/>
  <c r="H81"/>
  <c r="J80"/>
  <c r="H80"/>
  <c r="J79"/>
  <c r="H79"/>
  <c r="J78"/>
  <c r="H78"/>
  <c r="J77"/>
  <c r="H77"/>
  <c r="J76"/>
  <c r="H76"/>
  <c r="J75"/>
  <c r="H75"/>
  <c r="J74"/>
  <c r="H74"/>
  <c r="J73"/>
  <c r="H73"/>
  <c r="J72"/>
  <c r="H72"/>
  <c r="J71"/>
  <c r="H71"/>
  <c r="J70"/>
  <c r="K70" s="1"/>
  <c r="H70"/>
  <c r="J69"/>
  <c r="K69" s="1"/>
  <c r="H69"/>
  <c r="J68"/>
  <c r="K68" s="1"/>
  <c r="H68"/>
  <c r="J67"/>
  <c r="K67" s="1"/>
  <c r="H67"/>
  <c r="J66"/>
  <c r="K66" s="1"/>
  <c r="H66"/>
  <c r="J65"/>
  <c r="K65" s="1"/>
  <c r="H65"/>
  <c r="J64"/>
  <c r="K64" s="1"/>
  <c r="H64"/>
  <c r="J63"/>
  <c r="K63" s="1"/>
  <c r="H63"/>
  <c r="J62"/>
  <c r="K62" s="1"/>
  <c r="H62"/>
  <c r="J61"/>
  <c r="K61" s="1"/>
  <c r="H61"/>
  <c r="J60"/>
  <c r="K60" s="1"/>
  <c r="H60"/>
  <c r="J59"/>
  <c r="K59" s="1"/>
  <c r="H59"/>
  <c r="J58"/>
  <c r="H58"/>
  <c r="J57"/>
  <c r="K57" s="1"/>
  <c r="H57"/>
  <c r="J56"/>
  <c r="H56"/>
  <c r="J55"/>
  <c r="K55" s="1"/>
  <c r="H55"/>
  <c r="J54"/>
  <c r="H54"/>
  <c r="J53"/>
  <c r="H53"/>
  <c r="J52"/>
  <c r="H52"/>
  <c r="J51"/>
  <c r="H51"/>
  <c r="J50"/>
  <c r="H50"/>
  <c r="J49"/>
  <c r="H49"/>
  <c r="J48"/>
  <c r="H48"/>
  <c r="J47"/>
  <c r="H47"/>
  <c r="J46"/>
  <c r="H46"/>
  <c r="J45"/>
  <c r="H45"/>
  <c r="J44"/>
  <c r="H44"/>
  <c r="J43"/>
  <c r="H43"/>
  <c r="G36" i="5" s="1"/>
  <c r="J42" i="8"/>
  <c r="K42" s="1"/>
  <c r="H42"/>
  <c r="W41"/>
  <c r="J41"/>
  <c r="J40"/>
  <c r="J39"/>
  <c r="J38"/>
  <c r="W37"/>
  <c r="J37"/>
  <c r="J36"/>
  <c r="J35"/>
  <c r="J34"/>
  <c r="J33"/>
  <c r="J32"/>
  <c r="H32"/>
  <c r="J31"/>
  <c r="H31"/>
  <c r="W30"/>
  <c r="J30"/>
  <c r="J29"/>
  <c r="H29"/>
  <c r="J28"/>
  <c r="H28"/>
  <c r="J27"/>
  <c r="J26"/>
  <c r="H26"/>
  <c r="J25"/>
  <c r="J24"/>
  <c r="H24"/>
  <c r="J23"/>
  <c r="J22"/>
  <c r="H22"/>
  <c r="W21"/>
  <c r="J21"/>
  <c r="J20"/>
  <c r="W19"/>
  <c r="J19"/>
  <c r="W18"/>
  <c r="J18"/>
  <c r="H18"/>
  <c r="J17"/>
  <c r="J16"/>
  <c r="H16"/>
  <c r="J15"/>
  <c r="J14"/>
  <c r="H14"/>
  <c r="J13"/>
  <c r="H13"/>
  <c r="J12"/>
  <c r="H12"/>
  <c r="J11"/>
  <c r="K11" s="1"/>
  <c r="H11"/>
  <c r="J10"/>
  <c r="H10"/>
  <c r="J9"/>
  <c r="K9" s="1"/>
  <c r="H9"/>
  <c r="G37" i="5" l="1"/>
  <c r="K44" i="8"/>
  <c r="K43"/>
  <c r="K51"/>
  <c r="K53"/>
  <c r="W88"/>
  <c r="W90"/>
  <c r="W103"/>
  <c r="W105"/>
  <c r="W107"/>
  <c r="K108"/>
  <c r="Y108" s="1"/>
  <c r="AB108" s="1"/>
  <c r="AC108" s="1"/>
  <c r="W109"/>
  <c r="K110"/>
  <c r="Y110" s="1"/>
  <c r="AB110" s="1"/>
  <c r="AC110" s="1"/>
  <c r="W111"/>
  <c r="K112"/>
  <c r="W113"/>
  <c r="K114"/>
  <c r="S114" s="1"/>
  <c r="Z114" s="1"/>
  <c r="W115"/>
  <c r="K116"/>
  <c r="W117"/>
  <c r="K118"/>
  <c r="W119"/>
  <c r="K120"/>
  <c r="W121"/>
  <c r="K122"/>
  <c r="W89"/>
  <c r="W91"/>
  <c r="W104"/>
  <c r="W106"/>
  <c r="K107"/>
  <c r="Y107" s="1"/>
  <c r="AB107" s="1"/>
  <c r="AC107" s="1"/>
  <c r="K109"/>
  <c r="Y109" s="1"/>
  <c r="AB109" s="1"/>
  <c r="AC109" s="1"/>
  <c r="K111"/>
  <c r="Y111" s="1"/>
  <c r="AB111" s="1"/>
  <c r="AC111" s="1"/>
  <c r="K113"/>
  <c r="K115"/>
  <c r="S115" s="1"/>
  <c r="Z115" s="1"/>
  <c r="K117"/>
  <c r="S117" s="1"/>
  <c r="Z117" s="1"/>
  <c r="K119"/>
  <c r="K121"/>
  <c r="X10"/>
  <c r="W10"/>
  <c r="K13"/>
  <c r="Y13" s="1"/>
  <c r="AB13" s="1"/>
  <c r="AC13" s="1"/>
  <c r="X9"/>
  <c r="W9"/>
  <c r="L10"/>
  <c r="K10"/>
  <c r="X11"/>
  <c r="W11"/>
  <c r="L12"/>
  <c r="K12"/>
  <c r="X13"/>
  <c r="W13"/>
  <c r="K14"/>
  <c r="Y14" s="1"/>
  <c r="AB14" s="1"/>
  <c r="AC14" s="1"/>
  <c r="K15"/>
  <c r="Y15" s="1"/>
  <c r="AB15" s="1"/>
  <c r="AC15" s="1"/>
  <c r="X16"/>
  <c r="W16"/>
  <c r="X17"/>
  <c r="W17"/>
  <c r="K18"/>
  <c r="Y18" s="1"/>
  <c r="AB18" s="1"/>
  <c r="AC18" s="1"/>
  <c r="K19"/>
  <c r="Y19" s="1"/>
  <c r="AB19" s="1"/>
  <c r="AC19" s="1"/>
  <c r="K20"/>
  <c r="Y20" s="1"/>
  <c r="AB20" s="1"/>
  <c r="AC20" s="1"/>
  <c r="K21"/>
  <c r="Y21" s="1"/>
  <c r="AB21" s="1"/>
  <c r="AC21" s="1"/>
  <c r="X22"/>
  <c r="W22"/>
  <c r="X23"/>
  <c r="W23"/>
  <c r="K24"/>
  <c r="Y24" s="1"/>
  <c r="AB24" s="1"/>
  <c r="AC24" s="1"/>
  <c r="K25"/>
  <c r="Y25" s="1"/>
  <c r="AB25" s="1"/>
  <c r="AC25" s="1"/>
  <c r="X26"/>
  <c r="W26"/>
  <c r="X27"/>
  <c r="W27"/>
  <c r="K28"/>
  <c r="Y28" s="1"/>
  <c r="AB28" s="1"/>
  <c r="AC28" s="1"/>
  <c r="X29"/>
  <c r="W29"/>
  <c r="K31"/>
  <c r="Y31" s="1"/>
  <c r="AB31" s="1"/>
  <c r="AC31" s="1"/>
  <c r="X32"/>
  <c r="W32"/>
  <c r="X33"/>
  <c r="W33"/>
  <c r="K34"/>
  <c r="Y34" s="1"/>
  <c r="AB34" s="1"/>
  <c r="AC34" s="1"/>
  <c r="K35"/>
  <c r="Y35" s="1"/>
  <c r="AB35" s="1"/>
  <c r="AC35" s="1"/>
  <c r="K36"/>
  <c r="Y36" s="1"/>
  <c r="AB36" s="1"/>
  <c r="AC36" s="1"/>
  <c r="K37"/>
  <c r="Y37" s="1"/>
  <c r="AB37" s="1"/>
  <c r="AC37" s="1"/>
  <c r="K38"/>
  <c r="Y38" s="1"/>
  <c r="AB38" s="1"/>
  <c r="AC38" s="1"/>
  <c r="K39"/>
  <c r="Y39" s="1"/>
  <c r="AB39" s="1"/>
  <c r="AC39" s="1"/>
  <c r="K40"/>
  <c r="Y40" s="1"/>
  <c r="AB40" s="1"/>
  <c r="AC40" s="1"/>
  <c r="K41"/>
  <c r="Y41" s="1"/>
  <c r="AB41" s="1"/>
  <c r="AC41" s="1"/>
  <c r="X42"/>
  <c r="W42"/>
  <c r="X44"/>
  <c r="W44"/>
  <c r="K45"/>
  <c r="X46"/>
  <c r="W46"/>
  <c r="K47"/>
  <c r="X48"/>
  <c r="W48"/>
  <c r="K49"/>
  <c r="X50"/>
  <c r="W50"/>
  <c r="X52"/>
  <c r="W52"/>
  <c r="X54"/>
  <c r="W54"/>
  <c r="X56"/>
  <c r="W56"/>
  <c r="X58"/>
  <c r="W58"/>
  <c r="X60"/>
  <c r="W60"/>
  <c r="X62"/>
  <c r="W62"/>
  <c r="X64"/>
  <c r="W64"/>
  <c r="X66"/>
  <c r="W66"/>
  <c r="X68"/>
  <c r="W68"/>
  <c r="X70"/>
  <c r="W70"/>
  <c r="L71"/>
  <c r="K71"/>
  <c r="X72"/>
  <c r="W72"/>
  <c r="L73"/>
  <c r="K73"/>
  <c r="X74"/>
  <c r="W74"/>
  <c r="L75"/>
  <c r="K75"/>
  <c r="X76"/>
  <c r="W76"/>
  <c r="L77"/>
  <c r="K77"/>
  <c r="X78"/>
  <c r="W78"/>
  <c r="L79"/>
  <c r="K79"/>
  <c r="X80"/>
  <c r="W80"/>
  <c r="X82"/>
  <c r="W82"/>
  <c r="L83"/>
  <c r="K83"/>
  <c r="X84"/>
  <c r="W84"/>
  <c r="L85"/>
  <c r="K85"/>
  <c r="X12"/>
  <c r="W12"/>
  <c r="X14"/>
  <c r="W14"/>
  <c r="X15"/>
  <c r="W15"/>
  <c r="K16"/>
  <c r="K17"/>
  <c r="Y17" s="1"/>
  <c r="AB17" s="1"/>
  <c r="AC17" s="1"/>
  <c r="X20"/>
  <c r="W20"/>
  <c r="K22"/>
  <c r="Y22" s="1"/>
  <c r="AB22" s="1"/>
  <c r="AC22" s="1"/>
  <c r="K23"/>
  <c r="Y23" s="1"/>
  <c r="AB23" s="1"/>
  <c r="AC23" s="1"/>
  <c r="X24"/>
  <c r="W24"/>
  <c r="X25"/>
  <c r="W25"/>
  <c r="K26"/>
  <c r="Y26" s="1"/>
  <c r="AB26" s="1"/>
  <c r="AC26" s="1"/>
  <c r="K27"/>
  <c r="Y27" s="1"/>
  <c r="AB27" s="1"/>
  <c r="AC27" s="1"/>
  <c r="X28"/>
  <c r="W28"/>
  <c r="K29"/>
  <c r="Y29" s="1"/>
  <c r="AB29" s="1"/>
  <c r="AC29" s="1"/>
  <c r="K30"/>
  <c r="Y30" s="1"/>
  <c r="AB30" s="1"/>
  <c r="AC30" s="1"/>
  <c r="X31"/>
  <c r="W31"/>
  <c r="K32"/>
  <c r="Y32" s="1"/>
  <c r="AB32" s="1"/>
  <c r="AC32" s="1"/>
  <c r="K33"/>
  <c r="Y33" s="1"/>
  <c r="AB33" s="1"/>
  <c r="AC33" s="1"/>
  <c r="X34"/>
  <c r="W34"/>
  <c r="X35"/>
  <c r="W35"/>
  <c r="X36"/>
  <c r="W36"/>
  <c r="X38"/>
  <c r="W38"/>
  <c r="X39"/>
  <c r="W39"/>
  <c r="X40"/>
  <c r="W40"/>
  <c r="X43"/>
  <c r="W43"/>
  <c r="X45"/>
  <c r="W45"/>
  <c r="K46"/>
  <c r="X47"/>
  <c r="W47"/>
  <c r="K48"/>
  <c r="X49"/>
  <c r="W49"/>
  <c r="K50"/>
  <c r="X51"/>
  <c r="W51"/>
  <c r="K52"/>
  <c r="X53"/>
  <c r="W53"/>
  <c r="L54"/>
  <c r="K54"/>
  <c r="X55"/>
  <c r="W55"/>
  <c r="L56"/>
  <c r="K56"/>
  <c r="X57"/>
  <c r="W57"/>
  <c r="L58"/>
  <c r="K58"/>
  <c r="X59"/>
  <c r="W59"/>
  <c r="W61"/>
  <c r="X63"/>
  <c r="W63"/>
  <c r="W65"/>
  <c r="X67"/>
  <c r="W67"/>
  <c r="X69"/>
  <c r="W69"/>
  <c r="X71"/>
  <c r="W71"/>
  <c r="L72"/>
  <c r="K72"/>
  <c r="X73"/>
  <c r="W73"/>
  <c r="L74"/>
  <c r="K74"/>
  <c r="X75"/>
  <c r="W75"/>
  <c r="L76"/>
  <c r="K76"/>
  <c r="X77"/>
  <c r="W77"/>
  <c r="L78"/>
  <c r="K78"/>
  <c r="X79"/>
  <c r="W79"/>
  <c r="L80"/>
  <c r="K80"/>
  <c r="X81"/>
  <c r="W81"/>
  <c r="X83"/>
  <c r="W83"/>
  <c r="W85"/>
  <c r="K86"/>
  <c r="Y86" s="1"/>
  <c r="AB86" s="1"/>
  <c r="AC86" s="1"/>
  <c r="K87"/>
  <c r="Y87" s="1"/>
  <c r="AB87" s="1"/>
  <c r="AC87" s="1"/>
  <c r="X108"/>
  <c r="W108"/>
  <c r="X110"/>
  <c r="W110"/>
  <c r="X112"/>
  <c r="W112"/>
  <c r="W114"/>
  <c r="X114" s="1"/>
  <c r="X116"/>
  <c r="W116"/>
  <c r="X118"/>
  <c r="W118"/>
  <c r="X120"/>
  <c r="W120"/>
  <c r="X122"/>
  <c r="W122"/>
  <c r="U10"/>
  <c r="U12"/>
  <c r="U14"/>
  <c r="U67"/>
  <c r="I69"/>
  <c r="U16"/>
  <c r="U22"/>
  <c r="U26"/>
  <c r="U29"/>
  <c r="U32"/>
  <c r="U43"/>
  <c r="U45"/>
  <c r="U47"/>
  <c r="U49"/>
  <c r="U53"/>
  <c r="U55"/>
  <c r="U57"/>
  <c r="U59"/>
  <c r="I61"/>
  <c r="I108"/>
  <c r="L108"/>
  <c r="I110"/>
  <c r="L110"/>
  <c r="I112"/>
  <c r="L112"/>
  <c r="I114"/>
  <c r="L114"/>
  <c r="I116"/>
  <c r="I118"/>
  <c r="I120"/>
  <c r="I122"/>
  <c r="U63"/>
  <c r="I65"/>
  <c r="U71"/>
  <c r="U73"/>
  <c r="U75"/>
  <c r="U77"/>
  <c r="U79"/>
  <c r="U81"/>
  <c r="I83"/>
  <c r="I85"/>
  <c r="U108"/>
  <c r="U110"/>
  <c r="U112"/>
  <c r="U114"/>
  <c r="U116"/>
  <c r="U118"/>
  <c r="U120"/>
  <c r="U122"/>
  <c r="U51"/>
  <c r="L44"/>
  <c r="U24"/>
  <c r="U28"/>
  <c r="U31"/>
  <c r="U35"/>
  <c r="I37"/>
  <c r="U39"/>
  <c r="I41"/>
  <c r="I12"/>
  <c r="I14"/>
  <c r="L14"/>
  <c r="I16"/>
  <c r="L16"/>
  <c r="I22"/>
  <c r="L22"/>
  <c r="I24"/>
  <c r="L24"/>
  <c r="I26"/>
  <c r="L26"/>
  <c r="I28"/>
  <c r="L28"/>
  <c r="I29"/>
  <c r="L29"/>
  <c r="I31"/>
  <c r="L31"/>
  <c r="I32"/>
  <c r="L32"/>
  <c r="I35"/>
  <c r="L35"/>
  <c r="H35" s="1"/>
  <c r="X37"/>
  <c r="U37"/>
  <c r="I43"/>
  <c r="L45"/>
  <c r="I45"/>
  <c r="L47"/>
  <c r="I47"/>
  <c r="L49"/>
  <c r="I49"/>
  <c r="L51"/>
  <c r="I51"/>
  <c r="L53"/>
  <c r="I53"/>
  <c r="L55"/>
  <c r="I55"/>
  <c r="L57"/>
  <c r="I57"/>
  <c r="L59"/>
  <c r="I59"/>
  <c r="X61"/>
  <c r="U61"/>
  <c r="L39"/>
  <c r="H39" s="1"/>
  <c r="I39"/>
  <c r="X41"/>
  <c r="U41"/>
  <c r="I63"/>
  <c r="X65"/>
  <c r="U65"/>
  <c r="I67"/>
  <c r="U69"/>
  <c r="I71"/>
  <c r="I73"/>
  <c r="I75"/>
  <c r="I77"/>
  <c r="I79"/>
  <c r="I81"/>
  <c r="U83"/>
  <c r="U85"/>
  <c r="X85"/>
  <c r="L11"/>
  <c r="L13"/>
  <c r="L15"/>
  <c r="H15" s="1"/>
  <c r="L17"/>
  <c r="H17" s="1"/>
  <c r="X18"/>
  <c r="X19"/>
  <c r="L20"/>
  <c r="H20" s="1"/>
  <c r="X21"/>
  <c r="L23"/>
  <c r="H23" s="1"/>
  <c r="L27"/>
  <c r="H27" s="1"/>
  <c r="X30"/>
  <c r="I9"/>
  <c r="U9"/>
  <c r="I11"/>
  <c r="U11"/>
  <c r="I13"/>
  <c r="U13"/>
  <c r="I15"/>
  <c r="U15"/>
  <c r="I17"/>
  <c r="U17"/>
  <c r="I18"/>
  <c r="L18"/>
  <c r="U18"/>
  <c r="I19"/>
  <c r="L19"/>
  <c r="H19" s="1"/>
  <c r="U19"/>
  <c r="I20"/>
  <c r="U20"/>
  <c r="I21"/>
  <c r="U21"/>
  <c r="I23"/>
  <c r="U23"/>
  <c r="I25"/>
  <c r="L25"/>
  <c r="H25" s="1"/>
  <c r="U25"/>
  <c r="I27"/>
  <c r="U27"/>
  <c r="I30"/>
  <c r="U30"/>
  <c r="L33"/>
  <c r="H33" s="1"/>
  <c r="I33"/>
  <c r="U33"/>
  <c r="I34"/>
  <c r="U34"/>
  <c r="L36"/>
  <c r="H36" s="1"/>
  <c r="I36"/>
  <c r="U36"/>
  <c r="L38"/>
  <c r="H38" s="1"/>
  <c r="I38"/>
  <c r="U38"/>
  <c r="L40"/>
  <c r="H40" s="1"/>
  <c r="I40"/>
  <c r="U40"/>
  <c r="L41"/>
  <c r="H41" s="1"/>
  <c r="L42"/>
  <c r="I42"/>
  <c r="U42"/>
  <c r="L43"/>
  <c r="I44"/>
  <c r="U44"/>
  <c r="I46"/>
  <c r="U46"/>
  <c r="L48"/>
  <c r="I48"/>
  <c r="U48"/>
  <c r="I50"/>
  <c r="U50"/>
  <c r="I52"/>
  <c r="U52"/>
  <c r="I54"/>
  <c r="U54"/>
  <c r="I56"/>
  <c r="U56"/>
  <c r="I58"/>
  <c r="U58"/>
  <c r="L60"/>
  <c r="I60"/>
  <c r="U60"/>
  <c r="L61"/>
  <c r="L62"/>
  <c r="I62"/>
  <c r="U62"/>
  <c r="L63"/>
  <c r="L64"/>
  <c r="I64"/>
  <c r="U64"/>
  <c r="L65"/>
  <c r="L66"/>
  <c r="I66"/>
  <c r="U66"/>
  <c r="L67"/>
  <c r="L68"/>
  <c r="I68"/>
  <c r="U68"/>
  <c r="L69"/>
  <c r="L70"/>
  <c r="I70"/>
  <c r="U70"/>
  <c r="I72"/>
  <c r="U72"/>
  <c r="I74"/>
  <c r="U74"/>
  <c r="I76"/>
  <c r="U76"/>
  <c r="I78"/>
  <c r="U78"/>
  <c r="I80"/>
  <c r="U80"/>
  <c r="L81"/>
  <c r="L82"/>
  <c r="I82"/>
  <c r="U82"/>
  <c r="I84"/>
  <c r="L84"/>
  <c r="U84"/>
  <c r="L86"/>
  <c r="I86"/>
  <c r="X86"/>
  <c r="U86"/>
  <c r="X87"/>
  <c r="U87"/>
  <c r="X89"/>
  <c r="U89"/>
  <c r="X91"/>
  <c r="U91"/>
  <c r="X104"/>
  <c r="U104"/>
  <c r="X106"/>
  <c r="U106"/>
  <c r="X88"/>
  <c r="U88"/>
  <c r="X90"/>
  <c r="U90"/>
  <c r="X103"/>
  <c r="U103"/>
  <c r="X105"/>
  <c r="U105"/>
  <c r="I87"/>
  <c r="L87"/>
  <c r="L107"/>
  <c r="X107"/>
  <c r="L109"/>
  <c r="X109"/>
  <c r="L111"/>
  <c r="X111"/>
  <c r="L113"/>
  <c r="X113"/>
  <c r="L115"/>
  <c r="X115"/>
  <c r="L117"/>
  <c r="X117"/>
  <c r="L119"/>
  <c r="X119"/>
  <c r="X121"/>
  <c r="H88"/>
  <c r="J88"/>
  <c r="H89"/>
  <c r="J89"/>
  <c r="H90"/>
  <c r="J90"/>
  <c r="H91"/>
  <c r="J91"/>
  <c r="H103"/>
  <c r="J103"/>
  <c r="H104"/>
  <c r="J104"/>
  <c r="H105"/>
  <c r="J105"/>
  <c r="H106"/>
  <c r="J106"/>
  <c r="I107"/>
  <c r="U107"/>
  <c r="I109"/>
  <c r="U109"/>
  <c r="I111"/>
  <c r="U111"/>
  <c r="I113"/>
  <c r="U113"/>
  <c r="I115"/>
  <c r="U115"/>
  <c r="I117"/>
  <c r="U117"/>
  <c r="I119"/>
  <c r="U119"/>
  <c r="I121"/>
  <c r="U121"/>
  <c r="S50" l="1"/>
  <c r="S46"/>
  <c r="S47"/>
  <c r="S119"/>
  <c r="S51"/>
  <c r="S44"/>
  <c r="S52"/>
  <c r="S48"/>
  <c r="S49"/>
  <c r="S45"/>
  <c r="S121"/>
  <c r="S113"/>
  <c r="S122"/>
  <c r="S120"/>
  <c r="S118"/>
  <c r="S116"/>
  <c r="S112"/>
  <c r="S53"/>
  <c r="S43"/>
  <c r="Y115"/>
  <c r="T115"/>
  <c r="Y117"/>
  <c r="AB117" s="1"/>
  <c r="AC117" s="1"/>
  <c r="T117"/>
  <c r="Y114"/>
  <c r="AB114" s="1"/>
  <c r="AC114" s="1"/>
  <c r="T114"/>
  <c r="L116"/>
  <c r="L121"/>
  <c r="L122"/>
  <c r="L120"/>
  <c r="L118"/>
  <c r="O441"/>
  <c r="P441"/>
  <c r="L50"/>
  <c r="L46"/>
  <c r="X441"/>
  <c r="W441"/>
  <c r="L52"/>
  <c r="AA13"/>
  <c r="AA117"/>
  <c r="AD117"/>
  <c r="AA111"/>
  <c r="AD111"/>
  <c r="AA109"/>
  <c r="AD109"/>
  <c r="AA107"/>
  <c r="AD107"/>
  <c r="AD108"/>
  <c r="AA108"/>
  <c r="K106"/>
  <c r="Y106" s="1"/>
  <c r="AB106" s="1"/>
  <c r="AC106" s="1"/>
  <c r="K105"/>
  <c r="Y105" s="1"/>
  <c r="AB105" s="1"/>
  <c r="AC105" s="1"/>
  <c r="K104"/>
  <c r="Y104" s="1"/>
  <c r="AB104" s="1"/>
  <c r="AC104" s="1"/>
  <c r="K103"/>
  <c r="Y103" s="1"/>
  <c r="AB103" s="1"/>
  <c r="AC103" s="1"/>
  <c r="K91"/>
  <c r="Y91" s="1"/>
  <c r="AB91" s="1"/>
  <c r="AC91" s="1"/>
  <c r="K90"/>
  <c r="Y90" s="1"/>
  <c r="AB90" s="1"/>
  <c r="AC90" s="1"/>
  <c r="K89"/>
  <c r="Y89" s="1"/>
  <c r="AB89" s="1"/>
  <c r="AC89" s="1"/>
  <c r="K88"/>
  <c r="AD114"/>
  <c r="AA114"/>
  <c r="AD110"/>
  <c r="AA110"/>
  <c r="L37"/>
  <c r="H37" s="1"/>
  <c r="L34"/>
  <c r="H34" s="1"/>
  <c r="L21"/>
  <c r="H21" s="1"/>
  <c r="L30"/>
  <c r="H30" s="1"/>
  <c r="AA86"/>
  <c r="AD86"/>
  <c r="AD29"/>
  <c r="AA29"/>
  <c r="AD22"/>
  <c r="AA22"/>
  <c r="AD38"/>
  <c r="AA38"/>
  <c r="AD34"/>
  <c r="AA34"/>
  <c r="AD21"/>
  <c r="AA21"/>
  <c r="AA15"/>
  <c r="AD15"/>
  <c r="AD32"/>
  <c r="AA32"/>
  <c r="AD26"/>
  <c r="AA26"/>
  <c r="AA40"/>
  <c r="AD40"/>
  <c r="AA36"/>
  <c r="AD36"/>
  <c r="AD25"/>
  <c r="AA25"/>
  <c r="AA19"/>
  <c r="AD19"/>
  <c r="AD13"/>
  <c r="AD81"/>
  <c r="AA81"/>
  <c r="AD77"/>
  <c r="AA77"/>
  <c r="AD73"/>
  <c r="AA73"/>
  <c r="AD69"/>
  <c r="AA69"/>
  <c r="AD65"/>
  <c r="AA65"/>
  <c r="AA63"/>
  <c r="AD63"/>
  <c r="AD57"/>
  <c r="AA57"/>
  <c r="AD12"/>
  <c r="AA12"/>
  <c r="AD84"/>
  <c r="AA84"/>
  <c r="AD80"/>
  <c r="AA80"/>
  <c r="AD76"/>
  <c r="AA76"/>
  <c r="AD72"/>
  <c r="AA72"/>
  <c r="AD68"/>
  <c r="AA68"/>
  <c r="AD64"/>
  <c r="AA64"/>
  <c r="AD60"/>
  <c r="AA60"/>
  <c r="AD56"/>
  <c r="AA56"/>
  <c r="AA41"/>
  <c r="AD41"/>
  <c r="AD39"/>
  <c r="AA39"/>
  <c r="AA37"/>
  <c r="AD37"/>
  <c r="AD35"/>
  <c r="AA35"/>
  <c r="AA31"/>
  <c r="AD31"/>
  <c r="AA28"/>
  <c r="AD28"/>
  <c r="AA24"/>
  <c r="AD24"/>
  <c r="AA20"/>
  <c r="AD20"/>
  <c r="AD18"/>
  <c r="AA18"/>
  <c r="AD14"/>
  <c r="AA14"/>
  <c r="AD11"/>
  <c r="AA11"/>
  <c r="AD10"/>
  <c r="AA10"/>
  <c r="Y16"/>
  <c r="AB16" s="1"/>
  <c r="AC16" s="1"/>
  <c r="AA87"/>
  <c r="AD87"/>
  <c r="AD85"/>
  <c r="AA85"/>
  <c r="AA83"/>
  <c r="AD83"/>
  <c r="AA79"/>
  <c r="AD79"/>
  <c r="AA75"/>
  <c r="AD75"/>
  <c r="AA71"/>
  <c r="AD71"/>
  <c r="AA67"/>
  <c r="AD67"/>
  <c r="AD61"/>
  <c r="AA61"/>
  <c r="AA59"/>
  <c r="AD59"/>
  <c r="AA55"/>
  <c r="AD55"/>
  <c r="AA33"/>
  <c r="AD33"/>
  <c r="AA30"/>
  <c r="AD30"/>
  <c r="AA27"/>
  <c r="AD27"/>
  <c r="AA23"/>
  <c r="AD23"/>
  <c r="AD17"/>
  <c r="AA17"/>
  <c r="AA82"/>
  <c r="AD82"/>
  <c r="AA78"/>
  <c r="AD78"/>
  <c r="AA74"/>
  <c r="AD74"/>
  <c r="AA70"/>
  <c r="AD70"/>
  <c r="AA66"/>
  <c r="AD66"/>
  <c r="AA62"/>
  <c r="AD62"/>
  <c r="AA58"/>
  <c r="AD58"/>
  <c r="AA54"/>
  <c r="AD54"/>
  <c r="AD42"/>
  <c r="AA42"/>
  <c r="AA9"/>
  <c r="AD9"/>
  <c r="L9"/>
  <c r="L106"/>
  <c r="I106"/>
  <c r="L105"/>
  <c r="I105"/>
  <c r="L104"/>
  <c r="I104"/>
  <c r="L103"/>
  <c r="I103"/>
  <c r="L91"/>
  <c r="I91"/>
  <c r="L90"/>
  <c r="I90"/>
  <c r="L89"/>
  <c r="I89"/>
  <c r="L88"/>
  <c r="I88"/>
  <c r="AB115" l="1"/>
  <c r="AA115" s="1"/>
  <c r="T43"/>
  <c r="Z43"/>
  <c r="Y43" s="1"/>
  <c r="AB43" s="1"/>
  <c r="T53"/>
  <c r="Z53"/>
  <c r="Y53" s="1"/>
  <c r="AB53" s="1"/>
  <c r="T112"/>
  <c r="Z112"/>
  <c r="Y112" s="1"/>
  <c r="AB112" s="1"/>
  <c r="T116"/>
  <c r="Z116"/>
  <c r="Y116" s="1"/>
  <c r="AB116" s="1"/>
  <c r="T118"/>
  <c r="Z118"/>
  <c r="Y118" s="1"/>
  <c r="AB118" s="1"/>
  <c r="T120"/>
  <c r="Z120"/>
  <c r="Y120" s="1"/>
  <c r="AB120" s="1"/>
  <c r="T122"/>
  <c r="Z122"/>
  <c r="Y122" s="1"/>
  <c r="AB122" s="1"/>
  <c r="T113"/>
  <c r="Z113"/>
  <c r="Y113" s="1"/>
  <c r="AB113" s="1"/>
  <c r="T121"/>
  <c r="Z121"/>
  <c r="Y121" s="1"/>
  <c r="AB121" s="1"/>
  <c r="T45"/>
  <c r="Z45"/>
  <c r="Y45" s="1"/>
  <c r="AB45" s="1"/>
  <c r="T49"/>
  <c r="Z49"/>
  <c r="Y49" s="1"/>
  <c r="AB49" s="1"/>
  <c r="T48"/>
  <c r="Z48"/>
  <c r="Y48" s="1"/>
  <c r="AB48" s="1"/>
  <c r="T52"/>
  <c r="Z52"/>
  <c r="Y52" s="1"/>
  <c r="AB52" s="1"/>
  <c r="T44"/>
  <c r="Z44"/>
  <c r="Y44" s="1"/>
  <c r="AB44" s="1"/>
  <c r="T51"/>
  <c r="Z51"/>
  <c r="Y51" s="1"/>
  <c r="AB51" s="1"/>
  <c r="T119"/>
  <c r="Z119"/>
  <c r="Y119" s="1"/>
  <c r="AB119" s="1"/>
  <c r="T47"/>
  <c r="Z47"/>
  <c r="Y47" s="1"/>
  <c r="AB47" s="1"/>
  <c r="T46"/>
  <c r="Z46"/>
  <c r="Y46" s="1"/>
  <c r="AB46" s="1"/>
  <c r="T50"/>
  <c r="Z50"/>
  <c r="Y50" s="1"/>
  <c r="AB50" s="1"/>
  <c r="S441"/>
  <c r="H441"/>
  <c r="G35" i="5"/>
  <c r="K441" i="8"/>
  <c r="L441"/>
  <c r="Y88"/>
  <c r="AD89"/>
  <c r="AA89"/>
  <c r="AA90"/>
  <c r="AD90"/>
  <c r="AD91"/>
  <c r="AA91"/>
  <c r="AA103"/>
  <c r="AD103"/>
  <c r="AD104"/>
  <c r="AA104"/>
  <c r="AA105"/>
  <c r="AD105"/>
  <c r="AD106"/>
  <c r="AA106"/>
  <c r="AA16"/>
  <c r="AD16"/>
  <c r="N157" i="7"/>
  <c r="J157"/>
  <c r="H157"/>
  <c r="E26" i="5" s="1"/>
  <c r="N156" i="7"/>
  <c r="J156"/>
  <c r="H156"/>
  <c r="D460" i="8" l="1"/>
  <c r="F460" s="1"/>
  <c r="AB88"/>
  <c r="AC88" s="1"/>
  <c r="AC50"/>
  <c r="AD50" s="1"/>
  <c r="AA50"/>
  <c r="AC46"/>
  <c r="AD46" s="1"/>
  <c r="AA46"/>
  <c r="AC47"/>
  <c r="AD47" s="1"/>
  <c r="AA47"/>
  <c r="AC119"/>
  <c r="AD119" s="1"/>
  <c r="AA119"/>
  <c r="AC51"/>
  <c r="AD51" s="1"/>
  <c r="AA51"/>
  <c r="AC44"/>
  <c r="AA44"/>
  <c r="AD44"/>
  <c r="AC52"/>
  <c r="AD52" s="1"/>
  <c r="AA52"/>
  <c r="AC48"/>
  <c r="AD48" s="1"/>
  <c r="AA48"/>
  <c r="AC49"/>
  <c r="AA49"/>
  <c r="AD49"/>
  <c r="AC45"/>
  <c r="AA45"/>
  <c r="AD45"/>
  <c r="AC121"/>
  <c r="AD121" s="1"/>
  <c r="AA121"/>
  <c r="AC113"/>
  <c r="AA113"/>
  <c r="AD113"/>
  <c r="AC122"/>
  <c r="AD122" s="1"/>
  <c r="AA122"/>
  <c r="AC120"/>
  <c r="AD120" s="1"/>
  <c r="AA120"/>
  <c r="AC118"/>
  <c r="AA118"/>
  <c r="AD118"/>
  <c r="AC116"/>
  <c r="AD116" s="1"/>
  <c r="AA116"/>
  <c r="AC112"/>
  <c r="AD112" s="1"/>
  <c r="AA112"/>
  <c r="AC53"/>
  <c r="AD53" s="1"/>
  <c r="AA53"/>
  <c r="AC43"/>
  <c r="AA43"/>
  <c r="AD43"/>
  <c r="AC115"/>
  <c r="AD115" s="1"/>
  <c r="D462"/>
  <c r="D461"/>
  <c r="H160" i="7"/>
  <c r="E28" i="5"/>
  <c r="O156" i="7"/>
  <c r="K156"/>
  <c r="P157"/>
  <c r="O157"/>
  <c r="K157"/>
  <c r="M156"/>
  <c r="I156"/>
  <c r="L156"/>
  <c r="L157"/>
  <c r="I157"/>
  <c r="M157"/>
  <c r="F461" i="8" l="1"/>
  <c r="I37" i="5" s="1"/>
  <c r="L160" i="7"/>
  <c r="R156"/>
  <c r="Q156" s="1"/>
  <c r="K160"/>
  <c r="P156"/>
  <c r="P160" s="1"/>
  <c r="O160"/>
  <c r="I36" i="5"/>
  <c r="AC441" i="8"/>
  <c r="AD88"/>
  <c r="AD441" s="1"/>
  <c r="AA88"/>
  <c r="R157" i="7"/>
  <c r="Q157" s="1"/>
  <c r="T156"/>
  <c r="U156" s="1"/>
  <c r="D174" l="1"/>
  <c r="F174" s="1"/>
  <c r="G27" i="5" s="1"/>
  <c r="D176" i="7"/>
  <c r="D175"/>
  <c r="F175" s="1"/>
  <c r="S156"/>
  <c r="T157"/>
  <c r="U157" s="1"/>
  <c r="U160" s="1"/>
  <c r="V156"/>
  <c r="S157" l="1"/>
  <c r="G28" i="5"/>
  <c r="H29"/>
  <c r="J38" s="1"/>
  <c r="H27"/>
  <c r="J36" s="1"/>
  <c r="H28"/>
  <c r="J37" s="1"/>
  <c r="V157" i="7"/>
  <c r="V160" s="1"/>
  <c r="I18" i="5" l="1"/>
  <c r="C27" s="1"/>
  <c r="I27" s="1"/>
  <c r="C36" s="1"/>
  <c r="K36" s="1"/>
  <c r="I20" l="1"/>
  <c r="C29" s="1"/>
  <c r="I29" s="1"/>
  <c r="C38" s="1"/>
  <c r="K38" s="1"/>
  <c r="I19" l="1"/>
  <c r="C28" s="1"/>
  <c r="I28" s="1"/>
  <c r="C37" s="1"/>
  <c r="K37" s="1"/>
  <c r="C26" l="1"/>
  <c r="I26" s="1"/>
  <c r="C35" s="1"/>
  <c r="K35" s="1"/>
  <c r="T9" i="8"/>
  <c r="T441" s="1"/>
</calcChain>
</file>

<file path=xl/comments1.xml><?xml version="1.0" encoding="utf-8"?>
<comments xmlns="http://schemas.openxmlformats.org/spreadsheetml/2006/main">
  <authors>
    <author>huong.vo</author>
  </authors>
  <commentList>
    <comment ref="N46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114" authorId="0">
      <text>
        <r>
          <rPr>
            <b/>
            <sz val="8"/>
            <color indexed="81"/>
            <rFont val="Tahoma"/>
            <charset val="1"/>
          </rPr>
          <t>huong.vo:</t>
        </r>
        <r>
          <rPr>
            <sz val="8"/>
            <color indexed="81"/>
            <rFont val="Tahoma"/>
            <charset val="1"/>
          </rPr>
          <t xml:space="preserve">
VN597B3</t>
        </r>
      </text>
    </comment>
    <comment ref="N165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178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179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F181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1 NOS 3500MM, combined APO 3721 FA
</t>
        </r>
      </text>
    </comment>
    <comment ref="F275" authorId="0">
      <text>
        <r>
          <rPr>
            <b/>
            <sz val="8"/>
            <color indexed="81"/>
            <rFont val="Tahoma"/>
            <family val="2"/>
          </rPr>
          <t xml:space="preserve">huong.vo:
Combined APO 3707 fa
</t>
        </r>
      </text>
    </comment>
    <comment ref="N307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11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12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13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28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29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30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VN580A P2R8,10
</t>
        </r>
      </text>
    </comment>
    <comment ref="N334" authorId="0">
      <text>
        <r>
          <rPr>
            <b/>
            <sz val="8"/>
            <color indexed="81"/>
            <rFont val="Tahoma"/>
            <charset val="1"/>
          </rPr>
          <t>huong.vo:</t>
        </r>
        <r>
          <rPr>
            <sz val="8"/>
            <color indexed="81"/>
            <rFont val="Tahoma"/>
            <charset val="1"/>
          </rPr>
          <t xml:space="preserve">
VN579A P1R4,3
</t>
        </r>
      </text>
    </comment>
    <comment ref="N336" authorId="0">
      <text>
        <r>
          <rPr>
            <b/>
            <sz val="8"/>
            <color indexed="81"/>
            <rFont val="Tahoma"/>
            <charset val="1"/>
          </rPr>
          <t>huong.vo:</t>
        </r>
        <r>
          <rPr>
            <sz val="8"/>
            <color indexed="81"/>
            <rFont val="Tahoma"/>
            <charset val="1"/>
          </rPr>
          <t xml:space="preserve">
VN597B3
</t>
        </r>
      </text>
    </comment>
    <comment ref="N337" authorId="0">
      <text>
        <r>
          <rPr>
            <b/>
            <sz val="8"/>
            <color indexed="81"/>
            <rFont val="Tahoma"/>
            <charset val="1"/>
          </rPr>
          <t>huong.vo:</t>
        </r>
        <r>
          <rPr>
            <sz val="8"/>
            <color indexed="81"/>
            <rFont val="Tahoma"/>
            <charset val="1"/>
          </rPr>
          <t xml:space="preserve">
VN397B3</t>
        </r>
      </text>
    </comment>
    <comment ref="N398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VN573A P1R5</t>
        </r>
      </text>
    </comment>
    <comment ref="N399" authorId="0">
      <text>
        <r>
          <rPr>
            <b/>
            <sz val="8"/>
            <color indexed="81"/>
            <rFont val="Tahoma"/>
            <family val="2"/>
          </rPr>
          <t>huong.vo:</t>
        </r>
        <r>
          <rPr>
            <sz val="8"/>
            <color indexed="81"/>
            <rFont val="Tahoma"/>
            <family val="2"/>
          </rPr>
          <t xml:space="preserve">
VN573A P1R5</t>
        </r>
      </text>
    </comment>
  </commentList>
</comments>
</file>

<file path=xl/comments2.xml><?xml version="1.0" encoding="utf-8"?>
<comments xmlns="http://schemas.openxmlformats.org/spreadsheetml/2006/main">
  <authors>
    <author>dinhle.huynh</author>
  </authors>
  <commentList>
    <comment ref="J47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P7R4</t>
        </r>
      </text>
    </comment>
    <comment ref="J4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VN616A P7R4</t>
        </r>
      </text>
    </comment>
    <comment ref="J51" authorId="0">
      <text>
        <r>
          <rPr>
            <b/>
            <sz val="8"/>
            <color indexed="81"/>
            <rFont val="Tahoma"/>
            <charset val="1"/>
          </rPr>
          <t xml:space="preserve">dinhle.huynh:
Reused
</t>
        </r>
      </text>
    </comment>
    <comment ref="J52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
</t>
        </r>
      </text>
    </comment>
    <comment ref="J53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VN585A P3R19</t>
        </r>
      </text>
    </comment>
    <comment ref="N5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Using Remain 3300 In
VN616A P1R6
</t>
        </r>
      </text>
    </comment>
    <comment ref="N57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Using remain 3400
VN616A P1R6
</t>
        </r>
      </text>
    </comment>
    <comment ref="J5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P7R4</t>
        </r>
      </text>
    </comment>
    <comment ref="J6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P1R6
</t>
        </r>
      </text>
    </comment>
    <comment ref="K6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P1R6</t>
        </r>
      </text>
    </comment>
    <comment ref="J6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</t>
        </r>
      </text>
    </comment>
    <comment ref="N6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Reuse, 3000 in VN616A P1R6</t>
        </r>
      </text>
    </comment>
    <comment ref="N67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ROD 3000</t>
        </r>
      </text>
    </comment>
    <comment ref="J69" authorId="0">
      <text>
        <r>
          <rPr>
            <b/>
            <sz val="8"/>
            <color indexed="81"/>
            <rFont val="Tahoma"/>
            <charset val="1"/>
          </rPr>
          <t>dinhle.huynh:
Reused VN597B3 P1R8</t>
        </r>
      </text>
    </comment>
    <comment ref="J7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P1R6</t>
        </r>
      </text>
    </comment>
    <comment ref="J72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VN616A P8R6</t>
        </r>
      </text>
    </comment>
    <comment ref="J133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VN597B3 P1R8</t>
        </r>
      </text>
    </comment>
    <comment ref="J134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VN597B3 P1R8</t>
        </r>
      </text>
    </comment>
    <comment ref="J13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P2R6</t>
        </r>
      </text>
    </comment>
    <comment ref="J137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VN597B3 P1R8</t>
        </r>
      </text>
    </comment>
    <comment ref="J13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P2R6
</t>
        </r>
      </text>
    </comment>
    <comment ref="J139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VN597B3
</t>
        </r>
      </text>
    </comment>
    <comment ref="J140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P2R6</t>
        </r>
      </text>
    </comment>
    <comment ref="J14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</t>
        </r>
      </text>
    </comment>
    <comment ref="J14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</t>
        </r>
      </text>
    </comment>
    <comment ref="J147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</t>
        </r>
      </text>
    </comment>
    <comment ref="J173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Reused: VN591C P1R6,7</t>
        </r>
      </text>
    </comment>
    <comment ref="J17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Resused for VN616A</t>
        </r>
      </text>
    </comment>
    <comment ref="K17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2 nos for VN616A</t>
        </r>
      </text>
    </comment>
    <comment ref="J223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VN581B1 P2R4</t>
        </r>
      </text>
    </comment>
    <comment ref="J224" authorId="0">
      <text>
        <r>
          <rPr>
            <b/>
            <sz val="8"/>
            <color indexed="81"/>
            <rFont val="Tahoma"/>
            <family val="2"/>
          </rPr>
          <t>dinhle.huynh:</t>
        </r>
        <r>
          <rPr>
            <sz val="8"/>
            <color indexed="81"/>
            <rFont val="Tahoma"/>
            <family val="2"/>
          </rPr>
          <t xml:space="preserve">
Reused VN581B1 P2R4</t>
        </r>
      </text>
    </comment>
    <comment ref="J22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VN612B P3R3 +591C P1R6</t>
        </r>
      </text>
    </comment>
    <comment ref="J239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P2R6
</t>
        </r>
      </text>
    </comment>
    <comment ref="J240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P2R6</t>
        </r>
      </text>
    </comment>
    <comment ref="J24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P3R4</t>
        </r>
      </text>
    </comment>
    <comment ref="J24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</t>
        </r>
      </text>
    </comment>
    <comment ref="J29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300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VN612B P3R3</t>
        </r>
      </text>
    </comment>
    <comment ref="J30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VN612B P3R3</t>
        </r>
      </text>
    </comment>
    <comment ref="J32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VN591C P1R6,7
</t>
        </r>
      </text>
    </comment>
    <comment ref="J330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VN616A P7R4</t>
        </r>
      </text>
    </comment>
    <comment ref="J33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Resused for VN616A P3R4</t>
        </r>
      </text>
    </comment>
    <comment ref="J372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37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37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41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Reused: VN591C P1R6,7</t>
        </r>
      </text>
    </comment>
    <comment ref="J43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VN585A P3R19</t>
        </r>
      </text>
    </comment>
    <comment ref="K43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in 1 nos for 3700
</t>
        </r>
      </text>
    </comment>
    <comment ref="J46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VN581C P1R3</t>
        </r>
      </text>
    </comment>
    <comment ref="J489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VN591C P1R6,7</t>
        </r>
      </text>
    </comment>
    <comment ref="J51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51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
</t>
        </r>
      </text>
    </comment>
    <comment ref="J51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520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52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VN581D P1R4</t>
        </r>
      </text>
    </comment>
    <comment ref="J546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VN591D P1R3</t>
        </r>
      </text>
    </comment>
    <comment ref="J594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</t>
        </r>
      </text>
    </comment>
    <comment ref="J595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VN616A P8R6
</t>
        </r>
      </text>
    </comment>
    <comment ref="J691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VN591D P1R3</t>
        </r>
      </text>
    </comment>
    <comment ref="J708" authorId="0">
      <text>
        <r>
          <rPr>
            <b/>
            <sz val="8"/>
            <color indexed="81"/>
            <rFont val="Tahoma"/>
            <charset val="1"/>
          </rPr>
          <t>dinhle.huynh:</t>
        </r>
        <r>
          <rPr>
            <sz val="8"/>
            <color indexed="81"/>
            <rFont val="Tahoma"/>
            <charset val="1"/>
          </rPr>
          <t xml:space="preserve">
Reused for VN591D P1R3
</t>
        </r>
      </text>
    </comment>
  </commentList>
</comments>
</file>

<file path=xl/sharedStrings.xml><?xml version="1.0" encoding="utf-8"?>
<sst xmlns="http://schemas.openxmlformats.org/spreadsheetml/2006/main" count="5790" uniqueCount="359">
  <si>
    <t>No.</t>
  </si>
  <si>
    <t>PO No.</t>
  </si>
  <si>
    <t>Item Category</t>
  </si>
  <si>
    <t>Total</t>
  </si>
  <si>
    <t>MONTHLY STEEL USING REPORT</t>
  </si>
  <si>
    <t>Project</t>
  </si>
  <si>
    <t>Diameter</t>
  </si>
  <si>
    <t>Qty</t>
  </si>
  <si>
    <t>Weight</t>
  </si>
  <si>
    <t>Finished Goods</t>
  </si>
  <si>
    <t>Remain</t>
  </si>
  <si>
    <t>Consider to return</t>
  </si>
  <si>
    <t>Length</t>
  </si>
  <si>
    <t>mm</t>
  </si>
  <si>
    <t>m</t>
  </si>
  <si>
    <t>nos</t>
  </si>
  <si>
    <t>kg</t>
  </si>
  <si>
    <t>ROD</t>
  </si>
  <si>
    <t>MONTH: FEB 2016</t>
  </si>
  <si>
    <t>Des</t>
  </si>
  <si>
    <t xml:space="preserve">Weight </t>
  </si>
  <si>
    <t>Coil /Pcs</t>
  </si>
  <si>
    <t>Kgs</t>
  </si>
  <si>
    <t>Round bar 16mm x 12m</t>
  </si>
  <si>
    <t>Round bar 20mm x 12m</t>
  </si>
  <si>
    <t>Round bar 25mm x 12m</t>
  </si>
  <si>
    <t>Remain (Kgs)</t>
  </si>
  <si>
    <t>Consider to 
return (Kgs)</t>
  </si>
  <si>
    <t>Wire rod 12</t>
  </si>
  <si>
    <t>VN563</t>
  </si>
  <si>
    <t>MONTH: MAR 2016</t>
  </si>
  <si>
    <t>MONTH: APR 2016</t>
  </si>
  <si>
    <t>VN582</t>
  </si>
  <si>
    <t>MONTH: MAY 2016</t>
  </si>
  <si>
    <t>VN516</t>
  </si>
  <si>
    <t>Anchor bolt makable</t>
  </si>
  <si>
    <t>Set</t>
  </si>
  <si>
    <t>Final Consider to return (after anchor bolt reused)</t>
  </si>
  <si>
    <t>ANCHOR BOLT</t>
  </si>
  <si>
    <t>1</t>
  </si>
  <si>
    <t>2</t>
  </si>
  <si>
    <t>set</t>
  </si>
  <si>
    <t>ANCHOR BOLT ORDERS</t>
  </si>
  <si>
    <t>Description</t>
  </si>
  <si>
    <t>Stock</t>
  </si>
  <si>
    <t>REMAIN REUSABLE FOR ANCHOR BOLT</t>
  </si>
  <si>
    <t>Stock (Set)</t>
  </si>
  <si>
    <t>Balance 
after orders (set)</t>
  </si>
  <si>
    <t>VN578 &amp; 580</t>
  </si>
  <si>
    <t>3</t>
  </si>
  <si>
    <t>4</t>
  </si>
  <si>
    <t>5</t>
  </si>
  <si>
    <t>6</t>
  </si>
  <si>
    <t>7</t>
  </si>
  <si>
    <t>Remain in Mar 
(Set)</t>
  </si>
  <si>
    <t>AB ordered in Mar (set)</t>
  </si>
  <si>
    <t>AB M16</t>
  </si>
  <si>
    <t>AB M20</t>
  </si>
  <si>
    <t>AB M25</t>
  </si>
  <si>
    <t>Remain in Feb
(Set)</t>
  </si>
  <si>
    <t>Remain in Apr 
(Set)</t>
  </si>
  <si>
    <t>Reusable for anchor bolt</t>
  </si>
  <si>
    <t>VN571</t>
  </si>
  <si>
    <t>Used</t>
  </si>
  <si>
    <t>Pcs</t>
  </si>
  <si>
    <t>Material remain</t>
  </si>
  <si>
    <t>AB ordered in Apr (set)</t>
  </si>
  <si>
    <t>AB ordered in May (set)</t>
  </si>
  <si>
    <t>VN 556-557 -523 -524</t>
  </si>
  <si>
    <t>A.3564 FA</t>
  </si>
  <si>
    <t>VN541A1P8R3</t>
  </si>
  <si>
    <t>A.3569 FA</t>
  </si>
  <si>
    <t>VN541AP7R5</t>
  </si>
  <si>
    <t>A.3570 FA</t>
  </si>
  <si>
    <t>VN550CP1R3</t>
  </si>
  <si>
    <t>A.3571 FA</t>
  </si>
  <si>
    <t>VN550DP1R2&amp;VN550BP1R3</t>
  </si>
  <si>
    <t>A.3572 FA</t>
  </si>
  <si>
    <t>VN525BP1R7</t>
  </si>
  <si>
    <t>A.3573 FA</t>
  </si>
  <si>
    <t>VN525AP1R6</t>
  </si>
  <si>
    <t>A.3574 FA</t>
  </si>
  <si>
    <t>VN524AP1R2</t>
  </si>
  <si>
    <t>A.3581 FA</t>
  </si>
  <si>
    <t>VN 534AP1R4</t>
  </si>
  <si>
    <t>A.3575 FA</t>
  </si>
  <si>
    <t>VN540AP1R5</t>
  </si>
  <si>
    <t>A.3585FA</t>
  </si>
  <si>
    <t>VN553</t>
  </si>
  <si>
    <t>A.3586 FA</t>
  </si>
  <si>
    <t>VN525</t>
  </si>
  <si>
    <t>A.3587 FA</t>
  </si>
  <si>
    <t>A.3588 FA</t>
  </si>
  <si>
    <t>A.3590 FA</t>
  </si>
  <si>
    <t>A.3600 FA</t>
  </si>
  <si>
    <t>VN559</t>
  </si>
  <si>
    <t>A.3603 FA</t>
  </si>
  <si>
    <t>A.3604 FA</t>
  </si>
  <si>
    <t>VN 497</t>
  </si>
  <si>
    <t>A.3605 FA</t>
  </si>
  <si>
    <t>VN565</t>
  </si>
  <si>
    <t>A.3606 FA</t>
  </si>
  <si>
    <t>VN544</t>
  </si>
  <si>
    <t>A.3607 FA</t>
  </si>
  <si>
    <t>VN529AP1R4RV3</t>
  </si>
  <si>
    <t>A.3613 FA</t>
  </si>
  <si>
    <t>VN542A1P1R4</t>
  </si>
  <si>
    <t>A.3620.FA</t>
  </si>
  <si>
    <t>VN 544AP2R3</t>
  </si>
  <si>
    <t>A.3623 FA</t>
  </si>
  <si>
    <t>VN535A P1R5.6.7.9</t>
  </si>
  <si>
    <t>A.3609 FA</t>
  </si>
  <si>
    <t>VN536A P1R4</t>
  </si>
  <si>
    <t>A.3622 FA</t>
  </si>
  <si>
    <t>VN 565 AP1R4</t>
  </si>
  <si>
    <t>A.3626 FA</t>
  </si>
  <si>
    <t>VN 538AP1R15</t>
  </si>
  <si>
    <t>A.3628 FA</t>
  </si>
  <si>
    <t>VN 542A P3R1.2</t>
  </si>
  <si>
    <t>A.3634 FA</t>
  </si>
  <si>
    <t>VN 475A P3R2</t>
  </si>
  <si>
    <t>VN566A P1R5</t>
  </si>
  <si>
    <t>A.3636 FA</t>
  </si>
  <si>
    <t>VN552A PPR5</t>
  </si>
  <si>
    <t>A.3654 FA</t>
  </si>
  <si>
    <t>VN566A P3R3</t>
  </si>
  <si>
    <t>A.3664 FA</t>
  </si>
  <si>
    <t>VN542A P3R1RV3</t>
  </si>
  <si>
    <t>A.3656 FA</t>
  </si>
  <si>
    <t>VN568A P1R4.5</t>
  </si>
  <si>
    <t>A.3655 FA</t>
  </si>
  <si>
    <t>VN566C P1R1</t>
  </si>
  <si>
    <t>A.3660 FA</t>
  </si>
  <si>
    <t>VN542A.P1R6</t>
  </si>
  <si>
    <t>VN566</t>
  </si>
  <si>
    <t>A.3665 FA</t>
  </si>
  <si>
    <t>VN566E&amp;B P1R1</t>
  </si>
  <si>
    <t>VN562A P1R7</t>
  </si>
  <si>
    <t>A.3666 FA</t>
  </si>
  <si>
    <t>A.3671 FA</t>
  </si>
  <si>
    <t>Turnbuckle</t>
  </si>
  <si>
    <t>A. 3672 FA</t>
  </si>
  <si>
    <t>A. 3670 FA</t>
  </si>
  <si>
    <t>A.3670 FA</t>
  </si>
  <si>
    <t>A.3675 FA</t>
  </si>
  <si>
    <t>VN 537A P1PR5</t>
  </si>
  <si>
    <t>A.3696 FA</t>
  </si>
  <si>
    <t>VN 555</t>
  </si>
  <si>
    <t>A.3693 FA</t>
  </si>
  <si>
    <t>A.3694 FA</t>
  </si>
  <si>
    <t>VN 576AP1R3</t>
  </si>
  <si>
    <t>Remain in May 
(Set)</t>
  </si>
  <si>
    <t>Use round bar 12m for 389 sets of AB M25</t>
  </si>
  <si>
    <t>VN577</t>
  </si>
  <si>
    <t>A.3661 FA</t>
  </si>
  <si>
    <t>Use round bar 12m for 1,810 sets of AB M25</t>
  </si>
  <si>
    <t>Report date: 20 May 2016</t>
  </si>
  <si>
    <t>Supplier: TIN THANH</t>
  </si>
  <si>
    <t>VN 575B P1R3.5</t>
  </si>
  <si>
    <t>A.3702 FA</t>
  </si>
  <si>
    <t>VN 571A P1R5</t>
  </si>
  <si>
    <t>A.3703 FA</t>
  </si>
  <si>
    <t>VN 585A P2R4</t>
  </si>
  <si>
    <t>A.3707 FA</t>
  </si>
  <si>
    <t>VN571A P2R1</t>
  </si>
  <si>
    <t>A.3709 FA</t>
  </si>
  <si>
    <t>VN576 A P1R6</t>
  </si>
  <si>
    <t>A.3711 FA</t>
  </si>
  <si>
    <t>VN 576A P1R6</t>
  </si>
  <si>
    <t>VN575B P1R9</t>
  </si>
  <si>
    <t>A.3710 FA</t>
  </si>
  <si>
    <t>VN585A P1R10</t>
  </si>
  <si>
    <t>VN585A P1R9</t>
  </si>
  <si>
    <t xml:space="preserve">New </t>
  </si>
  <si>
    <t>New</t>
  </si>
  <si>
    <t>A.3720 FA</t>
  </si>
  <si>
    <t>A.3706 FA</t>
  </si>
  <si>
    <t>A.3721 FA</t>
  </si>
  <si>
    <t>VN582A P1R10RV1</t>
  </si>
  <si>
    <t>VN 580A P1R8</t>
  </si>
  <si>
    <t>VN555C P2R9</t>
  </si>
  <si>
    <t>VN555C P1R11</t>
  </si>
  <si>
    <t>VN 539A P1R5</t>
  </si>
  <si>
    <t>VN 575A P3R8</t>
  </si>
  <si>
    <t>VN585A P3R3</t>
  </si>
  <si>
    <t>VN571A P3R2</t>
  </si>
  <si>
    <t>VN 571A P4R2</t>
  </si>
  <si>
    <t>A.3700 FA</t>
  </si>
  <si>
    <t>VN 578A P1R7, P3R8,9</t>
  </si>
  <si>
    <t>A.3699 FA</t>
  </si>
  <si>
    <t>A.3701 FA</t>
  </si>
  <si>
    <t>AB ASSEMBLY -500MM</t>
  </si>
  <si>
    <t>AB ASSEMBLY -600MM</t>
  </si>
  <si>
    <t>VN581</t>
  </si>
  <si>
    <t>A.3713 FA</t>
  </si>
  <si>
    <t>A.3733 FA</t>
  </si>
  <si>
    <t>A. 3743 FA</t>
  </si>
  <si>
    <t>A. 3742 FA</t>
  </si>
  <si>
    <t>A. 3741 FA</t>
  </si>
  <si>
    <t>Use round bar 12m for 660 sets of AB M25</t>
  </si>
  <si>
    <t>Reuse</t>
  </si>
  <si>
    <t>Remain after reuse</t>
  </si>
  <si>
    <t>VN580A P2R8,10</t>
  </si>
  <si>
    <t>A.3716 FA</t>
  </si>
  <si>
    <t>VN573A P1R5</t>
  </si>
  <si>
    <t>A. 3750 FA</t>
  </si>
  <si>
    <t>A. 3747 FA</t>
  </si>
  <si>
    <t>A. 3737 FA</t>
  </si>
  <si>
    <t>A. 3745 FA</t>
  </si>
  <si>
    <t>3917 FA</t>
  </si>
  <si>
    <t xml:space="preserve">VN616A P1R6 </t>
  </si>
  <si>
    <t>VN616A P1R6</t>
  </si>
  <si>
    <t>SLEEVE</t>
  </si>
  <si>
    <t>VN597B3 P1R8</t>
  </si>
  <si>
    <t>3922 FA</t>
  </si>
  <si>
    <t>1000</t>
  </si>
  <si>
    <t>875</t>
  </si>
  <si>
    <t>1050</t>
  </si>
  <si>
    <t>1100</t>
  </si>
  <si>
    <t>1150</t>
  </si>
  <si>
    <t>1200</t>
  </si>
  <si>
    <t>1250</t>
  </si>
  <si>
    <t>1400</t>
  </si>
  <si>
    <t>1500</t>
  </si>
  <si>
    <t>1600</t>
  </si>
  <si>
    <t>350</t>
  </si>
  <si>
    <t>400</t>
  </si>
  <si>
    <t>450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</si>
  <si>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</si>
  <si>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</si>
  <si>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</si>
  <si>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</si>
  <si>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</si>
  <si>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</si>
  <si>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</si>
  <si>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</si>
  <si>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</si>
  <si>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2200</t>
  </si>
  <si>
    <t>2450</t>
  </si>
  <si>
    <t>2550</t>
  </si>
  <si>
    <t>2700</t>
  </si>
  <si>
    <t>2750</t>
  </si>
  <si>
    <t>2850</t>
  </si>
  <si>
    <t>7295</t>
  </si>
  <si>
    <t>8100</t>
  </si>
  <si>
    <t>8350</t>
  </si>
  <si>
    <t>8300</t>
  </si>
  <si>
    <t>9150</t>
  </si>
  <si>
    <t>10100</t>
  </si>
  <si>
    <t>10150</t>
  </si>
  <si>
    <t>10300</t>
  </si>
  <si>
    <t>10505</t>
  </si>
  <si>
    <t>10600</t>
  </si>
  <si>
    <t>10705</t>
  </si>
  <si>
    <t>10750</t>
  </si>
  <si>
    <t>10800</t>
  </si>
  <si>
    <t>10950</t>
  </si>
  <si>
    <t>11150</t>
  </si>
  <si>
    <t>8250</t>
  </si>
  <si>
    <t>8400</t>
  </si>
  <si>
    <t>8500</t>
  </si>
  <si>
    <t>8650</t>
  </si>
  <si>
    <t>8800</t>
  </si>
  <si>
    <t>9000</t>
  </si>
  <si>
    <t>9700</t>
  </si>
  <si>
    <t>9900</t>
  </si>
  <si>
    <t>9950</t>
  </si>
  <si>
    <t>3050</t>
  </si>
  <si>
    <t>3200</t>
  </si>
  <si>
    <t>8900</t>
  </si>
  <si>
    <t>9500</t>
  </si>
  <si>
    <t>VN584B3 P1R4,6</t>
  </si>
  <si>
    <t>3923 FA</t>
  </si>
  <si>
    <t>VN606A P2R3</t>
  </si>
  <si>
    <t>3924 FA</t>
  </si>
  <si>
    <t xml:space="preserve">VN556A P2R19,24 </t>
  </si>
  <si>
    <t>3925 FA</t>
  </si>
  <si>
    <t>VN609A P1R8</t>
  </si>
  <si>
    <t>3937 FA</t>
  </si>
  <si>
    <t>VN579A P1R3</t>
  </si>
  <si>
    <t>VN581B1 P2R4</t>
  </si>
  <si>
    <t>VN597B5 P1R5RV</t>
  </si>
  <si>
    <t>3946 FA</t>
  </si>
  <si>
    <t xml:space="preserve">VN616A P2R6 </t>
  </si>
  <si>
    <t>3947 FA</t>
  </si>
  <si>
    <t>VN600B P1R2</t>
  </si>
  <si>
    <t>3948 FA</t>
  </si>
  <si>
    <t xml:space="preserve"> VN579A P1R4,3RV</t>
  </si>
  <si>
    <t>3949 FA</t>
  </si>
  <si>
    <t>VN616A P2R6</t>
  </si>
  <si>
    <t>3944 FA</t>
  </si>
  <si>
    <t>3945 FA</t>
  </si>
  <si>
    <t>VN609A P2R10</t>
  </si>
  <si>
    <t>3959 FA</t>
  </si>
  <si>
    <t xml:space="preserve"> VN616A P3R4</t>
  </si>
  <si>
    <t>3960 FA</t>
  </si>
  <si>
    <t>8</t>
  </si>
  <si>
    <t>9</t>
  </si>
  <si>
    <t>10</t>
  </si>
  <si>
    <t>11</t>
  </si>
  <si>
    <t>12</t>
  </si>
  <si>
    <t>13</t>
  </si>
  <si>
    <t>14</t>
  </si>
  <si>
    <t>15</t>
  </si>
  <si>
    <t xml:space="preserve">VN616A P4R4 </t>
  </si>
  <si>
    <t>3965 FA</t>
  </si>
  <si>
    <t>DQ-101181A P1R2</t>
  </si>
  <si>
    <t>3966 FA</t>
  </si>
  <si>
    <t>16</t>
  </si>
  <si>
    <t>17</t>
  </si>
  <si>
    <t>18</t>
  </si>
  <si>
    <t>19</t>
  </si>
  <si>
    <t>20</t>
  </si>
  <si>
    <t xml:space="preserve">VN602A P1R4,10,11 </t>
  </si>
  <si>
    <t>3973 FA</t>
  </si>
  <si>
    <t>VN585A P3R19</t>
  </si>
  <si>
    <t>3993 FA</t>
  </si>
  <si>
    <t>VN609A P2R11</t>
  </si>
  <si>
    <t>3961 FA</t>
  </si>
  <si>
    <t>VN616A P4R4</t>
  </si>
  <si>
    <t>VN602A P1R4,10,11</t>
  </si>
  <si>
    <t>AB ordered in Period (set)</t>
  </si>
  <si>
    <t xml:space="preserve">VN581C P1R3 </t>
  </si>
  <si>
    <t>VN581C P1R3</t>
  </si>
  <si>
    <t>3974 FA</t>
  </si>
  <si>
    <t xml:space="preserve">VN579A P1R4 </t>
  </si>
  <si>
    <t>VN591B P1R5,13</t>
  </si>
  <si>
    <t>VN616A P6R4</t>
  </si>
  <si>
    <t>VN591C P1R6,7</t>
  </si>
  <si>
    <t>VN581D P1R4</t>
  </si>
  <si>
    <t>VN616A P8R6</t>
  </si>
  <si>
    <t>VN612B P3R3 + 591C P1R6</t>
  </si>
  <si>
    <t xml:space="preserve">VN616A P7R4 </t>
  </si>
  <si>
    <t>VN616A P8R4</t>
  </si>
  <si>
    <t>VN591F P1R7</t>
  </si>
  <si>
    <t>VN591E P1R3</t>
  </si>
  <si>
    <t>VN591D P1R3</t>
  </si>
  <si>
    <t>VN616A P7R4</t>
  </si>
  <si>
    <t>3997 FA</t>
  </si>
  <si>
    <t>4003 FA</t>
  </si>
  <si>
    <t>4005 FA</t>
  </si>
  <si>
    <t>4006 FA</t>
  </si>
  <si>
    <t>4007 FA</t>
  </si>
  <si>
    <t>4017 FA</t>
  </si>
  <si>
    <t>4018 FA</t>
  </si>
  <si>
    <t>4019 FA</t>
  </si>
  <si>
    <t>4020 FA</t>
  </si>
  <si>
    <t>4037 FA</t>
  </si>
  <si>
    <t>4038 FA</t>
  </si>
  <si>
    <t>4039 FA</t>
  </si>
  <si>
    <t>05 Sep 2016 to 31 Oct 2016</t>
  </si>
  <si>
    <t>STOCK</t>
  </si>
  <si>
    <t>3990 FA</t>
  </si>
  <si>
    <t>4043 FA</t>
  </si>
  <si>
    <t>VN627</t>
  </si>
  <si>
    <t>M20</t>
  </si>
  <si>
    <t>M16</t>
  </si>
  <si>
    <t>Last Stock (Set)</t>
  </si>
  <si>
    <t>ANCHOR BOLT STANDARD SIZE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</si>
</sst>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#,##0.000"/>
    <numFmt numFmtId="166" formatCode="&quot;M&quot;0"/>
    <numFmt numFmtId="167" formatCode="0_);\(0\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8"/>
      <color indexed="12"/>
      <name val="Tahoma"/>
      <family val="2"/>
    </font>
    <font>
      <sz val="9"/>
      <name val="Tahoma"/>
      <family val="2"/>
    </font>
    <font>
      <b/>
      <sz val="8"/>
      <name val="Arial"/>
      <family val="2"/>
    </font>
    <font>
      <b/>
      <sz val="14"/>
      <color indexed="8"/>
      <name val="Tahoma"/>
      <family val="2"/>
    </font>
    <font>
      <sz val="14"/>
      <name val="Arial"/>
      <family val="2"/>
    </font>
    <font>
      <b/>
      <u/>
      <sz val="14"/>
      <color indexed="16"/>
      <name val="Tahoma"/>
      <family val="2"/>
    </font>
    <font>
      <sz val="8"/>
      <color indexed="8"/>
      <name val="Tahoma"/>
      <family val="2"/>
    </font>
    <font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color indexed="16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20"/>
      <color rgb="FF002060"/>
      <name val="Cambria"/>
      <family val="1"/>
    </font>
    <font>
      <sz val="8"/>
      <color theme="1"/>
      <name val="Cambria"/>
      <family val="2"/>
    </font>
    <font>
      <sz val="13"/>
      <color theme="1"/>
      <name val="Cambria"/>
      <family val="2"/>
    </font>
    <font>
      <sz val="8"/>
      <color theme="1"/>
      <name val="Times New Roman"/>
      <family val="1"/>
    </font>
    <font>
      <sz val="10"/>
      <name val="Arial"/>
      <family val="2"/>
      <charset val="163"/>
    </font>
    <font>
      <sz val="8"/>
      <name val="Times New Roman"/>
      <family val="1"/>
    </font>
    <font>
      <sz val="12"/>
      <name val="Tahoma"/>
      <family val="2"/>
    </font>
    <font>
      <b/>
      <sz val="20"/>
      <color rgb="FF002060"/>
      <name val="Tahoma"/>
      <family val="2"/>
    </font>
    <font>
      <sz val="13"/>
      <color theme="1"/>
      <name val="Tahoma"/>
      <family val="2"/>
    </font>
    <font>
      <i/>
      <sz val="13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3"/>
      <color theme="1"/>
      <name val="Cambria"/>
      <family val="1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FF0000"/>
      <name val="Tahoma"/>
      <family val="2"/>
    </font>
    <font>
      <sz val="8"/>
      <color rgb="FFFF0000"/>
      <name val="Times New Roman"/>
      <family val="1"/>
    </font>
    <font>
      <sz val="8"/>
      <color rgb="FFFF0000"/>
      <name val="Cambria"/>
      <family val="2"/>
    </font>
    <font>
      <sz val="8"/>
      <name val="Cambri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2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0"/>
      <name val="Cambria"/>
      <family val="1"/>
    </font>
    <font>
      <b/>
      <sz val="14"/>
      <name val="Tahoma"/>
      <family val="2"/>
    </font>
    <font>
      <b/>
      <u/>
      <sz val="8"/>
      <name val="Tahoma"/>
      <family val="2"/>
    </font>
    <font>
      <b/>
      <sz val="8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3" fillId="0" borderId="0"/>
    <xf numFmtId="0" fontId="21" fillId="0" borderId="0"/>
    <xf numFmtId="43" fontId="2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</cellStyleXfs>
  <cellXfs count="338">
    <xf numFmtId="0" fontId="0" fillId="0" borderId="0" xfId="0"/>
    <xf numFmtId="0" fontId="2" fillId="0" borderId="1" xfId="0" applyFont="1" applyBorder="1" applyProtection="1"/>
    <xf numFmtId="0" fontId="2" fillId="0" borderId="2" xfId="0" applyFont="1" applyBorder="1" applyAlignment="1" applyProtection="1">
      <alignment horizontal="left"/>
    </xf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6" fillId="0" borderId="3" xfId="0" applyFont="1" applyBorder="1" applyProtection="1"/>
    <xf numFmtId="0" fontId="7" fillId="0" borderId="0" xfId="0" applyFont="1" applyBorder="1"/>
    <xf numFmtId="0" fontId="8" fillId="0" borderId="0" xfId="0" applyFont="1" applyBorder="1" applyAlignment="1" applyProtection="1">
      <alignment horizontal="left"/>
    </xf>
    <xf numFmtId="0" fontId="10" fillId="0" borderId="3" xfId="0" applyFont="1" applyBorder="1" applyAlignment="1"/>
    <xf numFmtId="0" fontId="10" fillId="0" borderId="3" xfId="0" applyFont="1" applyBorder="1"/>
    <xf numFmtId="0" fontId="11" fillId="0" borderId="0" xfId="0" applyFont="1" applyFill="1" applyBorder="1" applyAlignment="1">
      <alignment horizontal="left"/>
    </xf>
    <xf numFmtId="0" fontId="14" fillId="0" borderId="0" xfId="0" applyFont="1" applyFill="1"/>
    <xf numFmtId="0" fontId="17" fillId="0" borderId="0" xfId="0" applyFont="1" applyFill="1" applyAlignment="1" applyProtection="1"/>
    <xf numFmtId="0" fontId="18" fillId="0" borderId="0" xfId="0" applyFont="1" applyFill="1" applyAlignment="1" applyProtection="1"/>
    <xf numFmtId="0" fontId="5" fillId="0" borderId="0" xfId="0" applyFont="1" applyProtection="1"/>
    <xf numFmtId="49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/>
    <xf numFmtId="0" fontId="0" fillId="0" borderId="0" xfId="0" applyFill="1" applyProtection="1"/>
    <xf numFmtId="49" fontId="2" fillId="0" borderId="0" xfId="0" applyNumberFormat="1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19" fillId="0" borderId="0" xfId="0" applyFont="1"/>
    <xf numFmtId="0" fontId="15" fillId="2" borderId="7" xfId="0" applyFont="1" applyFill="1" applyBorder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Alignment="1" applyProtection="1">
      <alignment horizontal="center"/>
    </xf>
    <xf numFmtId="166" fontId="2" fillId="0" borderId="2" xfId="1" applyNumberFormat="1" applyFont="1" applyBorder="1" applyProtection="1"/>
    <xf numFmtId="166" fontId="2" fillId="0" borderId="0" xfId="1" applyNumberFormat="1" applyFont="1" applyBorder="1" applyProtection="1"/>
    <xf numFmtId="166" fontId="3" fillId="0" borderId="0" xfId="0" applyNumberFormat="1" applyFont="1" applyBorder="1" applyAlignment="1" applyProtection="1"/>
    <xf numFmtId="166" fontId="6" fillId="0" borderId="0" xfId="0" applyNumberFormat="1" applyFont="1" applyBorder="1" applyAlignment="1" applyProtection="1"/>
    <xf numFmtId="166" fontId="15" fillId="2" borderId="7" xfId="0" applyNumberFormat="1" applyFont="1" applyFill="1" applyBorder="1" applyAlignment="1" applyProtection="1">
      <alignment horizontal="center" vertical="center"/>
    </xf>
    <xf numFmtId="166" fontId="2" fillId="0" borderId="0" xfId="0" applyNumberFormat="1" applyFont="1" applyFill="1" applyAlignment="1" applyProtection="1">
      <alignment horizontal="center"/>
    </xf>
    <xf numFmtId="166" fontId="2" fillId="0" borderId="0" xfId="0" applyNumberFormat="1" applyFont="1" applyAlignment="1" applyProtection="1">
      <alignment horizontal="center"/>
    </xf>
    <xf numFmtId="166" fontId="2" fillId="0" borderId="0" xfId="0" applyNumberFormat="1" applyFont="1" applyAlignment="1" applyProtection="1">
      <alignment horizontal="left"/>
    </xf>
    <xf numFmtId="3" fontId="2" fillId="0" borderId="2" xfId="1" applyNumberFormat="1" applyFont="1" applyBorder="1" applyProtection="1"/>
    <xf numFmtId="3" fontId="2" fillId="0" borderId="0" xfId="1" applyNumberFormat="1" applyFont="1" applyBorder="1" applyProtection="1"/>
    <xf numFmtId="3" fontId="3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3" fontId="15" fillId="2" borderId="7" xfId="0" applyNumberFormat="1" applyFont="1" applyFill="1" applyBorder="1" applyAlignment="1" applyProtection="1">
      <alignment horizontal="center" vertical="center"/>
    </xf>
    <xf numFmtId="3" fontId="2" fillId="0" borderId="0" xfId="0" applyNumberFormat="1" applyFont="1" applyFill="1" applyAlignment="1" applyProtection="1">
      <alignment horizontal="center"/>
    </xf>
    <xf numFmtId="3" fontId="2" fillId="0" borderId="0" xfId="0" applyNumberFormat="1" applyFont="1" applyAlignment="1" applyProtection="1">
      <alignment horizontal="center"/>
    </xf>
    <xf numFmtId="3" fontId="2" fillId="0" borderId="0" xfId="0" applyNumberFormat="1" applyFont="1" applyAlignment="1" applyProtection="1">
      <alignment horizontal="left"/>
    </xf>
    <xf numFmtId="4" fontId="2" fillId="0" borderId="2" xfId="1" applyNumberFormat="1" applyFont="1" applyBorder="1" applyProtection="1"/>
    <xf numFmtId="4" fontId="2" fillId="0" borderId="0" xfId="1" applyNumberFormat="1" applyFont="1" applyBorder="1" applyProtection="1"/>
    <xf numFmtId="4" fontId="3" fillId="0" borderId="0" xfId="0" applyNumberFormat="1" applyFont="1" applyBorder="1" applyAlignment="1" applyProtection="1"/>
    <xf numFmtId="4" fontId="6" fillId="0" borderId="0" xfId="0" applyNumberFormat="1" applyFont="1" applyBorder="1" applyAlignment="1" applyProtection="1"/>
    <xf numFmtId="4" fontId="15" fillId="2" borderId="7" xfId="0" applyNumberFormat="1" applyFont="1" applyFill="1" applyBorder="1" applyAlignment="1" applyProtection="1">
      <alignment horizontal="center" vertical="center"/>
    </xf>
    <xf numFmtId="4" fontId="2" fillId="0" borderId="0" xfId="0" applyNumberFormat="1" applyFont="1" applyFill="1" applyAlignment="1" applyProtection="1">
      <alignment horizontal="center"/>
    </xf>
    <xf numFmtId="4" fontId="2" fillId="0" borderId="0" xfId="0" applyNumberFormat="1" applyFont="1" applyAlignment="1" applyProtection="1">
      <alignment horizontal="center"/>
    </xf>
    <xf numFmtId="4" fontId="2" fillId="0" borderId="0" xfId="0" applyNumberFormat="1" applyFont="1" applyAlignment="1" applyProtection="1">
      <alignment horizontal="left"/>
    </xf>
    <xf numFmtId="1" fontId="2" fillId="0" borderId="2" xfId="1" applyNumberFormat="1" applyFont="1" applyBorder="1" applyProtection="1"/>
    <xf numFmtId="1" fontId="2" fillId="0" borderId="0" xfId="1" applyNumberFormat="1" applyFont="1" applyBorder="1" applyProtection="1"/>
    <xf numFmtId="1" fontId="3" fillId="0" borderId="0" xfId="0" applyNumberFormat="1" applyFont="1" applyBorder="1" applyAlignment="1" applyProtection="1"/>
    <xf numFmtId="1" fontId="6" fillId="0" borderId="0" xfId="0" applyNumberFormat="1" applyFont="1" applyBorder="1" applyAlignment="1" applyProtection="1"/>
    <xf numFmtId="1" fontId="15" fillId="2" borderId="7" xfId="0" applyNumberFormat="1" applyFont="1" applyFill="1" applyBorder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3" fillId="0" borderId="2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 vertical="center"/>
    </xf>
    <xf numFmtId="17" fontId="9" fillId="0" borderId="0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6" fontId="15" fillId="2" borderId="10" xfId="0" applyNumberFormat="1" applyFont="1" applyFill="1" applyBorder="1" applyAlignment="1" applyProtection="1">
      <alignment horizontal="center" vertical="center"/>
    </xf>
    <xf numFmtId="3" fontId="15" fillId="2" borderId="10" xfId="0" applyNumberFormat="1" applyFont="1" applyFill="1" applyBorder="1" applyAlignment="1" applyProtection="1">
      <alignment horizontal="center" vertical="center"/>
    </xf>
    <xf numFmtId="4" fontId="15" fillId="2" borderId="10" xfId="0" applyNumberFormat="1" applyFont="1" applyFill="1" applyBorder="1" applyAlignment="1" applyProtection="1">
      <alignment horizontal="center" vertical="center"/>
    </xf>
    <xf numFmtId="1" fontId="15" fillId="2" borderId="10" xfId="0" applyNumberFormat="1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7" fillId="0" borderId="6" xfId="0" applyNumberFormat="1" applyFont="1" applyFill="1" applyBorder="1" applyAlignment="1" applyProtection="1">
      <alignment horizontal="center"/>
      <protection locked="0"/>
    </xf>
    <xf numFmtId="165" fontId="17" fillId="0" borderId="6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 applyProtection="1">
      <alignment horizontal="left"/>
      <protection locked="0"/>
    </xf>
    <xf numFmtId="0" fontId="17" fillId="0" borderId="6" xfId="0" applyNumberFormat="1" applyFont="1" applyFill="1" applyBorder="1" applyAlignment="1" applyProtection="1">
      <alignment horizontal="center"/>
    </xf>
    <xf numFmtId="166" fontId="17" fillId="0" borderId="6" xfId="0" applyNumberFormat="1" applyFont="1" applyFill="1" applyBorder="1" applyAlignment="1" applyProtection="1">
      <alignment horizontal="center"/>
    </xf>
    <xf numFmtId="14" fontId="17" fillId="0" borderId="6" xfId="0" applyNumberFormat="1" applyFont="1" applyFill="1" applyBorder="1" applyAlignment="1" applyProtection="1">
      <alignment horizontal="center"/>
      <protection locked="0"/>
    </xf>
    <xf numFmtId="166" fontId="17" fillId="5" borderId="6" xfId="0" applyNumberFormat="1" applyFont="1" applyFill="1" applyBorder="1" applyAlignment="1" applyProtection="1">
      <alignment horizontal="center"/>
    </xf>
    <xf numFmtId="4" fontId="17" fillId="5" borderId="6" xfId="0" applyNumberFormat="1" applyFont="1" applyFill="1" applyBorder="1" applyAlignment="1" applyProtection="1">
      <alignment horizontal="center"/>
    </xf>
    <xf numFmtId="167" fontId="22" fillId="5" borderId="6" xfId="1" applyNumberFormat="1" applyFont="1" applyFill="1" applyBorder="1" applyAlignment="1">
      <alignment horizontal="center" vertical="center"/>
    </xf>
    <xf numFmtId="0" fontId="24" fillId="5" borderId="6" xfId="2" applyFont="1" applyFill="1" applyBorder="1" applyAlignment="1">
      <alignment horizontal="center" vertical="center" wrapText="1"/>
    </xf>
    <xf numFmtId="166" fontId="15" fillId="6" borderId="6" xfId="0" applyNumberFormat="1" applyFont="1" applyFill="1" applyBorder="1" applyAlignment="1" applyProtection="1">
      <alignment horizontal="center"/>
    </xf>
    <xf numFmtId="3" fontId="15" fillId="6" borderId="6" xfId="0" applyNumberFormat="1" applyFont="1" applyFill="1" applyBorder="1" applyAlignment="1" applyProtection="1">
      <alignment horizontal="center"/>
    </xf>
    <xf numFmtId="4" fontId="15" fillId="6" borderId="6" xfId="0" applyNumberFormat="1" applyFont="1" applyFill="1" applyBorder="1" applyAlignment="1" applyProtection="1">
      <alignment horizontal="center"/>
    </xf>
    <xf numFmtId="1" fontId="15" fillId="6" borderId="6" xfId="0" applyNumberFormat="1" applyFont="1" applyFill="1" applyBorder="1" applyAlignment="1" applyProtection="1">
      <alignment horizontal="center"/>
    </xf>
    <xf numFmtId="164" fontId="20" fillId="0" borderId="6" xfId="0" applyNumberFormat="1" applyFont="1" applyBorder="1" applyAlignment="1">
      <alignment horizontal="center"/>
    </xf>
    <xf numFmtId="1" fontId="2" fillId="0" borderId="2" xfId="1" applyNumberFormat="1" applyFont="1" applyFill="1" applyBorder="1" applyAlignment="1" applyProtection="1">
      <alignment horizontal="center"/>
    </xf>
    <xf numFmtId="1" fontId="2" fillId="0" borderId="0" xfId="1" applyNumberFormat="1" applyFont="1" applyFill="1" applyBorder="1" applyAlignment="1" applyProtection="1">
      <alignment horizontal="center"/>
    </xf>
    <xf numFmtId="1" fontId="14" fillId="0" borderId="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right"/>
    </xf>
    <xf numFmtId="164" fontId="2" fillId="0" borderId="0" xfId="1" applyNumberFormat="1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4" fontId="17" fillId="0" borderId="6" xfId="0" applyNumberFormat="1" applyFont="1" applyFill="1" applyBorder="1" applyAlignment="1" applyProtection="1">
      <alignment horizontal="right"/>
    </xf>
    <xf numFmtId="0" fontId="2" fillId="0" borderId="0" xfId="0" applyFont="1" applyFill="1" applyAlignment="1" applyProtection="1">
      <alignment horizontal="right"/>
    </xf>
    <xf numFmtId="0" fontId="2" fillId="0" borderId="0" xfId="0" applyFont="1" applyAlignment="1" applyProtection="1">
      <alignment horizontal="right"/>
    </xf>
    <xf numFmtId="4" fontId="2" fillId="0" borderId="2" xfId="1" applyNumberFormat="1" applyFont="1" applyBorder="1" applyAlignment="1" applyProtection="1">
      <alignment horizontal="right"/>
    </xf>
    <xf numFmtId="4" fontId="2" fillId="0" borderId="0" xfId="1" applyNumberFormat="1" applyFont="1" applyBorder="1" applyAlignment="1" applyProtection="1">
      <alignment horizontal="right"/>
    </xf>
    <xf numFmtId="4" fontId="3" fillId="0" borderId="0" xfId="0" applyNumberFormat="1" applyFont="1" applyBorder="1" applyAlignment="1" applyProtection="1">
      <alignment horizontal="right"/>
    </xf>
    <xf numFmtId="4" fontId="6" fillId="0" borderId="0" xfId="0" applyNumberFormat="1" applyFont="1" applyBorder="1" applyAlignment="1" applyProtection="1">
      <alignment horizontal="right"/>
    </xf>
    <xf numFmtId="4" fontId="2" fillId="0" borderId="0" xfId="0" applyNumberFormat="1" applyFont="1" applyFill="1" applyAlignment="1" applyProtection="1">
      <alignment horizontal="right"/>
    </xf>
    <xf numFmtId="4" fontId="2" fillId="0" borderId="0" xfId="0" applyNumberFormat="1" applyFont="1" applyAlignment="1" applyProtection="1">
      <alignment horizontal="right"/>
    </xf>
    <xf numFmtId="2" fontId="15" fillId="6" borderId="6" xfId="0" applyNumberFormat="1" applyFont="1" applyFill="1" applyBorder="1" applyAlignment="1" applyProtection="1">
      <alignment horizontal="right"/>
    </xf>
    <xf numFmtId="164" fontId="20" fillId="5" borderId="6" xfId="0" applyNumberFormat="1" applyFont="1" applyFill="1" applyBorder="1" applyAlignment="1">
      <alignment horizontal="center"/>
    </xf>
    <xf numFmtId="4" fontId="17" fillId="5" borderId="6" xfId="0" applyNumberFormat="1" applyFont="1" applyFill="1" applyBorder="1" applyAlignment="1" applyProtection="1">
      <alignment horizontal="right"/>
    </xf>
    <xf numFmtId="0" fontId="26" fillId="0" borderId="0" xfId="3" applyFont="1"/>
    <xf numFmtId="0" fontId="27" fillId="0" borderId="0" xfId="3" applyFont="1" applyAlignment="1">
      <alignment horizontal="left"/>
    </xf>
    <xf numFmtId="0" fontId="27" fillId="0" borderId="0" xfId="3" applyFont="1"/>
    <xf numFmtId="15" fontId="28" fillId="0" borderId="0" xfId="3" applyNumberFormat="1" applyFont="1"/>
    <xf numFmtId="0" fontId="27" fillId="0" borderId="0" xfId="3" applyFont="1" applyAlignment="1">
      <alignment vertical="center"/>
    </xf>
    <xf numFmtId="0" fontId="29" fillId="5" borderId="6" xfId="3" applyFont="1" applyFill="1" applyBorder="1" applyAlignment="1">
      <alignment horizontal="center" vertical="center"/>
    </xf>
    <xf numFmtId="0" fontId="29" fillId="5" borderId="6" xfId="3" applyFont="1" applyFill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/>
    </xf>
    <xf numFmtId="0" fontId="30" fillId="0" borderId="6" xfId="3" applyFont="1" applyBorder="1" applyAlignment="1">
      <alignment vertical="center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2" fillId="0" borderId="6" xfId="0" applyNumberFormat="1" applyFont="1" applyBorder="1" applyAlignment="1">
      <alignment horizontal="center"/>
    </xf>
    <xf numFmtId="3" fontId="2" fillId="0" borderId="6" xfId="0" applyNumberFormat="1" applyFont="1" applyBorder="1" applyAlignment="1" applyProtection="1">
      <alignment horizontal="center"/>
    </xf>
    <xf numFmtId="0" fontId="29" fillId="5" borderId="6" xfId="3" applyFont="1" applyFill="1" applyBorder="1" applyAlignment="1">
      <alignment horizontal="center" vertical="center"/>
    </xf>
    <xf numFmtId="17" fontId="29" fillId="5" borderId="6" xfId="3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/>
    <xf numFmtId="166" fontId="17" fillId="7" borderId="6" xfId="0" applyNumberFormat="1" applyFont="1" applyFill="1" applyBorder="1" applyAlignment="1" applyProtection="1">
      <alignment horizontal="center"/>
    </xf>
    <xf numFmtId="164" fontId="20" fillId="7" borderId="6" xfId="0" applyNumberFormat="1" applyFont="1" applyFill="1" applyBorder="1" applyAlignment="1">
      <alignment horizontal="center"/>
    </xf>
    <xf numFmtId="1" fontId="2" fillId="0" borderId="2" xfId="1" applyNumberFormat="1" applyFont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horizontal="right"/>
    </xf>
    <xf numFmtId="1" fontId="3" fillId="0" borderId="0" xfId="0" applyNumberFormat="1" applyFont="1" applyBorder="1" applyAlignment="1" applyProtection="1">
      <alignment horizontal="right"/>
    </xf>
    <xf numFmtId="1" fontId="6" fillId="0" borderId="0" xfId="0" applyNumberFormat="1" applyFont="1" applyBorder="1" applyAlignment="1" applyProtection="1">
      <alignment horizontal="right"/>
    </xf>
    <xf numFmtId="1" fontId="6" fillId="3" borderId="8" xfId="1" applyNumberFormat="1" applyFont="1" applyFill="1" applyBorder="1" applyAlignment="1"/>
    <xf numFmtId="1" fontId="15" fillId="6" borderId="6" xfId="0" applyNumberFormat="1" applyFont="1" applyFill="1" applyBorder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64" fontId="20" fillId="0" borderId="6" xfId="0" applyNumberFormat="1" applyFont="1" applyBorder="1" applyAlignment="1">
      <alignment horizontal="right"/>
    </xf>
    <xf numFmtId="166" fontId="15" fillId="2" borderId="6" xfId="0" applyNumberFormat="1" applyFont="1" applyFill="1" applyBorder="1" applyAlignment="1" applyProtection="1">
      <alignment horizontal="center" vertical="center"/>
    </xf>
    <xf numFmtId="3" fontId="15" fillId="2" borderId="6" xfId="0" applyNumberFormat="1" applyFont="1" applyFill="1" applyBorder="1" applyAlignment="1" applyProtection="1">
      <alignment horizontal="center" vertical="center"/>
    </xf>
    <xf numFmtId="49" fontId="2" fillId="0" borderId="6" xfId="0" applyNumberFormat="1" applyFont="1" applyBorder="1" applyProtection="1"/>
    <xf numFmtId="166" fontId="2" fillId="0" borderId="6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5" fillId="2" borderId="6" xfId="0" applyFont="1" applyFill="1" applyBorder="1" applyAlignment="1" applyProtection="1">
      <alignment horizontal="center" vertical="center"/>
    </xf>
    <xf numFmtId="0" fontId="32" fillId="3" borderId="6" xfId="0" applyFont="1" applyFill="1" applyBorder="1" applyAlignment="1" applyProtection="1">
      <alignment horizontal="center"/>
    </xf>
    <xf numFmtId="0" fontId="15" fillId="2" borderId="6" xfId="0" applyFont="1" applyFill="1" applyBorder="1" applyAlignment="1" applyProtection="1">
      <alignment horizontal="center" vertical="center" wrapText="1"/>
    </xf>
    <xf numFmtId="3" fontId="32" fillId="3" borderId="6" xfId="0" applyNumberFormat="1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6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</xf>
    <xf numFmtId="166" fontId="2" fillId="0" borderId="2" xfId="1" applyNumberFormat="1" applyFont="1" applyBorder="1" applyAlignment="1" applyProtection="1">
      <alignment horizontal="center"/>
    </xf>
    <xf numFmtId="166" fontId="2" fillId="0" borderId="0" xfId="1" applyNumberFormat="1" applyFont="1" applyBorder="1" applyAlignment="1" applyProtection="1">
      <alignment horizontal="center"/>
    </xf>
    <xf numFmtId="166" fontId="3" fillId="0" borderId="0" xfId="0" applyNumberFormat="1" applyFont="1" applyBorder="1" applyAlignment="1" applyProtection="1">
      <alignment horizontal="center"/>
    </xf>
    <xf numFmtId="166" fontId="6" fillId="0" borderId="0" xfId="0" applyNumberFormat="1" applyFont="1" applyBorder="1" applyAlignment="1" applyProtection="1">
      <alignment horizontal="center"/>
    </xf>
    <xf numFmtId="3" fontId="33" fillId="0" borderId="0" xfId="0" applyNumberFormat="1" applyFont="1" applyAlignment="1" applyProtection="1">
      <alignment horizontal="left"/>
    </xf>
    <xf numFmtId="0" fontId="34" fillId="0" borderId="6" xfId="0" applyNumberFormat="1" applyFont="1" applyFill="1" applyBorder="1" applyAlignment="1" applyProtection="1">
      <alignment horizontal="center"/>
      <protection locked="0"/>
    </xf>
    <xf numFmtId="14" fontId="34" fillId="0" borderId="6" xfId="0" applyNumberFormat="1" applyFont="1" applyFill="1" applyBorder="1" applyAlignment="1" applyProtection="1">
      <alignment horizontal="center"/>
      <protection locked="0"/>
    </xf>
    <xf numFmtId="0" fontId="34" fillId="0" borderId="6" xfId="0" applyNumberFormat="1" applyFont="1" applyFill="1" applyBorder="1" applyAlignment="1" applyProtection="1">
      <alignment horizontal="center"/>
    </xf>
    <xf numFmtId="166" fontId="34" fillId="5" borderId="6" xfId="0" applyNumberFormat="1" applyFont="1" applyFill="1" applyBorder="1" applyAlignment="1" applyProtection="1">
      <alignment horizontal="center"/>
    </xf>
    <xf numFmtId="167" fontId="35" fillId="5" borderId="6" xfId="1" applyNumberFormat="1" applyFont="1" applyFill="1" applyBorder="1" applyAlignment="1">
      <alignment horizontal="center" vertical="center"/>
    </xf>
    <xf numFmtId="0" fontId="35" fillId="5" borderId="6" xfId="2" applyFont="1" applyFill="1" applyBorder="1" applyAlignment="1">
      <alignment horizontal="center" vertical="center" wrapText="1"/>
    </xf>
    <xf numFmtId="4" fontId="34" fillId="5" borderId="6" xfId="0" applyNumberFormat="1" applyFont="1" applyFill="1" applyBorder="1" applyAlignment="1" applyProtection="1">
      <alignment horizontal="center"/>
    </xf>
    <xf numFmtId="166" fontId="34" fillId="0" borderId="6" xfId="0" applyNumberFormat="1" applyFont="1" applyFill="1" applyBorder="1" applyAlignment="1" applyProtection="1">
      <alignment horizontal="center"/>
    </xf>
    <xf numFmtId="164" fontId="36" fillId="0" borderId="6" xfId="0" applyNumberFormat="1" applyFont="1" applyBorder="1" applyAlignment="1">
      <alignment horizontal="center"/>
    </xf>
    <xf numFmtId="4" fontId="34" fillId="0" borderId="6" xfId="0" applyNumberFormat="1" applyFont="1" applyFill="1" applyBorder="1" applyAlignment="1" applyProtection="1">
      <alignment horizontal="right"/>
    </xf>
    <xf numFmtId="164" fontId="36" fillId="5" borderId="6" xfId="0" applyNumberFormat="1" applyFont="1" applyFill="1" applyBorder="1" applyAlignment="1">
      <alignment horizontal="center"/>
    </xf>
    <xf numFmtId="4" fontId="34" fillId="5" borderId="6" xfId="0" applyNumberFormat="1" applyFont="1" applyFill="1" applyBorder="1" applyAlignment="1" applyProtection="1">
      <alignment horizontal="right"/>
    </xf>
    <xf numFmtId="166" fontId="34" fillId="7" borderId="6" xfId="0" applyNumberFormat="1" applyFont="1" applyFill="1" applyBorder="1" applyAlignment="1" applyProtection="1">
      <alignment horizontal="center"/>
    </xf>
    <xf numFmtId="164" fontId="36" fillId="7" borderId="6" xfId="0" applyNumberFormat="1" applyFont="1" applyFill="1" applyBorder="1" applyAlignment="1">
      <alignment horizontal="center"/>
    </xf>
    <xf numFmtId="166" fontId="2" fillId="0" borderId="0" xfId="0" applyNumberFormat="1" applyFont="1" applyAlignment="1" applyProtection="1">
      <alignment horizontal="left" indent="1"/>
    </xf>
    <xf numFmtId="166" fontId="16" fillId="7" borderId="6" xfId="0" applyNumberFormat="1" applyFont="1" applyFill="1" applyBorder="1" applyAlignment="1" applyProtection="1">
      <alignment horizontal="center"/>
    </xf>
    <xf numFmtId="164" fontId="37" fillId="7" borderId="6" xfId="0" applyNumberFormat="1" applyFont="1" applyFill="1" applyBorder="1" applyAlignment="1">
      <alignment horizontal="center"/>
    </xf>
    <xf numFmtId="166" fontId="16" fillId="5" borderId="6" xfId="0" applyNumberFormat="1" applyFont="1" applyFill="1" applyBorder="1" applyAlignment="1" applyProtection="1">
      <alignment horizontal="center"/>
    </xf>
    <xf numFmtId="164" fontId="37" fillId="5" borderId="6" xfId="0" applyNumberFormat="1" applyFont="1" applyFill="1" applyBorder="1" applyAlignment="1">
      <alignment horizontal="center"/>
    </xf>
    <xf numFmtId="4" fontId="16" fillId="5" borderId="6" xfId="0" applyNumberFormat="1" applyFont="1" applyFill="1" applyBorder="1" applyAlignment="1" applyProtection="1">
      <alignment horizontal="right"/>
    </xf>
    <xf numFmtId="49" fontId="2" fillId="0" borderId="6" xfId="0" applyNumberFormat="1" applyFont="1" applyBorder="1" applyAlignment="1" applyProtection="1">
      <alignment horizontal="center"/>
    </xf>
    <xf numFmtId="164" fontId="25" fillId="4" borderId="6" xfId="2" applyNumberFormat="1" applyFont="1" applyFill="1" applyBorder="1" applyAlignment="1">
      <alignment horizontal="center" vertical="center" wrapText="1"/>
    </xf>
    <xf numFmtId="164" fontId="25" fillId="4" borderId="6" xfId="2" applyNumberFormat="1" applyFont="1" applyFill="1" applyBorder="1" applyAlignment="1">
      <alignment horizontal="right" vertical="center" wrapText="1"/>
    </xf>
    <xf numFmtId="17" fontId="29" fillId="5" borderId="6" xfId="3" applyNumberFormat="1" applyFont="1" applyFill="1" applyBorder="1" applyAlignment="1">
      <alignment vertical="center"/>
    </xf>
    <xf numFmtId="0" fontId="27" fillId="0" borderId="0" xfId="3" applyFont="1" applyAlignment="1">
      <alignment horizontal="center"/>
    </xf>
    <xf numFmtId="0" fontId="30" fillId="0" borderId="0" xfId="3" applyFont="1" applyBorder="1" applyAlignment="1">
      <alignment horizontal="center" vertical="center"/>
    </xf>
    <xf numFmtId="0" fontId="30" fillId="0" borderId="0" xfId="3" applyFont="1" applyBorder="1" applyAlignment="1">
      <alignment vertical="center"/>
    </xf>
    <xf numFmtId="164" fontId="25" fillId="4" borderId="0" xfId="2" applyNumberFormat="1" applyFont="1" applyFill="1" applyBorder="1" applyAlignment="1">
      <alignment horizontal="center" vertical="center" wrapText="1"/>
    </xf>
    <xf numFmtId="39" fontId="25" fillId="4" borderId="0" xfId="2" applyNumberFormat="1" applyFont="1" applyFill="1" applyBorder="1" applyAlignment="1">
      <alignment horizontal="center" vertical="center" wrapText="1"/>
    </xf>
    <xf numFmtId="164" fontId="25" fillId="4" borderId="0" xfId="2" applyNumberFormat="1" applyFont="1" applyFill="1" applyBorder="1" applyAlignment="1">
      <alignment horizontal="right" vertical="center" wrapText="1"/>
    </xf>
    <xf numFmtId="4" fontId="27" fillId="0" borderId="0" xfId="3" applyNumberFormat="1" applyFont="1"/>
    <xf numFmtId="4" fontId="29" fillId="5" borderId="6" xfId="3" applyNumberFormat="1" applyFont="1" applyFill="1" applyBorder="1" applyAlignment="1">
      <alignment horizontal="center" vertical="center"/>
    </xf>
    <xf numFmtId="4" fontId="31" fillId="0" borderId="6" xfId="4" applyNumberFormat="1" applyFont="1" applyBorder="1" applyAlignment="1">
      <alignment vertical="center"/>
    </xf>
    <xf numFmtId="4" fontId="31" fillId="0" borderId="0" xfId="4" applyNumberFormat="1" applyFont="1" applyBorder="1" applyAlignment="1">
      <alignment vertical="center"/>
    </xf>
    <xf numFmtId="0" fontId="15" fillId="2" borderId="6" xfId="0" applyFont="1" applyFill="1" applyBorder="1" applyAlignment="1" applyProtection="1">
      <alignment horizontal="center" vertical="center"/>
    </xf>
    <xf numFmtId="3" fontId="20" fillId="5" borderId="6" xfId="0" applyNumberFormat="1" applyFont="1" applyFill="1" applyBorder="1" applyAlignment="1">
      <alignment horizontal="center"/>
    </xf>
    <xf numFmtId="3" fontId="15" fillId="6" borderId="6" xfId="0" applyNumberFormat="1" applyFont="1" applyFill="1" applyBorder="1" applyAlignment="1" applyProtection="1">
      <alignment horizontal="right"/>
    </xf>
    <xf numFmtId="4" fontId="15" fillId="6" borderId="6" xfId="0" applyNumberFormat="1" applyFont="1" applyFill="1" applyBorder="1" applyAlignment="1" applyProtection="1">
      <alignment horizontal="right"/>
    </xf>
    <xf numFmtId="3" fontId="15" fillId="6" borderId="6" xfId="0" applyNumberFormat="1" applyFont="1" applyFill="1" applyBorder="1" applyAlignment="1" applyProtection="1">
      <alignment horizontal="right" indent="1"/>
    </xf>
    <xf numFmtId="4" fontId="15" fillId="6" borderId="6" xfId="0" applyNumberFormat="1" applyFont="1" applyFill="1" applyBorder="1" applyAlignment="1" applyProtection="1">
      <alignment horizontal="right" indent="1"/>
    </xf>
    <xf numFmtId="0" fontId="16" fillId="0" borderId="6" xfId="0" applyNumberFormat="1" applyFont="1" applyFill="1" applyBorder="1" applyAlignment="1" applyProtection="1">
      <alignment horizontal="center"/>
      <protection locked="0"/>
    </xf>
    <xf numFmtId="165" fontId="16" fillId="0" borderId="6" xfId="0" applyNumberFormat="1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left"/>
      <protection locked="0"/>
    </xf>
    <xf numFmtId="0" fontId="16" fillId="0" borderId="6" xfId="0" applyNumberFormat="1" applyFont="1" applyFill="1" applyBorder="1" applyAlignment="1" applyProtection="1">
      <alignment horizontal="center"/>
    </xf>
    <xf numFmtId="3" fontId="37" fillId="5" borderId="6" xfId="0" applyNumberFormat="1" applyFont="1" applyFill="1" applyBorder="1" applyAlignment="1">
      <alignment horizontal="center"/>
    </xf>
    <xf numFmtId="4" fontId="16" fillId="5" borderId="6" xfId="0" applyNumberFormat="1" applyFont="1" applyFill="1" applyBorder="1" applyAlignment="1" applyProtection="1">
      <alignment horizontal="center"/>
    </xf>
    <xf numFmtId="166" fontId="16" fillId="0" borderId="6" xfId="0" applyNumberFormat="1" applyFont="1" applyFill="1" applyBorder="1" applyAlignment="1" applyProtection="1">
      <alignment horizontal="center"/>
    </xf>
    <xf numFmtId="164" fontId="37" fillId="0" borderId="6" xfId="0" applyNumberFormat="1" applyFont="1" applyBorder="1" applyAlignment="1">
      <alignment horizontal="center"/>
    </xf>
    <xf numFmtId="4" fontId="16" fillId="0" borderId="6" xfId="0" applyNumberFormat="1" applyFont="1" applyFill="1" applyBorder="1" applyAlignment="1" applyProtection="1">
      <alignment horizontal="right"/>
    </xf>
    <xf numFmtId="0" fontId="16" fillId="0" borderId="0" xfId="0" applyFont="1" applyFill="1" applyAlignment="1" applyProtection="1"/>
    <xf numFmtId="167" fontId="24" fillId="5" borderId="6" xfId="1" applyNumberFormat="1" applyFont="1" applyFill="1" applyBorder="1" applyAlignment="1">
      <alignment horizontal="center" vertical="center"/>
    </xf>
    <xf numFmtId="0" fontId="38" fillId="0" borderId="0" xfId="0" applyFont="1" applyFill="1" applyAlignment="1" applyProtection="1"/>
    <xf numFmtId="14" fontId="16" fillId="0" borderId="6" xfId="0" applyNumberFormat="1" applyFont="1" applyFill="1" applyBorder="1" applyAlignment="1" applyProtection="1">
      <alignment horizontal="center"/>
      <protection locked="0"/>
    </xf>
    <xf numFmtId="0" fontId="34" fillId="0" borderId="6" xfId="0" applyFont="1" applyFill="1" applyBorder="1" applyAlignment="1" applyProtection="1">
      <alignment horizontal="left"/>
      <protection locked="0"/>
    </xf>
    <xf numFmtId="0" fontId="39" fillId="0" borderId="0" xfId="0" applyFont="1" applyFill="1" applyAlignment="1" applyProtection="1"/>
    <xf numFmtId="0" fontId="16" fillId="0" borderId="6" xfId="0" applyFont="1" applyFill="1" applyBorder="1" applyAlignment="1" applyProtection="1">
      <alignment horizontal="center"/>
      <protection locked="0"/>
    </xf>
    <xf numFmtId="165" fontId="34" fillId="0" borderId="6" xfId="0" applyNumberFormat="1" applyFont="1" applyFill="1" applyBorder="1" applyAlignment="1" applyProtection="1">
      <alignment horizontal="center"/>
      <protection locked="0"/>
    </xf>
    <xf numFmtId="166" fontId="15" fillId="6" borderId="6" xfId="0" applyNumberFormat="1" applyFont="1" applyFill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164" fontId="36" fillId="0" borderId="6" xfId="0" applyNumberFormat="1" applyFont="1" applyFill="1" applyBorder="1" applyAlignment="1">
      <alignment horizontal="center"/>
    </xf>
    <xf numFmtId="164" fontId="20" fillId="0" borderId="6" xfId="0" applyNumberFormat="1" applyFont="1" applyFill="1" applyBorder="1" applyAlignment="1">
      <alignment horizontal="center"/>
    </xf>
    <xf numFmtId="3" fontId="24" fillId="5" borderId="6" xfId="1" applyNumberFormat="1" applyFont="1" applyFill="1" applyBorder="1" applyAlignment="1">
      <alignment horizontal="center" vertical="center"/>
    </xf>
    <xf numFmtId="3" fontId="24" fillId="5" borderId="6" xfId="2" applyNumberFormat="1" applyFont="1" applyFill="1" applyBorder="1" applyAlignment="1">
      <alignment horizontal="center" vertical="center" wrapText="1"/>
    </xf>
    <xf numFmtId="3" fontId="35" fillId="5" borderId="6" xfId="1" applyNumberFormat="1" applyFont="1" applyFill="1" applyBorder="1" applyAlignment="1">
      <alignment horizontal="center" vertical="center"/>
    </xf>
    <xf numFmtId="3" fontId="17" fillId="0" borderId="6" xfId="0" applyNumberFormat="1" applyFont="1" applyFill="1" applyBorder="1" applyAlignment="1" applyProtection="1">
      <alignment horizontal="center"/>
    </xf>
    <xf numFmtId="3" fontId="15" fillId="2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6" xfId="0" applyFont="1" applyBorder="1" applyAlignment="1" applyProtection="1">
      <alignment horizontal="center"/>
    </xf>
    <xf numFmtId="0" fontId="29" fillId="5" borderId="6" xfId="3" applyFont="1" applyFill="1" applyBorder="1" applyAlignment="1">
      <alignment horizontal="center" vertical="center"/>
    </xf>
    <xf numFmtId="17" fontId="29" fillId="5" borderId="6" xfId="3" applyNumberFormat="1" applyFont="1" applyFill="1" applyBorder="1" applyAlignment="1">
      <alignment horizontal="center" vertical="center"/>
    </xf>
    <xf numFmtId="0" fontId="29" fillId="5" borderId="6" xfId="3" applyFont="1" applyFill="1" applyBorder="1" applyAlignment="1">
      <alignment horizontal="center" vertical="center"/>
    </xf>
    <xf numFmtId="0" fontId="40" fillId="0" borderId="0" xfId="3" applyFont="1"/>
    <xf numFmtId="39" fontId="25" fillId="4" borderId="6" xfId="2" applyNumberFormat="1" applyFont="1" applyFill="1" applyBorder="1" applyAlignment="1">
      <alignment horizontal="right" vertical="center" wrapText="1" indent="1"/>
    </xf>
    <xf numFmtId="39" fontId="25" fillId="4" borderId="6" xfId="2" applyNumberFormat="1" applyFont="1" applyFill="1" applyBorder="1" applyAlignment="1">
      <alignment horizontal="right" vertical="center" wrapText="1"/>
    </xf>
    <xf numFmtId="0" fontId="27" fillId="0" borderId="0" xfId="3" applyFont="1" applyAlignment="1">
      <alignment horizontal="right"/>
    </xf>
    <xf numFmtId="39" fontId="25" fillId="4" borderId="0" xfId="2" applyNumberFormat="1" applyFont="1" applyFill="1" applyBorder="1" applyAlignment="1">
      <alignment horizontal="right" vertical="center" wrapText="1"/>
    </xf>
    <xf numFmtId="165" fontId="16" fillId="8" borderId="6" xfId="0" applyNumberFormat="1" applyFont="1" applyFill="1" applyBorder="1" applyAlignment="1" applyProtection="1">
      <alignment horizontal="center"/>
      <protection locked="0"/>
    </xf>
    <xf numFmtId="14" fontId="16" fillId="8" borderId="6" xfId="0" applyNumberFormat="1" applyFont="1" applyFill="1" applyBorder="1" applyAlignment="1" applyProtection="1">
      <alignment horizontal="center"/>
      <protection locked="0"/>
    </xf>
    <xf numFmtId="0" fontId="16" fillId="8" borderId="6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hidden="1"/>
    </xf>
    <xf numFmtId="0" fontId="16" fillId="8" borderId="6" xfId="0" applyNumberFormat="1" applyFont="1" applyFill="1" applyBorder="1" applyAlignment="1" applyProtection="1">
      <alignment horizontal="center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14" fontId="34" fillId="8" borderId="6" xfId="0" applyNumberFormat="1" applyFont="1" applyFill="1" applyBorder="1" applyAlignment="1" applyProtection="1">
      <alignment horizontal="center"/>
      <protection locked="0"/>
    </xf>
    <xf numFmtId="0" fontId="34" fillId="8" borderId="6" xfId="0" applyFont="1" applyFill="1" applyBorder="1" applyAlignment="1" applyProtection="1">
      <alignment horizontal="center"/>
      <protection locked="0"/>
    </xf>
    <xf numFmtId="0" fontId="34" fillId="8" borderId="6" xfId="0" applyNumberFormat="1" applyFont="1" applyFill="1" applyBorder="1" applyAlignment="1" applyProtection="1">
      <alignment horizontal="center"/>
    </xf>
    <xf numFmtId="3" fontId="35" fillId="5" borderId="6" xfId="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15" fillId="0" borderId="0" xfId="0" applyFont="1" applyBorder="1" applyAlignment="1" applyProtection="1">
      <alignment horizontal="center" vertical="center"/>
    </xf>
    <xf numFmtId="0" fontId="44" fillId="0" borderId="0" xfId="0" applyFont="1" applyBorder="1"/>
    <xf numFmtId="17" fontId="45" fillId="0" borderId="0" xfId="0" applyNumberFormat="1" applyFont="1" applyFill="1" applyBorder="1" applyAlignment="1">
      <alignment horizontal="center" vertical="center"/>
    </xf>
    <xf numFmtId="0" fontId="16" fillId="0" borderId="3" xfId="0" applyFont="1" applyBorder="1" applyAlignment="1"/>
    <xf numFmtId="0" fontId="16" fillId="0" borderId="3" xfId="0" applyFont="1" applyBorder="1"/>
    <xf numFmtId="0" fontId="2" fillId="0" borderId="0" xfId="0" applyFont="1" applyFill="1" applyBorder="1" applyAlignment="1">
      <alignment horizontal="left"/>
    </xf>
    <xf numFmtId="17" fontId="6" fillId="0" borderId="0" xfId="0" applyNumberFormat="1" applyFont="1" applyFill="1" applyBorder="1" applyAlignment="1">
      <alignment horizontal="center"/>
    </xf>
    <xf numFmtId="0" fontId="46" fillId="3" borderId="6" xfId="0" applyFont="1" applyFill="1" applyBorder="1" applyAlignment="1" applyProtection="1">
      <alignment horizontal="center"/>
    </xf>
    <xf numFmtId="3" fontId="46" fillId="3" borderId="6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0" fontId="29" fillId="5" borderId="6" xfId="3" applyFont="1" applyFill="1" applyBorder="1" applyAlignment="1">
      <alignment horizontal="center" vertical="center"/>
    </xf>
    <xf numFmtId="17" fontId="29" fillId="5" borderId="6" xfId="3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3" fontId="14" fillId="9" borderId="5" xfId="0" applyNumberFormat="1" applyFont="1" applyFill="1" applyBorder="1" applyAlignment="1">
      <alignment horizontal="center" vertical="center" wrapText="1"/>
    </xf>
    <xf numFmtId="3" fontId="14" fillId="9" borderId="6" xfId="0" applyNumberFormat="1" applyFont="1" applyFill="1" applyBorder="1" applyAlignment="1">
      <alignment horizontal="center" vertical="center" wrapText="1"/>
    </xf>
    <xf numFmtId="3" fontId="14" fillId="9" borderId="16" xfId="0" applyNumberFormat="1" applyFont="1" applyFill="1" applyBorder="1" applyAlignment="1">
      <alignment horizontal="center" vertical="center" wrapText="1"/>
    </xf>
    <xf numFmtId="164" fontId="38" fillId="9" borderId="5" xfId="6" applyNumberFormat="1" applyFont="1" applyFill="1" applyBorder="1" applyAlignment="1" applyProtection="1">
      <alignment horizontal="right"/>
      <protection locked="0" hidden="1"/>
    </xf>
    <xf numFmtId="164" fontId="38" fillId="9" borderId="6" xfId="6" applyNumberFormat="1" applyFont="1" applyFill="1" applyBorder="1" applyAlignment="1" applyProtection="1">
      <alignment horizontal="right"/>
      <protection locked="0" hidden="1"/>
    </xf>
    <xf numFmtId="164" fontId="38" fillId="9" borderId="16" xfId="6" applyNumberFormat="1" applyFont="1" applyFill="1" applyBorder="1" applyAlignment="1" applyProtection="1">
      <alignment horizontal="right"/>
      <protection locked="0" hidden="1"/>
    </xf>
    <xf numFmtId="3" fontId="14" fillId="9" borderId="6" xfId="0" applyNumberFormat="1" applyFont="1" applyFill="1" applyBorder="1" applyAlignment="1">
      <alignment horizontal="right" vertical="center" wrapText="1"/>
    </xf>
    <xf numFmtId="0" fontId="15" fillId="2" borderId="7" xfId="0" applyFont="1" applyFill="1" applyBorder="1" applyAlignment="1" applyProtection="1">
      <alignment horizontal="center" vertical="center"/>
    </xf>
    <xf numFmtId="0" fontId="15" fillId="6" borderId="6" xfId="0" applyFont="1" applyFill="1" applyBorder="1" applyAlignment="1" applyProtection="1">
      <alignment horizontal="right"/>
    </xf>
    <xf numFmtId="3" fontId="14" fillId="9" borderId="17" xfId="0" applyNumberFormat="1" applyFont="1" applyFill="1" applyBorder="1" applyAlignment="1">
      <alignment horizontal="center" vertical="center" wrapText="1"/>
    </xf>
    <xf numFmtId="164" fontId="38" fillId="9" borderId="17" xfId="6" applyNumberFormat="1" applyFont="1" applyFill="1" applyBorder="1" applyAlignment="1" applyProtection="1">
      <alignment horizontal="right"/>
      <protection locked="0" hidden="1"/>
    </xf>
    <xf numFmtId="3" fontId="14" fillId="9" borderId="18" xfId="0" applyNumberFormat="1" applyFont="1" applyFill="1" applyBorder="1" applyAlignment="1">
      <alignment horizontal="center" vertical="center" wrapText="1"/>
    </xf>
    <xf numFmtId="164" fontId="38" fillId="9" borderId="18" xfId="6" applyNumberFormat="1" applyFont="1" applyFill="1" applyBorder="1" applyAlignment="1" applyProtection="1">
      <alignment horizontal="right"/>
      <protection locked="0" hidden="1"/>
    </xf>
    <xf numFmtId="3" fontId="14" fillId="9" borderId="19" xfId="0" applyNumberFormat="1" applyFont="1" applyFill="1" applyBorder="1" applyAlignment="1">
      <alignment horizontal="center" vertical="center" wrapText="1"/>
    </xf>
    <xf numFmtId="164" fontId="38" fillId="9" borderId="19" xfId="6" applyNumberFormat="1" applyFont="1" applyFill="1" applyBorder="1" applyAlignment="1" applyProtection="1">
      <alignment horizontal="right"/>
      <protection locked="0" hidden="1"/>
    </xf>
    <xf numFmtId="164" fontId="38" fillId="3" borderId="6" xfId="6" applyNumberFormat="1" applyFont="1" applyFill="1" applyBorder="1" applyAlignment="1" applyProtection="1">
      <alignment horizontal="right"/>
      <protection locked="0" hidden="1"/>
    </xf>
    <xf numFmtId="164" fontId="38" fillId="9" borderId="7" xfId="6" applyNumberFormat="1" applyFont="1" applyFill="1" applyBorder="1" applyAlignment="1" applyProtection="1">
      <alignment horizontal="right"/>
      <protection locked="0" hidden="1"/>
    </xf>
    <xf numFmtId="3" fontId="31" fillId="0" borderId="6" xfId="4" applyNumberFormat="1" applyFont="1" applyBorder="1" applyAlignment="1">
      <alignment vertical="center"/>
    </xf>
    <xf numFmtId="164" fontId="37" fillId="3" borderId="6" xfId="0" applyNumberFormat="1" applyFont="1" applyFill="1" applyBorder="1" applyAlignment="1">
      <alignment horizontal="center"/>
    </xf>
    <xf numFmtId="0" fontId="16" fillId="3" borderId="6" xfId="0" applyNumberFormat="1" applyFont="1" applyFill="1" applyBorder="1" applyAlignment="1" applyProtection="1">
      <alignment horizontal="center"/>
      <protection locked="0"/>
    </xf>
    <xf numFmtId="165" fontId="16" fillId="3" borderId="6" xfId="0" applyNumberFormat="1" applyFont="1" applyFill="1" applyBorder="1" applyAlignment="1" applyProtection="1">
      <alignment horizontal="center"/>
      <protection locked="0"/>
    </xf>
    <xf numFmtId="166" fontId="17" fillId="3" borderId="6" xfId="0" applyNumberFormat="1" applyFont="1" applyFill="1" applyBorder="1" applyAlignment="1" applyProtection="1">
      <alignment horizontal="center"/>
    </xf>
    <xf numFmtId="3" fontId="14" fillId="3" borderId="6" xfId="0" applyNumberFormat="1" applyFont="1" applyFill="1" applyBorder="1" applyAlignment="1">
      <alignment horizontal="right" vertical="center" wrapText="1"/>
    </xf>
    <xf numFmtId="166" fontId="16" fillId="3" borderId="6" xfId="0" applyNumberFormat="1" applyFont="1" applyFill="1" applyBorder="1" applyAlignment="1" applyProtection="1">
      <alignment horizontal="center"/>
    </xf>
    <xf numFmtId="4" fontId="16" fillId="3" borderId="6" xfId="0" applyNumberFormat="1" applyFont="1" applyFill="1" applyBorder="1" applyAlignment="1" applyProtection="1">
      <alignment horizontal="right"/>
    </xf>
    <xf numFmtId="4" fontId="16" fillId="3" borderId="6" xfId="0" applyNumberFormat="1" applyFont="1" applyFill="1" applyBorder="1" applyAlignment="1" applyProtection="1">
      <alignment horizontal="center"/>
    </xf>
    <xf numFmtId="4" fontId="17" fillId="3" borderId="6" xfId="0" applyNumberFormat="1" applyFont="1" applyFill="1" applyBorder="1" applyAlignment="1" applyProtection="1">
      <alignment horizontal="right"/>
    </xf>
    <xf numFmtId="0" fontId="0" fillId="3" borderId="0" xfId="0" applyFill="1" applyProtection="1"/>
    <xf numFmtId="0" fontId="38" fillId="3" borderId="0" xfId="0" applyFont="1" applyFill="1" applyAlignment="1" applyProtection="1"/>
    <xf numFmtId="164" fontId="38" fillId="3" borderId="17" xfId="6" applyNumberFormat="1" applyFont="1" applyFill="1" applyBorder="1" applyAlignment="1" applyProtection="1">
      <alignment horizontal="right"/>
      <protection locked="0" hidden="1"/>
    </xf>
    <xf numFmtId="164" fontId="20" fillId="3" borderId="6" xfId="0" applyNumberFormat="1" applyFont="1" applyFill="1" applyBorder="1" applyAlignment="1">
      <alignment horizontal="center"/>
    </xf>
    <xf numFmtId="164" fontId="38" fillId="3" borderId="5" xfId="6" applyNumberFormat="1" applyFont="1" applyFill="1" applyBorder="1" applyAlignment="1" applyProtection="1">
      <alignment horizontal="right"/>
      <protection locked="0" hidden="1"/>
    </xf>
    <xf numFmtId="3" fontId="14" fillId="9" borderId="6" xfId="0" applyNumberFormat="1" applyFont="1" applyFill="1" applyBorder="1" applyAlignment="1">
      <alignment vertical="center" wrapText="1"/>
    </xf>
    <xf numFmtId="3" fontId="14" fillId="3" borderId="6" xfId="0" applyNumberFormat="1" applyFont="1" applyFill="1" applyBorder="1" applyAlignment="1">
      <alignment vertical="center" wrapText="1"/>
    </xf>
    <xf numFmtId="3" fontId="14" fillId="9" borderId="5" xfId="0" applyNumberFormat="1" applyFont="1" applyFill="1" applyBorder="1" applyAlignment="1">
      <alignment vertical="center" wrapText="1"/>
    </xf>
    <xf numFmtId="3" fontId="14" fillId="9" borderId="16" xfId="0" applyNumberFormat="1" applyFont="1" applyFill="1" applyBorder="1" applyAlignment="1">
      <alignment vertical="center" wrapText="1"/>
    </xf>
    <xf numFmtId="3" fontId="14" fillId="3" borderId="17" xfId="0" applyNumberFormat="1" applyFont="1" applyFill="1" applyBorder="1" applyAlignment="1">
      <alignment vertical="center" wrapText="1"/>
    </xf>
    <xf numFmtId="3" fontId="14" fillId="9" borderId="17" xfId="0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vertical="center" wrapText="1"/>
    </xf>
    <xf numFmtId="3" fontId="14" fillId="9" borderId="5" xfId="0" applyNumberFormat="1" applyFont="1" applyFill="1" applyBorder="1" applyAlignment="1">
      <alignment horizontal="right" vertical="center" wrapText="1"/>
    </xf>
    <xf numFmtId="3" fontId="14" fillId="9" borderId="16" xfId="0" applyNumberFormat="1" applyFont="1" applyFill="1" applyBorder="1" applyAlignment="1">
      <alignment horizontal="right" vertical="center" wrapText="1"/>
    </xf>
    <xf numFmtId="3" fontId="14" fillId="9" borderId="17" xfId="0" applyNumberFormat="1" applyFont="1" applyFill="1" applyBorder="1" applyAlignment="1">
      <alignment horizontal="right" vertical="center" wrapText="1"/>
    </xf>
    <xf numFmtId="165" fontId="34" fillId="3" borderId="6" xfId="0" applyNumberFormat="1" applyFont="1" applyFill="1" applyBorder="1" applyAlignment="1" applyProtection="1">
      <alignment horizontal="center"/>
      <protection locked="0"/>
    </xf>
    <xf numFmtId="164" fontId="36" fillId="3" borderId="6" xfId="0" applyNumberFormat="1" applyFont="1" applyFill="1" applyBorder="1" applyAlignment="1">
      <alignment horizontal="center"/>
    </xf>
    <xf numFmtId="0" fontId="39" fillId="3" borderId="0" xfId="0" applyFont="1" applyFill="1" applyAlignment="1" applyProtection="1"/>
    <xf numFmtId="3" fontId="14" fillId="9" borderId="7" xfId="0" applyNumberFormat="1" applyFont="1" applyFill="1" applyBorder="1" applyAlignment="1">
      <alignment horizontal="right" vertical="center" wrapText="1"/>
    </xf>
    <xf numFmtId="3" fontId="14" fillId="3" borderId="16" xfId="0" applyNumberFormat="1" applyFont="1" applyFill="1" applyBorder="1" applyAlignment="1">
      <alignment horizontal="right" vertical="center" wrapText="1"/>
    </xf>
    <xf numFmtId="164" fontId="38" fillId="3" borderId="7" xfId="6" applyNumberFormat="1" applyFont="1" applyFill="1" applyBorder="1" applyAlignment="1" applyProtection="1">
      <alignment horizontal="right"/>
      <protection locked="0" hidden="1"/>
    </xf>
    <xf numFmtId="164" fontId="38" fillId="3" borderId="16" xfId="6" applyNumberFormat="1" applyFont="1" applyFill="1" applyBorder="1" applyAlignment="1" applyProtection="1">
      <alignment horizontal="right"/>
      <protection locked="0" hidden="1"/>
    </xf>
    <xf numFmtId="3" fontId="14" fillId="3" borderId="5" xfId="0" applyNumberFormat="1" applyFont="1" applyFill="1" applyBorder="1" applyAlignment="1">
      <alignment horizontal="right" vertical="center" wrapText="1"/>
    </xf>
    <xf numFmtId="3" fontId="14" fillId="9" borderId="19" xfId="0" applyNumberFormat="1" applyFont="1" applyFill="1" applyBorder="1" applyAlignment="1">
      <alignment horizontal="right" vertical="center" wrapText="1"/>
    </xf>
    <xf numFmtId="0" fontId="15" fillId="2" borderId="6" xfId="0" applyFont="1" applyFill="1" applyBorder="1" applyAlignment="1" applyProtection="1">
      <alignment horizontal="center" vertical="center"/>
    </xf>
    <xf numFmtId="0" fontId="29" fillId="5" borderId="6" xfId="3" applyFont="1" applyFill="1" applyBorder="1" applyAlignment="1">
      <alignment horizontal="center" vertical="center"/>
    </xf>
    <xf numFmtId="17" fontId="29" fillId="5" borderId="6" xfId="3" applyNumberFormat="1" applyFont="1" applyFill="1" applyBorder="1" applyAlignment="1">
      <alignment horizontal="center" vertical="center"/>
    </xf>
    <xf numFmtId="17" fontId="29" fillId="5" borderId="1" xfId="3" applyNumberFormat="1" applyFont="1" applyFill="1" applyBorder="1" applyAlignment="1">
      <alignment horizontal="center" vertical="center" wrapText="1"/>
    </xf>
    <xf numFmtId="17" fontId="29" fillId="5" borderId="13" xfId="3" applyNumberFormat="1" applyFont="1" applyFill="1" applyBorder="1" applyAlignment="1">
      <alignment horizontal="center" vertical="center" wrapText="1"/>
    </xf>
    <xf numFmtId="0" fontId="29" fillId="5" borderId="11" xfId="3" applyFont="1" applyFill="1" applyBorder="1" applyAlignment="1">
      <alignment horizontal="center" vertical="center"/>
    </xf>
    <xf numFmtId="0" fontId="29" fillId="5" borderId="8" xfId="3" applyFont="1" applyFill="1" applyBorder="1" applyAlignment="1">
      <alignment horizontal="center" vertical="center"/>
    </xf>
    <xf numFmtId="4" fontId="29" fillId="5" borderId="11" xfId="3" applyNumberFormat="1" applyFont="1" applyFill="1" applyBorder="1" applyAlignment="1">
      <alignment horizontal="center" vertical="center"/>
    </xf>
    <xf numFmtId="4" fontId="29" fillId="5" borderId="8" xfId="3" applyNumberFormat="1" applyFont="1" applyFill="1" applyBorder="1" applyAlignment="1">
      <alignment horizontal="center" vertical="center"/>
    </xf>
    <xf numFmtId="0" fontId="29" fillId="5" borderId="1" xfId="3" applyFont="1" applyFill="1" applyBorder="1" applyAlignment="1">
      <alignment horizontal="center" vertical="center"/>
    </xf>
    <xf numFmtId="0" fontId="29" fillId="5" borderId="13" xfId="3" applyFont="1" applyFill="1" applyBorder="1" applyAlignment="1">
      <alignment horizontal="center" vertical="center"/>
    </xf>
    <xf numFmtId="0" fontId="29" fillId="5" borderId="14" xfId="3" applyFont="1" applyFill="1" applyBorder="1" applyAlignment="1">
      <alignment horizontal="center" vertical="center"/>
    </xf>
    <xf numFmtId="0" fontId="29" fillId="5" borderId="15" xfId="3" applyFont="1" applyFill="1" applyBorder="1" applyAlignment="1">
      <alignment horizontal="center" vertical="center"/>
    </xf>
    <xf numFmtId="164" fontId="6" fillId="3" borderId="6" xfId="1" applyNumberFormat="1" applyFont="1" applyFill="1" applyBorder="1" applyAlignment="1">
      <alignment horizontal="center"/>
    </xf>
    <xf numFmtId="3" fontId="6" fillId="3" borderId="6" xfId="1" applyNumberFormat="1" applyFont="1" applyFill="1" applyBorder="1" applyAlignment="1">
      <alignment horizontal="center"/>
    </xf>
    <xf numFmtId="0" fontId="15" fillId="6" borderId="6" xfId="0" applyFont="1" applyFill="1" applyBorder="1" applyAlignment="1" applyProtection="1">
      <alignment horizontal="center"/>
    </xf>
    <xf numFmtId="49" fontId="15" fillId="2" borderId="4" xfId="0" applyNumberFormat="1" applyFont="1" applyFill="1" applyBorder="1" applyAlignment="1" applyProtection="1">
      <alignment horizontal="center" vertical="center"/>
    </xf>
    <xf numFmtId="49" fontId="15" fillId="2" borderId="9" xfId="0" applyNumberFormat="1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5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0" fontId="15" fillId="2" borderId="6" xfId="0" applyNumberFormat="1" applyFont="1" applyFill="1" applyBorder="1" applyAlignment="1">
      <alignment horizontal="center" vertical="center"/>
    </xf>
    <xf numFmtId="0" fontId="15" fillId="6" borderId="6" xfId="0" applyFont="1" applyFill="1" applyBorder="1" applyAlignment="1" applyProtection="1">
      <alignment horizontal="right"/>
    </xf>
    <xf numFmtId="164" fontId="6" fillId="3" borderId="11" xfId="1" applyNumberFormat="1" applyFont="1" applyFill="1" applyBorder="1" applyAlignment="1">
      <alignment horizontal="center"/>
    </xf>
    <xf numFmtId="164" fontId="6" fillId="3" borderId="8" xfId="1" applyNumberFormat="1" applyFont="1" applyFill="1" applyBorder="1" applyAlignment="1">
      <alignment horizontal="center"/>
    </xf>
    <xf numFmtId="0" fontId="15" fillId="6" borderId="11" xfId="0" applyFont="1" applyFill="1" applyBorder="1" applyAlignment="1" applyProtection="1">
      <alignment horizontal="center"/>
    </xf>
    <xf numFmtId="0" fontId="15" fillId="6" borderId="12" xfId="0" applyFont="1" applyFill="1" applyBorder="1" applyAlignment="1" applyProtection="1">
      <alignment horizontal="center"/>
    </xf>
    <xf numFmtId="0" fontId="15" fillId="6" borderId="8" xfId="0" applyFont="1" applyFill="1" applyBorder="1" applyAlignment="1" applyProtection="1">
      <alignment horizontal="center"/>
    </xf>
    <xf numFmtId="164" fontId="6" fillId="3" borderId="12" xfId="1" applyNumberFormat="1" applyFont="1" applyFill="1" applyBorder="1" applyAlignment="1">
      <alignment horizontal="center"/>
    </xf>
  </cellXfs>
  <cellStyles count="7">
    <cellStyle name="Comma" xfId="1" builtinId="3"/>
    <cellStyle name="Comma 2" xfId="4"/>
    <cellStyle name="Comma 2 2" xfId="6"/>
    <cellStyle name="Normal" xfId="0" builtinId="0"/>
    <cellStyle name="Normal 2" xfId="3"/>
    <cellStyle name="Normal 2 2" xfId="5"/>
    <cellStyle name="Normal_Sheet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_PUBLIC%20DATA%20WEEKLY%20BACKUP\LOGISTIC\TRUONG\RAW_MATERIALS_SYSTEM_CONTROL\GIAO%20ROD%20DI%20GIA%20CONG%20AB-SAG%20ROD-B%20ROD\TAM%20NGUYEN\TAM%20NGUYE-DELIVERY%20MONITORING\TAM%20NGUYEN%20DELIVERY%20MONITO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"/>
      <sheetName val="08-2009"/>
      <sheetName val="REPORT"/>
      <sheetName val="May 2010"/>
      <sheetName val="ISSUE"/>
      <sheetName val="RECEIPTED"/>
      <sheetName val="Issue Slip"/>
      <sheetName val="Detail Rec"/>
      <sheetName val="Rejected Data"/>
      <sheetName val="PO"/>
      <sheetName val="RETURN REPORT"/>
      <sheetName val="RECEIPT-RETURN"/>
      <sheetName val="ISSUE RETURN "/>
      <sheetName val="Return Slip"/>
      <sheetName val="Request"/>
      <sheetName val="WH_Layout"/>
      <sheetName val="Daily Report"/>
      <sheetName val="job"/>
      <sheetName val="GRN"/>
      <sheetName val="GRN2"/>
      <sheetName val="FB6x150"/>
      <sheetName val="09-2009"/>
      <sheetName val="REPORT 07-2009"/>
      <sheetName val="Item Code"/>
      <sheetName val="Sheet2"/>
      <sheetName val="Goods Receipt 2"/>
      <sheetName val="Sheet3"/>
      <sheetName val="Sheet8"/>
    </sheetNames>
    <sheetDataSet>
      <sheetData sheetId="0" refreshError="1"/>
      <sheetData sheetId="1" refreshError="1"/>
      <sheetData sheetId="2">
        <row r="8">
          <cell r="D8" t="str">
            <v>Item Code</v>
          </cell>
        </row>
        <row r="11">
          <cell r="D11" t="str">
            <v>0300401350005800</v>
          </cell>
        </row>
        <row r="12">
          <cell r="D12" t="str">
            <v>0300401500006000S400</v>
          </cell>
        </row>
        <row r="13">
          <cell r="D13" t="str">
            <v>0300401500006000G50</v>
          </cell>
        </row>
        <row r="14">
          <cell r="D14" t="str">
            <v>0300401500006000S400</v>
          </cell>
        </row>
        <row r="15">
          <cell r="D15" t="str">
            <v>0300401500006000S400</v>
          </cell>
        </row>
        <row r="16">
          <cell r="D16" t="str">
            <v>0300401500006000S400</v>
          </cell>
        </row>
        <row r="17">
          <cell r="D17" t="str">
            <v>0300401500006000S400</v>
          </cell>
        </row>
        <row r="18">
          <cell r="D18" t="str">
            <v>0300401500006000S400</v>
          </cell>
        </row>
        <row r="19">
          <cell r="D19" t="str">
            <v>0300401500006000S400</v>
          </cell>
        </row>
        <row r="20">
          <cell r="D20" t="str">
            <v>0300401500006000S400</v>
          </cell>
        </row>
        <row r="21">
          <cell r="D21" t="str">
            <v>0300401500006000S400</v>
          </cell>
        </row>
        <row r="22">
          <cell r="D22" t="str">
            <v>0300401500006000S400</v>
          </cell>
        </row>
        <row r="23">
          <cell r="D23" t="str">
            <v>0300401500006000S400</v>
          </cell>
        </row>
        <row r="24">
          <cell r="D24" t="str">
            <v>0300401500006000S400</v>
          </cell>
        </row>
        <row r="25">
          <cell r="D25" t="str">
            <v>0300401500006000S400</v>
          </cell>
        </row>
        <row r="26">
          <cell r="D26" t="str">
            <v>0300401500006000S400</v>
          </cell>
        </row>
        <row r="27">
          <cell r="D27" t="str">
            <v>0300401500006000S400</v>
          </cell>
        </row>
        <row r="28">
          <cell r="D28" t="str">
            <v>0300500550000550CP</v>
          </cell>
        </row>
        <row r="29">
          <cell r="D29" t="str">
            <v>0300501350005800</v>
          </cell>
        </row>
        <row r="30">
          <cell r="D30" t="str">
            <v>0300501350011600</v>
          </cell>
        </row>
        <row r="31">
          <cell r="D31" t="str">
            <v>0300501500006000P</v>
          </cell>
        </row>
        <row r="32">
          <cell r="D32" t="str">
            <v>0300501500006000P</v>
          </cell>
        </row>
        <row r="33">
          <cell r="D33" t="str">
            <v>0300501500006000CP</v>
          </cell>
        </row>
        <row r="34">
          <cell r="D34" t="str">
            <v>RP05150003000G36CH</v>
          </cell>
        </row>
        <row r="35">
          <cell r="D35" t="str">
            <v>RP05150003000G36CH</v>
          </cell>
        </row>
        <row r="36">
          <cell r="D36" t="str">
            <v>RP05150003000G36CH</v>
          </cell>
        </row>
        <row r="194">
          <cell r="D194" t="str">
            <v>Prepared by</v>
          </cell>
        </row>
      </sheetData>
      <sheetData sheetId="3" refreshError="1"/>
      <sheetData sheetId="4" refreshError="1"/>
      <sheetData sheetId="5"/>
      <sheetData sheetId="6">
        <row r="1">
          <cell r="L1" t="str">
            <v>A</v>
          </cell>
        </row>
      </sheetData>
      <sheetData sheetId="7"/>
      <sheetData sheetId="8" refreshError="1"/>
      <sheetData sheetId="9"/>
      <sheetData sheetId="10">
        <row r="5">
          <cell r="A5" t="str">
            <v>Kirby South East Asia., Ltd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L42"/>
  <sheetViews>
    <sheetView showGridLines="0" view="pageBreakPreview" topLeftCell="A22" zoomScale="60" zoomScaleNormal="70" workbookViewId="0">
      <selection activeCell="D35" sqref="D35"/>
    </sheetView>
  </sheetViews>
  <sheetFormatPr defaultColWidth="9.140625" defaultRowHeight="16.5"/>
  <cols>
    <col min="1" max="1" width="5.42578125" style="107" customWidth="1"/>
    <col min="2" max="2" width="26.28515625" style="107" bestFit="1" customWidth="1"/>
    <col min="3" max="3" width="15.28515625" style="179" customWidth="1"/>
    <col min="4" max="4" width="15.85546875" style="173" bestFit="1" customWidth="1"/>
    <col min="5" max="5" width="15.85546875" style="173" customWidth="1"/>
    <col min="6" max="10" width="18" style="107" customWidth="1"/>
    <col min="11" max="12" width="19.28515625" style="107" customWidth="1"/>
    <col min="13" max="16384" width="9.140625" style="107"/>
  </cols>
  <sheetData>
    <row r="1" spans="1:11" ht="25.5">
      <c r="A1" s="105" t="s">
        <v>4</v>
      </c>
      <c r="B1" s="106"/>
    </row>
    <row r="2" spans="1:11" ht="25.5">
      <c r="A2" s="105" t="s">
        <v>157</v>
      </c>
      <c r="B2" s="106"/>
    </row>
    <row r="3" spans="1:11">
      <c r="A3" s="222" t="s">
        <v>156</v>
      </c>
    </row>
    <row r="4" spans="1:11">
      <c r="K4" s="108"/>
    </row>
    <row r="5" spans="1:11" s="109" customFormat="1" ht="36.75" customHeight="1">
      <c r="A5" s="307" t="s">
        <v>0</v>
      </c>
      <c r="B5" s="307" t="s">
        <v>19</v>
      </c>
      <c r="C5" s="180" t="s">
        <v>20</v>
      </c>
      <c r="D5" s="307" t="s">
        <v>21</v>
      </c>
      <c r="E5" s="308">
        <v>42401</v>
      </c>
      <c r="F5" s="308"/>
      <c r="G5" s="308"/>
      <c r="H5" s="308"/>
      <c r="I5" s="309" t="s">
        <v>65</v>
      </c>
      <c r="J5" s="310"/>
    </row>
    <row r="6" spans="1:11" s="109" customFormat="1" ht="38.25" customHeight="1">
      <c r="A6" s="307"/>
      <c r="B6" s="307"/>
      <c r="C6" s="180" t="s">
        <v>22</v>
      </c>
      <c r="D6" s="307"/>
      <c r="E6" s="311" t="s">
        <v>63</v>
      </c>
      <c r="F6" s="312"/>
      <c r="G6" s="110" t="s">
        <v>26</v>
      </c>
      <c r="H6" s="111" t="s">
        <v>27</v>
      </c>
      <c r="I6" s="111" t="s">
        <v>22</v>
      </c>
      <c r="J6" s="119" t="s">
        <v>64</v>
      </c>
    </row>
    <row r="7" spans="1:11" s="109" customFormat="1" ht="18.75" customHeight="1">
      <c r="A7" s="118"/>
      <c r="B7" s="118"/>
      <c r="C7" s="180"/>
      <c r="D7" s="118"/>
      <c r="E7" s="118" t="s">
        <v>22</v>
      </c>
      <c r="F7" s="118" t="s">
        <v>64</v>
      </c>
      <c r="G7" s="118"/>
      <c r="H7" s="111"/>
      <c r="I7" s="111"/>
      <c r="J7" s="172"/>
    </row>
    <row r="8" spans="1:11" s="109" customFormat="1" ht="20.100000000000001" customHeight="1">
      <c r="A8" s="112">
        <v>1</v>
      </c>
      <c r="B8" s="113" t="s">
        <v>28</v>
      </c>
      <c r="C8" s="181">
        <v>34851</v>
      </c>
      <c r="D8" s="170">
        <v>16</v>
      </c>
      <c r="E8" s="224">
        <f>SUMIF('Feb 2016'!$E$9:$E$64,12,'Feb 2016'!$H$9:$H$64)</f>
        <v>1326.5213309639998</v>
      </c>
      <c r="F8" s="171"/>
      <c r="G8" s="224">
        <v>0</v>
      </c>
      <c r="H8" s="224">
        <v>0</v>
      </c>
      <c r="I8" s="224">
        <f>C8-E8</f>
        <v>33524.478669035998</v>
      </c>
      <c r="J8" s="171"/>
    </row>
    <row r="9" spans="1:11" s="109" customFormat="1" ht="20.100000000000001" customHeight="1">
      <c r="A9" s="112">
        <v>2</v>
      </c>
      <c r="B9" s="113" t="s">
        <v>23</v>
      </c>
      <c r="C9" s="181">
        <v>12305</v>
      </c>
      <c r="D9" s="170">
        <v>650</v>
      </c>
      <c r="E9" s="224">
        <f>SUMIF('Feb 2016'!$E$9:$E$64,16,'Feb 2016'!$H$9:$H$64)</f>
        <v>401.51446271999998</v>
      </c>
      <c r="F9" s="171">
        <f>SUMIF('Feb 2016'!$E$9:$E$64,16,'Feb 2016'!$G$9:$G$64)</f>
        <v>40</v>
      </c>
      <c r="G9" s="224">
        <f>'Feb 2016'!C70*25*25*787*3.14/4*0.00000785</f>
        <v>1394.2860906249998</v>
      </c>
      <c r="H9" s="224">
        <f>SUMIF('Feb 2016'!S9:S64,16,'Feb 2016'!$V$9:$V$64)</f>
        <v>14.986592</v>
      </c>
      <c r="I9" s="224">
        <f>C9-E9</f>
        <v>11903.485537279999</v>
      </c>
      <c r="J9" s="171">
        <f>D9-F9</f>
        <v>610</v>
      </c>
    </row>
    <row r="10" spans="1:11" s="109" customFormat="1" ht="20.100000000000001" customHeight="1">
      <c r="A10" s="112">
        <v>3</v>
      </c>
      <c r="B10" s="113" t="s">
        <v>24</v>
      </c>
      <c r="C10" s="181">
        <v>23161</v>
      </c>
      <c r="D10" s="170">
        <v>783</v>
      </c>
      <c r="E10" s="224">
        <f>SUMIF('Feb 2016'!$E$9:$E$64,20,'Feb 2016'!$H$9:$H$64)</f>
        <v>1987.6061306199999</v>
      </c>
      <c r="F10" s="171">
        <f>SUMIF('Feb 2016'!$E$9:$E$64,20,'Feb 2016'!$G$9:$G$64)</f>
        <v>72</v>
      </c>
      <c r="G10" s="224">
        <f>'Feb 2016'!C71*25*25*787*3.14/4*0.00000785</f>
        <v>169.73917624999999</v>
      </c>
      <c r="H10" s="224">
        <f>SUMIF('Feb 2016'!S10:S65,20,'Feb 2016'!$V$9:$V$64)</f>
        <v>70.151053999999988</v>
      </c>
      <c r="I10" s="224">
        <f>C10-E10</f>
        <v>21173.393869380001</v>
      </c>
      <c r="J10" s="171">
        <f>D10-F10</f>
        <v>711</v>
      </c>
    </row>
    <row r="11" spans="1:11" s="109" customFormat="1" ht="20.100000000000001" customHeight="1">
      <c r="A11" s="112">
        <v>4</v>
      </c>
      <c r="B11" s="113" t="s">
        <v>25</v>
      </c>
      <c r="C11" s="181">
        <v>33648</v>
      </c>
      <c r="D11" s="170">
        <v>728</v>
      </c>
      <c r="E11" s="224">
        <f>SUMIF('Feb 2016'!$E$9:$E$64,25,'Feb 2016'!$H$9:$H$64)</f>
        <v>10864.065082693747</v>
      </c>
      <c r="F11" s="171">
        <f>SUMIF('Feb 2016'!$E$9:$E$64,25,'Feb 2016'!$G$9:$G$64)</f>
        <v>252</v>
      </c>
      <c r="G11" s="224">
        <f>'Feb 2016'!C72*25*25*787*3.14/4*0.00000785</f>
        <v>530.43492578124994</v>
      </c>
      <c r="H11" s="224">
        <f>SUMIF('Feb 2016'!S11:S66,25,'Feb 2016'!$V$9:$V$64)</f>
        <v>342.48938190624995</v>
      </c>
      <c r="I11" s="224">
        <f>C11-E11</f>
        <v>22783.934917306251</v>
      </c>
      <c r="J11" s="171">
        <f>D11-F11</f>
        <v>476</v>
      </c>
    </row>
    <row r="12" spans="1:11">
      <c r="E12" s="225"/>
      <c r="F12" s="225"/>
      <c r="G12" s="225"/>
      <c r="H12" s="225"/>
      <c r="I12" s="225"/>
      <c r="J12" s="225"/>
    </row>
    <row r="13" spans="1:11">
      <c r="E13" s="225"/>
      <c r="F13" s="225"/>
      <c r="G13" s="225"/>
      <c r="H13" s="225"/>
      <c r="I13" s="225"/>
      <c r="J13" s="225"/>
    </row>
    <row r="14" spans="1:11" s="109" customFormat="1" ht="33" customHeight="1">
      <c r="A14" s="307" t="s">
        <v>0</v>
      </c>
      <c r="B14" s="307" t="s">
        <v>19</v>
      </c>
      <c r="C14" s="180" t="s">
        <v>20</v>
      </c>
      <c r="D14" s="307" t="s">
        <v>64</v>
      </c>
      <c r="E14" s="308">
        <v>42430</v>
      </c>
      <c r="F14" s="308"/>
      <c r="G14" s="308"/>
      <c r="H14" s="308"/>
      <c r="I14" s="309" t="s">
        <v>65</v>
      </c>
      <c r="J14" s="310"/>
    </row>
    <row r="15" spans="1:11" s="109" customFormat="1" ht="33" customHeight="1">
      <c r="A15" s="307"/>
      <c r="B15" s="307"/>
      <c r="C15" s="180" t="s">
        <v>22</v>
      </c>
      <c r="D15" s="307"/>
      <c r="E15" s="311" t="s">
        <v>63</v>
      </c>
      <c r="F15" s="312"/>
      <c r="G15" s="219" t="s">
        <v>26</v>
      </c>
      <c r="H15" s="111" t="s">
        <v>27</v>
      </c>
      <c r="I15" s="111" t="s">
        <v>22</v>
      </c>
      <c r="J15" s="220" t="s">
        <v>64</v>
      </c>
    </row>
    <row r="16" spans="1:11" s="109" customFormat="1" ht="18.75" customHeight="1">
      <c r="A16" s="118"/>
      <c r="B16" s="118"/>
      <c r="C16" s="180"/>
      <c r="D16" s="118"/>
      <c r="E16" s="219" t="s">
        <v>22</v>
      </c>
      <c r="F16" s="219" t="s">
        <v>64</v>
      </c>
      <c r="G16" s="219"/>
      <c r="H16" s="111"/>
      <c r="I16" s="111"/>
      <c r="J16" s="220"/>
    </row>
    <row r="17" spans="1:12" s="109" customFormat="1" ht="20.100000000000001" customHeight="1">
      <c r="A17" s="112">
        <v>1</v>
      </c>
      <c r="B17" s="113" t="s">
        <v>28</v>
      </c>
      <c r="C17" s="181">
        <f>I8</f>
        <v>33524.478669035998</v>
      </c>
      <c r="D17" s="170"/>
      <c r="E17" s="224">
        <f>SUMIF('Mar 2016'!$E$9:$E$417,12,'Mar 2016'!$H$9:$H$417)</f>
        <v>14410.705392175683</v>
      </c>
      <c r="F17" s="171"/>
      <c r="G17" s="224">
        <v>0</v>
      </c>
      <c r="H17" s="224">
        <v>0</v>
      </c>
      <c r="I17" s="224">
        <f>C17-E17</f>
        <v>19113.773276860316</v>
      </c>
      <c r="J17" s="171"/>
    </row>
    <row r="18" spans="1:12" s="109" customFormat="1" ht="20.100000000000001" customHeight="1">
      <c r="A18" s="112">
        <v>2</v>
      </c>
      <c r="B18" s="113" t="s">
        <v>23</v>
      </c>
      <c r="C18" s="181">
        <f t="shared" ref="C18:C20" si="0">I9</f>
        <v>11903.485537279999</v>
      </c>
      <c r="D18" s="170">
        <f>J9</f>
        <v>610</v>
      </c>
      <c r="E18" s="224">
        <f>SUMIF('Mar 2016'!$E$9:$E$417,16,'Mar 2016'!$H$9:$H$417)+'Mar 2016'!E433*16*16*475*3.14/4*0.00000785</f>
        <v>3698.8685361536</v>
      </c>
      <c r="F18" s="171">
        <f>SUMIF('Mar 2016'!$E$9:$E$417,16,'Mar 2016'!$G$9:$G$417)</f>
        <v>224</v>
      </c>
      <c r="G18" s="224">
        <f>'Mar 2016'!F433*16*16*475*3.14/4*0.00000785</f>
        <v>846.74244799999997</v>
      </c>
      <c r="H18" s="224">
        <f>SUMIF('Mar 2016'!$S$9:$S$417,16,'Mar 2016'!$V$9:$V$417)+H9</f>
        <v>85.171168640000019</v>
      </c>
      <c r="I18" s="224">
        <f>C18-E18</f>
        <v>8204.6170011264003</v>
      </c>
      <c r="J18" s="171">
        <f>D18-F18</f>
        <v>386</v>
      </c>
    </row>
    <row r="19" spans="1:12" s="109" customFormat="1" ht="20.100000000000001" customHeight="1">
      <c r="A19" s="112">
        <v>3</v>
      </c>
      <c r="B19" s="113" t="s">
        <v>24</v>
      </c>
      <c r="C19" s="181">
        <f t="shared" si="0"/>
        <v>21173.393869380001</v>
      </c>
      <c r="D19" s="170">
        <f t="shared" ref="D19:D20" si="1">J10</f>
        <v>711</v>
      </c>
      <c r="E19" s="224">
        <f>SUMIF('Mar 2016'!$E$9:$E$417,20,'Mar 2016'!$H$9:$H$417)+'Mar 2016'!E434*20*20*600*0.00000785</f>
        <v>6395.9613351099988</v>
      </c>
      <c r="F19" s="171">
        <f>SUMIF('Mar 2016'!$E$9:$E$417,20,'Mar 2016'!$G$9:$G$417)</f>
        <v>218</v>
      </c>
      <c r="G19" s="224">
        <f>'Mar 2016'!F434*20*20*600*3.14/4*0.00000785</f>
        <v>334.24043999999998</v>
      </c>
      <c r="H19" s="224">
        <f>SUMIF('Mar 2016'!$S$9:$S$417,20,'Mar 2016'!$V$9:$V$417)+H10</f>
        <v>204.75924299999997</v>
      </c>
      <c r="I19" s="224">
        <f>C19-E19</f>
        <v>14777.432534270003</v>
      </c>
      <c r="J19" s="171">
        <f>D19-F19</f>
        <v>493</v>
      </c>
    </row>
    <row r="20" spans="1:12" s="109" customFormat="1" ht="20.100000000000001" customHeight="1">
      <c r="A20" s="112">
        <v>4</v>
      </c>
      <c r="B20" s="113" t="s">
        <v>25</v>
      </c>
      <c r="C20" s="181">
        <f t="shared" si="0"/>
        <v>22783.934917306251</v>
      </c>
      <c r="D20" s="170">
        <f t="shared" si="1"/>
        <v>476</v>
      </c>
      <c r="E20" s="224">
        <f>SUMIF('Mar 2016'!$E$9:$E$417,25,'Mar 2016'!$H$9:$H$417)+781*25*25*787*3.14/4*0.00000785</f>
        <v>10758.486367620313</v>
      </c>
      <c r="F20" s="171">
        <f>SUMIF('Mar 2016'!$E$9:$E$417,25,'Mar 2016'!$G$9:$G$417)</f>
        <v>227</v>
      </c>
      <c r="G20" s="224">
        <f>1*25*25*787*3.14/4*0.00000785</f>
        <v>3.0310567187499999</v>
      </c>
      <c r="H20" s="224">
        <f>SUMIF('Mar 2016'!$S$9:$S$417,25,'Mar 2016'!$V$9:$V$417)+H11</f>
        <v>685.71900409374985</v>
      </c>
      <c r="I20" s="224">
        <f>C20-E20</f>
        <v>12025.448549685938</v>
      </c>
      <c r="J20" s="171">
        <f>D20-F20</f>
        <v>249</v>
      </c>
    </row>
    <row r="21" spans="1:12">
      <c r="E21" s="225"/>
      <c r="F21" s="225"/>
      <c r="G21" s="225"/>
      <c r="H21" s="225"/>
      <c r="I21" s="225"/>
      <c r="J21" s="225"/>
    </row>
    <row r="22" spans="1:12">
      <c r="E22" s="225"/>
      <c r="F22" s="225"/>
      <c r="G22" s="225"/>
      <c r="H22" s="225"/>
      <c r="I22" s="225"/>
      <c r="J22" s="225"/>
    </row>
    <row r="23" spans="1:12" s="109" customFormat="1" ht="33" customHeight="1">
      <c r="A23" s="307" t="s">
        <v>0</v>
      </c>
      <c r="B23" s="307" t="s">
        <v>19</v>
      </c>
      <c r="C23" s="180" t="s">
        <v>20</v>
      </c>
      <c r="D23" s="307" t="s">
        <v>64</v>
      </c>
      <c r="E23" s="308">
        <v>42461</v>
      </c>
      <c r="F23" s="308"/>
      <c r="G23" s="308"/>
      <c r="H23" s="308"/>
      <c r="I23" s="309" t="s">
        <v>65</v>
      </c>
      <c r="J23" s="310"/>
    </row>
    <row r="24" spans="1:12" s="109" customFormat="1" ht="33" customHeight="1">
      <c r="A24" s="307"/>
      <c r="B24" s="307"/>
      <c r="C24" s="180" t="s">
        <v>22</v>
      </c>
      <c r="D24" s="307"/>
      <c r="E24" s="311" t="s">
        <v>63</v>
      </c>
      <c r="F24" s="312"/>
      <c r="G24" s="219" t="s">
        <v>26</v>
      </c>
      <c r="H24" s="111" t="s">
        <v>27</v>
      </c>
      <c r="I24" s="111" t="s">
        <v>22</v>
      </c>
      <c r="J24" s="220" t="s">
        <v>64</v>
      </c>
    </row>
    <row r="25" spans="1:12" s="109" customFormat="1" ht="18.75" customHeight="1">
      <c r="A25" s="118"/>
      <c r="B25" s="118"/>
      <c r="C25" s="180"/>
      <c r="D25" s="118"/>
      <c r="E25" s="219" t="s">
        <v>22</v>
      </c>
      <c r="F25" s="219" t="s">
        <v>64</v>
      </c>
      <c r="G25" s="219"/>
      <c r="H25" s="111"/>
      <c r="I25" s="111"/>
      <c r="J25" s="220"/>
    </row>
    <row r="26" spans="1:12" s="109" customFormat="1" ht="20.100000000000001" customHeight="1">
      <c r="A26" s="112">
        <v>1</v>
      </c>
      <c r="B26" s="113" t="s">
        <v>28</v>
      </c>
      <c r="C26" s="181">
        <f>I17</f>
        <v>19113.773276860316</v>
      </c>
      <c r="D26" s="170"/>
      <c r="E26" s="224">
        <f>SUMIF('Apr 2016'!$E$9:$E$159,12,'Apr 2016'!$H$9:$H$159)</f>
        <v>6250.3738486869624</v>
      </c>
      <c r="F26" s="171"/>
      <c r="G26" s="224">
        <v>0</v>
      </c>
      <c r="H26" s="224">
        <v>0</v>
      </c>
      <c r="I26" s="224">
        <f>C26-E26</f>
        <v>12863.399428173354</v>
      </c>
      <c r="J26" s="171"/>
    </row>
    <row r="27" spans="1:12" s="109" customFormat="1" ht="20.100000000000001" customHeight="1">
      <c r="A27" s="112">
        <v>2</v>
      </c>
      <c r="B27" s="113" t="s">
        <v>23</v>
      </c>
      <c r="C27" s="181">
        <f t="shared" ref="C27:C29" si="2">I18</f>
        <v>8204.6170011264003</v>
      </c>
      <c r="D27" s="170">
        <f>J18</f>
        <v>386</v>
      </c>
      <c r="E27" s="224">
        <f>SUMIF('Apr 2016'!$E$9:$E$159,16,'Apr 2016'!$H$9:$H$159)+'Apr 2016'!E174*16*16*475*3.14/4*0.00000785</f>
        <v>1986.0443108223999</v>
      </c>
      <c r="F27" s="223">
        <f>SUMIF('Apr 2016'!$E$9:$E$159,16,'Apr 2016'!$G$9:$G$159)</f>
        <v>107</v>
      </c>
      <c r="G27" s="224">
        <f>'Apr 2016'!F174*16*16*475*3.14/4*0.00000785</f>
        <v>855.73440319999997</v>
      </c>
      <c r="H27" s="224">
        <f>SUMIF('Apr 2016'!$S$9:$S$159,16,'Apr 2016'!$V$9:$V$159)+H18</f>
        <v>131.64537920000001</v>
      </c>
      <c r="I27" s="224">
        <f>C27-E27</f>
        <v>6218.5726903040004</v>
      </c>
      <c r="J27" s="171">
        <f>D27-F27</f>
        <v>279</v>
      </c>
    </row>
    <row r="28" spans="1:12" s="109" customFormat="1" ht="20.100000000000001" customHeight="1">
      <c r="A28" s="112">
        <v>3</v>
      </c>
      <c r="B28" s="113" t="s">
        <v>24</v>
      </c>
      <c r="C28" s="181">
        <f t="shared" si="2"/>
        <v>14777.432534270003</v>
      </c>
      <c r="D28" s="170">
        <f t="shared" ref="D28:D29" si="3">J19</f>
        <v>493</v>
      </c>
      <c r="E28" s="224">
        <f>SUMIF('Apr 2016'!$E$9:$E$159,20,'Apr 2016'!$H$9:$H$159)+'Apr 2016'!E175*20*20*600*0.00000785</f>
        <v>4931.781101988</v>
      </c>
      <c r="F28" s="223">
        <f>SUMIF('Apr 2016'!$E$9:$E$159,20,'Apr 2016'!$G$9:$G$159)</f>
        <v>156</v>
      </c>
      <c r="G28" s="224">
        <f>'Apr 2016'!F175*20*20*600*3.14/4*0.00000785</f>
        <v>173.03598</v>
      </c>
      <c r="H28" s="224">
        <f>SUMIF('Apr 2016'!$S$9:$S$159,20,'Apr 2016'!$V$9:$V$159)+H19</f>
        <v>290.50818419999996</v>
      </c>
      <c r="I28" s="224">
        <f>C28-E28</f>
        <v>9845.651432282004</v>
      </c>
      <c r="J28" s="171">
        <f>D28-F28</f>
        <v>337</v>
      </c>
    </row>
    <row r="29" spans="1:12" s="109" customFormat="1" ht="20.100000000000001" customHeight="1">
      <c r="A29" s="112">
        <v>4</v>
      </c>
      <c r="B29" s="113" t="s">
        <v>25</v>
      </c>
      <c r="C29" s="181">
        <f t="shared" si="2"/>
        <v>12025.448549685938</v>
      </c>
      <c r="D29" s="170">
        <f t="shared" si="3"/>
        <v>249</v>
      </c>
      <c r="E29" s="224">
        <f>SUMIF('Apr 2016'!$E$9:$E$159,25,'Apr 2016'!$H$9:$H$159)+65*25*25*787*3.14/4*0.00000785</f>
        <v>9889.1830365468741</v>
      </c>
      <c r="F29" s="223">
        <f>SUMIF('Apr 2016'!$E$9:$E$159,25,'Apr 2016'!$G$9:$G$159)</f>
        <v>217</v>
      </c>
      <c r="G29" s="224">
        <f>5*25*25*787*3.14/4*0.00000785</f>
        <v>15.155283593749999</v>
      </c>
      <c r="H29" s="224">
        <f>SUMIF('Apr 2016'!$S$9:$S$159,25,'Apr 2016'!$V$9:$V$159)+H20</f>
        <v>909.43563893749979</v>
      </c>
      <c r="I29" s="224">
        <f>C29-E29</f>
        <v>2136.2655131390638</v>
      </c>
      <c r="J29" s="171">
        <f>D29-F29</f>
        <v>32</v>
      </c>
    </row>
    <row r="30" spans="1:12" s="109" customFormat="1" ht="20.100000000000001" customHeight="1">
      <c r="A30" s="174"/>
      <c r="B30" s="175"/>
      <c r="C30" s="182"/>
      <c r="D30" s="176"/>
      <c r="E30" s="176"/>
      <c r="F30" s="226"/>
      <c r="G30" s="226"/>
      <c r="H30" s="226"/>
      <c r="I30" s="226"/>
      <c r="J30" s="226"/>
      <c r="K30" s="178"/>
    </row>
    <row r="31" spans="1:12" s="109" customFormat="1" ht="20.100000000000001" customHeight="1">
      <c r="A31" s="174"/>
      <c r="B31" s="175"/>
      <c r="C31" s="182"/>
      <c r="D31" s="176"/>
      <c r="E31" s="176"/>
      <c r="F31" s="226"/>
      <c r="G31" s="178"/>
      <c r="H31" s="226"/>
      <c r="I31" s="226"/>
      <c r="J31" s="226"/>
      <c r="K31" s="178"/>
    </row>
    <row r="32" spans="1:12" s="109" customFormat="1" ht="33" customHeight="1">
      <c r="A32" s="307" t="s">
        <v>0</v>
      </c>
      <c r="B32" s="307" t="s">
        <v>19</v>
      </c>
      <c r="C32" s="313" t="s">
        <v>20</v>
      </c>
      <c r="D32" s="314"/>
      <c r="E32" s="315" t="s">
        <v>64</v>
      </c>
      <c r="F32" s="316"/>
      <c r="G32" s="308">
        <v>42491</v>
      </c>
      <c r="H32" s="308"/>
      <c r="I32" s="308"/>
      <c r="J32" s="308"/>
      <c r="K32" s="309" t="s">
        <v>65</v>
      </c>
      <c r="L32" s="310"/>
    </row>
    <row r="33" spans="1:12" s="109" customFormat="1" ht="33" customHeight="1">
      <c r="A33" s="307"/>
      <c r="B33" s="307"/>
      <c r="C33" s="180" t="s">
        <v>22</v>
      </c>
      <c r="D33" s="180" t="s">
        <v>22</v>
      </c>
      <c r="E33" s="317"/>
      <c r="F33" s="318"/>
      <c r="G33" s="311" t="s">
        <v>63</v>
      </c>
      <c r="H33" s="312"/>
      <c r="I33" s="219" t="s">
        <v>26</v>
      </c>
      <c r="J33" s="111" t="s">
        <v>27</v>
      </c>
      <c r="K33" s="111" t="s">
        <v>22</v>
      </c>
      <c r="L33" s="220" t="s">
        <v>64</v>
      </c>
    </row>
    <row r="34" spans="1:12" s="109" customFormat="1" ht="18.75" customHeight="1">
      <c r="A34" s="118"/>
      <c r="B34" s="118"/>
      <c r="C34" s="180"/>
      <c r="D34" s="180" t="s">
        <v>173</v>
      </c>
      <c r="E34" s="221"/>
      <c r="F34" s="221" t="s">
        <v>174</v>
      </c>
      <c r="G34" s="219" t="s">
        <v>22</v>
      </c>
      <c r="H34" s="219" t="s">
        <v>64</v>
      </c>
      <c r="I34" s="219"/>
      <c r="J34" s="111"/>
      <c r="K34" s="111"/>
      <c r="L34" s="220"/>
    </row>
    <row r="35" spans="1:12" s="109" customFormat="1" ht="20.100000000000001" customHeight="1">
      <c r="A35" s="112">
        <v>1</v>
      </c>
      <c r="B35" s="113" t="s">
        <v>28</v>
      </c>
      <c r="C35" s="181">
        <f>I26</f>
        <v>12863.399428173354</v>
      </c>
      <c r="D35" s="181">
        <v>17311</v>
      </c>
      <c r="E35" s="170"/>
      <c r="F35" s="170">
        <v>8</v>
      </c>
      <c r="G35" s="224">
        <f>SUMIF('May 2016'!$E$9:$E$440,12,'May 2016'!$H$9:$H$440)</f>
        <v>30172.765067844473</v>
      </c>
      <c r="H35" s="171"/>
      <c r="I35" s="224">
        <v>0</v>
      </c>
      <c r="J35" s="224">
        <v>0</v>
      </c>
      <c r="K35" s="224">
        <f>(C35+D35)-G35</f>
        <v>1.6343603288805753</v>
      </c>
      <c r="L35" s="171"/>
    </row>
    <row r="36" spans="1:12" s="109" customFormat="1" ht="20.100000000000001" customHeight="1">
      <c r="A36" s="112">
        <v>2</v>
      </c>
      <c r="B36" s="113" t="s">
        <v>23</v>
      </c>
      <c r="C36" s="181">
        <f>I27</f>
        <v>6218.5726903040004</v>
      </c>
      <c r="D36" s="181">
        <v>6152</v>
      </c>
      <c r="E36" s="170">
        <f>J27</f>
        <v>279</v>
      </c>
      <c r="F36" s="170">
        <v>325</v>
      </c>
      <c r="G36" s="224">
        <f>SUMIF('May 2016'!$E$9:$E$440,16,'May 2016'!$H$9:$H$440)+'May 2016'!E460*16*16*475*3.14/4*0.00000785</f>
        <v>9574.9617089407966</v>
      </c>
      <c r="H36" s="224">
        <f>SUMIF('May 2016'!$E$9:$E$440,16,'May 2016'!$G$9:$G$440)</f>
        <v>604</v>
      </c>
      <c r="I36" s="224">
        <f>'May 2016'!F460*16*16*475*3.14/4*0.00000785</f>
        <v>2555.9632655999999</v>
      </c>
      <c r="J36" s="224">
        <f>SUMIF('May 2016'!$AA$9:$AA$440,16,'May 2016'!$AD$9:$AD$440)+H27</f>
        <v>337.1904323199999</v>
      </c>
      <c r="K36" s="224">
        <f>(C36+D36)-G36</f>
        <v>2795.6109813632047</v>
      </c>
      <c r="L36" s="171">
        <f>(E36+F36)-H36</f>
        <v>0</v>
      </c>
    </row>
    <row r="37" spans="1:12" s="109" customFormat="1" ht="20.100000000000001" customHeight="1">
      <c r="A37" s="112">
        <v>3</v>
      </c>
      <c r="B37" s="113" t="s">
        <v>24</v>
      </c>
      <c r="C37" s="181">
        <f>I28</f>
        <v>9845.651432282004</v>
      </c>
      <c r="D37" s="181">
        <v>11595</v>
      </c>
      <c r="E37" s="170">
        <f t="shared" ref="E37:E38" si="4">J28</f>
        <v>337</v>
      </c>
      <c r="F37" s="170">
        <v>392</v>
      </c>
      <c r="G37" s="224">
        <f>SUMIF('May 2016'!$E$9:$E$440,20,'May 2016'!$H$9:$H$440)+'May 2016'!E461*20*20*600*0.00000785</f>
        <v>21173.957993359993</v>
      </c>
      <c r="H37" s="224">
        <f>SUMIF('May 2016'!$E$9:$E$440,20,'May 2016'!$G$9:$G$440)</f>
        <v>729</v>
      </c>
      <c r="I37" s="224">
        <f>'May 2016'!F461*20*20*600*3.14/4*0.00000785</f>
        <v>717.28589999999997</v>
      </c>
      <c r="J37" s="224">
        <f>SUMIF('May 2016'!$AA$9:$AA$440,20,'May 2016'!$AD$9:$AD$440)+H28</f>
        <v>697.11808819999987</v>
      </c>
      <c r="K37" s="224">
        <f>(C37+D37)-G37</f>
        <v>266.69343892201141</v>
      </c>
      <c r="L37" s="171">
        <f>(E37+F37)-H37</f>
        <v>0</v>
      </c>
    </row>
    <row r="38" spans="1:12" s="109" customFormat="1" ht="20.100000000000001" customHeight="1">
      <c r="A38" s="112">
        <v>4</v>
      </c>
      <c r="B38" s="113" t="s">
        <v>25</v>
      </c>
      <c r="C38" s="181">
        <f>I29</f>
        <v>2136.2655131390638</v>
      </c>
      <c r="D38" s="181">
        <v>13404</v>
      </c>
      <c r="E38" s="170">
        <f t="shared" si="4"/>
        <v>32</v>
      </c>
      <c r="F38" s="170">
        <v>290</v>
      </c>
      <c r="G38" s="224">
        <f>SUMIF('May 2016'!$E$9:$E$440,25,'May 2016'!$H$9:$H$440)+711*25*25*787*3.14/4*0.00000785</f>
        <v>14331.193191609376</v>
      </c>
      <c r="H38" s="224">
        <f>SUMIF('May 2016'!$E$9:$E$440,25,'May 2016'!$G$9:$G$440)</f>
        <v>322</v>
      </c>
      <c r="I38" s="224">
        <v>0</v>
      </c>
      <c r="J38" s="224">
        <f>SUMIF('May 2016'!$AA$9:$AA$440,25,'May 2016'!$AD$9:$AD$440)+H29</f>
        <v>1484.8665439374997</v>
      </c>
      <c r="K38" s="224">
        <f>(C38+D38)-G38</f>
        <v>1209.0723215296875</v>
      </c>
      <c r="L38" s="171">
        <f>(E38+F38)-H38</f>
        <v>0</v>
      </c>
    </row>
    <row r="39" spans="1:12" s="109" customFormat="1" ht="20.100000000000001" customHeight="1">
      <c r="A39" s="174"/>
      <c r="B39" s="175"/>
      <c r="C39" s="182"/>
      <c r="D39" s="176"/>
      <c r="E39" s="176"/>
      <c r="F39" s="177"/>
      <c r="G39" s="178"/>
      <c r="H39" s="177"/>
      <c r="I39" s="177"/>
      <c r="J39" s="177"/>
      <c r="K39" s="178"/>
    </row>
    <row r="40" spans="1:12" s="109" customFormat="1" ht="20.100000000000001" customHeight="1">
      <c r="A40" s="174"/>
      <c r="B40" s="175"/>
      <c r="C40" s="182"/>
      <c r="D40" s="176"/>
      <c r="E40" s="176"/>
      <c r="F40" s="177"/>
      <c r="G40" s="178"/>
      <c r="H40" s="177"/>
      <c r="I40" s="177"/>
      <c r="J40" s="177"/>
      <c r="K40" s="178"/>
    </row>
    <row r="41" spans="1:12" s="109" customFormat="1" ht="20.100000000000001" customHeight="1">
      <c r="A41" s="174"/>
      <c r="B41" s="175"/>
      <c r="C41" s="182"/>
      <c r="D41" s="176"/>
      <c r="E41" s="176"/>
      <c r="F41" s="177"/>
      <c r="G41" s="178"/>
      <c r="H41" s="177"/>
      <c r="I41" s="177"/>
      <c r="J41" s="177"/>
      <c r="K41" s="178"/>
    </row>
    <row r="42" spans="1:12" s="109" customFormat="1" ht="20.100000000000001" customHeight="1">
      <c r="A42" s="174"/>
      <c r="B42" s="175"/>
      <c r="C42" s="182"/>
      <c r="D42" s="176"/>
      <c r="E42" s="176"/>
      <c r="F42" s="177"/>
      <c r="G42" s="178"/>
      <c r="H42" s="177"/>
      <c r="I42" s="177"/>
      <c r="J42" s="177"/>
      <c r="K42" s="178"/>
    </row>
  </sheetData>
  <mergeCells count="25">
    <mergeCell ref="I5:J5"/>
    <mergeCell ref="E6:F6"/>
    <mergeCell ref="A14:A15"/>
    <mergeCell ref="B14:B15"/>
    <mergeCell ref="D14:D15"/>
    <mergeCell ref="E14:H14"/>
    <mergeCell ref="I14:J14"/>
    <mergeCell ref="E15:F15"/>
    <mergeCell ref="A5:A6"/>
    <mergeCell ref="B5:B6"/>
    <mergeCell ref="D5:D6"/>
    <mergeCell ref="E5:H5"/>
    <mergeCell ref="A23:A24"/>
    <mergeCell ref="B23:B24"/>
    <mergeCell ref="D23:D24"/>
    <mergeCell ref="E23:H23"/>
    <mergeCell ref="I23:J23"/>
    <mergeCell ref="E24:F24"/>
    <mergeCell ref="A32:A33"/>
    <mergeCell ref="B32:B33"/>
    <mergeCell ref="G32:J32"/>
    <mergeCell ref="K32:L32"/>
    <mergeCell ref="G33:H33"/>
    <mergeCell ref="C32:D32"/>
    <mergeCell ref="E32:F33"/>
  </mergeCells>
  <pageMargins left="0.7" right="0.7" top="0.75" bottom="0.75" header="0.3" footer="0.3"/>
  <pageSetup paperSize="8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107"/>
  <sheetViews>
    <sheetView topLeftCell="A46" zoomScale="85" zoomScaleNormal="85" workbookViewId="0">
      <selection activeCell="C72" sqref="C72"/>
    </sheetView>
  </sheetViews>
  <sheetFormatPr defaultColWidth="9.140625" defaultRowHeight="15"/>
  <cols>
    <col min="1" max="1" width="3.85546875" style="19" customWidth="1"/>
    <col min="2" max="2" width="17.140625" style="20" customWidth="1"/>
    <col min="3" max="3" width="11.140625" style="135" customWidth="1"/>
    <col min="4" max="4" width="13.28515625" style="64" customWidth="1"/>
    <col min="5" max="5" width="10.7109375" style="32" customWidth="1"/>
    <col min="6" max="7" width="10.7109375" style="40" customWidth="1"/>
    <col min="8" max="8" width="10.7109375" style="48" customWidth="1"/>
    <col min="9" max="9" width="10.7109375" style="40" customWidth="1"/>
    <col min="10" max="10" width="10.7109375" style="55" customWidth="1"/>
    <col min="11" max="11" width="10.7109375" style="56" customWidth="1"/>
    <col min="12" max="12" width="10.7109375" style="95" customWidth="1"/>
    <col min="13" max="13" width="10.7109375" style="32" customWidth="1"/>
    <col min="14" max="15" width="10.7109375" style="40" customWidth="1"/>
    <col min="16" max="16" width="10.7109375" style="101" customWidth="1"/>
    <col min="17" max="17" width="10" style="3" customWidth="1"/>
    <col min="18" max="16384" width="9.140625" style="3"/>
  </cols>
  <sheetData>
    <row r="1" spans="1:22">
      <c r="A1" s="1"/>
      <c r="B1" s="2"/>
      <c r="C1" s="140"/>
      <c r="D1" s="58"/>
      <c r="E1" s="26"/>
      <c r="F1" s="34"/>
      <c r="G1" s="34"/>
      <c r="H1" s="42"/>
      <c r="I1" s="34"/>
      <c r="J1" s="85"/>
      <c r="K1" s="50"/>
      <c r="L1" s="89"/>
      <c r="M1" s="26"/>
      <c r="N1" s="34"/>
      <c r="O1" s="34"/>
      <c r="P1" s="96"/>
    </row>
    <row r="2" spans="1:22" ht="25.5">
      <c r="A2" s="22" t="s">
        <v>4</v>
      </c>
      <c r="B2" s="4"/>
      <c r="C2" s="59"/>
      <c r="D2" s="59"/>
      <c r="E2" s="27"/>
      <c r="F2" s="35"/>
      <c r="G2" s="35"/>
      <c r="H2" s="43"/>
      <c r="I2" s="35"/>
      <c r="J2" s="86"/>
      <c r="K2" s="51"/>
      <c r="L2" s="90"/>
      <c r="M2" s="27"/>
      <c r="N2" s="35"/>
      <c r="O2" s="35"/>
      <c r="P2" s="97"/>
    </row>
    <row r="3" spans="1:22" ht="22.5">
      <c r="A3" s="5"/>
      <c r="B3" s="4"/>
      <c r="C3" s="59"/>
      <c r="D3" s="59"/>
      <c r="E3" s="28"/>
      <c r="F3" s="36"/>
      <c r="G3" s="36"/>
      <c r="H3" s="44"/>
      <c r="I3" s="36"/>
      <c r="J3" s="87"/>
      <c r="K3" s="52"/>
      <c r="L3" s="91"/>
      <c r="M3" s="28"/>
      <c r="N3" s="36"/>
      <c r="O3" s="36"/>
      <c r="P3" s="98"/>
    </row>
    <row r="4" spans="1:22" ht="18">
      <c r="A4" s="6" t="s">
        <v>18</v>
      </c>
      <c r="B4" s="7"/>
      <c r="C4" s="60"/>
      <c r="D4" s="60"/>
      <c r="E4" s="29"/>
      <c r="F4" s="37"/>
      <c r="G4" s="37"/>
      <c r="H4" s="45"/>
      <c r="I4" s="37"/>
      <c r="J4" s="88"/>
      <c r="K4" s="53"/>
      <c r="L4" s="92"/>
      <c r="M4" s="29"/>
      <c r="N4" s="37"/>
      <c r="O4" s="37"/>
      <c r="P4" s="99"/>
    </row>
    <row r="5" spans="1:22" ht="18">
      <c r="A5" s="8"/>
      <c r="B5" s="4"/>
      <c r="C5" s="60"/>
      <c r="D5" s="60"/>
      <c r="E5" s="29"/>
      <c r="F5" s="37"/>
      <c r="G5" s="37"/>
      <c r="H5" s="45"/>
      <c r="I5" s="37"/>
      <c r="J5" s="88"/>
      <c r="K5" s="53"/>
      <c r="L5" s="92"/>
      <c r="M5" s="29"/>
      <c r="N5" s="37"/>
      <c r="O5" s="37"/>
      <c r="P5" s="99"/>
    </row>
    <row r="6" spans="1:22" s="11" customFormat="1" ht="13.5" thickBot="1">
      <c r="A6" s="9"/>
      <c r="B6" s="10"/>
      <c r="C6" s="141"/>
      <c r="D6" s="61"/>
      <c r="E6" s="319" t="s">
        <v>9</v>
      </c>
      <c r="F6" s="319"/>
      <c r="G6" s="319"/>
      <c r="H6" s="319"/>
      <c r="I6" s="319" t="s">
        <v>10</v>
      </c>
      <c r="J6" s="319"/>
      <c r="K6" s="319"/>
      <c r="L6" s="319"/>
      <c r="M6" s="319" t="s">
        <v>11</v>
      </c>
      <c r="N6" s="320"/>
      <c r="O6" s="319"/>
      <c r="P6" s="319"/>
      <c r="Q6" s="120" t="s">
        <v>35</v>
      </c>
      <c r="R6" s="127"/>
      <c r="S6" s="319" t="s">
        <v>37</v>
      </c>
      <c r="T6" s="320"/>
      <c r="U6" s="319"/>
      <c r="V6" s="319"/>
    </row>
    <row r="7" spans="1:22" s="24" customFormat="1" ht="12.75">
      <c r="A7" s="322" t="s">
        <v>0</v>
      </c>
      <c r="B7" s="324" t="s">
        <v>5</v>
      </c>
      <c r="C7" s="324" t="s">
        <v>1</v>
      </c>
      <c r="D7" s="326" t="s">
        <v>2</v>
      </c>
      <c r="E7" s="30" t="s">
        <v>6</v>
      </c>
      <c r="F7" s="38" t="s">
        <v>12</v>
      </c>
      <c r="G7" s="38" t="s">
        <v>7</v>
      </c>
      <c r="H7" s="46" t="s">
        <v>8</v>
      </c>
      <c r="I7" s="38" t="s">
        <v>6</v>
      </c>
      <c r="J7" s="54" t="s">
        <v>12</v>
      </c>
      <c r="K7" s="54" t="s">
        <v>7</v>
      </c>
      <c r="L7" s="114" t="s">
        <v>8</v>
      </c>
      <c r="M7" s="30" t="s">
        <v>6</v>
      </c>
      <c r="N7" s="38" t="s">
        <v>12</v>
      </c>
      <c r="O7" s="38" t="s">
        <v>7</v>
      </c>
      <c r="P7" s="46" t="s">
        <v>8</v>
      </c>
      <c r="Q7" s="38" t="s">
        <v>6</v>
      </c>
      <c r="R7" s="54" t="s">
        <v>7</v>
      </c>
      <c r="S7" s="30" t="s">
        <v>6</v>
      </c>
      <c r="T7" s="38" t="s">
        <v>12</v>
      </c>
      <c r="U7" s="38" t="s">
        <v>7</v>
      </c>
      <c r="V7" s="46" t="s">
        <v>8</v>
      </c>
    </row>
    <row r="8" spans="1:22" s="25" customFormat="1" ht="10.5" hidden="1">
      <c r="A8" s="323"/>
      <c r="B8" s="325"/>
      <c r="C8" s="325"/>
      <c r="D8" s="327"/>
      <c r="E8" s="65" t="s">
        <v>13</v>
      </c>
      <c r="F8" s="66" t="s">
        <v>14</v>
      </c>
      <c r="G8" s="66" t="s">
        <v>15</v>
      </c>
      <c r="H8" s="67" t="s">
        <v>16</v>
      </c>
      <c r="I8" s="66" t="s">
        <v>13</v>
      </c>
      <c r="J8" s="68" t="s">
        <v>14</v>
      </c>
      <c r="K8" s="68" t="s">
        <v>15</v>
      </c>
      <c r="L8" s="69" t="s">
        <v>16</v>
      </c>
      <c r="M8" s="65" t="s">
        <v>13</v>
      </c>
      <c r="N8" s="66" t="s">
        <v>14</v>
      </c>
      <c r="O8" s="66" t="s">
        <v>15</v>
      </c>
      <c r="P8" s="67" t="s">
        <v>16</v>
      </c>
      <c r="Q8" s="66" t="s">
        <v>13</v>
      </c>
      <c r="R8" s="68" t="s">
        <v>36</v>
      </c>
      <c r="S8" s="65" t="s">
        <v>13</v>
      </c>
      <c r="T8" s="66" t="s">
        <v>14</v>
      </c>
      <c r="U8" s="66" t="s">
        <v>15</v>
      </c>
      <c r="V8" s="67" t="s">
        <v>16</v>
      </c>
    </row>
    <row r="9" spans="1:22" s="12" customFormat="1" ht="10.5" hidden="1">
      <c r="A9" s="70">
        <v>1</v>
      </c>
      <c r="B9" s="71" t="s">
        <v>68</v>
      </c>
      <c r="C9" s="72" t="s">
        <v>69</v>
      </c>
      <c r="D9" s="73" t="s">
        <v>38</v>
      </c>
      <c r="E9" s="76">
        <v>25</v>
      </c>
      <c r="F9" s="184">
        <f>15*787</f>
        <v>11805</v>
      </c>
      <c r="G9" s="184">
        <v>39</v>
      </c>
      <c r="H9" s="77">
        <f t="shared" ref="H9:H40" si="0">E9*E9*F9*3.14/4*0.00000785*G9*1.01</f>
        <v>1790.8998622734373</v>
      </c>
      <c r="I9" s="74" t="str">
        <f>IF(J9&gt;0,$E9," ")</f>
        <v xml:space="preserve"> </v>
      </c>
      <c r="J9" s="84">
        <f>IF($E9=25,IF((12000-$F9)&gt;=787,12000-$F9,0),IF($E9=20,IF((12000-$F9)&gt;=600,12000-$F9,0),IF($E9=16,IF((12000-$F9)&gt;=475,12000-$F9,0),0)))</f>
        <v>0</v>
      </c>
      <c r="K9" s="130">
        <f>IF(J9&gt;0,G9,0)</f>
        <v>0</v>
      </c>
      <c r="L9" s="93" t="str">
        <f>IF(J9&gt;0,$E9*$E9*J9*3.14/4*0.00000785*K9," ")</f>
        <v xml:space="preserve"> </v>
      </c>
      <c r="M9" s="76">
        <f t="shared" ref="M9:M38" si="1">IF(N9&gt;0,E9," ")</f>
        <v>25</v>
      </c>
      <c r="N9" s="103">
        <f>IF($E9=25,IF((12000-$F9)&lt;787,12000-$F9,0),IF($E9=20,IF((12000-$F9)&lt;600,12000-$F9,0),IF($E9=16,IF((12000-$F9)&lt;475,12000-$F9,0),0)))</f>
        <v>195</v>
      </c>
      <c r="O9" s="103">
        <f>IF(N9&gt;0,G9,0)</f>
        <v>39</v>
      </c>
      <c r="P9" s="104">
        <f>IF(N9&gt;0,$E9*$E9*N9*3.14/4*0.00000785*O9," ")</f>
        <v>29.289944531249997</v>
      </c>
      <c r="Q9" s="121" t="str">
        <f t="shared" ref="Q9:Q40" si="2">IF(R9&gt;0,$E9," ")</f>
        <v xml:space="preserve"> </v>
      </c>
      <c r="R9" s="122">
        <f>IF($E9=25,IF(J9&gt;0, INT(J9/787)*K9,0),IF($E9=20,IF(J9&gt;0, INT(J9/600)*K9,0),IF($E9=16,IF(J9&gt;0, INT(J9/475)*K9,0),0)))</f>
        <v>0</v>
      </c>
      <c r="S9" s="76">
        <f>IF(T9&gt;0,E9," ")</f>
        <v>25</v>
      </c>
      <c r="T9" s="103">
        <f>IF(N9&gt;0,N9,IF(Q9=25,J9-((R9/K9)*787),IF(Q9=20,J9-((R9/K9)*600),IF(Q9=16,J9-((R9/K9)*475),0))))</f>
        <v>195</v>
      </c>
      <c r="U9" s="103">
        <f>IF(T9&gt;0,K9+O9,0)</f>
        <v>39</v>
      </c>
      <c r="V9" s="104">
        <f>IF(T9&gt;0,$E9*$E9*T9*3.14/4*0.00000785*U9," ")</f>
        <v>29.289944531249997</v>
      </c>
    </row>
    <row r="10" spans="1:22" s="12" customFormat="1" ht="10.5" hidden="1">
      <c r="A10" s="70">
        <v>2</v>
      </c>
      <c r="B10" s="71" t="s">
        <v>68</v>
      </c>
      <c r="C10" s="72" t="s">
        <v>69</v>
      </c>
      <c r="D10" s="73" t="s">
        <v>38</v>
      </c>
      <c r="E10" s="76">
        <v>25</v>
      </c>
      <c r="F10" s="184">
        <f>13*787</f>
        <v>10231</v>
      </c>
      <c r="G10" s="184">
        <v>1</v>
      </c>
      <c r="H10" s="77">
        <f t="shared" si="0"/>
        <v>39.797774717187494</v>
      </c>
      <c r="I10" s="74">
        <f t="shared" ref="I10:I11" si="3">IF(J10&gt;0,$E10," ")</f>
        <v>25</v>
      </c>
      <c r="J10" s="84">
        <f t="shared" ref="J10:J11" si="4">IF($E10=25,IF((12000-$F10)&gt;=787,12000-$F10,0),IF($E10=20,IF((12000-$F10)&gt;=600,12000-$F10,0),IF($E10=16,IF((12000-$F10)&gt;=475,12000-$F10,0),0)))</f>
        <v>1769</v>
      </c>
      <c r="K10" s="130">
        <f t="shared" ref="K10:K11" si="5">IF(J10&gt;0,G10,0)</f>
        <v>1</v>
      </c>
      <c r="L10" s="93">
        <f t="shared" ref="L10:L11" si="6">IF(J10&gt;0,$E10*$E10*J10*3.14/4*0.00000785*K10," ")</f>
        <v>6.8131376562499995</v>
      </c>
      <c r="M10" s="76" t="str">
        <f t="shared" si="1"/>
        <v xml:space="preserve"> </v>
      </c>
      <c r="N10" s="103">
        <f t="shared" ref="N10:N11" si="7">IF($E10=25,IF((12000-$F10)&lt;787,12000-$F10,0),IF($E10=20,IF((12000-$F10)&lt;600,12000-$F10,0),IF($E10=16,IF((12000-$F10)&lt;475,12000-$F10,0),0)))</f>
        <v>0</v>
      </c>
      <c r="O10" s="103">
        <f t="shared" ref="O10:O11" si="8">IF(N10&gt;0,G10,0)</f>
        <v>0</v>
      </c>
      <c r="P10" s="104" t="str">
        <f t="shared" ref="P10:P11" si="9">IF(N10&gt;0,$E10*$E10*N10*3.14/4*0.00000785*O10," ")</f>
        <v xml:space="preserve"> </v>
      </c>
      <c r="Q10" s="121">
        <f t="shared" si="2"/>
        <v>25</v>
      </c>
      <c r="R10" s="122">
        <f t="shared" ref="R10:R11" si="10">IF($E10=25,IF(J10&gt;0, INT(J10/787)*K10,0),IF($E10=20,IF(J10&gt;0, INT(J10/600)*K10,0),IF($E10=16,IF(J10&gt;0, INT(J10/475)*K10,0),0)))</f>
        <v>2</v>
      </c>
      <c r="S10" s="76">
        <f t="shared" ref="S10:S11" si="11">IF(T10&gt;0,E10," ")</f>
        <v>25</v>
      </c>
      <c r="T10" s="103">
        <f>IF($N10&gt;0,$N10,IF($Q10=25,$J10-(($R10/$K10)*787),IF($Q10=20,$J10-(($R10/$K10)*600),IF($Q10=16,$J10-(($R10/$K10)*475),0))))</f>
        <v>195</v>
      </c>
      <c r="U10" s="103">
        <f t="shared" ref="U10:U11" si="12">IF(T10&gt;0,K10+O10,0)</f>
        <v>1</v>
      </c>
      <c r="V10" s="104">
        <f>IF(T10&gt;0,$E10*$E10*T10*3.14/4*0.00000785*U10," ")</f>
        <v>0.75102421874999992</v>
      </c>
    </row>
    <row r="11" spans="1:22" s="13" customFormat="1" ht="12.75" hidden="1">
      <c r="A11" s="70">
        <v>3</v>
      </c>
      <c r="B11" s="71" t="s">
        <v>70</v>
      </c>
      <c r="C11" s="72" t="s">
        <v>71</v>
      </c>
      <c r="D11" s="73" t="s">
        <v>17</v>
      </c>
      <c r="E11" s="76">
        <v>12</v>
      </c>
      <c r="F11" s="78">
        <v>1100</v>
      </c>
      <c r="G11" s="78">
        <v>18</v>
      </c>
      <c r="H11" s="77">
        <f t="shared" si="0"/>
        <v>17.745505271999996</v>
      </c>
      <c r="I11" s="74" t="str">
        <f t="shared" si="3"/>
        <v xml:space="preserve"> </v>
      </c>
      <c r="J11" s="84">
        <f t="shared" si="4"/>
        <v>0</v>
      </c>
      <c r="K11" s="130">
        <f t="shared" si="5"/>
        <v>0</v>
      </c>
      <c r="L11" s="93" t="str">
        <f t="shared" si="6"/>
        <v xml:space="preserve"> </v>
      </c>
      <c r="M11" s="76" t="str">
        <f t="shared" si="1"/>
        <v xml:space="preserve"> </v>
      </c>
      <c r="N11" s="103">
        <f t="shared" si="7"/>
        <v>0</v>
      </c>
      <c r="O11" s="103">
        <f t="shared" si="8"/>
        <v>0</v>
      </c>
      <c r="P11" s="104" t="str">
        <f t="shared" si="9"/>
        <v xml:space="preserve"> </v>
      </c>
      <c r="Q11" s="121" t="str">
        <f t="shared" si="2"/>
        <v xml:space="preserve"> </v>
      </c>
      <c r="R11" s="122">
        <f t="shared" si="10"/>
        <v>0</v>
      </c>
      <c r="S11" s="76" t="str">
        <f t="shared" si="11"/>
        <v xml:space="preserve"> </v>
      </c>
      <c r="T11" s="103">
        <f t="shared" ref="T11" si="13">IF($N11&gt;0,$N11,IF($Q11=25,$J11-(($R11/$K11)*787),IF($Q11=20,$J11-(($R11/$K11)*600),IF($Q11=16,$J11-(($R11/$K11)*475),0))))</f>
        <v>0</v>
      </c>
      <c r="U11" s="103">
        <f t="shared" si="12"/>
        <v>0</v>
      </c>
      <c r="V11" s="104" t="str">
        <f t="shared" ref="V11" si="14">IF(T11&gt;0,$E11*$E11*T11*3.14/4*0.00000785*U11," ")</f>
        <v xml:space="preserve"> </v>
      </c>
    </row>
    <row r="12" spans="1:22" s="12" customFormat="1" ht="11.25" hidden="1">
      <c r="A12" s="70">
        <v>4</v>
      </c>
      <c r="B12" s="71" t="s">
        <v>70</v>
      </c>
      <c r="C12" s="72" t="s">
        <v>71</v>
      </c>
      <c r="D12" s="73" t="s">
        <v>17</v>
      </c>
      <c r="E12" s="76">
        <v>12</v>
      </c>
      <c r="F12" s="78">
        <v>1150</v>
      </c>
      <c r="G12" s="79">
        <v>6</v>
      </c>
      <c r="H12" s="77">
        <f t="shared" si="0"/>
        <v>6.1840397159999982</v>
      </c>
      <c r="I12" s="74" t="str">
        <f>IF(J12&gt;0,$E12," ")</f>
        <v xml:space="preserve"> </v>
      </c>
      <c r="J12" s="84">
        <f>IF($E12=25,IF((12000-$F12)&gt;=787,12000-$F12,0),IF($E12=20,IF((12000-$F12)&gt;=600,12000-$F12,0),IF($E12=16,IF((12000-$F12)&gt;=475,12000-$F12,0),0)))</f>
        <v>0</v>
      </c>
      <c r="K12" s="130">
        <f>IF(J12&gt;0,G12,0)</f>
        <v>0</v>
      </c>
      <c r="L12" s="93" t="str">
        <f>IF(J12&gt;0,$E12*$E12*J12*3.14/4*0.00000785*K12," ")</f>
        <v xml:space="preserve"> </v>
      </c>
      <c r="M12" s="76" t="str">
        <f t="shared" si="1"/>
        <v xml:space="preserve"> </v>
      </c>
      <c r="N12" s="103">
        <f>IF($E12=25,IF((12000-$F12)&lt;787,12000-$F12,0),IF($E12=20,IF((12000-$F12)&lt;600,12000-$F12,0),IF($E12=16,IF((12000-$F12)&lt;475,12000-$F12,0),0)))</f>
        <v>0</v>
      </c>
      <c r="O12" s="103">
        <f>IF(N12&gt;0,G12,0)</f>
        <v>0</v>
      </c>
      <c r="P12" s="104" t="str">
        <f>IF(N12&gt;0,$E12*$E12*N12*3.14/4*0.00000785*O12," ")</f>
        <v xml:space="preserve"> </v>
      </c>
      <c r="Q12" s="121" t="str">
        <f t="shared" si="2"/>
        <v xml:space="preserve"> </v>
      </c>
      <c r="R12" s="122">
        <f>IF($E12=25,IF(J12&gt;0, INT(J12/787)*K12,0),IF($E12=20,IF(J12&gt;0, INT(J12/600)*K12,0),IF($E12=16,IF(J12&gt;0, INT(J12/475)*K12,0),0)))</f>
        <v>0</v>
      </c>
      <c r="S12" s="76" t="str">
        <f>IF(T12&gt;0,E12," ")</f>
        <v xml:space="preserve"> </v>
      </c>
      <c r="T12" s="103">
        <f>IF(N12&gt;0,N12,IF(Q12=25,J12-((R12/K12)*787),IF(Q12=20,J12-((R12/K12)*600),IF(Q12=16,J12-((R12/K12)*475),0))))</f>
        <v>0</v>
      </c>
      <c r="U12" s="103">
        <f>IF(T12&gt;0,K12+O12,0)</f>
        <v>0</v>
      </c>
      <c r="V12" s="104" t="str">
        <f>IF(T12&gt;0,$E12*$E12*T12*3.14/4*0.00000785*U12," ")</f>
        <v xml:space="preserve"> </v>
      </c>
    </row>
    <row r="13" spans="1:22" s="12" customFormat="1" ht="11.25" hidden="1">
      <c r="A13" s="70">
        <v>5</v>
      </c>
      <c r="B13" s="71" t="s">
        <v>70</v>
      </c>
      <c r="C13" s="72" t="s">
        <v>71</v>
      </c>
      <c r="D13" s="73" t="s">
        <v>17</v>
      </c>
      <c r="E13" s="76">
        <v>12</v>
      </c>
      <c r="F13" s="78">
        <v>1250</v>
      </c>
      <c r="G13" s="79">
        <v>235</v>
      </c>
      <c r="H13" s="77">
        <f t="shared" si="0"/>
        <v>263.26980675000004</v>
      </c>
      <c r="I13" s="74" t="str">
        <f t="shared" ref="I13:I14" si="15">IF(J13&gt;0,$E13," ")</f>
        <v xml:space="preserve"> </v>
      </c>
      <c r="J13" s="84">
        <f t="shared" ref="J13:J14" si="16">IF($E13=25,IF((12000-$F13)&gt;=787,12000-$F13,0),IF($E13=20,IF((12000-$F13)&gt;=600,12000-$F13,0),IF($E13=16,IF((12000-$F13)&gt;=475,12000-$F13,0),0)))</f>
        <v>0</v>
      </c>
      <c r="K13" s="130">
        <f t="shared" ref="K13:K14" si="17">IF(J13&gt;0,G13,0)</f>
        <v>0</v>
      </c>
      <c r="L13" s="93" t="str">
        <f t="shared" ref="L13:L14" si="18">IF(J13&gt;0,$E13*$E13*J13*3.14/4*0.00000785*K13," ")</f>
        <v xml:space="preserve"> </v>
      </c>
      <c r="M13" s="76" t="str">
        <f t="shared" si="1"/>
        <v xml:space="preserve"> </v>
      </c>
      <c r="N13" s="103">
        <f t="shared" ref="N13:N14" si="19">IF($E13=25,IF((12000-$F13)&lt;787,12000-$F13,0),IF($E13=20,IF((12000-$F13)&lt;600,12000-$F13,0),IF($E13=16,IF((12000-$F13)&lt;475,12000-$F13,0),0)))</f>
        <v>0</v>
      </c>
      <c r="O13" s="103">
        <f t="shared" ref="O13:O14" si="20">IF(N13&gt;0,G13,0)</f>
        <v>0</v>
      </c>
      <c r="P13" s="104" t="str">
        <f t="shared" ref="P13:P14" si="21">IF(N13&gt;0,$E13*$E13*N13*3.14/4*0.00000785*O13," ")</f>
        <v xml:space="preserve"> </v>
      </c>
      <c r="Q13" s="121" t="str">
        <f t="shared" si="2"/>
        <v xml:space="preserve"> </v>
      </c>
      <c r="R13" s="122">
        <f t="shared" ref="R13:R14" si="22">IF($E13=25,IF(J13&gt;0, INT(J13/787)*K13,0),IF($E13=20,IF(J13&gt;0, INT(J13/600)*K13,0),IF($E13=16,IF(J13&gt;0, INT(J13/475)*K13,0),0)))</f>
        <v>0</v>
      </c>
      <c r="S13" s="76" t="str">
        <f t="shared" ref="S13:S14" si="23">IF(T13&gt;0,E13," ")</f>
        <v xml:space="preserve"> </v>
      </c>
      <c r="T13" s="103">
        <f>IF($N13&gt;0,$N13,IF($Q13=25,$J13-(($R13/$K13)*787),IF($Q13=20,$J13-(($R13/$K13)*600),IF($Q13=16,$J13-(($R13/$K13)*475),0))))</f>
        <v>0</v>
      </c>
      <c r="U13" s="103">
        <f t="shared" ref="U13:U14" si="24">IF(T13&gt;0,K13+O13,0)</f>
        <v>0</v>
      </c>
      <c r="V13" s="104" t="str">
        <f>IF(T13&gt;0,$E13*$E13*T13*3.14/4*0.00000785*U13," ")</f>
        <v xml:space="preserve"> </v>
      </c>
    </row>
    <row r="14" spans="1:22" s="13" customFormat="1" ht="12.75" hidden="1">
      <c r="A14" s="70">
        <v>6</v>
      </c>
      <c r="B14" s="71" t="s">
        <v>70</v>
      </c>
      <c r="C14" s="72" t="s">
        <v>71</v>
      </c>
      <c r="D14" s="73" t="s">
        <v>17</v>
      </c>
      <c r="E14" s="76">
        <v>12</v>
      </c>
      <c r="F14" s="78">
        <v>250</v>
      </c>
      <c r="G14" s="79">
        <v>2</v>
      </c>
      <c r="H14" s="77">
        <f t="shared" si="0"/>
        <v>0.44811881999999997</v>
      </c>
      <c r="I14" s="74" t="str">
        <f t="shared" si="15"/>
        <v xml:space="preserve"> </v>
      </c>
      <c r="J14" s="84">
        <f t="shared" si="16"/>
        <v>0</v>
      </c>
      <c r="K14" s="130">
        <f t="shared" si="17"/>
        <v>0</v>
      </c>
      <c r="L14" s="93" t="str">
        <f t="shared" si="18"/>
        <v xml:space="preserve"> </v>
      </c>
      <c r="M14" s="76" t="str">
        <f t="shared" si="1"/>
        <v xml:space="preserve"> </v>
      </c>
      <c r="N14" s="103">
        <f t="shared" si="19"/>
        <v>0</v>
      </c>
      <c r="O14" s="103">
        <f t="shared" si="20"/>
        <v>0</v>
      </c>
      <c r="P14" s="104" t="str">
        <f t="shared" si="21"/>
        <v xml:space="preserve"> </v>
      </c>
      <c r="Q14" s="121" t="str">
        <f t="shared" si="2"/>
        <v xml:space="preserve"> </v>
      </c>
      <c r="R14" s="122">
        <f t="shared" si="22"/>
        <v>0</v>
      </c>
      <c r="S14" s="76" t="str">
        <f t="shared" si="23"/>
        <v xml:space="preserve"> </v>
      </c>
      <c r="T14" s="103">
        <f t="shared" ref="T14" si="25">IF($N14&gt;0,$N14,IF($Q14=25,$J14-(($R14/$K14)*787),IF($Q14=20,$J14-(($R14/$K14)*600),IF($Q14=16,$J14-(($R14/$K14)*475),0))))</f>
        <v>0</v>
      </c>
      <c r="U14" s="103">
        <f t="shared" si="24"/>
        <v>0</v>
      </c>
      <c r="V14" s="104" t="str">
        <f t="shared" ref="V14" si="26">IF(T14&gt;0,$E14*$E14*T14*3.14/4*0.00000785*U14," ")</f>
        <v xml:space="preserve"> </v>
      </c>
    </row>
    <row r="15" spans="1:22" s="12" customFormat="1" ht="11.25" hidden="1">
      <c r="A15" s="70">
        <v>7</v>
      </c>
      <c r="B15" s="71" t="s">
        <v>70</v>
      </c>
      <c r="C15" s="72" t="s">
        <v>71</v>
      </c>
      <c r="D15" s="73" t="s">
        <v>17</v>
      </c>
      <c r="E15" s="76">
        <v>12</v>
      </c>
      <c r="F15" s="78">
        <v>300</v>
      </c>
      <c r="G15" s="79">
        <v>2</v>
      </c>
      <c r="H15" s="77">
        <f t="shared" si="0"/>
        <v>0.53774258399999997</v>
      </c>
      <c r="I15" s="74" t="str">
        <f>IF(J15&gt;0,$E15," ")</f>
        <v xml:space="preserve"> </v>
      </c>
      <c r="J15" s="84">
        <f>IF($E15=25,IF((12000-$F15)&gt;=787,12000-$F15,0),IF($E15=20,IF((12000-$F15)&gt;=600,12000-$F15,0),IF($E15=16,IF((12000-$F15)&gt;=475,12000-$F15,0),0)))</f>
        <v>0</v>
      </c>
      <c r="K15" s="130">
        <f>IF(J15&gt;0,G15,0)</f>
        <v>0</v>
      </c>
      <c r="L15" s="93" t="str">
        <f>IF(J15&gt;0,$E15*$E15*J15*3.14/4*0.00000785*K15," ")</f>
        <v xml:space="preserve"> </v>
      </c>
      <c r="M15" s="76" t="str">
        <f t="shared" si="1"/>
        <v xml:space="preserve"> </v>
      </c>
      <c r="N15" s="103">
        <f>IF($E15=25,IF((12000-$F15)&lt;787,12000-$F15,0),IF($E15=20,IF((12000-$F15)&lt;600,12000-$F15,0),IF($E15=16,IF((12000-$F15)&lt;475,12000-$F15,0),0)))</f>
        <v>0</v>
      </c>
      <c r="O15" s="103">
        <f>IF(N15&gt;0,G15,0)</f>
        <v>0</v>
      </c>
      <c r="P15" s="104" t="str">
        <f>IF(N15&gt;0,$E15*$E15*N15*3.14/4*0.00000785*O15," ")</f>
        <v xml:space="preserve"> </v>
      </c>
      <c r="Q15" s="121" t="str">
        <f t="shared" si="2"/>
        <v xml:space="preserve"> </v>
      </c>
      <c r="R15" s="122">
        <f>IF($E15=25,IF(J15&gt;0, INT(J15/787)*K15,0),IF($E15=20,IF(J15&gt;0, INT(J15/600)*K15,0),IF($E15=16,IF(J15&gt;0, INT(J15/475)*K15,0),0)))</f>
        <v>0</v>
      </c>
      <c r="S15" s="76" t="str">
        <f>IF(T15&gt;0,E15," ")</f>
        <v xml:space="preserve"> </v>
      </c>
      <c r="T15" s="103">
        <f>IF(N15&gt;0,N15,IF(Q15=25,J15-((R15/K15)*787),IF(Q15=20,J15-((R15/K15)*600),IF(Q15=16,J15-((R15/K15)*475),0))))</f>
        <v>0</v>
      </c>
      <c r="U15" s="103">
        <f>IF(T15&gt;0,K15+O15,0)</f>
        <v>0</v>
      </c>
      <c r="V15" s="104" t="str">
        <f>IF(T15&gt;0,$E15*$E15*T15*3.14/4*0.00000785*U15," ")</f>
        <v xml:space="preserve"> </v>
      </c>
    </row>
    <row r="16" spans="1:22" s="12" customFormat="1" ht="11.25" hidden="1">
      <c r="A16" s="70">
        <v>8</v>
      </c>
      <c r="B16" s="71" t="s">
        <v>70</v>
      </c>
      <c r="C16" s="72" t="s">
        <v>71</v>
      </c>
      <c r="D16" s="73" t="s">
        <v>17</v>
      </c>
      <c r="E16" s="76">
        <v>12</v>
      </c>
      <c r="F16" s="78">
        <v>350</v>
      </c>
      <c r="G16" s="79">
        <v>6</v>
      </c>
      <c r="H16" s="77">
        <f t="shared" si="0"/>
        <v>1.8820990439999998</v>
      </c>
      <c r="I16" s="74" t="str">
        <f t="shared" ref="I16:I17" si="27">IF(J16&gt;0,$E16," ")</f>
        <v xml:space="preserve"> </v>
      </c>
      <c r="J16" s="84">
        <f t="shared" ref="J16:J17" si="28">IF($E16=25,IF((12000-$F16)&gt;=787,12000-$F16,0),IF($E16=20,IF((12000-$F16)&gt;=600,12000-$F16,0),IF($E16=16,IF((12000-$F16)&gt;=475,12000-$F16,0),0)))</f>
        <v>0</v>
      </c>
      <c r="K16" s="130">
        <f t="shared" ref="K16:K17" si="29">IF(J16&gt;0,G16,0)</f>
        <v>0</v>
      </c>
      <c r="L16" s="93" t="str">
        <f t="shared" ref="L16:L17" si="30">IF(J16&gt;0,$E16*$E16*J16*3.14/4*0.00000785*K16," ")</f>
        <v xml:space="preserve"> </v>
      </c>
      <c r="M16" s="76" t="str">
        <f t="shared" si="1"/>
        <v xml:space="preserve"> </v>
      </c>
      <c r="N16" s="103">
        <f t="shared" ref="N16:N17" si="31">IF($E16=25,IF((12000-$F16)&lt;787,12000-$F16,0),IF($E16=20,IF((12000-$F16)&lt;600,12000-$F16,0),IF($E16=16,IF((12000-$F16)&lt;475,12000-$F16,0),0)))</f>
        <v>0</v>
      </c>
      <c r="O16" s="103">
        <f t="shared" ref="O16:O17" si="32">IF(N16&gt;0,G16,0)</f>
        <v>0</v>
      </c>
      <c r="P16" s="104" t="str">
        <f t="shared" ref="P16:P17" si="33">IF(N16&gt;0,$E16*$E16*N16*3.14/4*0.00000785*O16," ")</f>
        <v xml:space="preserve"> </v>
      </c>
      <c r="Q16" s="121" t="str">
        <f t="shared" si="2"/>
        <v xml:space="preserve"> </v>
      </c>
      <c r="R16" s="122">
        <f t="shared" ref="R16:R17" si="34">IF($E16=25,IF(J16&gt;0, INT(J16/787)*K16,0),IF($E16=20,IF(J16&gt;0, INT(J16/600)*K16,0),IF($E16=16,IF(J16&gt;0, INT(J16/475)*K16,0),0)))</f>
        <v>0</v>
      </c>
      <c r="S16" s="76" t="str">
        <f t="shared" ref="S16:S17" si="35">IF(T16&gt;0,E16," ")</f>
        <v xml:space="preserve"> </v>
      </c>
      <c r="T16" s="103">
        <f>IF($N16&gt;0,$N16,IF($Q16=25,$J16-(($R16/$K16)*787),IF($Q16=20,$J16-(($R16/$K16)*600),IF($Q16=16,$J16-(($R16/$K16)*475),0))))</f>
        <v>0</v>
      </c>
      <c r="U16" s="103">
        <f t="shared" ref="U16:U17" si="36">IF(T16&gt;0,K16+O16,0)</f>
        <v>0</v>
      </c>
      <c r="V16" s="104" t="str">
        <f>IF(T16&gt;0,$E16*$E16*T16*3.14/4*0.00000785*U16," ")</f>
        <v xml:space="preserve"> </v>
      </c>
    </row>
    <row r="17" spans="1:22" s="13" customFormat="1" ht="12.75" hidden="1">
      <c r="A17" s="70">
        <v>9</v>
      </c>
      <c r="B17" s="71" t="s">
        <v>70</v>
      </c>
      <c r="C17" s="72" t="s">
        <v>71</v>
      </c>
      <c r="D17" s="73" t="s">
        <v>17</v>
      </c>
      <c r="E17" s="76">
        <v>12</v>
      </c>
      <c r="F17" s="78">
        <v>450</v>
      </c>
      <c r="G17" s="79">
        <v>2</v>
      </c>
      <c r="H17" s="77">
        <f t="shared" si="0"/>
        <v>0.8066138759999999</v>
      </c>
      <c r="I17" s="74" t="str">
        <f t="shared" si="27"/>
        <v xml:space="preserve"> </v>
      </c>
      <c r="J17" s="84">
        <f t="shared" si="28"/>
        <v>0</v>
      </c>
      <c r="K17" s="130">
        <f t="shared" si="29"/>
        <v>0</v>
      </c>
      <c r="L17" s="93" t="str">
        <f t="shared" si="30"/>
        <v xml:space="preserve"> </v>
      </c>
      <c r="M17" s="76" t="str">
        <f t="shared" si="1"/>
        <v xml:space="preserve"> </v>
      </c>
      <c r="N17" s="103">
        <f t="shared" si="31"/>
        <v>0</v>
      </c>
      <c r="O17" s="103">
        <f t="shared" si="32"/>
        <v>0</v>
      </c>
      <c r="P17" s="104" t="str">
        <f t="shared" si="33"/>
        <v xml:space="preserve"> </v>
      </c>
      <c r="Q17" s="121" t="str">
        <f t="shared" si="2"/>
        <v xml:space="preserve"> </v>
      </c>
      <c r="R17" s="122">
        <f t="shared" si="34"/>
        <v>0</v>
      </c>
      <c r="S17" s="76" t="str">
        <f t="shared" si="35"/>
        <v xml:space="preserve"> </v>
      </c>
      <c r="T17" s="103">
        <f t="shared" ref="T17" si="37">IF($N17&gt;0,$N17,IF($Q17=25,$J17-(($R17/$K17)*787),IF($Q17=20,$J17-(($R17/$K17)*600),IF($Q17=16,$J17-(($R17/$K17)*475),0))))</f>
        <v>0</v>
      </c>
      <c r="U17" s="103">
        <f t="shared" si="36"/>
        <v>0</v>
      </c>
      <c r="V17" s="104" t="str">
        <f t="shared" ref="V17" si="38">IF(T17&gt;0,$E17*$E17*T17*3.14/4*0.00000785*U17," ")</f>
        <v xml:space="preserve"> </v>
      </c>
    </row>
    <row r="18" spans="1:22" s="12" customFormat="1" ht="11.25" hidden="1">
      <c r="A18" s="70">
        <v>10</v>
      </c>
      <c r="B18" s="71" t="s">
        <v>70</v>
      </c>
      <c r="C18" s="72" t="s">
        <v>71</v>
      </c>
      <c r="D18" s="73" t="s">
        <v>17</v>
      </c>
      <c r="E18" s="76">
        <v>12</v>
      </c>
      <c r="F18" s="78">
        <v>500</v>
      </c>
      <c r="G18" s="79">
        <v>1</v>
      </c>
      <c r="H18" s="77">
        <f t="shared" si="0"/>
        <v>0.44811881999999997</v>
      </c>
      <c r="I18" s="74" t="str">
        <f>IF(J18&gt;0,$E18," ")</f>
        <v xml:space="preserve"> </v>
      </c>
      <c r="J18" s="84">
        <f>IF($E18=25,IF((12000-$F18)&gt;=787,12000-$F18,0),IF($E18=20,IF((12000-$F18)&gt;=600,12000-$F18,0),IF($E18=16,IF((12000-$F18)&gt;=475,12000-$F18,0),0)))</f>
        <v>0</v>
      </c>
      <c r="K18" s="130">
        <f>IF(J18&gt;0,G18,0)</f>
        <v>0</v>
      </c>
      <c r="L18" s="93" t="str">
        <f>IF(J18&gt;0,$E18*$E18*J18*3.14/4*0.00000785*K18," ")</f>
        <v xml:space="preserve"> </v>
      </c>
      <c r="M18" s="76" t="str">
        <f t="shared" si="1"/>
        <v xml:space="preserve"> </v>
      </c>
      <c r="N18" s="103">
        <f>IF($E18=25,IF((12000-$F18)&lt;787,12000-$F18,0),IF($E18=20,IF((12000-$F18)&lt;600,12000-$F18,0),IF($E18=16,IF((12000-$F18)&lt;475,12000-$F18,0),0)))</f>
        <v>0</v>
      </c>
      <c r="O18" s="103">
        <f>IF(N18&gt;0,G18,0)</f>
        <v>0</v>
      </c>
      <c r="P18" s="104" t="str">
        <f>IF(N18&gt;0,$E18*$E18*N18*3.14/4*0.00000785*O18," ")</f>
        <v xml:space="preserve"> </v>
      </c>
      <c r="Q18" s="121" t="str">
        <f t="shared" si="2"/>
        <v xml:space="preserve"> </v>
      </c>
      <c r="R18" s="122">
        <f>IF($E18=25,IF(J18&gt;0, INT(J18/787)*K18,0),IF($E18=20,IF(J18&gt;0, INT(J18/600)*K18,0),IF($E18=16,IF(J18&gt;0, INT(J18/475)*K18,0),0)))</f>
        <v>0</v>
      </c>
      <c r="S18" s="76" t="str">
        <f>IF(T18&gt;0,E18," ")</f>
        <v xml:space="preserve"> </v>
      </c>
      <c r="T18" s="103">
        <f>IF(N18&gt;0,N18,IF(Q18=25,J18-((R18/K18)*787),IF(Q18=20,J18-((R18/K18)*600),IF(Q18=16,J18-((R18/K18)*475),0))))</f>
        <v>0</v>
      </c>
      <c r="U18" s="103">
        <f>IF(T18&gt;0,K18+O18,0)</f>
        <v>0</v>
      </c>
      <c r="V18" s="104" t="str">
        <f>IF(T18&gt;0,$E18*$E18*T18*3.14/4*0.00000785*U18," ")</f>
        <v xml:space="preserve"> </v>
      </c>
    </row>
    <row r="19" spans="1:22" s="12" customFormat="1" ht="11.25" hidden="1">
      <c r="A19" s="70">
        <v>11</v>
      </c>
      <c r="B19" s="71" t="s">
        <v>70</v>
      </c>
      <c r="C19" s="72" t="s">
        <v>71</v>
      </c>
      <c r="D19" s="73" t="s">
        <v>17</v>
      </c>
      <c r="E19" s="76">
        <v>12</v>
      </c>
      <c r="F19" s="78">
        <v>550</v>
      </c>
      <c r="G19" s="79">
        <v>3</v>
      </c>
      <c r="H19" s="77">
        <f t="shared" si="0"/>
        <v>1.4787921059999998</v>
      </c>
      <c r="I19" s="74" t="str">
        <f t="shared" ref="I19:I20" si="39">IF(J19&gt;0,$E19," ")</f>
        <v xml:space="preserve"> </v>
      </c>
      <c r="J19" s="84">
        <f t="shared" ref="J19:J20" si="40">IF($E19=25,IF((12000-$F19)&gt;=787,12000-$F19,0),IF($E19=20,IF((12000-$F19)&gt;=600,12000-$F19,0),IF($E19=16,IF((12000-$F19)&gt;=475,12000-$F19,0),0)))</f>
        <v>0</v>
      </c>
      <c r="K19" s="130">
        <f t="shared" ref="K19:K20" si="41">IF(J19&gt;0,G19,0)</f>
        <v>0</v>
      </c>
      <c r="L19" s="93" t="str">
        <f t="shared" ref="L19:L20" si="42">IF(J19&gt;0,$E19*$E19*J19*3.14/4*0.00000785*K19," ")</f>
        <v xml:space="preserve"> </v>
      </c>
      <c r="M19" s="76" t="str">
        <f t="shared" si="1"/>
        <v xml:space="preserve"> </v>
      </c>
      <c r="N19" s="103">
        <f t="shared" ref="N19:N20" si="43">IF($E19=25,IF((12000-$F19)&lt;787,12000-$F19,0),IF($E19=20,IF((12000-$F19)&lt;600,12000-$F19,0),IF($E19=16,IF((12000-$F19)&lt;475,12000-$F19,0),0)))</f>
        <v>0</v>
      </c>
      <c r="O19" s="103">
        <f t="shared" ref="O19:O20" si="44">IF(N19&gt;0,G19,0)</f>
        <v>0</v>
      </c>
      <c r="P19" s="104" t="str">
        <f t="shared" ref="P19:P20" si="45">IF(N19&gt;0,$E19*$E19*N19*3.14/4*0.00000785*O19," ")</f>
        <v xml:space="preserve"> </v>
      </c>
      <c r="Q19" s="121" t="str">
        <f t="shared" si="2"/>
        <v xml:space="preserve"> </v>
      </c>
      <c r="R19" s="122">
        <f t="shared" ref="R19:R20" si="46">IF($E19=25,IF(J19&gt;0, INT(J19/787)*K19,0),IF($E19=20,IF(J19&gt;0, INT(J19/600)*K19,0),IF($E19=16,IF(J19&gt;0, INT(J19/475)*K19,0),0)))</f>
        <v>0</v>
      </c>
      <c r="S19" s="76" t="str">
        <f t="shared" ref="S19:S20" si="47">IF(T19&gt;0,E19," ")</f>
        <v xml:space="preserve"> </v>
      </c>
      <c r="T19" s="103">
        <f>IF($N19&gt;0,$N19,IF($Q19=25,$J19-(($R19/$K19)*787),IF($Q19=20,$J19-(($R19/$K19)*600),IF($Q19=16,$J19-(($R19/$K19)*475),0))))</f>
        <v>0</v>
      </c>
      <c r="U19" s="103">
        <f t="shared" ref="U19:U20" si="48">IF(T19&gt;0,K19+O19,0)</f>
        <v>0</v>
      </c>
      <c r="V19" s="104" t="str">
        <f>IF(T19&gt;0,$E19*$E19*T19*3.14/4*0.00000785*U19," ")</f>
        <v xml:space="preserve"> </v>
      </c>
    </row>
    <row r="20" spans="1:22" s="13" customFormat="1" ht="12.75" hidden="1">
      <c r="A20" s="70">
        <v>12</v>
      </c>
      <c r="B20" s="71" t="s">
        <v>70</v>
      </c>
      <c r="C20" s="72" t="s">
        <v>71</v>
      </c>
      <c r="D20" s="73" t="s">
        <v>17</v>
      </c>
      <c r="E20" s="76">
        <v>12</v>
      </c>
      <c r="F20" s="78">
        <v>600</v>
      </c>
      <c r="G20" s="79">
        <v>42</v>
      </c>
      <c r="H20" s="77">
        <f t="shared" si="0"/>
        <v>22.585188527999996</v>
      </c>
      <c r="I20" s="74" t="str">
        <f t="shared" si="39"/>
        <v xml:space="preserve"> </v>
      </c>
      <c r="J20" s="84">
        <f t="shared" si="40"/>
        <v>0</v>
      </c>
      <c r="K20" s="130">
        <f t="shared" si="41"/>
        <v>0</v>
      </c>
      <c r="L20" s="93" t="str">
        <f t="shared" si="42"/>
        <v xml:space="preserve"> </v>
      </c>
      <c r="M20" s="76" t="str">
        <f t="shared" si="1"/>
        <v xml:space="preserve"> </v>
      </c>
      <c r="N20" s="103">
        <f t="shared" si="43"/>
        <v>0</v>
      </c>
      <c r="O20" s="103">
        <f t="shared" si="44"/>
        <v>0</v>
      </c>
      <c r="P20" s="104" t="str">
        <f t="shared" si="45"/>
        <v xml:space="preserve"> </v>
      </c>
      <c r="Q20" s="121" t="str">
        <f t="shared" si="2"/>
        <v xml:space="preserve"> </v>
      </c>
      <c r="R20" s="122">
        <f t="shared" si="46"/>
        <v>0</v>
      </c>
      <c r="S20" s="76" t="str">
        <f t="shared" si="47"/>
        <v xml:space="preserve"> </v>
      </c>
      <c r="T20" s="103">
        <f t="shared" ref="T20" si="49">IF($N20&gt;0,$N20,IF($Q20=25,$J20-(($R20/$K20)*787),IF($Q20=20,$J20-(($R20/$K20)*600),IF($Q20=16,$J20-(($R20/$K20)*475),0))))</f>
        <v>0</v>
      </c>
      <c r="U20" s="103">
        <f t="shared" si="48"/>
        <v>0</v>
      </c>
      <c r="V20" s="104" t="str">
        <f t="shared" ref="V20" si="50">IF(T20&gt;0,$E20*$E20*T20*3.14/4*0.00000785*U20," ")</f>
        <v xml:space="preserve"> </v>
      </c>
    </row>
    <row r="21" spans="1:22" s="12" customFormat="1" ht="11.25" hidden="1">
      <c r="A21" s="70">
        <v>13</v>
      </c>
      <c r="B21" s="71" t="s">
        <v>70</v>
      </c>
      <c r="C21" s="72" t="s">
        <v>71</v>
      </c>
      <c r="D21" s="73" t="s">
        <v>17</v>
      </c>
      <c r="E21" s="76">
        <v>12</v>
      </c>
      <c r="F21" s="78">
        <v>650</v>
      </c>
      <c r="G21" s="79">
        <v>36</v>
      </c>
      <c r="H21" s="77">
        <f t="shared" si="0"/>
        <v>20.971960776</v>
      </c>
      <c r="I21" s="74" t="str">
        <f>IF(J21&gt;0,$E21," ")</f>
        <v xml:space="preserve"> </v>
      </c>
      <c r="J21" s="84">
        <f>IF($E21=25,IF((12000-$F21)&gt;=787,12000-$F21,0),IF($E21=20,IF((12000-$F21)&gt;=600,12000-$F21,0),IF($E21=16,IF((12000-$F21)&gt;=475,12000-$F21,0),0)))</f>
        <v>0</v>
      </c>
      <c r="K21" s="130">
        <f>IF(J21&gt;0,G21,0)</f>
        <v>0</v>
      </c>
      <c r="L21" s="93" t="str">
        <f>IF(J21&gt;0,$E21*$E21*J21*3.14/4*0.00000785*K21," ")</f>
        <v xml:space="preserve"> </v>
      </c>
      <c r="M21" s="76" t="str">
        <f t="shared" si="1"/>
        <v xml:space="preserve"> </v>
      </c>
      <c r="N21" s="103">
        <f>IF($E21=25,IF((12000-$F21)&lt;787,12000-$F21,0),IF($E21=20,IF((12000-$F21)&lt;600,12000-$F21,0),IF($E21=16,IF((12000-$F21)&lt;475,12000-$F21,0),0)))</f>
        <v>0</v>
      </c>
      <c r="O21" s="103">
        <f>IF(N21&gt;0,G21,0)</f>
        <v>0</v>
      </c>
      <c r="P21" s="104" t="str">
        <f>IF(N21&gt;0,$E21*$E21*N21*3.14/4*0.00000785*O21," ")</f>
        <v xml:space="preserve"> </v>
      </c>
      <c r="Q21" s="121" t="str">
        <f t="shared" si="2"/>
        <v xml:space="preserve"> </v>
      </c>
      <c r="R21" s="122">
        <f>IF($E21=25,IF(J21&gt;0, INT(J21/787)*K21,0),IF($E21=20,IF(J21&gt;0, INT(J21/600)*K21,0),IF($E21=16,IF(J21&gt;0, INT(J21/475)*K21,0),0)))</f>
        <v>0</v>
      </c>
      <c r="S21" s="76" t="str">
        <f>IF(T21&gt;0,E21," ")</f>
        <v xml:space="preserve"> </v>
      </c>
      <c r="T21" s="103">
        <f>IF(N21&gt;0,N21,IF(Q21=25,J21-((R21/K21)*787),IF(Q21=20,J21-((R21/K21)*600),IF(Q21=16,J21-((R21/K21)*475),0))))</f>
        <v>0</v>
      </c>
      <c r="U21" s="103">
        <f>IF(T21&gt;0,K21+O21,0)</f>
        <v>0</v>
      </c>
      <c r="V21" s="104" t="str">
        <f>IF(T21&gt;0,$E21*$E21*T21*3.14/4*0.00000785*U21," ")</f>
        <v xml:space="preserve"> </v>
      </c>
    </row>
    <row r="22" spans="1:22" s="12" customFormat="1" ht="11.25" hidden="1">
      <c r="A22" s="70">
        <v>14</v>
      </c>
      <c r="B22" s="71" t="s">
        <v>70</v>
      </c>
      <c r="C22" s="72" t="s">
        <v>71</v>
      </c>
      <c r="D22" s="73" t="s">
        <v>17</v>
      </c>
      <c r="E22" s="76">
        <v>12</v>
      </c>
      <c r="F22" s="78">
        <v>700</v>
      </c>
      <c r="G22" s="79">
        <v>223</v>
      </c>
      <c r="H22" s="77">
        <f t="shared" si="0"/>
        <v>139.90269560399997</v>
      </c>
      <c r="I22" s="74" t="str">
        <f t="shared" ref="I22:I23" si="51">IF(J22&gt;0,$E22," ")</f>
        <v xml:space="preserve"> </v>
      </c>
      <c r="J22" s="84">
        <f t="shared" ref="J22:J23" si="52">IF($E22=25,IF((12000-$F22)&gt;=787,12000-$F22,0),IF($E22=20,IF((12000-$F22)&gt;=600,12000-$F22,0),IF($E22=16,IF((12000-$F22)&gt;=475,12000-$F22,0),0)))</f>
        <v>0</v>
      </c>
      <c r="K22" s="130">
        <f t="shared" ref="K22:K23" si="53">IF(J22&gt;0,G22,0)</f>
        <v>0</v>
      </c>
      <c r="L22" s="93" t="str">
        <f t="shared" ref="L22:L23" si="54">IF(J22&gt;0,$E22*$E22*J22*3.14/4*0.00000785*K22," ")</f>
        <v xml:space="preserve"> </v>
      </c>
      <c r="M22" s="76" t="str">
        <f t="shared" si="1"/>
        <v xml:space="preserve"> </v>
      </c>
      <c r="N22" s="103">
        <f t="shared" ref="N22:N23" si="55">IF($E22=25,IF((12000-$F22)&lt;787,12000-$F22,0),IF($E22=20,IF((12000-$F22)&lt;600,12000-$F22,0),IF($E22=16,IF((12000-$F22)&lt;475,12000-$F22,0),0)))</f>
        <v>0</v>
      </c>
      <c r="O22" s="103">
        <f t="shared" ref="O22:O23" si="56">IF(N22&gt;0,G22,0)</f>
        <v>0</v>
      </c>
      <c r="P22" s="104" t="str">
        <f t="shared" ref="P22:P23" si="57">IF(N22&gt;0,$E22*$E22*N22*3.14/4*0.00000785*O22," ")</f>
        <v xml:space="preserve"> </v>
      </c>
      <c r="Q22" s="121" t="str">
        <f t="shared" si="2"/>
        <v xml:space="preserve"> </v>
      </c>
      <c r="R22" s="122">
        <f t="shared" ref="R22:R23" si="58">IF($E22=25,IF(J22&gt;0, INT(J22/787)*K22,0),IF($E22=20,IF(J22&gt;0, INT(J22/600)*K22,0),IF($E22=16,IF(J22&gt;0, INT(J22/475)*K22,0),0)))</f>
        <v>0</v>
      </c>
      <c r="S22" s="76" t="str">
        <f t="shared" ref="S22:S23" si="59">IF(T22&gt;0,E22," ")</f>
        <v xml:space="preserve"> </v>
      </c>
      <c r="T22" s="103">
        <f>IF($N22&gt;0,$N22,IF($Q22=25,$J22-(($R22/$K22)*787),IF($Q22=20,$J22-(($R22/$K22)*600),IF($Q22=16,$J22-(($R22/$K22)*475),0))))</f>
        <v>0</v>
      </c>
      <c r="U22" s="103">
        <f t="shared" ref="U22:U23" si="60">IF(T22&gt;0,K22+O22,0)</f>
        <v>0</v>
      </c>
      <c r="V22" s="104" t="str">
        <f>IF(T22&gt;0,$E22*$E22*T22*3.14/4*0.00000785*U22," ")</f>
        <v xml:space="preserve"> </v>
      </c>
    </row>
    <row r="23" spans="1:22" s="13" customFormat="1" ht="12.75" hidden="1">
      <c r="A23" s="70">
        <v>15</v>
      </c>
      <c r="B23" s="71" t="s">
        <v>70</v>
      </c>
      <c r="C23" s="72" t="s">
        <v>71</v>
      </c>
      <c r="D23" s="73" t="s">
        <v>17</v>
      </c>
      <c r="E23" s="76">
        <v>12</v>
      </c>
      <c r="F23" s="78">
        <v>750</v>
      </c>
      <c r="G23" s="79">
        <v>55</v>
      </c>
      <c r="H23" s="77">
        <f t="shared" si="0"/>
        <v>36.969802649999998</v>
      </c>
      <c r="I23" s="74" t="str">
        <f t="shared" si="51"/>
        <v xml:space="preserve"> </v>
      </c>
      <c r="J23" s="84">
        <f t="shared" si="52"/>
        <v>0</v>
      </c>
      <c r="K23" s="130">
        <f t="shared" si="53"/>
        <v>0</v>
      </c>
      <c r="L23" s="93" t="str">
        <f t="shared" si="54"/>
        <v xml:space="preserve"> </v>
      </c>
      <c r="M23" s="76" t="str">
        <f t="shared" si="1"/>
        <v xml:space="preserve"> </v>
      </c>
      <c r="N23" s="103">
        <f t="shared" si="55"/>
        <v>0</v>
      </c>
      <c r="O23" s="103">
        <f t="shared" si="56"/>
        <v>0</v>
      </c>
      <c r="P23" s="104" t="str">
        <f t="shared" si="57"/>
        <v xml:space="preserve"> </v>
      </c>
      <c r="Q23" s="121" t="str">
        <f t="shared" si="2"/>
        <v xml:space="preserve"> </v>
      </c>
      <c r="R23" s="122">
        <f t="shared" si="58"/>
        <v>0</v>
      </c>
      <c r="S23" s="76" t="str">
        <f t="shared" si="59"/>
        <v xml:space="preserve"> </v>
      </c>
      <c r="T23" s="103">
        <f t="shared" ref="T23" si="61">IF($N23&gt;0,$N23,IF($Q23=25,$J23-(($R23/$K23)*787),IF($Q23=20,$J23-(($R23/$K23)*600),IF($Q23=16,$J23-(($R23/$K23)*475),0))))</f>
        <v>0</v>
      </c>
      <c r="U23" s="103">
        <f t="shared" si="60"/>
        <v>0</v>
      </c>
      <c r="V23" s="104" t="str">
        <f t="shared" ref="V23" si="62">IF(T23&gt;0,$E23*$E23*T23*3.14/4*0.00000785*U23," ")</f>
        <v xml:space="preserve"> </v>
      </c>
    </row>
    <row r="24" spans="1:22" s="12" customFormat="1" ht="11.25" hidden="1">
      <c r="A24" s="70">
        <v>16</v>
      </c>
      <c r="B24" s="71" t="s">
        <v>70</v>
      </c>
      <c r="C24" s="72" t="s">
        <v>71</v>
      </c>
      <c r="D24" s="73" t="s">
        <v>17</v>
      </c>
      <c r="E24" s="76">
        <v>12</v>
      </c>
      <c r="F24" s="78">
        <v>800</v>
      </c>
      <c r="G24" s="79">
        <v>5</v>
      </c>
      <c r="H24" s="77">
        <f t="shared" si="0"/>
        <v>3.5849505599999998</v>
      </c>
      <c r="I24" s="74" t="str">
        <f>IF(J24&gt;0,$E24," ")</f>
        <v xml:space="preserve"> </v>
      </c>
      <c r="J24" s="84">
        <f>IF($E24=25,IF((12000-$F24)&gt;=787,12000-$F24,0),IF($E24=20,IF((12000-$F24)&gt;=600,12000-$F24,0),IF($E24=16,IF((12000-$F24)&gt;=475,12000-$F24,0),0)))</f>
        <v>0</v>
      </c>
      <c r="K24" s="130">
        <f>IF(J24&gt;0,G24,0)</f>
        <v>0</v>
      </c>
      <c r="L24" s="93" t="str">
        <f>IF(J24&gt;0,$E24*$E24*J24*3.14/4*0.00000785*K24," ")</f>
        <v xml:space="preserve"> </v>
      </c>
      <c r="M24" s="76" t="str">
        <f t="shared" si="1"/>
        <v xml:space="preserve"> </v>
      </c>
      <c r="N24" s="103">
        <f>IF($E24=25,IF((12000-$F24)&lt;787,12000-$F24,0),IF($E24=20,IF((12000-$F24)&lt;600,12000-$F24,0),IF($E24=16,IF((12000-$F24)&lt;475,12000-$F24,0),0)))</f>
        <v>0</v>
      </c>
      <c r="O24" s="103">
        <f>IF(N24&gt;0,G24,0)</f>
        <v>0</v>
      </c>
      <c r="P24" s="104" t="str">
        <f>IF(N24&gt;0,$E24*$E24*N24*3.14/4*0.00000785*O24," ")</f>
        <v xml:space="preserve"> </v>
      </c>
      <c r="Q24" s="121" t="str">
        <f t="shared" si="2"/>
        <v xml:space="preserve"> </v>
      </c>
      <c r="R24" s="122">
        <f>IF($E24=25,IF(J24&gt;0, INT(J24/787)*K24,0),IF($E24=20,IF(J24&gt;0, INT(J24/600)*K24,0),IF($E24=16,IF(J24&gt;0, INT(J24/475)*K24,0),0)))</f>
        <v>0</v>
      </c>
      <c r="S24" s="76" t="str">
        <f>IF(T24&gt;0,E24," ")</f>
        <v xml:space="preserve"> </v>
      </c>
      <c r="T24" s="103">
        <f>IF(N24&gt;0,N24,IF(Q24=25,J24-((R24/K24)*787),IF(Q24=20,J24-((R24/K24)*600),IF(Q24=16,J24-((R24/K24)*475),0))))</f>
        <v>0</v>
      </c>
      <c r="U24" s="103">
        <f>IF(T24&gt;0,K24+O24,0)</f>
        <v>0</v>
      </c>
      <c r="V24" s="104" t="str">
        <f>IF(T24&gt;0,$E24*$E24*T24*3.14/4*0.00000785*U24," ")</f>
        <v xml:space="preserve"> </v>
      </c>
    </row>
    <row r="25" spans="1:22" s="12" customFormat="1" ht="11.25" hidden="1">
      <c r="A25" s="70">
        <v>17</v>
      </c>
      <c r="B25" s="71" t="s">
        <v>70</v>
      </c>
      <c r="C25" s="72" t="s">
        <v>71</v>
      </c>
      <c r="D25" s="73" t="s">
        <v>17</v>
      </c>
      <c r="E25" s="76">
        <v>12</v>
      </c>
      <c r="F25" s="78">
        <v>850</v>
      </c>
      <c r="G25" s="79">
        <v>33</v>
      </c>
      <c r="H25" s="77">
        <f t="shared" si="0"/>
        <v>25.139465801999997</v>
      </c>
      <c r="I25" s="74" t="str">
        <f t="shared" ref="I25:I26" si="63">IF(J25&gt;0,$E25," ")</f>
        <v xml:space="preserve"> </v>
      </c>
      <c r="J25" s="84">
        <f t="shared" ref="J25:J26" si="64">IF($E25=25,IF((12000-$F25)&gt;=787,12000-$F25,0),IF($E25=20,IF((12000-$F25)&gt;=600,12000-$F25,0),IF($E25=16,IF((12000-$F25)&gt;=475,12000-$F25,0),0)))</f>
        <v>0</v>
      </c>
      <c r="K25" s="130">
        <f t="shared" ref="K25:K26" si="65">IF(J25&gt;0,G25,0)</f>
        <v>0</v>
      </c>
      <c r="L25" s="93" t="str">
        <f t="shared" ref="L25:L26" si="66">IF(J25&gt;0,$E25*$E25*J25*3.14/4*0.00000785*K25," ")</f>
        <v xml:space="preserve"> </v>
      </c>
      <c r="M25" s="76" t="str">
        <f t="shared" si="1"/>
        <v xml:space="preserve"> </v>
      </c>
      <c r="N25" s="103">
        <f t="shared" ref="N25:N26" si="67">IF($E25=25,IF((12000-$F25)&lt;787,12000-$F25,0),IF($E25=20,IF((12000-$F25)&lt;600,12000-$F25,0),IF($E25=16,IF((12000-$F25)&lt;475,12000-$F25,0),0)))</f>
        <v>0</v>
      </c>
      <c r="O25" s="103">
        <f t="shared" ref="O25:O26" si="68">IF(N25&gt;0,G25,0)</f>
        <v>0</v>
      </c>
      <c r="P25" s="104" t="str">
        <f t="shared" ref="P25:P26" si="69">IF(N25&gt;0,$E25*$E25*N25*3.14/4*0.00000785*O25," ")</f>
        <v xml:space="preserve"> </v>
      </c>
      <c r="Q25" s="121" t="str">
        <f t="shared" si="2"/>
        <v xml:space="preserve"> </v>
      </c>
      <c r="R25" s="122">
        <f t="shared" ref="R25:R26" si="70">IF($E25=25,IF(J25&gt;0, INT(J25/787)*K25,0),IF($E25=20,IF(J25&gt;0, INT(J25/600)*K25,0),IF($E25=16,IF(J25&gt;0, INT(J25/475)*K25,0),0)))</f>
        <v>0</v>
      </c>
      <c r="S25" s="76" t="str">
        <f t="shared" ref="S25:S26" si="71">IF(T25&gt;0,E25," ")</f>
        <v xml:space="preserve"> </v>
      </c>
      <c r="T25" s="103">
        <f>IF($N25&gt;0,$N25,IF($Q25=25,$J25-(($R25/$K25)*787),IF($Q25=20,$J25-(($R25/$K25)*600),IF($Q25=16,$J25-(($R25/$K25)*475),0))))</f>
        <v>0</v>
      </c>
      <c r="U25" s="103">
        <f t="shared" ref="U25:U26" si="72">IF(T25&gt;0,K25+O25,0)</f>
        <v>0</v>
      </c>
      <c r="V25" s="104" t="str">
        <f>IF(T25&gt;0,$E25*$E25*T25*3.14/4*0.00000785*U25," ")</f>
        <v xml:space="preserve"> </v>
      </c>
    </row>
    <row r="26" spans="1:22" s="13" customFormat="1" ht="12.75" hidden="1">
      <c r="A26" s="70">
        <v>18</v>
      </c>
      <c r="B26" s="71" t="s">
        <v>70</v>
      </c>
      <c r="C26" s="72" t="s">
        <v>71</v>
      </c>
      <c r="D26" s="73" t="s">
        <v>17</v>
      </c>
      <c r="E26" s="76">
        <v>12</v>
      </c>
      <c r="F26" s="78">
        <v>950</v>
      </c>
      <c r="G26" s="79">
        <v>2</v>
      </c>
      <c r="H26" s="77">
        <f t="shared" si="0"/>
        <v>1.702851516</v>
      </c>
      <c r="I26" s="74" t="str">
        <f t="shared" si="63"/>
        <v xml:space="preserve"> </v>
      </c>
      <c r="J26" s="84">
        <f t="shared" si="64"/>
        <v>0</v>
      </c>
      <c r="K26" s="130">
        <f t="shared" si="65"/>
        <v>0</v>
      </c>
      <c r="L26" s="93" t="str">
        <f t="shared" si="66"/>
        <v xml:space="preserve"> </v>
      </c>
      <c r="M26" s="76" t="str">
        <f t="shared" si="1"/>
        <v xml:space="preserve"> </v>
      </c>
      <c r="N26" s="103">
        <f t="shared" si="67"/>
        <v>0</v>
      </c>
      <c r="O26" s="103">
        <f t="shared" si="68"/>
        <v>0</v>
      </c>
      <c r="P26" s="104" t="str">
        <f t="shared" si="69"/>
        <v xml:space="preserve"> </v>
      </c>
      <c r="Q26" s="121" t="str">
        <f t="shared" si="2"/>
        <v xml:space="preserve"> </v>
      </c>
      <c r="R26" s="122">
        <f t="shared" si="70"/>
        <v>0</v>
      </c>
      <c r="S26" s="76" t="str">
        <f t="shared" si="71"/>
        <v xml:space="preserve"> </v>
      </c>
      <c r="T26" s="103">
        <f t="shared" ref="T26" si="73">IF($N26&gt;0,$N26,IF($Q26=25,$J26-(($R26/$K26)*787),IF($Q26=20,$J26-(($R26/$K26)*600),IF($Q26=16,$J26-(($R26/$K26)*475),0))))</f>
        <v>0</v>
      </c>
      <c r="U26" s="103">
        <f t="shared" si="72"/>
        <v>0</v>
      </c>
      <c r="V26" s="104" t="str">
        <f t="shared" ref="V26" si="74">IF(T26&gt;0,$E26*$E26*T26*3.14/4*0.00000785*U26," ")</f>
        <v xml:space="preserve"> </v>
      </c>
    </row>
    <row r="27" spans="1:22" s="12" customFormat="1" ht="11.25" hidden="1">
      <c r="A27" s="70">
        <v>19</v>
      </c>
      <c r="B27" s="71" t="s">
        <v>70</v>
      </c>
      <c r="C27" s="72" t="s">
        <v>71</v>
      </c>
      <c r="D27" s="73" t="s">
        <v>17</v>
      </c>
      <c r="E27" s="76">
        <v>20</v>
      </c>
      <c r="F27" s="78">
        <v>11450</v>
      </c>
      <c r="G27" s="79">
        <v>16</v>
      </c>
      <c r="H27" s="77">
        <f t="shared" si="0"/>
        <v>456.08537679999995</v>
      </c>
      <c r="I27" s="74" t="str">
        <f>IF(J27&gt;0,$E27," ")</f>
        <v xml:space="preserve"> </v>
      </c>
      <c r="J27" s="84">
        <f>IF($E27=25,IF((12000-$F27)&gt;=787,12000-$F27,0),IF($E27=20,IF((12000-$F27)&gt;=600,12000-$F27,0),IF($E27=16,IF((12000-$F27)&gt;=475,12000-$F27,0),0)))</f>
        <v>0</v>
      </c>
      <c r="K27" s="130">
        <f>IF(J27&gt;0,G27,0)</f>
        <v>0</v>
      </c>
      <c r="L27" s="93" t="str">
        <f>IF(J27&gt;0,$E27*$E27*J27*3.14/4*0.00000785*K27," ")</f>
        <v xml:space="preserve"> </v>
      </c>
      <c r="M27" s="76">
        <f t="shared" si="1"/>
        <v>20</v>
      </c>
      <c r="N27" s="103">
        <f>IF($E27=25,IF((12000-$F27)&lt;787,12000-$F27,0),IF($E27=20,IF((12000-$F27)&lt;600,12000-$F27,0),IF($E27=16,IF((12000-$F27)&lt;475,12000-$F27,0),0)))</f>
        <v>550</v>
      </c>
      <c r="O27" s="103">
        <f>IF(N27&gt;0,G27,0)</f>
        <v>16</v>
      </c>
      <c r="P27" s="104">
        <f>IF(N27&gt;0,$E27*$E27*N27*3.14/4*0.00000785*O27," ")</f>
        <v>21.691119999999998</v>
      </c>
      <c r="Q27" s="121" t="str">
        <f t="shared" si="2"/>
        <v xml:space="preserve"> </v>
      </c>
      <c r="R27" s="122">
        <f>IF($E27=25,IF(J27&gt;0, INT(J27/787)*K27,0),IF($E27=20,IF(J27&gt;0, INT(J27/600)*K27,0),IF($E27=16,IF(J27&gt;0, INT(J27/475)*K27,0),0)))</f>
        <v>0</v>
      </c>
      <c r="S27" s="76">
        <f>IF(T27&gt;0,E27," ")</f>
        <v>20</v>
      </c>
      <c r="T27" s="103">
        <f>IF(N27&gt;0,N27,IF(Q27=25,J27-((R27/K27)*787),IF(Q27=20,J27-((R27/K27)*600),IF(Q27=16,J27-((R27/K27)*475),0))))</f>
        <v>550</v>
      </c>
      <c r="U27" s="103">
        <f>IF(T27&gt;0,K27+O27,0)</f>
        <v>16</v>
      </c>
      <c r="V27" s="104">
        <f>IF(T27&gt;0,$E27*$E27*T27*3.14/4*0.00000785*U27," ")</f>
        <v>21.691119999999998</v>
      </c>
    </row>
    <row r="28" spans="1:22" s="12" customFormat="1" ht="11.25" hidden="1">
      <c r="A28" s="70">
        <v>20</v>
      </c>
      <c r="B28" s="71" t="s">
        <v>70</v>
      </c>
      <c r="C28" s="72" t="s">
        <v>71</v>
      </c>
      <c r="D28" s="73" t="s">
        <v>17</v>
      </c>
      <c r="E28" s="76">
        <v>25</v>
      </c>
      <c r="F28" s="79">
        <v>10250</v>
      </c>
      <c r="G28" s="78">
        <v>1</v>
      </c>
      <c r="H28" s="77">
        <f t="shared" si="0"/>
        <v>39.871683203124995</v>
      </c>
      <c r="I28" s="74">
        <f t="shared" ref="I28:I29" si="75">IF(J28&gt;0,$E28," ")</f>
        <v>25</v>
      </c>
      <c r="J28" s="84">
        <f t="shared" ref="J28:J29" si="76">IF($E28=25,IF((12000-$F28)&gt;=787,12000-$F28,0),IF($E28=20,IF((12000-$F28)&gt;=600,12000-$F28,0),IF($E28=16,IF((12000-$F28)&gt;=475,12000-$F28,0),0)))</f>
        <v>1750</v>
      </c>
      <c r="K28" s="130">
        <f t="shared" ref="K28:K29" si="77">IF(J28&gt;0,G28,0)</f>
        <v>1</v>
      </c>
      <c r="L28" s="93">
        <f t="shared" ref="L28:L29" si="78">IF(J28&gt;0,$E28*$E28*J28*3.14/4*0.00000785*K28," ")</f>
        <v>6.7399609374999994</v>
      </c>
      <c r="M28" s="76" t="str">
        <f t="shared" si="1"/>
        <v xml:space="preserve"> </v>
      </c>
      <c r="N28" s="103">
        <f t="shared" ref="N28:N29" si="79">IF($E28=25,IF((12000-$F28)&lt;787,12000-$F28,0),IF($E28=20,IF((12000-$F28)&lt;600,12000-$F28,0),IF($E28=16,IF((12000-$F28)&lt;475,12000-$F28,0),0)))</f>
        <v>0</v>
      </c>
      <c r="O28" s="103">
        <f t="shared" ref="O28:O29" si="80">IF(N28&gt;0,G28,0)</f>
        <v>0</v>
      </c>
      <c r="P28" s="104" t="str">
        <f t="shared" ref="P28:P29" si="81">IF(N28&gt;0,$E28*$E28*N28*3.14/4*0.00000785*O28," ")</f>
        <v xml:space="preserve"> </v>
      </c>
      <c r="Q28" s="121">
        <f t="shared" si="2"/>
        <v>25</v>
      </c>
      <c r="R28" s="122">
        <f t="shared" ref="R28:R29" si="82">IF($E28=25,IF(J28&gt;0, INT(J28/787)*K28,0),IF($E28=20,IF(J28&gt;0, INT(J28/600)*K28,0),IF($E28=16,IF(J28&gt;0, INT(J28/475)*K28,0),0)))</f>
        <v>2</v>
      </c>
      <c r="S28" s="76">
        <f t="shared" ref="S28:S29" si="83">IF(T28&gt;0,E28," ")</f>
        <v>25</v>
      </c>
      <c r="T28" s="103">
        <f>IF($N28&gt;0,$N28,IF($Q28=25,$J28-(($R28/$K28)*787),IF($Q28=20,$J28-(($R28/$K28)*600),IF($Q28=16,$J28-(($R28/$K28)*475),0))))</f>
        <v>176</v>
      </c>
      <c r="U28" s="103">
        <f t="shared" ref="U28:U29" si="84">IF(T28&gt;0,K28+O28,0)</f>
        <v>1</v>
      </c>
      <c r="V28" s="104">
        <f>IF(T28&gt;0,$E28*$E28*T28*3.14/4*0.00000785*U28," ")</f>
        <v>0.67784749999999994</v>
      </c>
    </row>
    <row r="29" spans="1:22" s="13" customFormat="1" ht="12.75" hidden="1">
      <c r="A29" s="70">
        <v>21</v>
      </c>
      <c r="B29" s="71" t="s">
        <v>70</v>
      </c>
      <c r="C29" s="72" t="s">
        <v>71</v>
      </c>
      <c r="D29" s="73" t="s">
        <v>17</v>
      </c>
      <c r="E29" s="76">
        <v>25</v>
      </c>
      <c r="F29" s="79">
        <v>10800</v>
      </c>
      <c r="G29" s="78">
        <v>2</v>
      </c>
      <c r="H29" s="77">
        <f t="shared" si="0"/>
        <v>84.022278749999984</v>
      </c>
      <c r="I29" s="74">
        <f t="shared" si="75"/>
        <v>25</v>
      </c>
      <c r="J29" s="84">
        <f t="shared" si="76"/>
        <v>1200</v>
      </c>
      <c r="K29" s="130">
        <f t="shared" si="77"/>
        <v>2</v>
      </c>
      <c r="L29" s="93">
        <f t="shared" si="78"/>
        <v>9.2433749999999986</v>
      </c>
      <c r="M29" s="76" t="str">
        <f t="shared" si="1"/>
        <v xml:space="preserve"> </v>
      </c>
      <c r="N29" s="103">
        <f t="shared" si="79"/>
        <v>0</v>
      </c>
      <c r="O29" s="103">
        <f t="shared" si="80"/>
        <v>0</v>
      </c>
      <c r="P29" s="104" t="str">
        <f t="shared" si="81"/>
        <v xml:space="preserve"> </v>
      </c>
      <c r="Q29" s="121">
        <f t="shared" si="2"/>
        <v>25</v>
      </c>
      <c r="R29" s="122">
        <f t="shared" si="82"/>
        <v>2</v>
      </c>
      <c r="S29" s="76">
        <f t="shared" si="83"/>
        <v>25</v>
      </c>
      <c r="T29" s="103">
        <f t="shared" ref="T29" si="85">IF($N29&gt;0,$N29,IF($Q29=25,$J29-(($R29/$K29)*787),IF($Q29=20,$J29-(($R29/$K29)*600),IF($Q29=16,$J29-(($R29/$K29)*475),0))))</f>
        <v>413</v>
      </c>
      <c r="U29" s="103">
        <f t="shared" si="84"/>
        <v>2</v>
      </c>
      <c r="V29" s="104">
        <f t="shared" ref="V29" si="86">IF(T29&gt;0,$E29*$E29*T29*3.14/4*0.00000785*U29," ")</f>
        <v>3.1812615624999996</v>
      </c>
    </row>
    <row r="30" spans="1:22" s="12" customFormat="1" ht="11.25" hidden="1">
      <c r="A30" s="70">
        <v>22</v>
      </c>
      <c r="B30" s="71" t="s">
        <v>70</v>
      </c>
      <c r="C30" s="72" t="s">
        <v>71</v>
      </c>
      <c r="D30" s="73" t="s">
        <v>17</v>
      </c>
      <c r="E30" s="76">
        <v>25</v>
      </c>
      <c r="F30" s="79">
        <v>10850</v>
      </c>
      <c r="G30" s="78">
        <v>1</v>
      </c>
      <c r="H30" s="77">
        <f t="shared" si="0"/>
        <v>42.205635390624998</v>
      </c>
      <c r="I30" s="74">
        <f>IF(J30&gt;0,$E30," ")</f>
        <v>25</v>
      </c>
      <c r="J30" s="84">
        <f>IF($E30=25,IF((12000-$F30)&gt;=787,12000-$F30,0),IF($E30=20,IF((12000-$F30)&gt;=600,12000-$F30,0),IF($E30=16,IF((12000-$F30)&gt;=475,12000-$F30,0),0)))</f>
        <v>1150</v>
      </c>
      <c r="K30" s="130">
        <f>IF(J30&gt;0,G30,0)</f>
        <v>1</v>
      </c>
      <c r="L30" s="93">
        <f>IF(J30&gt;0,$E30*$E30*J30*3.14/4*0.00000785*K30," ")</f>
        <v>4.4291171874999993</v>
      </c>
      <c r="M30" s="76" t="str">
        <f t="shared" si="1"/>
        <v xml:space="preserve"> </v>
      </c>
      <c r="N30" s="103">
        <f>IF($E30=25,IF((12000-$F30)&lt;787,12000-$F30,0),IF($E30=20,IF((12000-$F30)&lt;600,12000-$F30,0),IF($E30=16,IF((12000-$F30)&lt;475,12000-$F30,0),0)))</f>
        <v>0</v>
      </c>
      <c r="O30" s="103">
        <f>IF(N30&gt;0,G30,0)</f>
        <v>0</v>
      </c>
      <c r="P30" s="104" t="str">
        <f>IF(N30&gt;0,$E30*$E30*N30*3.14/4*0.00000785*O30," ")</f>
        <v xml:space="preserve"> </v>
      </c>
      <c r="Q30" s="121">
        <f t="shared" si="2"/>
        <v>25</v>
      </c>
      <c r="R30" s="122">
        <f>IF($E30=25,IF(J30&gt;0, INT(J30/787)*K30,0),IF($E30=20,IF(J30&gt;0, INT(J30/600)*K30,0),IF($E30=16,IF(J30&gt;0, INT(J30/475)*K30,0),0)))</f>
        <v>1</v>
      </c>
      <c r="S30" s="76">
        <f>IF(T30&gt;0,E30," ")</f>
        <v>25</v>
      </c>
      <c r="T30" s="103">
        <f>IF(N30&gt;0,N30,IF(Q30=25,J30-((R30/K30)*787),IF(Q30=20,J30-((R30/K30)*600),IF(Q30=16,J30-((R30/K30)*475),0))))</f>
        <v>363</v>
      </c>
      <c r="U30" s="103">
        <f>IF(T30&gt;0,K30+O30,0)</f>
        <v>1</v>
      </c>
      <c r="V30" s="104">
        <f>IF(T30&gt;0,$E30*$E30*T30*3.14/4*0.00000785*U30," ")</f>
        <v>1.3980604687499998</v>
      </c>
    </row>
    <row r="31" spans="1:22" s="12" customFormat="1" ht="11.25" hidden="1">
      <c r="A31" s="70">
        <v>23</v>
      </c>
      <c r="B31" s="71" t="s">
        <v>70</v>
      </c>
      <c r="C31" s="72" t="s">
        <v>71</v>
      </c>
      <c r="D31" s="73" t="s">
        <v>17</v>
      </c>
      <c r="E31" s="76">
        <v>25</v>
      </c>
      <c r="F31" s="79">
        <v>11000</v>
      </c>
      <c r="G31" s="78">
        <v>1</v>
      </c>
      <c r="H31" s="77">
        <f t="shared" si="0"/>
        <v>42.789123437499995</v>
      </c>
      <c r="I31" s="74">
        <f t="shared" ref="I31:I32" si="87">IF(J31&gt;0,$E31," ")</f>
        <v>25</v>
      </c>
      <c r="J31" s="84">
        <f t="shared" ref="J31:J32" si="88">IF($E31=25,IF((12000-$F31)&gt;=787,12000-$F31,0),IF($E31=20,IF((12000-$F31)&gt;=600,12000-$F31,0),IF($E31=16,IF((12000-$F31)&gt;=475,12000-$F31,0),0)))</f>
        <v>1000</v>
      </c>
      <c r="K31" s="130">
        <f t="shared" ref="K31:K32" si="89">IF(J31&gt;0,G31,0)</f>
        <v>1</v>
      </c>
      <c r="L31" s="93">
        <f t="shared" ref="L31:L32" si="90">IF(J31&gt;0,$E31*$E31*J31*3.14/4*0.00000785*K31," ")</f>
        <v>3.8514062499999997</v>
      </c>
      <c r="M31" s="76" t="str">
        <f t="shared" si="1"/>
        <v xml:space="preserve"> </v>
      </c>
      <c r="N31" s="103">
        <f t="shared" ref="N31:N32" si="91">IF($E31=25,IF((12000-$F31)&lt;787,12000-$F31,0),IF($E31=20,IF((12000-$F31)&lt;600,12000-$F31,0),IF($E31=16,IF((12000-$F31)&lt;475,12000-$F31,0),0)))</f>
        <v>0</v>
      </c>
      <c r="O31" s="103">
        <f t="shared" ref="O31:O32" si="92">IF(N31&gt;0,G31,0)</f>
        <v>0</v>
      </c>
      <c r="P31" s="104" t="str">
        <f t="shared" ref="P31:P32" si="93">IF(N31&gt;0,$E31*$E31*N31*3.14/4*0.00000785*O31," ")</f>
        <v xml:space="preserve"> </v>
      </c>
      <c r="Q31" s="121">
        <f t="shared" si="2"/>
        <v>25</v>
      </c>
      <c r="R31" s="122">
        <f t="shared" ref="R31:R32" si="94">IF($E31=25,IF(J31&gt;0, INT(J31/787)*K31,0),IF($E31=20,IF(J31&gt;0, INT(J31/600)*K31,0),IF($E31=16,IF(J31&gt;0, INT(J31/475)*K31,0),0)))</f>
        <v>1</v>
      </c>
      <c r="S31" s="76">
        <f t="shared" ref="S31:S32" si="95">IF(T31&gt;0,E31," ")</f>
        <v>25</v>
      </c>
      <c r="T31" s="103">
        <f>IF($N31&gt;0,$N31,IF($Q31=25,$J31-(($R31/$K31)*787),IF($Q31=20,$J31-(($R31/$K31)*600),IF($Q31=16,$J31-(($R31/$K31)*475),0))))</f>
        <v>213</v>
      </c>
      <c r="U31" s="103">
        <f t="shared" ref="U31:U32" si="96">IF(T31&gt;0,K31+O31,0)</f>
        <v>1</v>
      </c>
      <c r="V31" s="104">
        <f>IF(T31&gt;0,$E31*$E31*T31*3.14/4*0.00000785*U31," ")</f>
        <v>0.82034953124999999</v>
      </c>
    </row>
    <row r="32" spans="1:22" s="13" customFormat="1" ht="12.75" hidden="1">
      <c r="A32" s="70">
        <v>24</v>
      </c>
      <c r="B32" s="71" t="s">
        <v>70</v>
      </c>
      <c r="C32" s="72" t="s">
        <v>71</v>
      </c>
      <c r="D32" s="73" t="s">
        <v>17</v>
      </c>
      <c r="E32" s="76">
        <v>25</v>
      </c>
      <c r="F32" s="79">
        <v>11150</v>
      </c>
      <c r="G32" s="78">
        <v>8</v>
      </c>
      <c r="H32" s="77">
        <f t="shared" si="0"/>
        <v>346.980891875</v>
      </c>
      <c r="I32" s="74">
        <f t="shared" si="87"/>
        <v>25</v>
      </c>
      <c r="J32" s="84">
        <f t="shared" si="88"/>
        <v>850</v>
      </c>
      <c r="K32" s="130">
        <f t="shared" si="89"/>
        <v>8</v>
      </c>
      <c r="L32" s="93">
        <f t="shared" si="90"/>
        <v>26.189562499999997</v>
      </c>
      <c r="M32" s="76" t="str">
        <f t="shared" si="1"/>
        <v xml:space="preserve"> </v>
      </c>
      <c r="N32" s="103">
        <f t="shared" si="91"/>
        <v>0</v>
      </c>
      <c r="O32" s="103">
        <f t="shared" si="92"/>
        <v>0</v>
      </c>
      <c r="P32" s="104" t="str">
        <f t="shared" si="93"/>
        <v xml:space="preserve"> </v>
      </c>
      <c r="Q32" s="121">
        <f t="shared" si="2"/>
        <v>25</v>
      </c>
      <c r="R32" s="122">
        <f t="shared" si="94"/>
        <v>8</v>
      </c>
      <c r="S32" s="76">
        <f t="shared" si="95"/>
        <v>25</v>
      </c>
      <c r="T32" s="103">
        <f t="shared" ref="T32" si="97">IF($N32&gt;0,$N32,IF($Q32=25,$J32-(($R32/$K32)*787),IF($Q32=20,$J32-(($R32/$K32)*600),IF($Q32=16,$J32-(($R32/$K32)*475),0))))</f>
        <v>63</v>
      </c>
      <c r="U32" s="103">
        <f t="shared" si="96"/>
        <v>8</v>
      </c>
      <c r="V32" s="104">
        <f t="shared" ref="V32" si="98">IF(T32&gt;0,$E32*$E32*T32*3.14/4*0.00000785*U32," ")</f>
        <v>1.9411087499999999</v>
      </c>
    </row>
    <row r="33" spans="1:22" s="12" customFormat="1" ht="11.25" hidden="1">
      <c r="A33" s="70">
        <v>25</v>
      </c>
      <c r="B33" s="71" t="s">
        <v>70</v>
      </c>
      <c r="C33" s="72" t="s">
        <v>71</v>
      </c>
      <c r="D33" s="73" t="s">
        <v>17</v>
      </c>
      <c r="E33" s="76">
        <v>25</v>
      </c>
      <c r="F33" s="79">
        <v>11200</v>
      </c>
      <c r="G33" s="78">
        <v>1</v>
      </c>
      <c r="H33" s="77">
        <f t="shared" si="0"/>
        <v>43.567107499999992</v>
      </c>
      <c r="I33" s="74">
        <f>IF(J33&gt;0,$E33," ")</f>
        <v>25</v>
      </c>
      <c r="J33" s="84">
        <f>IF($E33=25,IF((12000-$F33)&gt;=787,12000-$F33,0),IF($E33=20,IF((12000-$F33)&gt;=600,12000-$F33,0),IF($E33=16,IF((12000-$F33)&gt;=475,12000-$F33,0),0)))</f>
        <v>800</v>
      </c>
      <c r="K33" s="130">
        <f>IF(J33&gt;0,G33,0)</f>
        <v>1</v>
      </c>
      <c r="L33" s="93">
        <f>IF(J33&gt;0,$E33*$E33*J33*3.14/4*0.00000785*K33," ")</f>
        <v>3.0811249999999997</v>
      </c>
      <c r="M33" s="76" t="str">
        <f t="shared" si="1"/>
        <v xml:space="preserve"> </v>
      </c>
      <c r="N33" s="103">
        <f>IF($E33=25,IF((12000-$F33)&lt;787,12000-$F33,0),IF($E33=20,IF((12000-$F33)&lt;600,12000-$F33,0),IF($E33=16,IF((12000-$F33)&lt;475,12000-$F33,0),0)))</f>
        <v>0</v>
      </c>
      <c r="O33" s="103">
        <f>IF(N33&gt;0,G33,0)</f>
        <v>0</v>
      </c>
      <c r="P33" s="104" t="str">
        <f>IF(N33&gt;0,$E33*$E33*N33*3.14/4*0.00000785*O33," ")</f>
        <v xml:space="preserve"> </v>
      </c>
      <c r="Q33" s="121">
        <f t="shared" si="2"/>
        <v>25</v>
      </c>
      <c r="R33" s="122">
        <f>IF($E33=25,IF(J33&gt;0, INT(J33/787)*K33,0),IF($E33=20,IF(J33&gt;0, INT(J33/600)*K33,0),IF($E33=16,IF(J33&gt;0, INT(J33/475)*K33,0),0)))</f>
        <v>1</v>
      </c>
      <c r="S33" s="76">
        <f>IF(T33&gt;0,E33," ")</f>
        <v>25</v>
      </c>
      <c r="T33" s="103">
        <f>IF(N33&gt;0,N33,IF(Q33=25,J33-((R33/K33)*787),IF(Q33=20,J33-((R33/K33)*600),IF(Q33=16,J33-((R33/K33)*475),0))))</f>
        <v>13</v>
      </c>
      <c r="U33" s="103">
        <f>IF(T33&gt;0,K33+O33,0)</f>
        <v>1</v>
      </c>
      <c r="V33" s="104">
        <f>IF(T33&gt;0,$E33*$E33*T33*3.14/4*0.00000785*U33," ")</f>
        <v>5.0068281249999999E-2</v>
      </c>
    </row>
    <row r="34" spans="1:22" s="12" customFormat="1" ht="11.25" hidden="1">
      <c r="A34" s="70">
        <v>26</v>
      </c>
      <c r="B34" s="71" t="s">
        <v>70</v>
      </c>
      <c r="C34" s="72" t="s">
        <v>71</v>
      </c>
      <c r="D34" s="73" t="s">
        <v>17</v>
      </c>
      <c r="E34" s="76">
        <v>25</v>
      </c>
      <c r="F34" s="79">
        <v>11250</v>
      </c>
      <c r="G34" s="78">
        <v>17</v>
      </c>
      <c r="H34" s="77">
        <f t="shared" si="0"/>
        <v>743.94725976562495</v>
      </c>
      <c r="I34" s="74" t="str">
        <f t="shared" ref="I34:I35" si="99">IF(J34&gt;0,$E34," ")</f>
        <v xml:space="preserve"> </v>
      </c>
      <c r="J34" s="84">
        <f t="shared" ref="J34:J35" si="100">IF($E34=25,IF((12000-$F34)&gt;=787,12000-$F34,0),IF($E34=20,IF((12000-$F34)&gt;=600,12000-$F34,0),IF($E34=16,IF((12000-$F34)&gt;=475,12000-$F34,0),0)))</f>
        <v>0</v>
      </c>
      <c r="K34" s="130">
        <f t="shared" ref="K34:K35" si="101">IF(J34&gt;0,G34,0)</f>
        <v>0</v>
      </c>
      <c r="L34" s="93" t="str">
        <f t="shared" ref="L34:L35" si="102">IF(J34&gt;0,$E34*$E34*J34*3.14/4*0.00000785*K34," ")</f>
        <v xml:space="preserve"> </v>
      </c>
      <c r="M34" s="76">
        <f t="shared" si="1"/>
        <v>25</v>
      </c>
      <c r="N34" s="103">
        <f t="shared" ref="N34:N35" si="103">IF($E34=25,IF((12000-$F34)&lt;787,12000-$F34,0),IF($E34=20,IF((12000-$F34)&lt;600,12000-$F34,0),IF($E34=16,IF((12000-$F34)&lt;475,12000-$F34,0),0)))</f>
        <v>750</v>
      </c>
      <c r="O34" s="103">
        <f t="shared" ref="O34:O35" si="104">IF(N34&gt;0,G34,0)</f>
        <v>17</v>
      </c>
      <c r="P34" s="104">
        <f t="shared" ref="P34:P35" si="105">IF(N34&gt;0,$E34*$E34*N34*3.14/4*0.00000785*O34," ")</f>
        <v>49.105429687499992</v>
      </c>
      <c r="Q34" s="121" t="str">
        <f t="shared" si="2"/>
        <v xml:space="preserve"> </v>
      </c>
      <c r="R34" s="122">
        <f t="shared" ref="R34:R35" si="106">IF($E34=25,IF(J34&gt;0, INT(J34/787)*K34,0),IF($E34=20,IF(J34&gt;0, INT(J34/600)*K34,0),IF($E34=16,IF(J34&gt;0, INT(J34/475)*K34,0),0)))</f>
        <v>0</v>
      </c>
      <c r="S34" s="76">
        <f t="shared" ref="S34:S35" si="107">IF(T34&gt;0,E34," ")</f>
        <v>25</v>
      </c>
      <c r="T34" s="103">
        <f>IF($N34&gt;0,$N34,IF($Q34=25,$J34-(($R34/$K34)*787),IF($Q34=20,$J34-(($R34/$K34)*600),IF($Q34=16,$J34-(($R34/$K34)*475),0))))</f>
        <v>750</v>
      </c>
      <c r="U34" s="103">
        <f t="shared" ref="U34:U35" si="108">IF(T34&gt;0,K34+O34,0)</f>
        <v>17</v>
      </c>
      <c r="V34" s="104">
        <f>IF(T34&gt;0,$E34*$E34*T34*3.14/4*0.00000785*U34," ")</f>
        <v>49.105429687499992</v>
      </c>
    </row>
    <row r="35" spans="1:22" s="13" customFormat="1" ht="12.75" hidden="1">
      <c r="A35" s="70">
        <v>27</v>
      </c>
      <c r="B35" s="71" t="s">
        <v>70</v>
      </c>
      <c r="C35" s="72" t="s">
        <v>71</v>
      </c>
      <c r="D35" s="73" t="s">
        <v>17</v>
      </c>
      <c r="E35" s="76">
        <v>25</v>
      </c>
      <c r="F35" s="79">
        <v>11350</v>
      </c>
      <c r="G35" s="78">
        <v>4</v>
      </c>
      <c r="H35" s="77">
        <f t="shared" si="0"/>
        <v>176.60238218749998</v>
      </c>
      <c r="I35" s="74" t="str">
        <f t="shared" si="99"/>
        <v xml:space="preserve"> </v>
      </c>
      <c r="J35" s="84">
        <f t="shared" si="100"/>
        <v>0</v>
      </c>
      <c r="K35" s="130">
        <f t="shared" si="101"/>
        <v>0</v>
      </c>
      <c r="L35" s="93" t="str">
        <f t="shared" si="102"/>
        <v xml:space="preserve"> </v>
      </c>
      <c r="M35" s="76">
        <f t="shared" si="1"/>
        <v>25</v>
      </c>
      <c r="N35" s="103">
        <f t="shared" si="103"/>
        <v>650</v>
      </c>
      <c r="O35" s="103">
        <f t="shared" si="104"/>
        <v>4</v>
      </c>
      <c r="P35" s="104">
        <f t="shared" si="105"/>
        <v>10.013656249999999</v>
      </c>
      <c r="Q35" s="121" t="str">
        <f t="shared" si="2"/>
        <v xml:space="preserve"> </v>
      </c>
      <c r="R35" s="122">
        <f t="shared" si="106"/>
        <v>0</v>
      </c>
      <c r="S35" s="76">
        <f t="shared" si="107"/>
        <v>25</v>
      </c>
      <c r="T35" s="103">
        <f t="shared" ref="T35" si="109">IF($N35&gt;0,$N35,IF($Q35=25,$J35-(($R35/$K35)*787),IF($Q35=20,$J35-(($R35/$K35)*600),IF($Q35=16,$J35-(($R35/$K35)*475),0))))</f>
        <v>650</v>
      </c>
      <c r="U35" s="103">
        <f t="shared" si="108"/>
        <v>4</v>
      </c>
      <c r="V35" s="104">
        <f t="shared" ref="V35" si="110">IF(T35&gt;0,$E35*$E35*T35*3.14/4*0.00000785*U35," ")</f>
        <v>10.013656249999999</v>
      </c>
    </row>
    <row r="36" spans="1:22" s="12" customFormat="1" ht="11.25" hidden="1">
      <c r="A36" s="70">
        <v>28</v>
      </c>
      <c r="B36" s="71" t="s">
        <v>70</v>
      </c>
      <c r="C36" s="72" t="s">
        <v>71</v>
      </c>
      <c r="D36" s="73" t="s">
        <v>17</v>
      </c>
      <c r="E36" s="76">
        <v>25</v>
      </c>
      <c r="F36" s="79">
        <v>11450</v>
      </c>
      <c r="G36" s="78">
        <v>32</v>
      </c>
      <c r="H36" s="77">
        <f t="shared" si="0"/>
        <v>1425.2668024999998</v>
      </c>
      <c r="I36" s="74" t="str">
        <f>IF(J36&gt;0,$E36," ")</f>
        <v xml:space="preserve"> </v>
      </c>
      <c r="J36" s="84">
        <f>IF($E36=25,IF((12000-$F36)&gt;=787,12000-$F36,0),IF($E36=20,IF((12000-$F36)&gt;=600,12000-$F36,0),IF($E36=16,IF((12000-$F36)&gt;=475,12000-$F36,0),0)))</f>
        <v>0</v>
      </c>
      <c r="K36" s="130">
        <f>IF(J36&gt;0,G36,0)</f>
        <v>0</v>
      </c>
      <c r="L36" s="93" t="str">
        <f>IF(J36&gt;0,$E36*$E36*J36*3.14/4*0.00000785*K36," ")</f>
        <v xml:space="preserve"> </v>
      </c>
      <c r="M36" s="76">
        <f t="shared" si="1"/>
        <v>25</v>
      </c>
      <c r="N36" s="103">
        <f>IF($E36=25,IF((12000-$F36)&lt;787,12000-$F36,0),IF($E36=20,IF((12000-$F36)&lt;600,12000-$F36,0),IF($E36=16,IF((12000-$F36)&lt;475,12000-$F36,0),0)))</f>
        <v>550</v>
      </c>
      <c r="O36" s="103">
        <f>IF(N36&gt;0,G36,0)</f>
        <v>32</v>
      </c>
      <c r="P36" s="104">
        <f>IF(N36&gt;0,$E36*$E36*N36*3.14/4*0.00000785*O36," ")</f>
        <v>67.784749999999988</v>
      </c>
      <c r="Q36" s="121" t="str">
        <f t="shared" si="2"/>
        <v xml:space="preserve"> </v>
      </c>
      <c r="R36" s="122">
        <f>IF($E36=25,IF(J36&gt;0, INT(J36/787)*K36,0),IF($E36=20,IF(J36&gt;0, INT(J36/600)*K36,0),IF($E36=16,IF(J36&gt;0, INT(J36/475)*K36,0),0)))</f>
        <v>0</v>
      </c>
      <c r="S36" s="76">
        <f>IF(T36&gt;0,E36," ")</f>
        <v>25</v>
      </c>
      <c r="T36" s="103">
        <f>IF(N36&gt;0,N36,IF(Q36=25,J36-((R36/K36)*787),IF(Q36=20,J36-((R36/K36)*600),IF(Q36=16,J36-((R36/K36)*475),0))))</f>
        <v>550</v>
      </c>
      <c r="U36" s="103">
        <f>IF(T36&gt;0,K36+O36,0)</f>
        <v>32</v>
      </c>
      <c r="V36" s="104">
        <f>IF(T36&gt;0,$E36*$E36*T36*3.14/4*0.00000785*U36," ")</f>
        <v>67.784749999999988</v>
      </c>
    </row>
    <row r="37" spans="1:22" s="12" customFormat="1" ht="11.25" hidden="1">
      <c r="A37" s="70">
        <v>29</v>
      </c>
      <c r="B37" s="71" t="s">
        <v>70</v>
      </c>
      <c r="C37" s="72" t="s">
        <v>71</v>
      </c>
      <c r="D37" s="73" t="s">
        <v>17</v>
      </c>
      <c r="E37" s="76">
        <v>25</v>
      </c>
      <c r="F37" s="79">
        <f>5800+5950</f>
        <v>11750</v>
      </c>
      <c r="G37" s="78">
        <v>2</v>
      </c>
      <c r="H37" s="77">
        <f t="shared" si="0"/>
        <v>91.413127343749991</v>
      </c>
      <c r="I37" s="74" t="str">
        <f t="shared" ref="I37:I38" si="111">IF(J37&gt;0,$E37," ")</f>
        <v xml:space="preserve"> </v>
      </c>
      <c r="J37" s="84">
        <f t="shared" ref="J37:J38" si="112">IF($E37=25,IF((12000-$F37)&gt;=787,12000-$F37,0),IF($E37=20,IF((12000-$F37)&gt;=600,12000-$F37,0),IF($E37=16,IF((12000-$F37)&gt;=475,12000-$F37,0),0)))</f>
        <v>0</v>
      </c>
      <c r="K37" s="130">
        <f t="shared" ref="K37:K38" si="113">IF(J37&gt;0,G37,0)</f>
        <v>0</v>
      </c>
      <c r="L37" s="93" t="str">
        <f t="shared" ref="L37:L38" si="114">IF(J37&gt;0,$E37*$E37*J37*3.14/4*0.00000785*K37," ")</f>
        <v xml:space="preserve"> </v>
      </c>
      <c r="M37" s="76">
        <f t="shared" si="1"/>
        <v>25</v>
      </c>
      <c r="N37" s="103">
        <f t="shared" ref="N37:N38" si="115">IF($E37=25,IF((12000-$F37)&lt;787,12000-$F37,0),IF($E37=20,IF((12000-$F37)&lt;600,12000-$F37,0),IF($E37=16,IF((12000-$F37)&lt;475,12000-$F37,0),0)))</f>
        <v>250</v>
      </c>
      <c r="O37" s="103">
        <f t="shared" ref="O37:O38" si="116">IF(N37&gt;0,G37,0)</f>
        <v>2</v>
      </c>
      <c r="P37" s="104">
        <f t="shared" ref="P37:P38" si="117">IF(N37&gt;0,$E37*$E37*N37*3.14/4*0.00000785*O37," ")</f>
        <v>1.9257031249999998</v>
      </c>
      <c r="Q37" s="121" t="str">
        <f t="shared" si="2"/>
        <v xml:space="preserve"> </v>
      </c>
      <c r="R37" s="122">
        <f t="shared" ref="R37:R38" si="118">IF($E37=25,IF(J37&gt;0, INT(J37/787)*K37,0),IF($E37=20,IF(J37&gt;0, INT(J37/600)*K37,0),IF($E37=16,IF(J37&gt;0, INT(J37/475)*K37,0),0)))</f>
        <v>0</v>
      </c>
      <c r="S37" s="76">
        <f t="shared" ref="S37:S38" si="119">IF(T37&gt;0,E37," ")</f>
        <v>25</v>
      </c>
      <c r="T37" s="103">
        <f>IF($N37&gt;0,$N37,IF($Q37=25,$J37-(($R37/$K37)*787),IF($Q37=20,$J37-(($R37/$K37)*600),IF($Q37=16,$J37-(($R37/$K37)*475),0))))</f>
        <v>250</v>
      </c>
      <c r="U37" s="103">
        <f t="shared" ref="U37:U38" si="120">IF(T37&gt;0,K37+O37,0)</f>
        <v>2</v>
      </c>
      <c r="V37" s="104">
        <f>IF(T37&gt;0,$E37*$E37*T37*3.14/4*0.00000785*U37," ")</f>
        <v>1.9257031249999998</v>
      </c>
    </row>
    <row r="38" spans="1:22" s="13" customFormat="1" ht="12.75" hidden="1">
      <c r="A38" s="70">
        <v>31</v>
      </c>
      <c r="B38" s="71" t="s">
        <v>70</v>
      </c>
      <c r="C38" s="72" t="s">
        <v>71</v>
      </c>
      <c r="D38" s="73" t="s">
        <v>17</v>
      </c>
      <c r="E38" s="76">
        <v>25</v>
      </c>
      <c r="F38" s="79">
        <v>6600</v>
      </c>
      <c r="G38" s="78">
        <v>2</v>
      </c>
      <c r="H38" s="77">
        <f t="shared" si="0"/>
        <v>51.346948124999997</v>
      </c>
      <c r="I38" s="74">
        <f t="shared" si="111"/>
        <v>25</v>
      </c>
      <c r="J38" s="84">
        <f t="shared" si="112"/>
        <v>5400</v>
      </c>
      <c r="K38" s="130">
        <f t="shared" si="113"/>
        <v>2</v>
      </c>
      <c r="L38" s="93">
        <f t="shared" si="114"/>
        <v>41.595187499999994</v>
      </c>
      <c r="M38" s="76" t="str">
        <f t="shared" si="1"/>
        <v xml:space="preserve"> </v>
      </c>
      <c r="N38" s="103">
        <f t="shared" si="115"/>
        <v>0</v>
      </c>
      <c r="O38" s="103">
        <f t="shared" si="116"/>
        <v>0</v>
      </c>
      <c r="P38" s="104" t="str">
        <f t="shared" si="117"/>
        <v xml:space="preserve"> </v>
      </c>
      <c r="Q38" s="121">
        <f t="shared" si="2"/>
        <v>25</v>
      </c>
      <c r="R38" s="122">
        <f t="shared" si="118"/>
        <v>12</v>
      </c>
      <c r="S38" s="76">
        <f t="shared" si="119"/>
        <v>25</v>
      </c>
      <c r="T38" s="103">
        <f t="shared" ref="T38" si="121">IF($N38&gt;0,$N38,IF($Q38=25,$J38-(($R38/$K38)*787),IF($Q38=20,$J38-(($R38/$K38)*600),IF($Q38=16,$J38-(($R38/$K38)*475),0))))</f>
        <v>678</v>
      </c>
      <c r="U38" s="103">
        <f t="shared" si="120"/>
        <v>2</v>
      </c>
      <c r="V38" s="104">
        <f t="shared" ref="V38" si="122">IF(T38&gt;0,$E38*$E38*T38*3.14/4*0.00000785*U38," ")</f>
        <v>5.2225068749999997</v>
      </c>
    </row>
    <row r="39" spans="1:22" s="12" customFormat="1" ht="11.25" hidden="1">
      <c r="A39" s="70">
        <v>32</v>
      </c>
      <c r="B39" s="71" t="s">
        <v>70</v>
      </c>
      <c r="C39" s="72" t="s">
        <v>71</v>
      </c>
      <c r="D39" s="73" t="s">
        <v>17</v>
      </c>
      <c r="E39" s="76">
        <v>25</v>
      </c>
      <c r="F39" s="79">
        <v>9900</v>
      </c>
      <c r="G39" s="78">
        <v>1</v>
      </c>
      <c r="H39" s="77">
        <f t="shared" si="0"/>
        <v>38.510211093749994</v>
      </c>
      <c r="I39" s="74">
        <f>IF(J39&gt;0,$E39," ")</f>
        <v>25</v>
      </c>
      <c r="J39" s="84">
        <f>IF($E39=25,IF((12000-$F39)&gt;=787,12000-$F39,0),IF($E39=20,IF((12000-$F39)&gt;=600,12000-$F39,0),IF($E39=16,IF((12000-$F39)&gt;=475,12000-$F39,0),0)))</f>
        <v>2100</v>
      </c>
      <c r="K39" s="130">
        <f>IF(J39&gt;0,G39,0)</f>
        <v>1</v>
      </c>
      <c r="L39" s="93">
        <f>IF(J39&gt;0,$E39*$E39*J39*3.14/4*0.00000785*K39," ")</f>
        <v>8.0879531249999985</v>
      </c>
      <c r="M39" s="76" t="str">
        <f t="shared" ref="M39:M64" si="123">IF(N39&gt;0,E39," ")</f>
        <v xml:space="preserve"> </v>
      </c>
      <c r="N39" s="103">
        <f>IF($E39=25,IF((12000-$F39)&lt;787,12000-$F39,0),IF($E39=20,IF((12000-$F39)&lt;600,12000-$F39,0),IF($E39=16,IF((12000-$F39)&lt;475,12000-$F39,0),0)))</f>
        <v>0</v>
      </c>
      <c r="O39" s="103">
        <f>IF(N39&gt;0,G39,0)</f>
        <v>0</v>
      </c>
      <c r="P39" s="104" t="str">
        <f>IF(N39&gt;0,$E39*$E39*N39*3.14/4*0.00000785*O39," ")</f>
        <v xml:space="preserve"> </v>
      </c>
      <c r="Q39" s="121">
        <f t="shared" si="2"/>
        <v>25</v>
      </c>
      <c r="R39" s="122">
        <f>IF($E39=25,IF(J39&gt;0, INT(J39/787)*K39,0),IF($E39=20,IF(J39&gt;0, INT(J39/600)*K39,0),IF($E39=16,IF(J39&gt;0, INT(J39/475)*K39,0),0)))</f>
        <v>2</v>
      </c>
      <c r="S39" s="76">
        <f>IF(T39&gt;0,E39," ")</f>
        <v>25</v>
      </c>
      <c r="T39" s="103">
        <f>IF(N39&gt;0,N39,IF(Q39=25,J39-((R39/K39)*787),IF(Q39=20,J39-((R39/K39)*600),IF(Q39=16,J39-((R39/K39)*475),0))))</f>
        <v>526</v>
      </c>
      <c r="U39" s="103">
        <f>IF(T39&gt;0,K39+O39,0)</f>
        <v>1</v>
      </c>
      <c r="V39" s="104">
        <f>IF(T39&gt;0,$E39*$E39*T39*3.14/4*0.00000785*U39," ")</f>
        <v>2.0258396875</v>
      </c>
    </row>
    <row r="40" spans="1:22" s="12" customFormat="1" ht="11.25">
      <c r="A40" s="70">
        <v>33</v>
      </c>
      <c r="B40" s="75" t="s">
        <v>72</v>
      </c>
      <c r="C40" s="72" t="s">
        <v>73</v>
      </c>
      <c r="D40" s="73" t="s">
        <v>17</v>
      </c>
      <c r="E40" s="76">
        <v>12</v>
      </c>
      <c r="F40" s="78">
        <v>1050</v>
      </c>
      <c r="G40" s="79">
        <v>112</v>
      </c>
      <c r="H40" s="77">
        <f t="shared" si="0"/>
        <v>105.39754646399999</v>
      </c>
      <c r="I40" s="74" t="str">
        <f t="shared" ref="I40:I41" si="124">IF(J40&gt;0,$E40," ")</f>
        <v xml:space="preserve"> </v>
      </c>
      <c r="J40" s="84">
        <f t="shared" ref="J40:J41" si="125">IF($E40=25,IF((12000-$F40)&gt;=787,12000-$F40,0),IF($E40=20,IF((12000-$F40)&gt;=600,12000-$F40,0),IF($E40=16,IF((12000-$F40)&gt;=475,12000-$F40,0),0)))</f>
        <v>0</v>
      </c>
      <c r="K40" s="130">
        <f t="shared" ref="K40:K41" si="126">IF(J40&gt;0,G40,0)</f>
        <v>0</v>
      </c>
      <c r="L40" s="93" t="str">
        <f t="shared" ref="L40:L41" si="127">IF(J40&gt;0,$E40*$E40*J40*3.14/4*0.00000785*K40," ")</f>
        <v xml:space="preserve"> </v>
      </c>
      <c r="M40" s="76" t="str">
        <f t="shared" si="123"/>
        <v xml:space="preserve"> </v>
      </c>
      <c r="N40" s="103">
        <f t="shared" ref="N40:N41" si="128">IF($E40=25,IF((12000-$F40)&lt;787,12000-$F40,0),IF($E40=20,IF((12000-$F40)&lt;600,12000-$F40,0),IF($E40=16,IF((12000-$F40)&lt;475,12000-$F40,0),0)))</f>
        <v>0</v>
      </c>
      <c r="O40" s="103">
        <f t="shared" ref="O40:O41" si="129">IF(N40&gt;0,G40,0)</f>
        <v>0</v>
      </c>
      <c r="P40" s="104" t="str">
        <f t="shared" ref="P40:P41" si="130">IF(N40&gt;0,$E40*$E40*N40*3.14/4*0.00000785*O40," ")</f>
        <v xml:space="preserve"> </v>
      </c>
      <c r="Q40" s="121" t="str">
        <f t="shared" si="2"/>
        <v xml:space="preserve"> </v>
      </c>
      <c r="R40" s="122">
        <f t="shared" ref="R40:R41" si="131">IF($E40=25,IF(J40&gt;0, INT(J40/787)*K40,0),IF($E40=20,IF(J40&gt;0, INT(J40/600)*K40,0),IF($E40=16,IF(J40&gt;0, INT(J40/475)*K40,0),0)))</f>
        <v>0</v>
      </c>
      <c r="S40" s="76" t="str">
        <f t="shared" ref="S40:S41" si="132">IF(T40&gt;0,E40," ")</f>
        <v xml:space="preserve"> </v>
      </c>
      <c r="T40" s="103">
        <f>IF($N40&gt;0,$N40,IF($Q40=25,$J40-(($R40/$K40)*787),IF($Q40=20,$J40-(($R40/$K40)*600),IF($Q40=16,$J40-(($R40/$K40)*475),0))))</f>
        <v>0</v>
      </c>
      <c r="U40" s="103">
        <f t="shared" ref="U40:U41" si="133">IF(T40&gt;0,K40+O40,0)</f>
        <v>0</v>
      </c>
      <c r="V40" s="104" t="str">
        <f>IF(T40&gt;0,$E40*$E40*T40*3.14/4*0.00000785*U40," ")</f>
        <v xml:space="preserve"> </v>
      </c>
    </row>
    <row r="41" spans="1:22" s="13" customFormat="1" ht="12.75">
      <c r="A41" s="70">
        <v>34</v>
      </c>
      <c r="B41" s="75" t="s">
        <v>72</v>
      </c>
      <c r="C41" s="72" t="s">
        <v>73</v>
      </c>
      <c r="D41" s="73" t="s">
        <v>17</v>
      </c>
      <c r="E41" s="76">
        <v>12</v>
      </c>
      <c r="F41" s="78">
        <v>1250</v>
      </c>
      <c r="G41" s="79">
        <v>444</v>
      </c>
      <c r="H41" s="77">
        <f t="shared" ref="H41:H64" si="134">E41*E41*F41*3.14/4*0.00000785*G41*1.01</f>
        <v>497.41189019999996</v>
      </c>
      <c r="I41" s="74" t="str">
        <f t="shared" si="124"/>
        <v xml:space="preserve"> </v>
      </c>
      <c r="J41" s="84">
        <f t="shared" si="125"/>
        <v>0</v>
      </c>
      <c r="K41" s="130">
        <f t="shared" si="126"/>
        <v>0</v>
      </c>
      <c r="L41" s="93" t="str">
        <f t="shared" si="127"/>
        <v xml:space="preserve"> </v>
      </c>
      <c r="M41" s="76" t="str">
        <f t="shared" si="123"/>
        <v xml:space="preserve"> </v>
      </c>
      <c r="N41" s="103">
        <f t="shared" si="128"/>
        <v>0</v>
      </c>
      <c r="O41" s="103">
        <f t="shared" si="129"/>
        <v>0</v>
      </c>
      <c r="P41" s="104" t="str">
        <f t="shared" si="130"/>
        <v xml:space="preserve"> </v>
      </c>
      <c r="Q41" s="121" t="str">
        <f t="shared" ref="Q41:Q64" si="135">IF(R41&gt;0,$E41," ")</f>
        <v xml:space="preserve"> </v>
      </c>
      <c r="R41" s="122">
        <f t="shared" si="131"/>
        <v>0</v>
      </c>
      <c r="S41" s="76" t="str">
        <f t="shared" si="132"/>
        <v xml:space="preserve"> </v>
      </c>
      <c r="T41" s="103">
        <f t="shared" ref="T41" si="136">IF($N41&gt;0,$N41,IF($Q41=25,$J41-(($R41/$K41)*787),IF($Q41=20,$J41-(($R41/$K41)*600),IF($Q41=16,$J41-(($R41/$K41)*475),0))))</f>
        <v>0</v>
      </c>
      <c r="U41" s="103">
        <f t="shared" si="133"/>
        <v>0</v>
      </c>
      <c r="V41" s="104" t="str">
        <f t="shared" ref="V41" si="137">IF(T41&gt;0,$E41*$E41*T41*3.14/4*0.00000785*U41," ")</f>
        <v xml:space="preserve"> </v>
      </c>
    </row>
    <row r="42" spans="1:22" s="12" customFormat="1" ht="11.25">
      <c r="A42" s="70">
        <v>35</v>
      </c>
      <c r="B42" s="75" t="s">
        <v>72</v>
      </c>
      <c r="C42" s="72" t="s">
        <v>73</v>
      </c>
      <c r="D42" s="73" t="s">
        <v>17</v>
      </c>
      <c r="E42" s="76">
        <v>12</v>
      </c>
      <c r="F42" s="78">
        <v>300</v>
      </c>
      <c r="G42" s="79">
        <v>2</v>
      </c>
      <c r="H42" s="77">
        <f t="shared" si="134"/>
        <v>0.53774258399999997</v>
      </c>
      <c r="I42" s="74" t="str">
        <f>IF(J42&gt;0,$E42," ")</f>
        <v xml:space="preserve"> </v>
      </c>
      <c r="J42" s="84">
        <f>IF($E42=25,IF((12000-$F42)&gt;=787,12000-$F42,0),IF($E42=20,IF((12000-$F42)&gt;=600,12000-$F42,0),IF($E42=16,IF((12000-$F42)&gt;=475,12000-$F42,0),0)))</f>
        <v>0</v>
      </c>
      <c r="K42" s="130">
        <f>IF(J42&gt;0,G42,0)</f>
        <v>0</v>
      </c>
      <c r="L42" s="93" t="str">
        <f>IF(J42&gt;0,$E42*$E42*J42*3.14/4*0.00000785*K42," ")</f>
        <v xml:space="preserve"> </v>
      </c>
      <c r="M42" s="76" t="str">
        <f t="shared" si="123"/>
        <v xml:space="preserve"> </v>
      </c>
      <c r="N42" s="103">
        <f>IF($E42=25,IF((12000-$F42)&lt;787,12000-$F42,0),IF($E42=20,IF((12000-$F42)&lt;600,12000-$F42,0),IF($E42=16,IF((12000-$F42)&lt;475,12000-$F42,0),0)))</f>
        <v>0</v>
      </c>
      <c r="O42" s="103">
        <f>IF(N42&gt;0,G42,0)</f>
        <v>0</v>
      </c>
      <c r="P42" s="104" t="str">
        <f>IF(N42&gt;0,$E42*$E42*N42*3.14/4*0.00000785*O42," ")</f>
        <v xml:space="preserve"> </v>
      </c>
      <c r="Q42" s="121" t="str">
        <f t="shared" si="135"/>
        <v xml:space="preserve"> </v>
      </c>
      <c r="R42" s="122">
        <f>IF($E42=25,IF(J42&gt;0, INT(J42/787)*K42,0),IF($E42=20,IF(J42&gt;0, INT(J42/600)*K42,0),IF($E42=16,IF(J42&gt;0, INT(J42/475)*K42,0),0)))</f>
        <v>0</v>
      </c>
      <c r="S42" s="76" t="str">
        <f>IF(T42&gt;0,E42," ")</f>
        <v xml:space="preserve"> </v>
      </c>
      <c r="T42" s="103">
        <f>IF(N42&gt;0,N42,IF(Q42=25,J42-((R42/K42)*787),IF(Q42=20,J42-((R42/K42)*600),IF(Q42=16,J42-((R42/K42)*475),0))))</f>
        <v>0</v>
      </c>
      <c r="U42" s="103">
        <f>IF(T42&gt;0,K42+O42,0)</f>
        <v>0</v>
      </c>
      <c r="V42" s="104" t="str">
        <f>IF(T42&gt;0,$E42*$E42*T42*3.14/4*0.00000785*U42," ")</f>
        <v xml:space="preserve"> </v>
      </c>
    </row>
    <row r="43" spans="1:22" s="12" customFormat="1" ht="11.25">
      <c r="A43" s="70">
        <v>36</v>
      </c>
      <c r="B43" s="75" t="s">
        <v>72</v>
      </c>
      <c r="C43" s="72" t="s">
        <v>73</v>
      </c>
      <c r="D43" s="73" t="s">
        <v>17</v>
      </c>
      <c r="E43" s="76">
        <v>12</v>
      </c>
      <c r="F43" s="78">
        <v>400</v>
      </c>
      <c r="G43" s="79">
        <v>1</v>
      </c>
      <c r="H43" s="77">
        <f t="shared" si="134"/>
        <v>0.35849505599999998</v>
      </c>
      <c r="I43" s="74" t="str">
        <f t="shared" ref="I43:I44" si="138">IF(J43&gt;0,$E43," ")</f>
        <v xml:space="preserve"> </v>
      </c>
      <c r="J43" s="84">
        <f t="shared" ref="J43:J44" si="139">IF($E43=25,IF((12000-$F43)&gt;=787,12000-$F43,0),IF($E43=20,IF((12000-$F43)&gt;=600,12000-$F43,0),IF($E43=16,IF((12000-$F43)&gt;=475,12000-$F43,0),0)))</f>
        <v>0</v>
      </c>
      <c r="K43" s="130">
        <f t="shared" ref="K43:K44" si="140">IF(J43&gt;0,G43,0)</f>
        <v>0</v>
      </c>
      <c r="L43" s="93" t="str">
        <f t="shared" ref="L43:L44" si="141">IF(J43&gt;0,$E43*$E43*J43*3.14/4*0.00000785*K43," ")</f>
        <v xml:space="preserve"> </v>
      </c>
      <c r="M43" s="76" t="str">
        <f t="shared" si="123"/>
        <v xml:space="preserve"> </v>
      </c>
      <c r="N43" s="103">
        <f t="shared" ref="N43:N44" si="142">IF($E43=25,IF((12000-$F43)&lt;787,12000-$F43,0),IF($E43=20,IF((12000-$F43)&lt;600,12000-$F43,0),IF($E43=16,IF((12000-$F43)&lt;475,12000-$F43,0),0)))</f>
        <v>0</v>
      </c>
      <c r="O43" s="103">
        <f t="shared" ref="O43:O44" si="143">IF(N43&gt;0,G43,0)</f>
        <v>0</v>
      </c>
      <c r="P43" s="104" t="str">
        <f t="shared" ref="P43:P44" si="144">IF(N43&gt;0,$E43*$E43*N43*3.14/4*0.00000785*O43," ")</f>
        <v xml:space="preserve"> </v>
      </c>
      <c r="Q43" s="121" t="str">
        <f t="shared" si="135"/>
        <v xml:space="preserve"> </v>
      </c>
      <c r="R43" s="122">
        <f t="shared" ref="R43:R44" si="145">IF($E43=25,IF(J43&gt;0, INT(J43/787)*K43,0),IF($E43=20,IF(J43&gt;0, INT(J43/600)*K43,0),IF($E43=16,IF(J43&gt;0, INT(J43/475)*K43,0),0)))</f>
        <v>0</v>
      </c>
      <c r="S43" s="76" t="str">
        <f t="shared" ref="S43:S44" si="146">IF(T43&gt;0,E43," ")</f>
        <v xml:space="preserve"> </v>
      </c>
      <c r="T43" s="103">
        <f>IF($N43&gt;0,$N43,IF($Q43=25,$J43-(($R43/$K43)*787),IF($Q43=20,$J43-(($R43/$K43)*600),IF($Q43=16,$J43-(($R43/$K43)*475),0))))</f>
        <v>0</v>
      </c>
      <c r="U43" s="103">
        <f t="shared" ref="U43:U44" si="147">IF(T43&gt;0,K43+O43,0)</f>
        <v>0</v>
      </c>
      <c r="V43" s="104" t="str">
        <f>IF(T43&gt;0,$E43*$E43*T43*3.14/4*0.00000785*U43," ")</f>
        <v xml:space="preserve"> </v>
      </c>
    </row>
    <row r="44" spans="1:22" s="13" customFormat="1" ht="12.75">
      <c r="A44" s="70">
        <v>37</v>
      </c>
      <c r="B44" s="75" t="s">
        <v>72</v>
      </c>
      <c r="C44" s="72" t="s">
        <v>73</v>
      </c>
      <c r="D44" s="73" t="s">
        <v>17</v>
      </c>
      <c r="E44" s="76">
        <v>12</v>
      </c>
      <c r="F44" s="78">
        <v>450</v>
      </c>
      <c r="G44" s="79">
        <v>1</v>
      </c>
      <c r="H44" s="77">
        <f t="shared" si="134"/>
        <v>0.40330693799999995</v>
      </c>
      <c r="I44" s="74" t="str">
        <f t="shared" si="138"/>
        <v xml:space="preserve"> </v>
      </c>
      <c r="J44" s="84">
        <f t="shared" si="139"/>
        <v>0</v>
      </c>
      <c r="K44" s="130">
        <f t="shared" si="140"/>
        <v>0</v>
      </c>
      <c r="L44" s="93" t="str">
        <f t="shared" si="141"/>
        <v xml:space="preserve"> </v>
      </c>
      <c r="M44" s="76" t="str">
        <f t="shared" si="123"/>
        <v xml:space="preserve"> </v>
      </c>
      <c r="N44" s="103">
        <f t="shared" si="142"/>
        <v>0</v>
      </c>
      <c r="O44" s="103">
        <f t="shared" si="143"/>
        <v>0</v>
      </c>
      <c r="P44" s="104" t="str">
        <f t="shared" si="144"/>
        <v xml:space="preserve"> </v>
      </c>
      <c r="Q44" s="121" t="str">
        <f t="shared" si="135"/>
        <v xml:space="preserve"> </v>
      </c>
      <c r="R44" s="122">
        <f t="shared" si="145"/>
        <v>0</v>
      </c>
      <c r="S44" s="76" t="str">
        <f t="shared" si="146"/>
        <v xml:space="preserve"> </v>
      </c>
      <c r="T44" s="103">
        <f t="shared" ref="T44" si="148">IF($N44&gt;0,$N44,IF($Q44=25,$J44-(($R44/$K44)*787),IF($Q44=20,$J44-(($R44/$K44)*600),IF($Q44=16,$J44-(($R44/$K44)*475),0))))</f>
        <v>0</v>
      </c>
      <c r="U44" s="103">
        <f t="shared" si="147"/>
        <v>0</v>
      </c>
      <c r="V44" s="104" t="str">
        <f t="shared" ref="V44" si="149">IF(T44&gt;0,$E44*$E44*T44*3.14/4*0.00000785*U44," ")</f>
        <v xml:space="preserve"> </v>
      </c>
    </row>
    <row r="45" spans="1:22" s="12" customFormat="1" ht="11.25">
      <c r="A45" s="70">
        <v>38</v>
      </c>
      <c r="B45" s="75" t="s">
        <v>72</v>
      </c>
      <c r="C45" s="72" t="s">
        <v>73</v>
      </c>
      <c r="D45" s="73" t="s">
        <v>17</v>
      </c>
      <c r="E45" s="76">
        <v>12</v>
      </c>
      <c r="F45" s="78">
        <v>500</v>
      </c>
      <c r="G45" s="79">
        <v>1</v>
      </c>
      <c r="H45" s="77">
        <f t="shared" si="134"/>
        <v>0.44811881999999997</v>
      </c>
      <c r="I45" s="74" t="str">
        <f>IF(J45&gt;0,$E45," ")</f>
        <v xml:space="preserve"> </v>
      </c>
      <c r="J45" s="84">
        <f>IF($E45=25,IF((12000-$F45)&gt;=787,12000-$F45,0),IF($E45=20,IF((12000-$F45)&gt;=600,12000-$F45,0),IF($E45=16,IF((12000-$F45)&gt;=475,12000-$F45,0),0)))</f>
        <v>0</v>
      </c>
      <c r="K45" s="130">
        <f>IF(J45&gt;0,G45,0)</f>
        <v>0</v>
      </c>
      <c r="L45" s="93" t="str">
        <f>IF(J45&gt;0,$E45*$E45*J45*3.14/4*0.00000785*K45," ")</f>
        <v xml:space="preserve"> </v>
      </c>
      <c r="M45" s="76" t="str">
        <f t="shared" si="123"/>
        <v xml:space="preserve"> </v>
      </c>
      <c r="N45" s="103">
        <f>IF($E45=25,IF((12000-$F45)&lt;787,12000-$F45,0),IF($E45=20,IF((12000-$F45)&lt;600,12000-$F45,0),IF($E45=16,IF((12000-$F45)&lt;475,12000-$F45,0),0)))</f>
        <v>0</v>
      </c>
      <c r="O45" s="103">
        <f>IF(N45&gt;0,G45,0)</f>
        <v>0</v>
      </c>
      <c r="P45" s="104" t="str">
        <f>IF(N45&gt;0,$E45*$E45*N45*3.14/4*0.00000785*O45," ")</f>
        <v xml:space="preserve"> </v>
      </c>
      <c r="Q45" s="121" t="str">
        <f t="shared" si="135"/>
        <v xml:space="preserve"> </v>
      </c>
      <c r="R45" s="122">
        <f>IF($E45=25,IF(J45&gt;0, INT(J45/787)*K45,0),IF($E45=20,IF(J45&gt;0, INT(J45/600)*K45,0),IF($E45=16,IF(J45&gt;0, INT(J45/475)*K45,0),0)))</f>
        <v>0</v>
      </c>
      <c r="S45" s="76" t="str">
        <f>IF(T45&gt;0,E45," ")</f>
        <v xml:space="preserve"> </v>
      </c>
      <c r="T45" s="103">
        <f>IF(N45&gt;0,N45,IF(Q45=25,J45-((R45/K45)*787),IF(Q45=20,J45-((R45/K45)*600),IF(Q45=16,J45-((R45/K45)*475),0))))</f>
        <v>0</v>
      </c>
      <c r="U45" s="103">
        <f>IF(T45&gt;0,K45+O45,0)</f>
        <v>0</v>
      </c>
      <c r="V45" s="104" t="str">
        <f>IF(T45&gt;0,$E45*$E45*T45*3.14/4*0.00000785*U45," ")</f>
        <v xml:space="preserve"> </v>
      </c>
    </row>
    <row r="46" spans="1:22" s="12" customFormat="1" ht="11.25">
      <c r="A46" s="70">
        <v>39</v>
      </c>
      <c r="B46" s="75" t="s">
        <v>72</v>
      </c>
      <c r="C46" s="72" t="s">
        <v>73</v>
      </c>
      <c r="D46" s="73" t="s">
        <v>17</v>
      </c>
      <c r="E46" s="76">
        <v>12</v>
      </c>
      <c r="F46" s="78">
        <v>550</v>
      </c>
      <c r="G46" s="79">
        <v>8</v>
      </c>
      <c r="H46" s="77">
        <f t="shared" si="134"/>
        <v>3.9434456159999995</v>
      </c>
      <c r="I46" s="74" t="str">
        <f t="shared" ref="I46:I47" si="150">IF(J46&gt;0,$E46," ")</f>
        <v xml:space="preserve"> </v>
      </c>
      <c r="J46" s="84">
        <f t="shared" ref="J46:J47" si="151">IF($E46=25,IF((12000-$F46)&gt;=787,12000-$F46,0),IF($E46=20,IF((12000-$F46)&gt;=600,12000-$F46,0),IF($E46=16,IF((12000-$F46)&gt;=475,12000-$F46,0),0)))</f>
        <v>0</v>
      </c>
      <c r="K46" s="130">
        <f t="shared" ref="K46:K47" si="152">IF(J46&gt;0,G46,0)</f>
        <v>0</v>
      </c>
      <c r="L46" s="93" t="str">
        <f t="shared" ref="L46:L47" si="153">IF(J46&gt;0,$E46*$E46*J46*3.14/4*0.00000785*K46," ")</f>
        <v xml:space="preserve"> </v>
      </c>
      <c r="M46" s="76" t="str">
        <f t="shared" si="123"/>
        <v xml:space="preserve"> </v>
      </c>
      <c r="N46" s="103">
        <f t="shared" ref="N46:N47" si="154">IF($E46=25,IF((12000-$F46)&lt;787,12000-$F46,0),IF($E46=20,IF((12000-$F46)&lt;600,12000-$F46,0),IF($E46=16,IF((12000-$F46)&lt;475,12000-$F46,0),0)))</f>
        <v>0</v>
      </c>
      <c r="O46" s="103">
        <f t="shared" ref="O46:O47" si="155">IF(N46&gt;0,G46,0)</f>
        <v>0</v>
      </c>
      <c r="P46" s="104" t="str">
        <f t="shared" ref="P46:P47" si="156">IF(N46&gt;0,$E46*$E46*N46*3.14/4*0.00000785*O46," ")</f>
        <v xml:space="preserve"> </v>
      </c>
      <c r="Q46" s="121" t="str">
        <f t="shared" si="135"/>
        <v xml:space="preserve"> </v>
      </c>
      <c r="R46" s="122">
        <f t="shared" ref="R46:R47" si="157">IF($E46=25,IF(J46&gt;0, INT(J46/787)*K46,0),IF($E46=20,IF(J46&gt;0, INT(J46/600)*K46,0),IF($E46=16,IF(J46&gt;0, INT(J46/475)*K46,0),0)))</f>
        <v>0</v>
      </c>
      <c r="S46" s="76" t="str">
        <f t="shared" ref="S46:S47" si="158">IF(T46&gt;0,E46," ")</f>
        <v xml:space="preserve"> </v>
      </c>
      <c r="T46" s="103">
        <f>IF($N46&gt;0,$N46,IF($Q46=25,$J46-(($R46/$K46)*787),IF($Q46=20,$J46-(($R46/$K46)*600),IF($Q46=16,$J46-(($R46/$K46)*475),0))))</f>
        <v>0</v>
      </c>
      <c r="U46" s="103">
        <f t="shared" ref="U46:U47" si="159">IF(T46&gt;0,K46+O46,0)</f>
        <v>0</v>
      </c>
      <c r="V46" s="104" t="str">
        <f>IF(T46&gt;0,$E46*$E46*T46*3.14/4*0.00000785*U46," ")</f>
        <v xml:space="preserve"> </v>
      </c>
    </row>
    <row r="47" spans="1:22" s="13" customFormat="1" ht="12.75">
      <c r="A47" s="70">
        <v>40</v>
      </c>
      <c r="B47" s="75" t="s">
        <v>72</v>
      </c>
      <c r="C47" s="72" t="s">
        <v>73</v>
      </c>
      <c r="D47" s="73" t="s">
        <v>17</v>
      </c>
      <c r="E47" s="76">
        <v>12</v>
      </c>
      <c r="F47" s="78">
        <v>600</v>
      </c>
      <c r="G47" s="79">
        <v>19</v>
      </c>
      <c r="H47" s="77">
        <f t="shared" si="134"/>
        <v>10.217109095999998</v>
      </c>
      <c r="I47" s="74" t="str">
        <f t="shared" si="150"/>
        <v xml:space="preserve"> </v>
      </c>
      <c r="J47" s="84">
        <f t="shared" si="151"/>
        <v>0</v>
      </c>
      <c r="K47" s="130">
        <f t="shared" si="152"/>
        <v>0</v>
      </c>
      <c r="L47" s="93" t="str">
        <f t="shared" si="153"/>
        <v xml:space="preserve"> </v>
      </c>
      <c r="M47" s="76" t="str">
        <f t="shared" si="123"/>
        <v xml:space="preserve"> </v>
      </c>
      <c r="N47" s="103">
        <f t="shared" si="154"/>
        <v>0</v>
      </c>
      <c r="O47" s="103">
        <f t="shared" si="155"/>
        <v>0</v>
      </c>
      <c r="P47" s="104" t="str">
        <f t="shared" si="156"/>
        <v xml:space="preserve"> </v>
      </c>
      <c r="Q47" s="121" t="str">
        <f t="shared" si="135"/>
        <v xml:space="preserve"> </v>
      </c>
      <c r="R47" s="122">
        <f t="shared" si="157"/>
        <v>0</v>
      </c>
      <c r="S47" s="76" t="str">
        <f t="shared" si="158"/>
        <v xml:space="preserve"> </v>
      </c>
      <c r="T47" s="103">
        <f t="shared" ref="T47" si="160">IF($N47&gt;0,$N47,IF($Q47=25,$J47-(($R47/$K47)*787),IF($Q47=20,$J47-(($R47/$K47)*600),IF($Q47=16,$J47-(($R47/$K47)*475),0))))</f>
        <v>0</v>
      </c>
      <c r="U47" s="103">
        <f t="shared" si="159"/>
        <v>0</v>
      </c>
      <c r="V47" s="104" t="str">
        <f t="shared" ref="V47" si="161">IF(T47&gt;0,$E47*$E47*T47*3.14/4*0.00000785*U47," ")</f>
        <v xml:space="preserve"> </v>
      </c>
    </row>
    <row r="48" spans="1:22" s="12" customFormat="1" ht="11.25">
      <c r="A48" s="70">
        <v>41</v>
      </c>
      <c r="B48" s="75" t="s">
        <v>72</v>
      </c>
      <c r="C48" s="72" t="s">
        <v>73</v>
      </c>
      <c r="D48" s="73" t="s">
        <v>17</v>
      </c>
      <c r="E48" s="76">
        <v>12</v>
      </c>
      <c r="F48" s="78">
        <v>650</v>
      </c>
      <c r="G48" s="79">
        <v>41</v>
      </c>
      <c r="H48" s="77">
        <f t="shared" si="134"/>
        <v>23.884733105999999</v>
      </c>
      <c r="I48" s="74" t="str">
        <f>IF(J48&gt;0,$E48," ")</f>
        <v xml:space="preserve"> </v>
      </c>
      <c r="J48" s="84">
        <f>IF($E48=25,IF((12000-$F48)&gt;=787,12000-$F48,0),IF($E48=20,IF((12000-$F48)&gt;=600,12000-$F48,0),IF($E48=16,IF((12000-$F48)&gt;=475,12000-$F48,0),0)))</f>
        <v>0</v>
      </c>
      <c r="K48" s="130">
        <f>IF(J48&gt;0,G48,0)</f>
        <v>0</v>
      </c>
      <c r="L48" s="93" t="str">
        <f>IF(J48&gt;0,$E48*$E48*J48*3.14/4*0.00000785*K48," ")</f>
        <v xml:space="preserve"> </v>
      </c>
      <c r="M48" s="76" t="str">
        <f t="shared" si="123"/>
        <v xml:space="preserve"> </v>
      </c>
      <c r="N48" s="103">
        <f>IF($E48=25,IF((12000-$F48)&lt;787,12000-$F48,0),IF($E48=20,IF((12000-$F48)&lt;600,12000-$F48,0),IF($E48=16,IF((12000-$F48)&lt;475,12000-$F48,0),0)))</f>
        <v>0</v>
      </c>
      <c r="O48" s="103">
        <f>IF(N48&gt;0,G48,0)</f>
        <v>0</v>
      </c>
      <c r="P48" s="104" t="str">
        <f>IF(N48&gt;0,$E48*$E48*N48*3.14/4*0.00000785*O48," ")</f>
        <v xml:space="preserve"> </v>
      </c>
      <c r="Q48" s="121" t="str">
        <f t="shared" si="135"/>
        <v xml:space="preserve"> </v>
      </c>
      <c r="R48" s="122">
        <f>IF($E48=25,IF(J48&gt;0, INT(J48/787)*K48,0),IF($E48=20,IF(J48&gt;0, INT(J48/600)*K48,0),IF($E48=16,IF(J48&gt;0, INT(J48/475)*K48,0),0)))</f>
        <v>0</v>
      </c>
      <c r="S48" s="76" t="str">
        <f>IF(T48&gt;0,E48," ")</f>
        <v xml:space="preserve"> </v>
      </c>
      <c r="T48" s="103">
        <f>IF(N48&gt;0,N48,IF(Q48=25,J48-((R48/K48)*787),IF(Q48=20,J48-((R48/K48)*600),IF(Q48=16,J48-((R48/K48)*475),0))))</f>
        <v>0</v>
      </c>
      <c r="U48" s="103">
        <f>IF(T48&gt;0,K48+O48,0)</f>
        <v>0</v>
      </c>
      <c r="V48" s="104" t="str">
        <f>IF(T48&gt;0,$E48*$E48*T48*3.14/4*0.00000785*U48," ")</f>
        <v xml:space="preserve"> </v>
      </c>
    </row>
    <row r="49" spans="1:22" s="12" customFormat="1" ht="11.25">
      <c r="A49" s="70">
        <v>42</v>
      </c>
      <c r="B49" s="75" t="s">
        <v>72</v>
      </c>
      <c r="C49" s="72" t="s">
        <v>73</v>
      </c>
      <c r="D49" s="73" t="s">
        <v>17</v>
      </c>
      <c r="E49" s="76">
        <v>12</v>
      </c>
      <c r="F49" s="78">
        <v>750</v>
      </c>
      <c r="G49" s="79">
        <v>52</v>
      </c>
      <c r="H49" s="77">
        <f t="shared" si="134"/>
        <v>34.953267960000005</v>
      </c>
      <c r="I49" s="74" t="str">
        <f t="shared" ref="I49:I50" si="162">IF(J49&gt;0,$E49," ")</f>
        <v xml:space="preserve"> </v>
      </c>
      <c r="J49" s="84">
        <f t="shared" ref="J49:J50" si="163">IF($E49=25,IF((12000-$F49)&gt;=787,12000-$F49,0),IF($E49=20,IF((12000-$F49)&gt;=600,12000-$F49,0),IF($E49=16,IF((12000-$F49)&gt;=475,12000-$F49,0),0)))</f>
        <v>0</v>
      </c>
      <c r="K49" s="130">
        <f t="shared" ref="K49:K50" si="164">IF(J49&gt;0,G49,0)</f>
        <v>0</v>
      </c>
      <c r="L49" s="93" t="str">
        <f t="shared" ref="L49:L50" si="165">IF(J49&gt;0,$E49*$E49*J49*3.14/4*0.00000785*K49," ")</f>
        <v xml:space="preserve"> </v>
      </c>
      <c r="M49" s="76" t="str">
        <f t="shared" si="123"/>
        <v xml:space="preserve"> </v>
      </c>
      <c r="N49" s="103">
        <f t="shared" ref="N49:N50" si="166">IF($E49=25,IF((12000-$F49)&lt;787,12000-$F49,0),IF($E49=20,IF((12000-$F49)&lt;600,12000-$F49,0),IF($E49=16,IF((12000-$F49)&lt;475,12000-$F49,0),0)))</f>
        <v>0</v>
      </c>
      <c r="O49" s="103">
        <f t="shared" ref="O49:O50" si="167">IF(N49&gt;0,G49,0)</f>
        <v>0</v>
      </c>
      <c r="P49" s="104" t="str">
        <f t="shared" ref="P49:P50" si="168">IF(N49&gt;0,$E49*$E49*N49*3.14/4*0.00000785*O49," ")</f>
        <v xml:space="preserve"> </v>
      </c>
      <c r="Q49" s="121" t="str">
        <f t="shared" si="135"/>
        <v xml:space="preserve"> </v>
      </c>
      <c r="R49" s="122">
        <f t="shared" ref="R49:R50" si="169">IF($E49=25,IF(J49&gt;0, INT(J49/787)*K49,0),IF($E49=20,IF(J49&gt;0, INT(J49/600)*K49,0),IF($E49=16,IF(J49&gt;0, INT(J49/475)*K49,0),0)))</f>
        <v>0</v>
      </c>
      <c r="S49" s="76" t="str">
        <f t="shared" ref="S49:S50" si="170">IF(T49&gt;0,E49," ")</f>
        <v xml:space="preserve"> </v>
      </c>
      <c r="T49" s="103">
        <f>IF($N49&gt;0,$N49,IF($Q49=25,$J49-(($R49/$K49)*787),IF($Q49=20,$J49-(($R49/$K49)*600),IF($Q49=16,$J49-(($R49/$K49)*475),0))))</f>
        <v>0</v>
      </c>
      <c r="U49" s="103">
        <f t="shared" ref="U49:U50" si="171">IF(T49&gt;0,K49+O49,0)</f>
        <v>0</v>
      </c>
      <c r="V49" s="104" t="str">
        <f>IF(T49&gt;0,$E49*$E49*T49*3.14/4*0.00000785*U49," ")</f>
        <v xml:space="preserve"> </v>
      </c>
    </row>
    <row r="50" spans="1:22" s="13" customFormat="1" ht="12.75">
      <c r="A50" s="70">
        <v>43</v>
      </c>
      <c r="B50" s="75" t="s">
        <v>72</v>
      </c>
      <c r="C50" s="72" t="s">
        <v>73</v>
      </c>
      <c r="D50" s="73" t="s">
        <v>17</v>
      </c>
      <c r="E50" s="76">
        <v>12</v>
      </c>
      <c r="F50" s="78">
        <v>800</v>
      </c>
      <c r="G50" s="79">
        <v>12</v>
      </c>
      <c r="H50" s="77">
        <f t="shared" si="134"/>
        <v>8.6038813439999995</v>
      </c>
      <c r="I50" s="74" t="str">
        <f t="shared" si="162"/>
        <v xml:space="preserve"> </v>
      </c>
      <c r="J50" s="84">
        <f t="shared" si="163"/>
        <v>0</v>
      </c>
      <c r="K50" s="130">
        <f t="shared" si="164"/>
        <v>0</v>
      </c>
      <c r="L50" s="93" t="str">
        <f t="shared" si="165"/>
        <v xml:space="preserve"> </v>
      </c>
      <c r="M50" s="76" t="str">
        <f t="shared" si="123"/>
        <v xml:space="preserve"> </v>
      </c>
      <c r="N50" s="103">
        <f t="shared" si="166"/>
        <v>0</v>
      </c>
      <c r="O50" s="103">
        <f t="shared" si="167"/>
        <v>0</v>
      </c>
      <c r="P50" s="104" t="str">
        <f t="shared" si="168"/>
        <v xml:space="preserve"> </v>
      </c>
      <c r="Q50" s="121" t="str">
        <f t="shared" si="135"/>
        <v xml:space="preserve"> </v>
      </c>
      <c r="R50" s="122">
        <f t="shared" si="169"/>
        <v>0</v>
      </c>
      <c r="S50" s="76" t="str">
        <f t="shared" si="170"/>
        <v xml:space="preserve"> </v>
      </c>
      <c r="T50" s="103">
        <f t="shared" ref="T50" si="172">IF($N50&gt;0,$N50,IF($Q50=25,$J50-(($R50/$K50)*787),IF($Q50=20,$J50-(($R50/$K50)*600),IF($Q50=16,$J50-(($R50/$K50)*475),0))))</f>
        <v>0</v>
      </c>
      <c r="U50" s="103">
        <f t="shared" si="171"/>
        <v>0</v>
      </c>
      <c r="V50" s="104" t="str">
        <f t="shared" ref="V50" si="173">IF(T50&gt;0,$E50*$E50*T50*3.14/4*0.00000785*U50," ")</f>
        <v xml:space="preserve"> </v>
      </c>
    </row>
    <row r="51" spans="1:22" s="12" customFormat="1" ht="11.25">
      <c r="A51" s="70">
        <v>44</v>
      </c>
      <c r="B51" s="75" t="s">
        <v>72</v>
      </c>
      <c r="C51" s="72" t="s">
        <v>73</v>
      </c>
      <c r="D51" s="73" t="s">
        <v>17</v>
      </c>
      <c r="E51" s="76">
        <v>12</v>
      </c>
      <c r="F51" s="78">
        <v>850</v>
      </c>
      <c r="G51" s="79">
        <v>6</v>
      </c>
      <c r="H51" s="77">
        <f t="shared" si="134"/>
        <v>4.5708119639999989</v>
      </c>
      <c r="I51" s="74" t="str">
        <f>IF(J51&gt;0,$E51," ")</f>
        <v xml:space="preserve"> </v>
      </c>
      <c r="J51" s="84">
        <f>IF($E51=25,IF((12000-$F51)&gt;=787,12000-$F51,0),IF($E51=20,IF((12000-$F51)&gt;=600,12000-$F51,0),IF($E51=16,IF((12000-$F51)&gt;=475,12000-$F51,0),0)))</f>
        <v>0</v>
      </c>
      <c r="K51" s="130">
        <f>IF(J51&gt;0,G51,0)</f>
        <v>0</v>
      </c>
      <c r="L51" s="93" t="str">
        <f>IF(J51&gt;0,$E51*$E51*J51*3.14/4*0.00000785*K51," ")</f>
        <v xml:space="preserve"> </v>
      </c>
      <c r="M51" s="76" t="str">
        <f t="shared" si="123"/>
        <v xml:space="preserve"> </v>
      </c>
      <c r="N51" s="103">
        <f>IF($E51=25,IF((12000-$F51)&lt;787,12000-$F51,0),IF($E51=20,IF((12000-$F51)&lt;600,12000-$F51,0),IF($E51=16,IF((12000-$F51)&lt;475,12000-$F51,0),0)))</f>
        <v>0</v>
      </c>
      <c r="O51" s="103">
        <f>IF(N51&gt;0,G51,0)</f>
        <v>0</v>
      </c>
      <c r="P51" s="104" t="str">
        <f>IF(N51&gt;0,$E51*$E51*N51*3.14/4*0.00000785*O51," ")</f>
        <v xml:space="preserve"> </v>
      </c>
      <c r="Q51" s="121" t="str">
        <f t="shared" si="135"/>
        <v xml:space="preserve"> </v>
      </c>
      <c r="R51" s="122">
        <f>IF($E51=25,IF(J51&gt;0, INT(J51/787)*K51,0),IF($E51=20,IF(J51&gt;0, INT(J51/600)*K51,0),IF($E51=16,IF(J51&gt;0, INT(J51/475)*K51,0),0)))</f>
        <v>0</v>
      </c>
      <c r="S51" s="76" t="str">
        <f>IF(T51&gt;0,E51," ")</f>
        <v xml:space="preserve"> </v>
      </c>
      <c r="T51" s="103">
        <f>IF(N51&gt;0,N51,IF(Q51=25,J51-((R51/K51)*787),IF(Q51=20,J51-((R51/K51)*600),IF(Q51=16,J51-((R51/K51)*475),0))))</f>
        <v>0</v>
      </c>
      <c r="U51" s="103">
        <f>IF(T51&gt;0,K51+O51,0)</f>
        <v>0</v>
      </c>
      <c r="V51" s="104" t="str">
        <f>IF(T51&gt;0,$E51*$E51*T51*3.14/4*0.00000785*U51," ")</f>
        <v xml:space="preserve"> </v>
      </c>
    </row>
    <row r="52" spans="1:22" s="12" customFormat="1" ht="11.25">
      <c r="A52" s="70">
        <v>45</v>
      </c>
      <c r="B52" s="75" t="s">
        <v>72</v>
      </c>
      <c r="C52" s="72" t="s">
        <v>73</v>
      </c>
      <c r="D52" s="73" t="s">
        <v>17</v>
      </c>
      <c r="E52" s="76">
        <v>12</v>
      </c>
      <c r="F52" s="78">
        <v>2650</v>
      </c>
      <c r="G52" s="79">
        <v>4</v>
      </c>
      <c r="H52" s="77">
        <f t="shared" si="134"/>
        <v>9.5001189839999984</v>
      </c>
      <c r="I52" s="74" t="str">
        <f t="shared" ref="I52:I53" si="174">IF(J52&gt;0,$E52," ")</f>
        <v xml:space="preserve"> </v>
      </c>
      <c r="J52" s="84">
        <f t="shared" ref="J52:J53" si="175">IF($E52=25,IF((12000-$F52)&gt;=787,12000-$F52,0),IF($E52=20,IF((12000-$F52)&gt;=600,12000-$F52,0),IF($E52=16,IF((12000-$F52)&gt;=475,12000-$F52,0),0)))</f>
        <v>0</v>
      </c>
      <c r="K52" s="130">
        <f t="shared" ref="K52:K53" si="176">IF(J52&gt;0,G52,0)</f>
        <v>0</v>
      </c>
      <c r="L52" s="93" t="str">
        <f t="shared" ref="L52:L53" si="177">IF(J52&gt;0,$E52*$E52*J52*3.14/4*0.00000785*K52," ")</f>
        <v xml:space="preserve"> </v>
      </c>
      <c r="M52" s="76" t="str">
        <f t="shared" si="123"/>
        <v xml:space="preserve"> </v>
      </c>
      <c r="N52" s="103">
        <f t="shared" ref="N52:N53" si="178">IF($E52=25,IF((12000-$F52)&lt;787,12000-$F52,0),IF($E52=20,IF((12000-$F52)&lt;600,12000-$F52,0),IF($E52=16,IF((12000-$F52)&lt;475,12000-$F52,0),0)))</f>
        <v>0</v>
      </c>
      <c r="O52" s="103">
        <f t="shared" ref="O52:O53" si="179">IF(N52&gt;0,G52,0)</f>
        <v>0</v>
      </c>
      <c r="P52" s="104" t="str">
        <f t="shared" ref="P52:P53" si="180">IF(N52&gt;0,$E52*$E52*N52*3.14/4*0.00000785*O52," ")</f>
        <v xml:space="preserve"> </v>
      </c>
      <c r="Q52" s="121" t="str">
        <f t="shared" si="135"/>
        <v xml:space="preserve"> </v>
      </c>
      <c r="R52" s="122">
        <f t="shared" ref="R52:R53" si="181">IF($E52=25,IF(J52&gt;0, INT(J52/787)*K52,0),IF($E52=20,IF(J52&gt;0, INT(J52/600)*K52,0),IF($E52=16,IF(J52&gt;0, INT(J52/475)*K52,0),0)))</f>
        <v>0</v>
      </c>
      <c r="S52" s="76" t="str">
        <f t="shared" ref="S52:S53" si="182">IF(T52&gt;0,E52," ")</f>
        <v xml:space="preserve"> </v>
      </c>
      <c r="T52" s="103">
        <f>IF($N52&gt;0,$N52,IF($Q52=25,$J52-(($R52/$K52)*787),IF($Q52=20,$J52-(($R52/$K52)*600),IF($Q52=16,$J52-(($R52/$K52)*475),0))))</f>
        <v>0</v>
      </c>
      <c r="U52" s="103">
        <f t="shared" ref="U52:U53" si="183">IF(T52&gt;0,K52+O52,0)</f>
        <v>0</v>
      </c>
      <c r="V52" s="104" t="str">
        <f>IF(T52&gt;0,$E52*$E52*T52*3.14/4*0.00000785*U52," ")</f>
        <v xml:space="preserve"> </v>
      </c>
    </row>
    <row r="53" spans="1:22" s="13" customFormat="1" ht="12.75">
      <c r="A53" s="70">
        <v>46</v>
      </c>
      <c r="B53" s="75" t="s">
        <v>72</v>
      </c>
      <c r="C53" s="72" t="s">
        <v>73</v>
      </c>
      <c r="D53" s="73" t="s">
        <v>17</v>
      </c>
      <c r="E53" s="76">
        <v>12</v>
      </c>
      <c r="F53" s="78">
        <v>2850</v>
      </c>
      <c r="G53" s="79">
        <v>12</v>
      </c>
      <c r="H53" s="77">
        <f t="shared" si="134"/>
        <v>30.651327287999994</v>
      </c>
      <c r="I53" s="74" t="str">
        <f t="shared" si="174"/>
        <v xml:space="preserve"> </v>
      </c>
      <c r="J53" s="84">
        <f t="shared" si="175"/>
        <v>0</v>
      </c>
      <c r="K53" s="130">
        <f t="shared" si="176"/>
        <v>0</v>
      </c>
      <c r="L53" s="93" t="str">
        <f t="shared" si="177"/>
        <v xml:space="preserve"> </v>
      </c>
      <c r="M53" s="76" t="str">
        <f t="shared" si="123"/>
        <v xml:space="preserve"> </v>
      </c>
      <c r="N53" s="103">
        <f t="shared" si="178"/>
        <v>0</v>
      </c>
      <c r="O53" s="103">
        <f t="shared" si="179"/>
        <v>0</v>
      </c>
      <c r="P53" s="104" t="str">
        <f t="shared" si="180"/>
        <v xml:space="preserve"> </v>
      </c>
      <c r="Q53" s="121" t="str">
        <f t="shared" si="135"/>
        <v xml:space="preserve"> </v>
      </c>
      <c r="R53" s="122">
        <f t="shared" si="181"/>
        <v>0</v>
      </c>
      <c r="S53" s="76" t="str">
        <f t="shared" si="182"/>
        <v xml:space="preserve"> </v>
      </c>
      <c r="T53" s="103">
        <f t="shared" ref="T53" si="184">IF($N53&gt;0,$N53,IF($Q53=25,$J53-(($R53/$K53)*787),IF($Q53=20,$J53-(($R53/$K53)*600),IF($Q53=16,$J53-(($R53/$K53)*475),0))))</f>
        <v>0</v>
      </c>
      <c r="U53" s="103">
        <f t="shared" si="183"/>
        <v>0</v>
      </c>
      <c r="V53" s="104" t="str">
        <f t="shared" ref="V53" si="185">IF(T53&gt;0,$E53*$E53*T53*3.14/4*0.00000785*U53," ")</f>
        <v xml:space="preserve"> </v>
      </c>
    </row>
    <row r="54" spans="1:22" s="12" customFormat="1" ht="11.25">
      <c r="A54" s="70">
        <v>47</v>
      </c>
      <c r="B54" s="75" t="s">
        <v>72</v>
      </c>
      <c r="C54" s="72" t="s">
        <v>73</v>
      </c>
      <c r="D54" s="73" t="s">
        <v>17</v>
      </c>
      <c r="E54" s="76">
        <v>12</v>
      </c>
      <c r="F54" s="78">
        <v>2900</v>
      </c>
      <c r="G54" s="79">
        <v>20</v>
      </c>
      <c r="H54" s="77">
        <f t="shared" si="134"/>
        <v>51.981783119999996</v>
      </c>
      <c r="I54" s="74" t="str">
        <f>IF(J54&gt;0,$E54," ")</f>
        <v xml:space="preserve"> </v>
      </c>
      <c r="J54" s="84">
        <f>IF($E54=25,IF((12000-$F54)&gt;=787,12000-$F54,0),IF($E54=20,IF((12000-$F54)&gt;=600,12000-$F54,0),IF($E54=16,IF((12000-$F54)&gt;=475,12000-$F54,0),0)))</f>
        <v>0</v>
      </c>
      <c r="K54" s="130">
        <f>IF(J54&gt;0,G54,0)</f>
        <v>0</v>
      </c>
      <c r="L54" s="93" t="str">
        <f>IF(J54&gt;0,$E54*$E54*J54*3.14/4*0.00000785*K54," ")</f>
        <v xml:space="preserve"> </v>
      </c>
      <c r="M54" s="76" t="str">
        <f t="shared" si="123"/>
        <v xml:space="preserve"> </v>
      </c>
      <c r="N54" s="103">
        <f>IF($E54=25,IF((12000-$F54)&lt;787,12000-$F54,0),IF($E54=20,IF((12000-$F54)&lt;600,12000-$F54,0),IF($E54=16,IF((12000-$F54)&lt;475,12000-$F54,0),0)))</f>
        <v>0</v>
      </c>
      <c r="O54" s="103">
        <f>IF(N54&gt;0,G54,0)</f>
        <v>0</v>
      </c>
      <c r="P54" s="104" t="str">
        <f>IF(N54&gt;0,$E54*$E54*N54*3.14/4*0.00000785*O54," ")</f>
        <v xml:space="preserve"> </v>
      </c>
      <c r="Q54" s="121" t="str">
        <f t="shared" si="135"/>
        <v xml:space="preserve"> </v>
      </c>
      <c r="R54" s="122">
        <f>IF($E54=25,IF(J54&gt;0, INT(J54/787)*K54,0),IF($E54=20,IF(J54&gt;0, INT(J54/600)*K54,0),IF($E54=16,IF(J54&gt;0, INT(J54/475)*K54,0),0)))</f>
        <v>0</v>
      </c>
      <c r="S54" s="76" t="str">
        <f>IF(T54&gt;0,E54," ")</f>
        <v xml:space="preserve"> </v>
      </c>
      <c r="T54" s="103">
        <f>IF(N54&gt;0,N54,IF(Q54=25,J54-((R54/K54)*787),IF(Q54=20,J54-((R54/K54)*600),IF(Q54=16,J54-((R54/K54)*475),0))))</f>
        <v>0</v>
      </c>
      <c r="U54" s="103">
        <f>IF(T54&gt;0,K54+O54,0)</f>
        <v>0</v>
      </c>
      <c r="V54" s="104" t="str">
        <f>IF(T54&gt;0,$E54*$E54*T54*3.14/4*0.00000785*U54," ")</f>
        <v xml:space="preserve"> </v>
      </c>
    </row>
    <row r="55" spans="1:22" s="12" customFormat="1" ht="11.25">
      <c r="A55" s="70">
        <v>48</v>
      </c>
      <c r="B55" s="75" t="s">
        <v>72</v>
      </c>
      <c r="C55" s="72" t="s">
        <v>73</v>
      </c>
      <c r="D55" s="73" t="s">
        <v>17</v>
      </c>
      <c r="E55" s="76">
        <v>16</v>
      </c>
      <c r="F55" s="79">
        <v>6250</v>
      </c>
      <c r="G55" s="78">
        <v>20</v>
      </c>
      <c r="H55" s="77">
        <f t="shared" si="134"/>
        <v>199.16391999999999</v>
      </c>
      <c r="I55" s="74">
        <f t="shared" ref="I55:I56" si="186">IF(J55&gt;0,$E55," ")</f>
        <v>16</v>
      </c>
      <c r="J55" s="84">
        <f t="shared" ref="J55:J56" si="187">IF($E55=25,IF((12000-$F55)&gt;=787,12000-$F55,0),IF($E55=20,IF((12000-$F55)&gt;=600,12000-$F55,0),IF($E55=16,IF((12000-$F55)&gt;=475,12000-$F55,0),0)))</f>
        <v>5750</v>
      </c>
      <c r="K55" s="130">
        <f t="shared" ref="K55:K56" si="188">IF(J55&gt;0,G55,0)</f>
        <v>20</v>
      </c>
      <c r="L55" s="93">
        <f t="shared" ref="L55:L56" si="189">IF(J55&gt;0,$E55*$E55*J55*3.14/4*0.00000785*K55," ")</f>
        <v>181.41663999999997</v>
      </c>
      <c r="M55" s="76" t="str">
        <f t="shared" si="123"/>
        <v xml:space="preserve"> </v>
      </c>
      <c r="N55" s="103">
        <f t="shared" ref="N55:N56" si="190">IF($E55=25,IF((12000-$F55)&lt;787,12000-$F55,0),IF($E55=20,IF((12000-$F55)&lt;600,12000-$F55,0),IF($E55=16,IF((12000-$F55)&lt;475,12000-$F55,0),0)))</f>
        <v>0</v>
      </c>
      <c r="O55" s="103">
        <f t="shared" ref="O55:O56" si="191">IF(N55&gt;0,G55,0)</f>
        <v>0</v>
      </c>
      <c r="P55" s="104" t="str">
        <f t="shared" ref="P55:P56" si="192">IF(N55&gt;0,$E55*$E55*N55*3.14/4*0.00000785*O55," ")</f>
        <v xml:space="preserve"> </v>
      </c>
      <c r="Q55" s="121">
        <f t="shared" si="135"/>
        <v>16</v>
      </c>
      <c r="R55" s="122">
        <f t="shared" ref="R55:R56" si="193">IF($E55=25,IF(J55&gt;0, INT(J55/787)*K55,0),IF($E55=20,IF(J55&gt;0, INT(J55/600)*K55,0),IF($E55=16,IF(J55&gt;0, INT(J55/475)*K55,0),0)))</f>
        <v>240</v>
      </c>
      <c r="S55" s="76">
        <f t="shared" ref="S55:S56" si="194">IF(T55&gt;0,E55," ")</f>
        <v>16</v>
      </c>
      <c r="T55" s="103">
        <f>IF($N55&gt;0,$N55,IF($Q55=25,$J55-(($R55/$K55)*787),IF($Q55=20,$J55-(($R55/$K55)*600),IF($Q55=16,$J55-(($R55/$K55)*475),0))))</f>
        <v>50</v>
      </c>
      <c r="U55" s="103">
        <f t="shared" ref="U55:U56" si="195">IF(T55&gt;0,K55+O55,0)</f>
        <v>20</v>
      </c>
      <c r="V55" s="104">
        <f>IF(T55&gt;0,$E55*$E55*T55*3.14/4*0.00000785*U55," ")</f>
        <v>1.5775359999999998</v>
      </c>
    </row>
    <row r="56" spans="1:22" s="13" customFormat="1" ht="12.75">
      <c r="A56" s="70">
        <v>49</v>
      </c>
      <c r="B56" s="75" t="s">
        <v>72</v>
      </c>
      <c r="C56" s="72" t="s">
        <v>73</v>
      </c>
      <c r="D56" s="73" t="s">
        <v>17</v>
      </c>
      <c r="E56" s="76">
        <v>16</v>
      </c>
      <c r="F56" s="79">
        <v>6350</v>
      </c>
      <c r="G56" s="78">
        <v>20</v>
      </c>
      <c r="H56" s="77">
        <f t="shared" si="134"/>
        <v>202.35054271999999</v>
      </c>
      <c r="I56" s="74">
        <f t="shared" si="186"/>
        <v>16</v>
      </c>
      <c r="J56" s="84">
        <f t="shared" si="187"/>
        <v>5650</v>
      </c>
      <c r="K56" s="130">
        <f t="shared" si="188"/>
        <v>20</v>
      </c>
      <c r="L56" s="93">
        <f t="shared" si="189"/>
        <v>178.26156800000001</v>
      </c>
      <c r="M56" s="76" t="str">
        <f t="shared" si="123"/>
        <v xml:space="preserve"> </v>
      </c>
      <c r="N56" s="103">
        <f t="shared" si="190"/>
        <v>0</v>
      </c>
      <c r="O56" s="103">
        <f t="shared" si="191"/>
        <v>0</v>
      </c>
      <c r="P56" s="104" t="str">
        <f t="shared" si="192"/>
        <v xml:space="preserve"> </v>
      </c>
      <c r="Q56" s="121">
        <f t="shared" si="135"/>
        <v>16</v>
      </c>
      <c r="R56" s="122">
        <f t="shared" si="193"/>
        <v>220</v>
      </c>
      <c r="S56" s="76">
        <f t="shared" si="194"/>
        <v>16</v>
      </c>
      <c r="T56" s="103">
        <f t="shared" ref="T56" si="196">IF($N56&gt;0,$N56,IF($Q56=25,$J56-(($R56/$K56)*787),IF($Q56=20,$J56-(($R56/$K56)*600),IF($Q56=16,$J56-(($R56/$K56)*475),0))))</f>
        <v>425</v>
      </c>
      <c r="U56" s="103">
        <f t="shared" si="195"/>
        <v>20</v>
      </c>
      <c r="V56" s="104">
        <f t="shared" ref="V56" si="197">IF(T56&gt;0,$E56*$E56*T56*3.14/4*0.00000785*U56," ")</f>
        <v>13.409056</v>
      </c>
    </row>
    <row r="57" spans="1:22" s="12" customFormat="1" ht="11.25">
      <c r="A57" s="70">
        <v>50</v>
      </c>
      <c r="B57" s="75" t="s">
        <v>72</v>
      </c>
      <c r="C57" s="72" t="s">
        <v>73</v>
      </c>
      <c r="D57" s="73" t="s">
        <v>17</v>
      </c>
      <c r="E57" s="76">
        <v>20</v>
      </c>
      <c r="F57" s="79">
        <v>11550</v>
      </c>
      <c r="G57" s="78">
        <v>48</v>
      </c>
      <c r="H57" s="77">
        <f t="shared" si="134"/>
        <v>1380.2059655999999</v>
      </c>
      <c r="I57" s="74" t="str">
        <f>IF(J57&gt;0,$E57," ")</f>
        <v xml:space="preserve"> </v>
      </c>
      <c r="J57" s="84">
        <f>IF($E57=25,IF((12000-$F57)&gt;=787,12000-$F57,0),IF($E57=20,IF((12000-$F57)&gt;=600,12000-$F57,0),IF($E57=16,IF((12000-$F57)&gt;=475,12000-$F57,0),0)))</f>
        <v>0</v>
      </c>
      <c r="K57" s="130">
        <f>IF(J57&gt;0,G57,0)</f>
        <v>0</v>
      </c>
      <c r="L57" s="93" t="str">
        <f>IF(J57&gt;0,$E57*$E57*J57*3.14/4*0.00000785*K57," ")</f>
        <v xml:space="preserve"> </v>
      </c>
      <c r="M57" s="76">
        <f t="shared" si="123"/>
        <v>20</v>
      </c>
      <c r="N57" s="103">
        <f>IF($E57=25,IF((12000-$F57)&lt;787,12000-$F57,0),IF($E57=20,IF((12000-$F57)&lt;600,12000-$F57,0),IF($E57=16,IF((12000-$F57)&lt;475,12000-$F57,0),0)))</f>
        <v>450</v>
      </c>
      <c r="O57" s="103">
        <f>IF(N57&gt;0,G57,0)</f>
        <v>48</v>
      </c>
      <c r="P57" s="104">
        <f>IF(N57&gt;0,$E57*$E57*N57*3.14/4*0.00000785*O57," ")</f>
        <v>53.241839999999996</v>
      </c>
      <c r="Q57" s="121" t="str">
        <f t="shared" si="135"/>
        <v xml:space="preserve"> </v>
      </c>
      <c r="R57" s="122">
        <f>IF($E57=25,IF(J57&gt;0, INT(J57/787)*K57,0),IF($E57=20,IF(J57&gt;0, INT(J57/600)*K57,0),IF($E57=16,IF(J57&gt;0, INT(J57/475)*K57,0),0)))</f>
        <v>0</v>
      </c>
      <c r="S57" s="76">
        <f>IF(T57&gt;0,E57," ")</f>
        <v>20</v>
      </c>
      <c r="T57" s="103">
        <f>IF(N57&gt;0,N57,IF(Q57=25,J57-((R57/K57)*787),IF(Q57=20,J57-((R57/K57)*600),IF(Q57=16,J57-((R57/K57)*475),0))))</f>
        <v>450</v>
      </c>
      <c r="U57" s="103">
        <f>IF(T57&gt;0,K57+O57,0)</f>
        <v>48</v>
      </c>
      <c r="V57" s="104">
        <f>IF(T57&gt;0,$E57*$E57*T57*3.14/4*0.00000785*U57," ")</f>
        <v>53.241839999999996</v>
      </c>
    </row>
    <row r="58" spans="1:22" s="12" customFormat="1" ht="11.25">
      <c r="A58" s="70">
        <v>51</v>
      </c>
      <c r="B58" s="75" t="s">
        <v>72</v>
      </c>
      <c r="C58" s="72" t="s">
        <v>73</v>
      </c>
      <c r="D58" s="73" t="s">
        <v>17</v>
      </c>
      <c r="E58" s="76">
        <v>20</v>
      </c>
      <c r="F58" s="79">
        <v>7445</v>
      </c>
      <c r="G58" s="78">
        <v>4</v>
      </c>
      <c r="H58" s="77">
        <f t="shared" si="134"/>
        <v>74.138769219999986</v>
      </c>
      <c r="I58" s="74">
        <f t="shared" ref="I58:I59" si="198">IF(J58&gt;0,$E58," ")</f>
        <v>20</v>
      </c>
      <c r="J58" s="84">
        <f t="shared" ref="J58:J59" si="199">IF($E58=25,IF((12000-$F58)&gt;=787,12000-$F58,0),IF($E58=20,IF((12000-$F58)&gt;=600,12000-$F58,0),IF($E58=16,IF((12000-$F58)&gt;=475,12000-$F58,0),0)))</f>
        <v>4555</v>
      </c>
      <c r="K58" s="130">
        <f t="shared" ref="K58:K59" si="200">IF(J58&gt;0,G58,0)</f>
        <v>4</v>
      </c>
      <c r="L58" s="93">
        <f t="shared" ref="L58:L59" si="201">IF(J58&gt;0,$E58*$E58*J58*3.14/4*0.00000785*K58," ")</f>
        <v>44.910477999999998</v>
      </c>
      <c r="M58" s="76" t="str">
        <f t="shared" si="123"/>
        <v xml:space="preserve"> </v>
      </c>
      <c r="N58" s="103">
        <f t="shared" ref="N58:N59" si="202">IF($E58=25,IF((12000-$F58)&lt;787,12000-$F58,0),IF($E58=20,IF((12000-$F58)&lt;600,12000-$F58,0),IF($E58=16,IF((12000-$F58)&lt;475,12000-$F58,0),0)))</f>
        <v>0</v>
      </c>
      <c r="O58" s="103">
        <f t="shared" ref="O58:O59" si="203">IF(N58&gt;0,G58,0)</f>
        <v>0</v>
      </c>
      <c r="P58" s="104" t="str">
        <f t="shared" ref="P58:P59" si="204">IF(N58&gt;0,$E58*$E58*N58*3.14/4*0.00000785*O58," ")</f>
        <v xml:space="preserve"> </v>
      </c>
      <c r="Q58" s="121">
        <f t="shared" si="135"/>
        <v>20</v>
      </c>
      <c r="R58" s="122">
        <f t="shared" ref="R58:R59" si="205">IF($E58=25,IF(J58&gt;0, INT(J58/787)*K58,0),IF($E58=20,IF(J58&gt;0, INT(J58/600)*K58,0),IF($E58=16,IF(J58&gt;0, INT(J58/475)*K58,0),0)))</f>
        <v>28</v>
      </c>
      <c r="S58" s="76">
        <f t="shared" ref="S58:S59" si="206">IF(T58&gt;0,E58," ")</f>
        <v>20</v>
      </c>
      <c r="T58" s="103">
        <f>IF($N58&gt;0,$N58,IF($Q58=25,$J58-(($R58/$K58)*787),IF($Q58=20,$J58-(($R58/$K58)*600),IF($Q58=16,$J58-(($R58/$K58)*475),0))))</f>
        <v>355</v>
      </c>
      <c r="U58" s="103">
        <f t="shared" ref="U58:U59" si="207">IF(T58&gt;0,K58+O58,0)</f>
        <v>4</v>
      </c>
      <c r="V58" s="104">
        <f>IF(T58&gt;0,$E58*$E58*T58*3.14/4*0.00000785*U58," ")</f>
        <v>3.5001579999999999</v>
      </c>
    </row>
    <row r="59" spans="1:22" s="13" customFormat="1" ht="12.75">
      <c r="A59" s="70">
        <v>52</v>
      </c>
      <c r="B59" s="75" t="s">
        <v>72</v>
      </c>
      <c r="C59" s="72" t="s">
        <v>73</v>
      </c>
      <c r="D59" s="73" t="s">
        <v>17</v>
      </c>
      <c r="E59" s="76">
        <v>20</v>
      </c>
      <c r="F59" s="79">
        <v>7750</v>
      </c>
      <c r="G59" s="78">
        <v>4</v>
      </c>
      <c r="H59" s="77">
        <f t="shared" si="134"/>
        <v>77.176018999999982</v>
      </c>
      <c r="I59" s="74">
        <f t="shared" si="198"/>
        <v>20</v>
      </c>
      <c r="J59" s="84">
        <f t="shared" si="199"/>
        <v>4250</v>
      </c>
      <c r="K59" s="130">
        <f t="shared" si="200"/>
        <v>4</v>
      </c>
      <c r="L59" s="93">
        <f t="shared" si="201"/>
        <v>41.903299999999994</v>
      </c>
      <c r="M59" s="76" t="str">
        <f t="shared" si="123"/>
        <v xml:space="preserve"> </v>
      </c>
      <c r="N59" s="103">
        <f t="shared" si="202"/>
        <v>0</v>
      </c>
      <c r="O59" s="103">
        <f t="shared" si="203"/>
        <v>0</v>
      </c>
      <c r="P59" s="104" t="str">
        <f t="shared" si="204"/>
        <v xml:space="preserve"> </v>
      </c>
      <c r="Q59" s="121">
        <f t="shared" si="135"/>
        <v>20</v>
      </c>
      <c r="R59" s="122">
        <f t="shared" si="205"/>
        <v>28</v>
      </c>
      <c r="S59" s="76">
        <f t="shared" si="206"/>
        <v>20</v>
      </c>
      <c r="T59" s="103">
        <f t="shared" ref="T59" si="208">IF($N59&gt;0,$N59,IF($Q59=25,$J59-(($R59/$K59)*787),IF($Q59=20,$J59-(($R59/$K59)*600),IF($Q59=16,$J59-(($R59/$K59)*475),0))))</f>
        <v>50</v>
      </c>
      <c r="U59" s="103">
        <f t="shared" si="207"/>
        <v>4</v>
      </c>
      <c r="V59" s="104">
        <f t="shared" ref="V59" si="209">IF(T59&gt;0,$E59*$E59*T59*3.14/4*0.00000785*U59," ")</f>
        <v>0.49297999999999997</v>
      </c>
    </row>
    <row r="60" spans="1:22" s="12" customFormat="1" ht="11.25">
      <c r="A60" s="70">
        <v>53</v>
      </c>
      <c r="B60" s="75" t="s">
        <v>72</v>
      </c>
      <c r="C60" s="72" t="s">
        <v>73</v>
      </c>
      <c r="D60" s="73" t="s">
        <v>17</v>
      </c>
      <c r="E60" s="76">
        <v>25</v>
      </c>
      <c r="F60" s="79">
        <v>11200</v>
      </c>
      <c r="G60" s="78">
        <v>24</v>
      </c>
      <c r="H60" s="77">
        <f t="shared" si="134"/>
        <v>1045.6105799999998</v>
      </c>
      <c r="I60" s="74">
        <f>IF(J60&gt;0,$E60," ")</f>
        <v>25</v>
      </c>
      <c r="J60" s="84">
        <f>IF($E60=25,IF((12000-$F60)&gt;=787,12000-$F60,0),IF($E60=20,IF((12000-$F60)&gt;=600,12000-$F60,0),IF($E60=16,IF((12000-$F60)&gt;=475,12000-$F60,0),0)))</f>
        <v>800</v>
      </c>
      <c r="K60" s="130">
        <f>IF(J60&gt;0,G60,0)</f>
        <v>24</v>
      </c>
      <c r="L60" s="93">
        <f>IF(J60&gt;0,$E60*$E60*J60*3.14/4*0.00000785*K60," ")</f>
        <v>73.946999999999989</v>
      </c>
      <c r="M60" s="76" t="str">
        <f t="shared" si="123"/>
        <v xml:space="preserve"> </v>
      </c>
      <c r="N60" s="103">
        <f>IF($E60=25,IF((12000-$F60)&lt;787,12000-$F60,0),IF($E60=20,IF((12000-$F60)&lt;600,12000-$F60,0),IF($E60=16,IF((12000-$F60)&lt;475,12000-$F60,0),0)))</f>
        <v>0</v>
      </c>
      <c r="O60" s="103">
        <f>IF(N60&gt;0,G60,0)</f>
        <v>0</v>
      </c>
      <c r="P60" s="104" t="str">
        <f>IF(N60&gt;0,$E60*$E60*N60*3.14/4*0.00000785*O60," ")</f>
        <v xml:space="preserve"> </v>
      </c>
      <c r="Q60" s="121">
        <f t="shared" si="135"/>
        <v>25</v>
      </c>
      <c r="R60" s="122">
        <f>IF($E60=25,IF(J60&gt;0, INT(J60/787)*K60,0),IF($E60=20,IF(J60&gt;0, INT(J60/600)*K60,0),IF($E60=16,IF(J60&gt;0, INT(J60/475)*K60,0),0)))</f>
        <v>24</v>
      </c>
      <c r="S60" s="76">
        <f>IF(T60&gt;0,E60," ")</f>
        <v>25</v>
      </c>
      <c r="T60" s="103">
        <f>IF(N60&gt;0,N60,IF(Q60=25,J60-((R60/K60)*787),IF(Q60=20,J60-((R60/K60)*600),IF(Q60=16,J60-((R60/K60)*475),0))))</f>
        <v>13</v>
      </c>
      <c r="U60" s="103">
        <f>IF(T60&gt;0,K60+O60,0)</f>
        <v>24</v>
      </c>
      <c r="V60" s="104">
        <f>IF(T60&gt;0,$E60*$E60*T60*3.14/4*0.00000785*U60," ")</f>
        <v>1.2016387499999999</v>
      </c>
    </row>
    <row r="61" spans="1:22" s="12" customFormat="1" ht="11.25">
      <c r="A61" s="70">
        <v>54</v>
      </c>
      <c r="B61" s="75" t="s">
        <v>72</v>
      </c>
      <c r="C61" s="72" t="s">
        <v>73</v>
      </c>
      <c r="D61" s="73" t="s">
        <v>17</v>
      </c>
      <c r="E61" s="76">
        <v>25</v>
      </c>
      <c r="F61" s="79">
        <v>11300</v>
      </c>
      <c r="G61" s="78">
        <v>16</v>
      </c>
      <c r="H61" s="77">
        <f t="shared" si="134"/>
        <v>703.29759249999995</v>
      </c>
      <c r="I61" s="74" t="str">
        <f t="shared" ref="I61:I62" si="210">IF(J61&gt;0,$E61," ")</f>
        <v xml:space="preserve"> </v>
      </c>
      <c r="J61" s="84">
        <f t="shared" ref="J61:J62" si="211">IF($E61=25,IF((12000-$F61)&gt;=787,12000-$F61,0),IF($E61=20,IF((12000-$F61)&gt;=600,12000-$F61,0),IF($E61=16,IF((12000-$F61)&gt;=475,12000-$F61,0),0)))</f>
        <v>0</v>
      </c>
      <c r="K61" s="130">
        <f t="shared" ref="K61:K62" si="212">IF(J61&gt;0,G61,0)</f>
        <v>0</v>
      </c>
      <c r="L61" s="93" t="str">
        <f t="shared" ref="L61:L62" si="213">IF(J61&gt;0,$E61*$E61*J61*3.14/4*0.00000785*K61," ")</f>
        <v xml:space="preserve"> </v>
      </c>
      <c r="M61" s="76">
        <f t="shared" si="123"/>
        <v>25</v>
      </c>
      <c r="N61" s="103">
        <f t="shared" ref="N61:N62" si="214">IF($E61=25,IF((12000-$F61)&lt;787,12000-$F61,0),IF($E61=20,IF((12000-$F61)&lt;600,12000-$F61,0),IF($E61=16,IF((12000-$F61)&lt;475,12000-$F61,0),0)))</f>
        <v>700</v>
      </c>
      <c r="O61" s="103">
        <f t="shared" ref="O61:O62" si="215">IF(N61&gt;0,G61,0)</f>
        <v>16</v>
      </c>
      <c r="P61" s="104">
        <f t="shared" ref="P61:P62" si="216">IF(N61&gt;0,$E61*$E61*N61*3.14/4*0.00000785*O61," ")</f>
        <v>43.135749999999994</v>
      </c>
      <c r="Q61" s="121" t="str">
        <f t="shared" si="135"/>
        <v xml:space="preserve"> </v>
      </c>
      <c r="R61" s="122">
        <f t="shared" ref="R61:R62" si="217">IF($E61=25,IF(J61&gt;0, INT(J61/787)*K61,0),IF($E61=20,IF(J61&gt;0, INT(J61/600)*K61,0),IF($E61=16,IF(J61&gt;0, INT(J61/475)*K61,0),0)))</f>
        <v>0</v>
      </c>
      <c r="S61" s="76">
        <f t="shared" ref="S61:S62" si="218">IF(T61&gt;0,E61," ")</f>
        <v>25</v>
      </c>
      <c r="T61" s="103">
        <f>IF($N61&gt;0,$N61,IF($Q61=25,$J61-(($R61/$K61)*787),IF($Q61=20,$J61-(($R61/$K61)*600),IF($Q61=16,$J61-(($R61/$K61)*475),0))))</f>
        <v>700</v>
      </c>
      <c r="U61" s="103">
        <f t="shared" ref="U61:U62" si="219">IF(T61&gt;0,K61+O61,0)</f>
        <v>16</v>
      </c>
      <c r="V61" s="104">
        <f>IF(T61&gt;0,$E61*$E61*T61*3.14/4*0.00000785*U61," ")</f>
        <v>43.135749999999994</v>
      </c>
    </row>
    <row r="62" spans="1:22" s="13" customFormat="1" ht="12.75">
      <c r="A62" s="70">
        <v>55</v>
      </c>
      <c r="B62" s="75" t="s">
        <v>72</v>
      </c>
      <c r="C62" s="72" t="s">
        <v>73</v>
      </c>
      <c r="D62" s="73" t="s">
        <v>17</v>
      </c>
      <c r="E62" s="76">
        <v>25</v>
      </c>
      <c r="F62" s="79">
        <v>11560</v>
      </c>
      <c r="G62" s="78">
        <v>80</v>
      </c>
      <c r="H62" s="77">
        <f t="shared" si="134"/>
        <v>3597.3983049999997</v>
      </c>
      <c r="I62" s="74" t="str">
        <f t="shared" si="210"/>
        <v xml:space="preserve"> </v>
      </c>
      <c r="J62" s="84">
        <f t="shared" si="211"/>
        <v>0</v>
      </c>
      <c r="K62" s="130">
        <f t="shared" si="212"/>
        <v>0</v>
      </c>
      <c r="L62" s="93" t="str">
        <f t="shared" si="213"/>
        <v xml:space="preserve"> </v>
      </c>
      <c r="M62" s="76">
        <f t="shared" si="123"/>
        <v>25</v>
      </c>
      <c r="N62" s="103">
        <f t="shared" si="214"/>
        <v>440</v>
      </c>
      <c r="O62" s="103">
        <f t="shared" si="215"/>
        <v>80</v>
      </c>
      <c r="P62" s="104">
        <f t="shared" si="216"/>
        <v>135.56949999999998</v>
      </c>
      <c r="Q62" s="121" t="str">
        <f t="shared" si="135"/>
        <v xml:space="preserve"> </v>
      </c>
      <c r="R62" s="122">
        <f t="shared" si="217"/>
        <v>0</v>
      </c>
      <c r="S62" s="76">
        <f t="shared" si="218"/>
        <v>25</v>
      </c>
      <c r="T62" s="103">
        <f t="shared" ref="T62" si="220">IF($N62&gt;0,$N62,IF($Q62=25,$J62-(($R62/$K62)*787),IF($Q62=20,$J62-(($R62/$K62)*600),IF($Q62=16,$J62-(($R62/$K62)*475),0))))</f>
        <v>440</v>
      </c>
      <c r="U62" s="103">
        <f t="shared" si="219"/>
        <v>80</v>
      </c>
      <c r="V62" s="104">
        <f t="shared" ref="V62" si="221">IF(T62&gt;0,$E62*$E62*T62*3.14/4*0.00000785*U62," ")</f>
        <v>135.56949999999998</v>
      </c>
    </row>
    <row r="63" spans="1:22" s="12" customFormat="1" ht="11.25">
      <c r="A63" s="70">
        <v>56</v>
      </c>
      <c r="B63" s="75" t="s">
        <v>72</v>
      </c>
      <c r="C63" s="72" t="s">
        <v>73</v>
      </c>
      <c r="D63" s="73" t="s">
        <v>17</v>
      </c>
      <c r="E63" s="76">
        <v>25</v>
      </c>
      <c r="F63" s="79">
        <v>6800</v>
      </c>
      <c r="G63" s="78">
        <v>2</v>
      </c>
      <c r="H63" s="77">
        <f t="shared" si="134"/>
        <v>52.902916249999997</v>
      </c>
      <c r="I63" s="74">
        <f>IF(J63&gt;0,$E63," ")</f>
        <v>25</v>
      </c>
      <c r="J63" s="84">
        <f>IF($E63=25,IF((12000-$F63)&gt;=787,12000-$F63,0),IF($E63=20,IF((12000-$F63)&gt;=600,12000-$F63,0),IF($E63=16,IF((12000-$F63)&gt;=475,12000-$F63,0),0)))</f>
        <v>5200</v>
      </c>
      <c r="K63" s="130">
        <f>IF(J63&gt;0,G63,0)</f>
        <v>2</v>
      </c>
      <c r="L63" s="93">
        <f>IF(J63&gt;0,$E63*$E63*J63*3.14/4*0.00000785*K63," ")</f>
        <v>40.054624999999994</v>
      </c>
      <c r="M63" s="76" t="str">
        <f t="shared" si="123"/>
        <v xml:space="preserve"> </v>
      </c>
      <c r="N63" s="103">
        <f>IF($E63=25,IF((12000-$F63)&lt;787,12000-$F63,0),IF($E63=20,IF((12000-$F63)&lt;600,12000-$F63,0),IF($E63=16,IF((12000-$F63)&lt;475,12000-$F63,0),0)))</f>
        <v>0</v>
      </c>
      <c r="O63" s="103">
        <f>IF(N63&gt;0,G63,0)</f>
        <v>0</v>
      </c>
      <c r="P63" s="104" t="str">
        <f>IF(N63&gt;0,$E63*$E63*N63*3.14/4*0.00000785*O63," ")</f>
        <v xml:space="preserve"> </v>
      </c>
      <c r="Q63" s="121">
        <f t="shared" si="135"/>
        <v>25</v>
      </c>
      <c r="R63" s="122">
        <f>IF($E63=25,IF(J63&gt;0, INT(J63/787)*K63,0),IF($E63=20,IF(J63&gt;0, INT(J63/600)*K63,0),IF($E63=16,IF(J63&gt;0, INT(J63/475)*K63,0),0)))</f>
        <v>12</v>
      </c>
      <c r="S63" s="76">
        <f>IF(T63&gt;0,E63," ")</f>
        <v>25</v>
      </c>
      <c r="T63" s="103">
        <f>IF(N63&gt;0,N63,IF(Q63=25,J63-((R63/K63)*787),IF(Q63=20,J63-((R63/K63)*600),IF(Q63=16,J63-((R63/K63)*475),0))))</f>
        <v>478</v>
      </c>
      <c r="U63" s="103">
        <f>IF(T63&gt;0,K63+O63,0)</f>
        <v>2</v>
      </c>
      <c r="V63" s="104">
        <f>IF(T63&gt;0,$E63*$E63*T63*3.14/4*0.00000785*U63," ")</f>
        <v>3.6819443749999996</v>
      </c>
    </row>
    <row r="64" spans="1:22" s="12" customFormat="1" ht="11.25">
      <c r="A64" s="70">
        <v>57</v>
      </c>
      <c r="B64" s="75" t="s">
        <v>72</v>
      </c>
      <c r="C64" s="72" t="s">
        <v>73</v>
      </c>
      <c r="D64" s="73" t="s">
        <v>17</v>
      </c>
      <c r="E64" s="76">
        <v>25</v>
      </c>
      <c r="F64" s="79">
        <v>7250</v>
      </c>
      <c r="G64" s="78">
        <v>18</v>
      </c>
      <c r="H64" s="77">
        <f t="shared" si="134"/>
        <v>507.63460078124996</v>
      </c>
      <c r="I64" s="74">
        <f t="shared" ref="I64" si="222">IF(J64&gt;0,$E64," ")</f>
        <v>25</v>
      </c>
      <c r="J64" s="84">
        <f t="shared" ref="J64" si="223">IF($E64=25,IF((12000-$F64)&gt;=787,12000-$F64,0),IF($E64=20,IF((12000-$F64)&gt;=600,12000-$F64,0),IF($E64=16,IF((12000-$F64)&gt;=475,12000-$F64,0),0)))</f>
        <v>4750</v>
      </c>
      <c r="K64" s="130">
        <f t="shared" ref="K64" si="224">IF(J64&gt;0,G64,0)</f>
        <v>18</v>
      </c>
      <c r="L64" s="93">
        <f t="shared" ref="L64" si="225">IF(J64&gt;0,$E64*$E64*J64*3.14/4*0.00000785*K64," ")</f>
        <v>329.29523437499995</v>
      </c>
      <c r="M64" s="76" t="str">
        <f t="shared" si="123"/>
        <v xml:space="preserve"> </v>
      </c>
      <c r="N64" s="103">
        <f t="shared" ref="N64" si="226">IF($E64=25,IF((12000-$F64)&lt;787,12000-$F64,0),IF($E64=20,IF((12000-$F64)&lt;600,12000-$F64,0),IF($E64=16,IF((12000-$F64)&lt;475,12000-$F64,0),0)))</f>
        <v>0</v>
      </c>
      <c r="O64" s="103">
        <f t="shared" ref="O64" si="227">IF(N64&gt;0,G64,0)</f>
        <v>0</v>
      </c>
      <c r="P64" s="104" t="str">
        <f t="shared" ref="P64" si="228">IF(N64&gt;0,$E64*$E64*N64*3.14/4*0.00000785*O64," ")</f>
        <v xml:space="preserve"> </v>
      </c>
      <c r="Q64" s="121">
        <f t="shared" si="135"/>
        <v>25</v>
      </c>
      <c r="R64" s="122">
        <f t="shared" ref="R64" si="229">IF($E64=25,IF(J64&gt;0, INT(J64/787)*K64,0),IF($E64=20,IF(J64&gt;0, INT(J64/600)*K64,0),IF($E64=16,IF(J64&gt;0, INT(J64/475)*K64,0),0)))</f>
        <v>108</v>
      </c>
      <c r="S64" s="76">
        <f t="shared" ref="S64" si="230">IF(T64&gt;0,E64," ")</f>
        <v>25</v>
      </c>
      <c r="T64" s="103">
        <f>IF($N64&gt;0,$N64,IF($Q64=25,$J64-(($R64/$K64)*787),IF($Q64=20,$J64-(($R64/$K64)*600),IF($Q64=16,$J64-(($R64/$K64)*475),0))))</f>
        <v>28</v>
      </c>
      <c r="U64" s="103">
        <f t="shared" ref="U64" si="231">IF(T64&gt;0,K64+O64,0)</f>
        <v>18</v>
      </c>
      <c r="V64" s="104">
        <f>IF(T64&gt;0,$E64*$E64*T64*3.14/4*0.00000785*U64," ")</f>
        <v>1.9411087499999997</v>
      </c>
    </row>
    <row r="65" spans="1:22" s="14" customFormat="1" ht="11.25" hidden="1">
      <c r="A65" s="321" t="s">
        <v>3</v>
      </c>
      <c r="B65" s="321"/>
      <c r="C65" s="321"/>
      <c r="D65" s="321"/>
      <c r="E65" s="80"/>
      <c r="F65" s="81"/>
      <c r="G65" s="81">
        <f>SUM(G9:G64)</f>
        <v>1770</v>
      </c>
      <c r="H65" s="82">
        <f>SUM(H9:H64)</f>
        <v>14579.707006997747</v>
      </c>
      <c r="I65" s="81"/>
      <c r="J65" s="83"/>
      <c r="K65" s="185">
        <f>SUM(K9:K64)</f>
        <v>110</v>
      </c>
      <c r="L65" s="186">
        <f>SUM(L9:L64)</f>
        <v>999.81967053124981</v>
      </c>
      <c r="M65" s="80"/>
      <c r="N65" s="81"/>
      <c r="O65" s="187">
        <f>SUM(O9:O64)</f>
        <v>254</v>
      </c>
      <c r="P65" s="188">
        <f>SUM(P9:P64)</f>
        <v>411.75769359374999</v>
      </c>
      <c r="Q65" s="102"/>
      <c r="R65" s="128"/>
      <c r="S65" s="80"/>
      <c r="T65" s="81"/>
      <c r="U65" s="185">
        <f>SUM(U9:U64)</f>
        <v>364</v>
      </c>
      <c r="V65" s="186">
        <f>SUM(V9:V64)</f>
        <v>453.63018234374994</v>
      </c>
    </row>
    <row r="66" spans="1:22" s="18" customFormat="1">
      <c r="A66" s="15"/>
      <c r="B66" s="16"/>
      <c r="C66" s="143"/>
      <c r="D66" s="62"/>
      <c r="E66" s="31"/>
      <c r="F66" s="39"/>
      <c r="G66" s="39"/>
      <c r="H66" s="47"/>
      <c r="I66" s="39"/>
      <c r="J66" s="55"/>
      <c r="K66" s="55"/>
      <c r="L66" s="94"/>
      <c r="M66" s="31"/>
      <c r="N66" s="39"/>
      <c r="O66" s="39"/>
      <c r="P66" s="100"/>
      <c r="Q66" s="3"/>
      <c r="R66" s="3"/>
    </row>
    <row r="68" spans="1:22" ht="25.5">
      <c r="A68" s="22" t="s">
        <v>45</v>
      </c>
      <c r="B68" s="21"/>
      <c r="D68" s="21"/>
    </row>
    <row r="69" spans="1:22" ht="31.5">
      <c r="A69" s="22"/>
      <c r="B69" s="136" t="s">
        <v>43</v>
      </c>
      <c r="C69" s="138" t="s">
        <v>59</v>
      </c>
      <c r="D69" s="32"/>
      <c r="E69" s="40"/>
      <c r="G69" s="48"/>
      <c r="H69" s="40"/>
      <c r="I69" s="55"/>
      <c r="J69" s="56"/>
      <c r="K69" s="95"/>
      <c r="L69" s="32"/>
      <c r="M69" s="40"/>
      <c r="O69" s="101"/>
      <c r="P69" s="3"/>
    </row>
    <row r="70" spans="1:22">
      <c r="A70" s="21"/>
      <c r="B70" s="137" t="s">
        <v>56</v>
      </c>
      <c r="C70" s="137">
        <f>SUMIF($Q$9:$Q$64,16,$R$9:$R$64)</f>
        <v>460</v>
      </c>
      <c r="D70" s="32"/>
      <c r="E70" s="40"/>
      <c r="G70" s="48"/>
      <c r="H70" s="40"/>
      <c r="I70" s="55"/>
      <c r="J70" s="56"/>
      <c r="K70" s="95"/>
      <c r="L70" s="32"/>
      <c r="M70" s="40"/>
      <c r="O70" s="101"/>
      <c r="P70" s="3"/>
    </row>
    <row r="71" spans="1:22">
      <c r="A71" s="21"/>
      <c r="B71" s="137" t="s">
        <v>57</v>
      </c>
      <c r="C71" s="137">
        <f>SUMIF($Q$9:$Q$64,20,$R$9:$R$64)</f>
        <v>56</v>
      </c>
      <c r="D71" s="32"/>
      <c r="E71" s="40"/>
      <c r="G71" s="48"/>
      <c r="H71" s="40"/>
      <c r="I71" s="55"/>
      <c r="J71" s="56"/>
      <c r="K71" s="95"/>
      <c r="L71" s="32"/>
      <c r="M71" s="40"/>
      <c r="O71" s="101"/>
      <c r="P71" s="3"/>
    </row>
    <row r="72" spans="1:22">
      <c r="A72" s="21"/>
      <c r="B72" s="137" t="s">
        <v>58</v>
      </c>
      <c r="C72" s="137">
        <f>SUMIF($Q$9:$Q$64,25,$R$9:$R$64)</f>
        <v>175</v>
      </c>
      <c r="D72" s="32"/>
      <c r="E72" s="40"/>
      <c r="G72" s="48"/>
      <c r="H72" s="40"/>
      <c r="I72" s="55"/>
      <c r="J72" s="56"/>
      <c r="K72" s="95"/>
      <c r="L72" s="32"/>
      <c r="M72" s="40"/>
      <c r="O72" s="101"/>
      <c r="P72" s="21"/>
      <c r="Q72" s="21"/>
    </row>
    <row r="73" spans="1:22">
      <c r="Q73" s="21"/>
      <c r="R73" s="21"/>
    </row>
    <row r="74" spans="1:22">
      <c r="Q74" s="21"/>
      <c r="R74" s="21"/>
    </row>
    <row r="75" spans="1:22" s="21" customFormat="1" ht="11.25">
      <c r="C75" s="135"/>
      <c r="F75" s="40"/>
      <c r="G75" s="41"/>
      <c r="H75" s="49"/>
      <c r="I75" s="41"/>
      <c r="J75" s="55"/>
      <c r="K75" s="57"/>
      <c r="L75" s="95"/>
      <c r="M75" s="33"/>
      <c r="N75" s="41"/>
      <c r="O75" s="41"/>
      <c r="P75" s="101"/>
    </row>
    <row r="76" spans="1:22" s="21" customFormat="1" ht="11.25">
      <c r="C76" s="135"/>
      <c r="F76" s="40"/>
      <c r="G76" s="41"/>
      <c r="H76" s="49"/>
      <c r="I76" s="41"/>
      <c r="J76" s="55"/>
      <c r="K76" s="57"/>
      <c r="L76" s="95"/>
      <c r="M76" s="33"/>
      <c r="N76" s="41"/>
      <c r="O76" s="41"/>
      <c r="P76" s="101"/>
    </row>
    <row r="77" spans="1:22" s="21" customFormat="1" ht="11.25">
      <c r="C77" s="135"/>
      <c r="F77" s="40"/>
      <c r="G77" s="41"/>
      <c r="H77" s="49"/>
      <c r="I77" s="41"/>
      <c r="J77" s="55"/>
      <c r="K77" s="57"/>
      <c r="L77" s="95"/>
      <c r="M77" s="33"/>
      <c r="N77" s="41"/>
      <c r="O77" s="41"/>
      <c r="P77" s="101"/>
    </row>
    <row r="78" spans="1:22" s="21" customFormat="1" ht="11.25">
      <c r="C78" s="135"/>
      <c r="F78" s="40"/>
      <c r="G78" s="41"/>
      <c r="H78" s="49"/>
      <c r="I78" s="41"/>
      <c r="J78" s="55"/>
      <c r="K78" s="57"/>
      <c r="L78" s="95"/>
      <c r="M78" s="33"/>
      <c r="N78" s="41"/>
      <c r="O78" s="41"/>
      <c r="P78" s="101"/>
    </row>
    <row r="79" spans="1:22" s="21" customFormat="1" ht="11.25">
      <c r="C79" s="135"/>
      <c r="F79" s="40"/>
      <c r="G79" s="41"/>
      <c r="H79" s="49"/>
      <c r="I79" s="41"/>
      <c r="J79" s="55"/>
      <c r="K79" s="57"/>
      <c r="L79" s="95"/>
      <c r="M79" s="33"/>
      <c r="N79" s="41"/>
      <c r="O79" s="41"/>
      <c r="P79" s="101"/>
    </row>
    <row r="80" spans="1:22" s="21" customFormat="1" ht="11.25">
      <c r="C80" s="135"/>
      <c r="F80" s="40"/>
      <c r="G80" s="41"/>
      <c r="H80" s="49"/>
      <c r="I80" s="41"/>
      <c r="J80" s="55"/>
      <c r="K80" s="57"/>
      <c r="L80" s="95"/>
      <c r="M80" s="33"/>
      <c r="N80" s="41"/>
      <c r="O80" s="41"/>
      <c r="P80" s="101"/>
    </row>
    <row r="81" spans="3:16" s="21" customFormat="1" ht="11.25">
      <c r="C81" s="135"/>
      <c r="D81" s="63"/>
      <c r="E81" s="33"/>
      <c r="F81" s="41"/>
      <c r="G81" s="41"/>
      <c r="H81" s="49"/>
      <c r="I81" s="41"/>
      <c r="J81" s="55"/>
      <c r="K81" s="57"/>
      <c r="L81" s="95"/>
      <c r="M81" s="33"/>
      <c r="N81" s="41"/>
      <c r="O81" s="41"/>
      <c r="P81" s="101"/>
    </row>
    <row r="82" spans="3:16" s="21" customFormat="1" ht="11.25">
      <c r="C82" s="135"/>
      <c r="D82" s="63"/>
      <c r="E82" s="33"/>
      <c r="F82" s="41"/>
      <c r="G82" s="41"/>
      <c r="H82" s="49"/>
      <c r="I82" s="41"/>
      <c r="J82" s="55"/>
      <c r="K82" s="57"/>
      <c r="L82" s="95"/>
      <c r="M82" s="33"/>
      <c r="N82" s="41"/>
      <c r="O82" s="41"/>
      <c r="P82" s="101"/>
    </row>
    <row r="83" spans="3:16" s="21" customFormat="1" ht="11.25">
      <c r="C83" s="135"/>
      <c r="D83" s="63"/>
      <c r="E83" s="33"/>
      <c r="F83" s="41"/>
      <c r="G83" s="41"/>
      <c r="H83" s="49"/>
      <c r="I83" s="41"/>
      <c r="J83" s="55"/>
      <c r="K83" s="57"/>
      <c r="L83" s="95"/>
      <c r="M83" s="33"/>
      <c r="N83" s="41"/>
      <c r="O83" s="41"/>
      <c r="P83" s="101"/>
    </row>
    <row r="84" spans="3:16" s="21" customFormat="1" ht="11.25">
      <c r="C84" s="135"/>
      <c r="D84" s="63"/>
      <c r="E84" s="33"/>
      <c r="F84" s="41"/>
      <c r="G84" s="41"/>
      <c r="H84" s="49"/>
      <c r="I84" s="41"/>
      <c r="J84" s="55"/>
      <c r="K84" s="57"/>
      <c r="L84" s="95"/>
      <c r="M84" s="33"/>
      <c r="N84" s="41"/>
      <c r="O84" s="41"/>
      <c r="P84" s="101"/>
    </row>
    <row r="85" spans="3:16" s="21" customFormat="1" ht="11.25">
      <c r="C85" s="135"/>
      <c r="D85" s="63"/>
      <c r="E85" s="33"/>
      <c r="F85" s="41"/>
      <c r="G85" s="41"/>
      <c r="H85" s="49"/>
      <c r="I85" s="41"/>
      <c r="J85" s="55"/>
      <c r="K85" s="57"/>
      <c r="L85" s="95"/>
      <c r="M85" s="33"/>
      <c r="N85" s="41"/>
      <c r="O85" s="41"/>
      <c r="P85" s="101"/>
    </row>
    <row r="86" spans="3:16" s="21" customFormat="1" ht="11.25">
      <c r="C86" s="135"/>
      <c r="D86" s="63"/>
      <c r="E86" s="33"/>
      <c r="F86" s="41"/>
      <c r="G86" s="41"/>
      <c r="H86" s="49"/>
      <c r="I86" s="41"/>
      <c r="J86" s="55"/>
      <c r="K86" s="57"/>
      <c r="L86" s="95"/>
      <c r="M86" s="33"/>
      <c r="N86" s="41"/>
      <c r="O86" s="41"/>
      <c r="P86" s="101"/>
    </row>
    <row r="87" spans="3:16" s="21" customFormat="1" ht="11.25">
      <c r="C87" s="135"/>
      <c r="D87" s="63"/>
      <c r="E87" s="33"/>
      <c r="F87" s="41"/>
      <c r="G87" s="41"/>
      <c r="H87" s="49"/>
      <c r="I87" s="41"/>
      <c r="J87" s="55"/>
      <c r="K87" s="57"/>
      <c r="L87" s="95"/>
      <c r="M87" s="33"/>
      <c r="N87" s="41"/>
      <c r="O87" s="41"/>
      <c r="P87" s="101"/>
    </row>
    <row r="88" spans="3:16" s="21" customFormat="1" ht="11.25">
      <c r="C88" s="135"/>
      <c r="D88" s="63"/>
      <c r="E88" s="33"/>
      <c r="F88" s="41"/>
      <c r="G88" s="41"/>
      <c r="H88" s="49"/>
      <c r="I88" s="41"/>
      <c r="J88" s="55"/>
      <c r="K88" s="57"/>
      <c r="L88" s="95"/>
      <c r="M88" s="33"/>
      <c r="N88" s="41"/>
      <c r="O88" s="41"/>
      <c r="P88" s="101"/>
    </row>
    <row r="89" spans="3:16" s="21" customFormat="1" ht="11.25">
      <c r="C89" s="135"/>
      <c r="D89" s="63"/>
      <c r="E89" s="33"/>
      <c r="F89" s="41"/>
      <c r="G89" s="41"/>
      <c r="H89" s="49"/>
      <c r="I89" s="41"/>
      <c r="J89" s="55"/>
      <c r="K89" s="57"/>
      <c r="L89" s="95"/>
      <c r="M89" s="33"/>
      <c r="N89" s="41"/>
      <c r="O89" s="41"/>
      <c r="P89" s="101"/>
    </row>
    <row r="90" spans="3:16" s="21" customFormat="1" ht="11.25">
      <c r="C90" s="135"/>
      <c r="D90" s="63"/>
      <c r="E90" s="33"/>
      <c r="F90" s="41"/>
      <c r="G90" s="41"/>
      <c r="H90" s="49"/>
      <c r="I90" s="41"/>
      <c r="J90" s="55"/>
      <c r="K90" s="57"/>
      <c r="L90" s="95"/>
      <c r="M90" s="33"/>
      <c r="N90" s="41"/>
      <c r="O90" s="41"/>
      <c r="P90" s="101"/>
    </row>
    <row r="91" spans="3:16" s="21" customFormat="1" ht="11.25">
      <c r="C91" s="135"/>
      <c r="D91" s="63"/>
      <c r="E91" s="33"/>
      <c r="F91" s="41"/>
      <c r="G91" s="41"/>
      <c r="H91" s="49"/>
      <c r="I91" s="41"/>
      <c r="J91" s="55"/>
      <c r="K91" s="57"/>
      <c r="L91" s="95"/>
      <c r="M91" s="33"/>
      <c r="N91" s="41"/>
      <c r="O91" s="41"/>
      <c r="P91" s="101"/>
    </row>
    <row r="92" spans="3:16" s="21" customFormat="1" ht="11.25">
      <c r="C92" s="135"/>
      <c r="D92" s="63"/>
      <c r="E92" s="33"/>
      <c r="F92" s="41"/>
      <c r="G92" s="41"/>
      <c r="H92" s="49"/>
      <c r="I92" s="41"/>
      <c r="J92" s="55"/>
      <c r="K92" s="57"/>
      <c r="L92" s="95"/>
      <c r="M92" s="33"/>
      <c r="N92" s="41"/>
      <c r="O92" s="41"/>
      <c r="P92" s="101"/>
    </row>
    <row r="93" spans="3:16" s="21" customFormat="1" ht="11.25">
      <c r="C93" s="135"/>
      <c r="D93" s="63"/>
      <c r="E93" s="33"/>
      <c r="F93" s="41"/>
      <c r="G93" s="41"/>
      <c r="H93" s="49"/>
      <c r="I93" s="41"/>
      <c r="J93" s="55"/>
      <c r="K93" s="57"/>
      <c r="L93" s="95"/>
      <c r="M93" s="33"/>
      <c r="N93" s="41"/>
      <c r="O93" s="41"/>
      <c r="P93" s="101"/>
    </row>
    <row r="94" spans="3:16" s="21" customFormat="1" ht="11.25">
      <c r="C94" s="135"/>
      <c r="D94" s="63"/>
      <c r="E94" s="33"/>
      <c r="F94" s="41"/>
      <c r="G94" s="41"/>
      <c r="H94" s="49"/>
      <c r="I94" s="41"/>
      <c r="J94" s="55"/>
      <c r="K94" s="57"/>
      <c r="L94" s="95"/>
      <c r="M94" s="33"/>
      <c r="N94" s="41"/>
      <c r="O94" s="41"/>
      <c r="P94" s="101"/>
    </row>
    <row r="95" spans="3:16" s="21" customFormat="1" ht="11.25">
      <c r="C95" s="135"/>
      <c r="D95" s="63"/>
      <c r="E95" s="33"/>
      <c r="F95" s="41"/>
      <c r="G95" s="41"/>
      <c r="H95" s="49"/>
      <c r="I95" s="41"/>
      <c r="J95" s="55"/>
      <c r="K95" s="57"/>
      <c r="L95" s="95"/>
      <c r="M95" s="33"/>
      <c r="N95" s="41"/>
      <c r="O95" s="41"/>
      <c r="P95" s="101"/>
    </row>
    <row r="96" spans="3:16" s="21" customFormat="1" ht="11.25">
      <c r="C96" s="135"/>
      <c r="D96" s="63"/>
      <c r="E96" s="33"/>
      <c r="F96" s="41"/>
      <c r="G96" s="41"/>
      <c r="H96" s="49"/>
      <c r="I96" s="41"/>
      <c r="J96" s="55"/>
      <c r="K96" s="57"/>
      <c r="L96" s="95"/>
      <c r="M96" s="33"/>
      <c r="N96" s="41"/>
      <c r="O96" s="41"/>
      <c r="P96" s="101"/>
    </row>
    <row r="97" spans="3:18" s="21" customFormat="1" ht="11.25">
      <c r="C97" s="135"/>
      <c r="D97" s="63"/>
      <c r="E97" s="33"/>
      <c r="F97" s="41"/>
      <c r="G97" s="41"/>
      <c r="H97" s="49"/>
      <c r="I97" s="41"/>
      <c r="J97" s="55"/>
      <c r="K97" s="57"/>
      <c r="L97" s="95"/>
      <c r="M97" s="33"/>
      <c r="N97" s="41"/>
      <c r="O97" s="41"/>
      <c r="P97" s="101"/>
    </row>
    <row r="98" spans="3:18" s="21" customFormat="1" ht="11.25">
      <c r="C98" s="135"/>
      <c r="D98" s="63"/>
      <c r="E98" s="33"/>
      <c r="F98" s="41"/>
      <c r="G98" s="41"/>
      <c r="H98" s="49"/>
      <c r="I98" s="41"/>
      <c r="J98" s="55"/>
      <c r="K98" s="57"/>
      <c r="L98" s="95"/>
      <c r="M98" s="33"/>
      <c r="N98" s="41"/>
      <c r="O98" s="41"/>
      <c r="P98" s="101"/>
    </row>
    <row r="99" spans="3:18" s="21" customFormat="1" ht="11.25">
      <c r="C99" s="135"/>
      <c r="D99" s="63"/>
      <c r="E99" s="33"/>
      <c r="F99" s="41"/>
      <c r="G99" s="41"/>
      <c r="H99" s="49"/>
      <c r="I99" s="41"/>
      <c r="J99" s="55"/>
      <c r="K99" s="57"/>
      <c r="L99" s="95"/>
      <c r="M99" s="33"/>
      <c r="N99" s="41"/>
      <c r="O99" s="41"/>
      <c r="P99" s="101"/>
    </row>
    <row r="100" spans="3:18" s="21" customFormat="1" ht="11.25">
      <c r="C100" s="135"/>
      <c r="D100" s="63"/>
      <c r="E100" s="33"/>
      <c r="F100" s="41"/>
      <c r="G100" s="41"/>
      <c r="H100" s="49"/>
      <c r="I100" s="41"/>
      <c r="J100" s="55"/>
      <c r="K100" s="57"/>
      <c r="L100" s="95"/>
      <c r="M100" s="33"/>
      <c r="N100" s="41"/>
      <c r="O100" s="41"/>
      <c r="P100" s="101"/>
    </row>
    <row r="101" spans="3:18" s="21" customFormat="1" ht="11.25">
      <c r="C101" s="135"/>
      <c r="D101" s="63"/>
      <c r="E101" s="33"/>
      <c r="F101" s="41"/>
      <c r="G101" s="41"/>
      <c r="H101" s="49"/>
      <c r="I101" s="41"/>
      <c r="J101" s="55"/>
      <c r="K101" s="57"/>
      <c r="L101" s="95"/>
      <c r="M101" s="33"/>
      <c r="N101" s="41"/>
      <c r="O101" s="41"/>
      <c r="P101" s="101"/>
    </row>
    <row r="102" spans="3:18" s="21" customFormat="1" ht="11.25">
      <c r="C102" s="135"/>
      <c r="D102" s="63"/>
      <c r="E102" s="33"/>
      <c r="F102" s="41"/>
      <c r="G102" s="41"/>
      <c r="H102" s="49"/>
      <c r="I102" s="41"/>
      <c r="J102" s="55"/>
      <c r="K102" s="57"/>
      <c r="L102" s="95"/>
      <c r="M102" s="33"/>
      <c r="N102" s="41"/>
      <c r="O102" s="41"/>
      <c r="P102" s="101"/>
    </row>
    <row r="103" spans="3:18" s="21" customFormat="1" ht="11.25">
      <c r="C103" s="135"/>
      <c r="D103" s="63"/>
      <c r="E103" s="33"/>
      <c r="F103" s="41"/>
      <c r="G103" s="41"/>
      <c r="H103" s="49"/>
      <c r="I103" s="41"/>
      <c r="J103" s="55"/>
      <c r="K103" s="57"/>
      <c r="L103" s="95"/>
      <c r="M103" s="33"/>
      <c r="N103" s="41"/>
      <c r="O103" s="41"/>
      <c r="P103" s="101"/>
    </row>
    <row r="104" spans="3:18" s="21" customFormat="1" ht="11.25">
      <c r="C104" s="135"/>
      <c r="D104" s="63"/>
      <c r="E104" s="33"/>
      <c r="F104" s="41"/>
      <c r="G104" s="41"/>
      <c r="H104" s="49"/>
      <c r="I104" s="41"/>
      <c r="J104" s="55"/>
      <c r="K104" s="57"/>
      <c r="L104" s="95"/>
      <c r="M104" s="33"/>
      <c r="N104" s="41"/>
      <c r="O104" s="41"/>
      <c r="P104" s="101"/>
    </row>
    <row r="105" spans="3:18" s="21" customFormat="1">
      <c r="C105" s="135"/>
      <c r="D105" s="63"/>
      <c r="E105" s="33"/>
      <c r="F105" s="41"/>
      <c r="G105" s="41"/>
      <c r="H105" s="49"/>
      <c r="I105" s="41"/>
      <c r="J105" s="55"/>
      <c r="K105" s="57"/>
      <c r="L105" s="95"/>
      <c r="M105" s="33"/>
      <c r="N105" s="41"/>
      <c r="O105" s="41"/>
      <c r="P105" s="101"/>
      <c r="Q105" s="3"/>
      <c r="R105" s="3"/>
    </row>
    <row r="106" spans="3:18" s="21" customFormat="1">
      <c r="C106" s="135"/>
      <c r="D106" s="63"/>
      <c r="E106" s="33"/>
      <c r="F106" s="41"/>
      <c r="G106" s="41"/>
      <c r="H106" s="49"/>
      <c r="I106" s="41"/>
      <c r="J106" s="55"/>
      <c r="K106" s="57"/>
      <c r="L106" s="95"/>
      <c r="M106" s="33"/>
      <c r="N106" s="41"/>
      <c r="O106" s="41"/>
      <c r="P106" s="101"/>
      <c r="Q106" s="3"/>
      <c r="R106" s="3"/>
    </row>
    <row r="107" spans="3:18" s="21" customFormat="1">
      <c r="C107" s="135"/>
      <c r="D107" s="63"/>
      <c r="E107" s="33"/>
      <c r="F107" s="41"/>
      <c r="G107" s="41"/>
      <c r="H107" s="49"/>
      <c r="I107" s="41"/>
      <c r="J107" s="55"/>
      <c r="K107" s="57"/>
      <c r="L107" s="95"/>
      <c r="M107" s="33"/>
      <c r="N107" s="41"/>
      <c r="O107" s="41"/>
      <c r="P107" s="101"/>
      <c r="Q107" s="3"/>
      <c r="R107" s="3"/>
    </row>
  </sheetData>
  <autoFilter ref="A7:P65">
    <filterColumn colId="2">
      <filters>
        <filter val="A.3570 FA"/>
      </filters>
    </filterColumn>
  </autoFilter>
  <mergeCells count="9">
    <mergeCell ref="S6:V6"/>
    <mergeCell ref="A65:D65"/>
    <mergeCell ref="E6:H6"/>
    <mergeCell ref="I6:L6"/>
    <mergeCell ref="M6:P6"/>
    <mergeCell ref="A7:A8"/>
    <mergeCell ref="B7:B8"/>
    <mergeCell ref="C7:C8"/>
    <mergeCell ref="D7:D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002060"/>
  </sheetPr>
  <dimension ref="A1:W463"/>
  <sheetViews>
    <sheetView showGridLines="0" view="pageBreakPreview" topLeftCell="A283" zoomScaleNormal="85" zoomScaleSheetLayoutView="100" workbookViewId="0">
      <selection activeCell="F433" sqref="F433:F435"/>
    </sheetView>
  </sheetViews>
  <sheetFormatPr defaultColWidth="9.140625" defaultRowHeight="15"/>
  <cols>
    <col min="1" max="1" width="3.85546875" style="19" customWidth="1"/>
    <col min="2" max="2" width="17.140625" style="135" customWidth="1"/>
    <col min="3" max="3" width="14.85546875" style="135" customWidth="1"/>
    <col min="4" max="4" width="14.85546875" style="64" customWidth="1"/>
    <col min="5" max="5" width="14.42578125" style="32" customWidth="1"/>
    <col min="6" max="6" width="14.42578125" style="40" customWidth="1"/>
    <col min="7" max="7" width="10.7109375" style="40" customWidth="1"/>
    <col min="8" max="8" width="10.7109375" style="48" customWidth="1"/>
    <col min="9" max="9" width="10.7109375" style="40" customWidth="1"/>
    <col min="10" max="10" width="10.7109375" style="55" customWidth="1"/>
    <col min="11" max="11" width="10.7109375" style="56" customWidth="1"/>
    <col min="12" max="12" width="10.7109375" style="95" customWidth="1"/>
    <col min="13" max="13" width="11.5703125" style="95" customWidth="1"/>
    <col min="14" max="14" width="10.7109375" style="95" customWidth="1"/>
    <col min="15" max="15" width="10.7109375" style="32" customWidth="1"/>
    <col min="16" max="17" width="10.7109375" style="40" customWidth="1"/>
    <col min="18" max="18" width="10.7109375" style="129" customWidth="1"/>
    <col min="19" max="19" width="11.5703125" style="95" customWidth="1"/>
    <col min="20" max="20" width="10.7109375" style="95" customWidth="1"/>
    <col min="21" max="21" width="10.7109375" style="32" customWidth="1"/>
    <col min="22" max="22" width="10.7109375" style="40" customWidth="1"/>
    <col min="23" max="16384" width="9.140625" style="3"/>
  </cols>
  <sheetData>
    <row r="1" spans="1:22" ht="32.25" customHeight="1">
      <c r="A1" s="1"/>
      <c r="B1" s="140"/>
      <c r="C1" s="140"/>
      <c r="D1" s="58"/>
      <c r="E1" s="26"/>
      <c r="F1" s="34"/>
      <c r="G1" s="34"/>
      <c r="H1" s="42"/>
      <c r="I1" s="34"/>
      <c r="J1" s="85"/>
      <c r="K1" s="50"/>
      <c r="L1" s="89"/>
      <c r="M1" s="89"/>
      <c r="N1" s="89"/>
      <c r="O1" s="26"/>
      <c r="P1" s="34"/>
      <c r="Q1" s="34"/>
      <c r="R1" s="123"/>
      <c r="S1" s="89"/>
      <c r="T1" s="89"/>
      <c r="U1" s="26"/>
      <c r="V1" s="34"/>
    </row>
    <row r="2" spans="1:22" ht="25.5">
      <c r="A2" s="22" t="s">
        <v>4</v>
      </c>
      <c r="B2" s="215"/>
      <c r="C2" s="59"/>
      <c r="D2" s="59"/>
      <c r="E2" s="27"/>
      <c r="F2" s="35"/>
      <c r="G2" s="35"/>
      <c r="H2" s="43"/>
      <c r="I2" s="35"/>
      <c r="J2" s="86"/>
      <c r="K2" s="51"/>
      <c r="L2" s="90"/>
      <c r="M2" s="90"/>
      <c r="N2" s="90"/>
      <c r="O2" s="27"/>
      <c r="P2" s="35"/>
      <c r="Q2" s="35"/>
      <c r="R2" s="124"/>
      <c r="S2" s="90"/>
      <c r="T2" s="90"/>
      <c r="U2" s="27"/>
      <c r="V2" s="35"/>
    </row>
    <row r="3" spans="1:22" ht="22.5">
      <c r="A3" s="5"/>
      <c r="B3" s="215"/>
      <c r="C3" s="59"/>
      <c r="D3" s="59"/>
      <c r="E3" s="28"/>
      <c r="F3" s="36"/>
      <c r="G3" s="36"/>
      <c r="H3" s="44"/>
      <c r="I3" s="36"/>
      <c r="J3" s="87"/>
      <c r="K3" s="52"/>
      <c r="L3" s="91"/>
      <c r="M3" s="91"/>
      <c r="N3" s="91"/>
      <c r="O3" s="28"/>
      <c r="P3" s="36"/>
      <c r="Q3" s="36"/>
      <c r="R3" s="125"/>
      <c r="S3" s="91"/>
      <c r="T3" s="91"/>
      <c r="U3" s="28"/>
      <c r="V3" s="36"/>
    </row>
    <row r="4" spans="1:22" ht="18">
      <c r="A4" s="6" t="s">
        <v>30</v>
      </c>
      <c r="B4" s="216"/>
      <c r="C4" s="60"/>
      <c r="D4" s="60"/>
      <c r="E4" s="29"/>
      <c r="F4" s="37"/>
      <c r="G4" s="37"/>
      <c r="H4" s="45"/>
      <c r="I4" s="37"/>
      <c r="J4" s="88"/>
      <c r="K4" s="53"/>
      <c r="L4" s="92"/>
      <c r="M4" s="92"/>
      <c r="N4" s="92"/>
      <c r="O4" s="29"/>
      <c r="P4" s="37"/>
      <c r="Q4" s="37"/>
      <c r="R4" s="126"/>
      <c r="S4" s="92"/>
      <c r="T4" s="92"/>
      <c r="U4" s="29"/>
      <c r="V4" s="37"/>
    </row>
    <row r="5" spans="1:22" ht="18">
      <c r="A5" s="8"/>
      <c r="B5" s="215"/>
      <c r="C5" s="60"/>
      <c r="D5" s="60"/>
      <c r="E5" s="29"/>
      <c r="F5" s="37"/>
      <c r="G5" s="37"/>
      <c r="H5" s="45"/>
      <c r="I5" s="37"/>
      <c r="J5" s="88"/>
      <c r="K5" s="53"/>
      <c r="L5" s="92"/>
      <c r="M5" s="92"/>
      <c r="N5" s="92"/>
      <c r="O5" s="29"/>
      <c r="P5" s="37"/>
      <c r="Q5" s="37"/>
      <c r="R5" s="126"/>
      <c r="S5" s="92"/>
      <c r="T5" s="92"/>
      <c r="U5" s="29"/>
      <c r="V5" s="37"/>
    </row>
    <row r="6" spans="1:22" s="11" customFormat="1" ht="13.5" thickBot="1">
      <c r="A6" s="9"/>
      <c r="B6" s="217"/>
      <c r="C6" s="141"/>
      <c r="D6" s="61"/>
      <c r="E6" s="319" t="s">
        <v>9</v>
      </c>
      <c r="F6" s="319"/>
      <c r="G6" s="319"/>
      <c r="H6" s="319"/>
      <c r="I6" s="319" t="s">
        <v>10</v>
      </c>
      <c r="J6" s="319"/>
      <c r="K6" s="319"/>
      <c r="L6" s="319"/>
      <c r="M6" s="319" t="s">
        <v>11</v>
      </c>
      <c r="N6" s="320"/>
      <c r="O6" s="319"/>
      <c r="P6" s="319"/>
      <c r="Q6" s="120" t="s">
        <v>35</v>
      </c>
      <c r="R6" s="127"/>
      <c r="S6" s="319" t="s">
        <v>37</v>
      </c>
      <c r="T6" s="320"/>
      <c r="U6" s="319"/>
      <c r="V6" s="319"/>
    </row>
    <row r="7" spans="1:22" s="24" customFormat="1" ht="12.75">
      <c r="A7" s="322" t="s">
        <v>0</v>
      </c>
      <c r="B7" s="324" t="s">
        <v>5</v>
      </c>
      <c r="C7" s="324" t="s">
        <v>1</v>
      </c>
      <c r="D7" s="326" t="s">
        <v>2</v>
      </c>
      <c r="E7" s="30" t="s">
        <v>6</v>
      </c>
      <c r="F7" s="38" t="s">
        <v>12</v>
      </c>
      <c r="G7" s="38" t="s">
        <v>7</v>
      </c>
      <c r="H7" s="46" t="s">
        <v>8</v>
      </c>
      <c r="I7" s="38" t="s">
        <v>6</v>
      </c>
      <c r="J7" s="54" t="s">
        <v>12</v>
      </c>
      <c r="K7" s="54" t="s">
        <v>7</v>
      </c>
      <c r="L7" s="23" t="s">
        <v>8</v>
      </c>
      <c r="M7" s="30" t="s">
        <v>6</v>
      </c>
      <c r="N7" s="38" t="s">
        <v>12</v>
      </c>
      <c r="O7" s="38" t="s">
        <v>7</v>
      </c>
      <c r="P7" s="46" t="s">
        <v>8</v>
      </c>
      <c r="Q7" s="38" t="s">
        <v>6</v>
      </c>
      <c r="R7" s="54" t="s">
        <v>7</v>
      </c>
      <c r="S7" s="30" t="s">
        <v>6</v>
      </c>
      <c r="T7" s="38" t="s">
        <v>12</v>
      </c>
      <c r="U7" s="38" t="s">
        <v>7</v>
      </c>
      <c r="V7" s="46" t="s">
        <v>8</v>
      </c>
    </row>
    <row r="8" spans="1:22" s="25" customFormat="1" ht="15.75" hidden="1" customHeight="1">
      <c r="A8" s="323"/>
      <c r="B8" s="325"/>
      <c r="C8" s="325"/>
      <c r="D8" s="327"/>
      <c r="E8" s="65" t="s">
        <v>13</v>
      </c>
      <c r="F8" s="66" t="s">
        <v>14</v>
      </c>
      <c r="G8" s="66" t="s">
        <v>15</v>
      </c>
      <c r="H8" s="67" t="s">
        <v>16</v>
      </c>
      <c r="I8" s="66" t="s">
        <v>13</v>
      </c>
      <c r="J8" s="68" t="s">
        <v>14</v>
      </c>
      <c r="K8" s="68" t="s">
        <v>15</v>
      </c>
      <c r="L8" s="69" t="s">
        <v>16</v>
      </c>
      <c r="M8" s="65" t="s">
        <v>13</v>
      </c>
      <c r="N8" s="66" t="s">
        <v>14</v>
      </c>
      <c r="O8" s="66" t="s">
        <v>15</v>
      </c>
      <c r="P8" s="67" t="s">
        <v>16</v>
      </c>
      <c r="Q8" s="66" t="s">
        <v>13</v>
      </c>
      <c r="R8" s="68" t="s">
        <v>36</v>
      </c>
      <c r="S8" s="65" t="s">
        <v>13</v>
      </c>
      <c r="T8" s="66" t="s">
        <v>14</v>
      </c>
      <c r="U8" s="66" t="s">
        <v>15</v>
      </c>
      <c r="V8" s="67" t="s">
        <v>16</v>
      </c>
    </row>
    <row r="9" spans="1:22" s="12" customFormat="1" ht="12.75" hidden="1" customHeight="1">
      <c r="A9" s="189">
        <v>1</v>
      </c>
      <c r="B9" s="190" t="s">
        <v>74</v>
      </c>
      <c r="C9" s="204" t="s">
        <v>75</v>
      </c>
      <c r="D9" s="192" t="s">
        <v>17</v>
      </c>
      <c r="E9" s="166">
        <v>12</v>
      </c>
      <c r="F9" s="193">
        <v>1250</v>
      </c>
      <c r="G9" s="193">
        <v>24</v>
      </c>
      <c r="H9" s="77">
        <f>E9*E9*F9*3.14/4*0.00000785*G9*1.01</f>
        <v>26.887129199999997</v>
      </c>
      <c r="I9" s="74" t="str">
        <f>IF(J9&gt;0,$E9," ")</f>
        <v xml:space="preserve"> </v>
      </c>
      <c r="J9" s="84">
        <f>IF($E9=25,IF((12000-$F9)&gt;=787,12000-$F9,0),IF($E9=20,IF((12000-$F9)&gt;=600,12000-$F9,0),IF($E9=16,IF((12000-$F9)&gt;=475,12000-$F9,0),0)))</f>
        <v>0</v>
      </c>
      <c r="K9" s="84">
        <f>IF(J9&gt;0,G9,0)</f>
        <v>0</v>
      </c>
      <c r="L9" s="93" t="str">
        <f>IF(J9&gt;0,$E9*$E9*J9*3.14/4*0.00000785*K9," ")</f>
        <v xml:space="preserve"> </v>
      </c>
      <c r="M9" s="76" t="str">
        <f t="shared" ref="M9:M72" si="0">IF(N9&gt;0,E9," ")</f>
        <v xml:space="preserve"> </v>
      </c>
      <c r="N9" s="103">
        <f>IF($E9=25,IF((12000-$F9)&lt;787,12000-$F9,0),IF($E9=20,IF((12000-$F9)&lt;600,12000-$F9,0),IF($E9=16,IF((12000-$F9)&lt;475,12000-$F9,0),0)))</f>
        <v>0</v>
      </c>
      <c r="O9" s="103">
        <f>IF(N9&gt;0,G9,0)</f>
        <v>0</v>
      </c>
      <c r="P9" s="104" t="str">
        <f>IF(N9&gt;0,$E9*$E9*N9*3.14/4*0.00000785*O9," ")</f>
        <v xml:space="preserve"> </v>
      </c>
      <c r="Q9" s="121" t="str">
        <f t="shared" ref="Q9:Q72" si="1">IF(R9&gt;0,$E9," ")</f>
        <v xml:space="preserve"> </v>
      </c>
      <c r="R9" s="122">
        <f>IF($E9=25,IF(J9&gt;0, INT(J9/787)*K9,0),IF($E9=20,IF(J9&gt;0, INT(J9/600)*K9,0),IF($E9=16,IF(J9&gt;0, INT(J9/475)*K9,0),0)))</f>
        <v>0</v>
      </c>
      <c r="S9" s="76" t="str">
        <f>IF(T9&gt;0,E9," ")</f>
        <v xml:space="preserve"> </v>
      </c>
      <c r="T9" s="103">
        <f>IF(N9&gt;0,N9,IF(Q9=25,J9-((R9/K9)*787),IF(Q9=20,J9-((R9/K9)*600),IF(Q9=16,J9-((R9/K9)*475),0))))</f>
        <v>0</v>
      </c>
      <c r="U9" s="103">
        <f>IF(T9&gt;0,K9+O9,0)</f>
        <v>0</v>
      </c>
      <c r="V9" s="104" t="str">
        <f>IF(T9&gt;0,$E9*$E9*T9*3.14/4*0.00000785*U9," ")</f>
        <v xml:space="preserve"> </v>
      </c>
    </row>
    <row r="10" spans="1:22" s="12" customFormat="1" ht="12.75" hidden="1" customHeight="1">
      <c r="A10" s="189">
        <v>2</v>
      </c>
      <c r="B10" s="190" t="s">
        <v>74</v>
      </c>
      <c r="C10" s="204" t="s">
        <v>75</v>
      </c>
      <c r="D10" s="192" t="s">
        <v>17</v>
      </c>
      <c r="E10" s="166">
        <v>12</v>
      </c>
      <c r="F10" s="193">
        <v>1400</v>
      </c>
      <c r="G10" s="193">
        <v>24</v>
      </c>
      <c r="H10" s="77">
        <f>E10*E10*F10*3.14/4*0.00000785*G10*1.01</f>
        <v>30.113584703999997</v>
      </c>
      <c r="I10" s="74" t="str">
        <f t="shared" ref="I10:I16" si="2">IF(J10&gt;0,$E10," ")</f>
        <v xml:space="preserve"> </v>
      </c>
      <c r="J10" s="84">
        <f t="shared" ref="J10:J176" si="3">IF($E10=25,IF((12000-$F10)&gt;=787,12000-$F10,0),IF($E10=20,IF((12000-$F10)&gt;=600,12000-$F10,0),IF($E10=16,IF((12000-$F10)&gt;=475,12000-$F10,0),0)))</f>
        <v>0</v>
      </c>
      <c r="K10" s="84">
        <f t="shared" ref="K10:K73" si="4">IF(J10&gt;0,G10,0)</f>
        <v>0</v>
      </c>
      <c r="L10" s="93" t="str">
        <f t="shared" ref="L10:L16" si="5">IF(J10&gt;0,$E10*$E10*J10*3.14/4*0.00000785*K10," ")</f>
        <v xml:space="preserve"> </v>
      </c>
      <c r="M10" s="76" t="str">
        <f t="shared" si="0"/>
        <v xml:space="preserve"> </v>
      </c>
      <c r="N10" s="103">
        <f t="shared" ref="N10:N176" si="6">IF($E10=25,IF((12000-$F10)&lt;787,12000-$F10,0),IF($E10=20,IF((12000-$F10)&lt;600,12000-$F10,0),IF($E10=16,IF((12000-$F10)&lt;475,12000-$F10,0),0)))</f>
        <v>0</v>
      </c>
      <c r="O10" s="103">
        <f t="shared" ref="O10:O73" si="7">IF(N10&gt;0,G10,0)</f>
        <v>0</v>
      </c>
      <c r="P10" s="104" t="str">
        <f t="shared" ref="P10:P73" si="8">IF(N10&gt;0,$E10*$E10*N10*3.14/4*0.00000785*O10," ")</f>
        <v xml:space="preserve"> </v>
      </c>
      <c r="Q10" s="121" t="str">
        <f t="shared" si="1"/>
        <v xml:space="preserve"> </v>
      </c>
      <c r="R10" s="122">
        <f t="shared" ref="R10:R73" si="9">IF($E10=25,IF(J10&gt;0, INT(J10/787)*K10,0),IF($E10=20,IF(J10&gt;0, INT(J10/600)*K10,0),IF($E10=16,IF(J10&gt;0, INT(J10/475)*K10,0),0)))</f>
        <v>0</v>
      </c>
      <c r="S10" s="76" t="str">
        <f t="shared" ref="S10:S73" si="10">IF(T10&gt;0,E10," ")</f>
        <v xml:space="preserve"> </v>
      </c>
      <c r="T10" s="103">
        <f>IF($N10&gt;0,$N10,IF($Q10=25,$J10-(($R10/$K10)*787),IF($Q10=20,$J10-(($R10/$K10)*600),IF($Q10=16,$J10-(($R10/$K10)*475),0))))</f>
        <v>0</v>
      </c>
      <c r="U10" s="103">
        <f t="shared" ref="U10:U73" si="11">IF(T10&gt;0,K10+O10,0)</f>
        <v>0</v>
      </c>
      <c r="V10" s="104" t="str">
        <f t="shared" ref="V10:V73" si="12">IF(T10&gt;0,$E10*$E10*T10*3.14/4*0.00000785*U10," ")</f>
        <v xml:space="preserve"> </v>
      </c>
    </row>
    <row r="11" spans="1:22" s="13" customFormat="1" ht="12.75" hidden="1">
      <c r="A11" s="189">
        <v>3</v>
      </c>
      <c r="B11" s="190" t="s">
        <v>74</v>
      </c>
      <c r="C11" s="204" t="s">
        <v>75</v>
      </c>
      <c r="D11" s="192" t="s">
        <v>17</v>
      </c>
      <c r="E11" s="166">
        <v>12</v>
      </c>
      <c r="F11" s="210">
        <v>1600</v>
      </c>
      <c r="G11" s="199">
        <v>312</v>
      </c>
      <c r="H11" s="77">
        <f>E11*E11*F11*3.14/4*0.00000785*G11*1.01</f>
        <v>447.40182988799995</v>
      </c>
      <c r="I11" s="74" t="str">
        <f t="shared" si="2"/>
        <v xml:space="preserve"> </v>
      </c>
      <c r="J11" s="84">
        <f t="shared" si="3"/>
        <v>0</v>
      </c>
      <c r="K11" s="84">
        <f t="shared" si="4"/>
        <v>0</v>
      </c>
      <c r="L11" s="93" t="str">
        <f t="shared" si="5"/>
        <v xml:space="preserve"> </v>
      </c>
      <c r="M11" s="76" t="str">
        <f t="shared" si="0"/>
        <v xml:space="preserve"> </v>
      </c>
      <c r="N11" s="103">
        <f t="shared" si="6"/>
        <v>0</v>
      </c>
      <c r="O11" s="103">
        <f t="shared" si="7"/>
        <v>0</v>
      </c>
      <c r="P11" s="104" t="str">
        <f t="shared" si="8"/>
        <v xml:space="preserve"> </v>
      </c>
      <c r="Q11" s="121" t="str">
        <f t="shared" si="1"/>
        <v xml:space="preserve"> </v>
      </c>
      <c r="R11" s="122">
        <f t="shared" si="9"/>
        <v>0</v>
      </c>
      <c r="S11" s="76" t="str">
        <f t="shared" si="10"/>
        <v xml:space="preserve"> </v>
      </c>
      <c r="T11" s="103">
        <f t="shared" ref="T11:T17" si="13">IF($N11&gt;0,$N11,IF($Q11=25,$J11-(($R11/$K11)*787),IF($Q11=20,$J11-(($R11/$K11)*600),IF($Q11=16,$J11-(($R11/$K11)*475),0))))</f>
        <v>0</v>
      </c>
      <c r="U11" s="103">
        <f t="shared" si="11"/>
        <v>0</v>
      </c>
      <c r="V11" s="104" t="str">
        <f t="shared" si="12"/>
        <v xml:space="preserve"> </v>
      </c>
    </row>
    <row r="12" spans="1:22" s="13" customFormat="1" ht="12.75" hidden="1">
      <c r="A12" s="189">
        <v>4</v>
      </c>
      <c r="B12" s="190" t="s">
        <v>74</v>
      </c>
      <c r="C12" s="204" t="s">
        <v>75</v>
      </c>
      <c r="D12" s="192" t="s">
        <v>17</v>
      </c>
      <c r="E12" s="166">
        <v>12</v>
      </c>
      <c r="F12" s="210">
        <v>750</v>
      </c>
      <c r="G12" s="79">
        <v>12</v>
      </c>
      <c r="H12" s="77">
        <f t="shared" ref="H12:H75" si="14">E12*E12*F12*3.14/4*0.00000785*G12*1.01</f>
        <v>8.0661387599999994</v>
      </c>
      <c r="I12" s="74" t="str">
        <f t="shared" si="2"/>
        <v xml:space="preserve"> </v>
      </c>
      <c r="J12" s="84">
        <f t="shared" si="3"/>
        <v>0</v>
      </c>
      <c r="K12" s="84">
        <f t="shared" si="4"/>
        <v>0</v>
      </c>
      <c r="L12" s="93" t="str">
        <f t="shared" si="5"/>
        <v xml:space="preserve"> </v>
      </c>
      <c r="M12" s="76" t="str">
        <f t="shared" si="0"/>
        <v xml:space="preserve"> </v>
      </c>
      <c r="N12" s="103">
        <f t="shared" si="6"/>
        <v>0</v>
      </c>
      <c r="O12" s="103">
        <f t="shared" si="7"/>
        <v>0</v>
      </c>
      <c r="P12" s="104" t="str">
        <f t="shared" si="8"/>
        <v xml:space="preserve"> </v>
      </c>
      <c r="Q12" s="121" t="str">
        <f t="shared" si="1"/>
        <v xml:space="preserve"> </v>
      </c>
      <c r="R12" s="122">
        <f t="shared" si="9"/>
        <v>0</v>
      </c>
      <c r="S12" s="76" t="str">
        <f t="shared" si="10"/>
        <v xml:space="preserve"> </v>
      </c>
      <c r="T12" s="103">
        <f t="shared" si="13"/>
        <v>0</v>
      </c>
      <c r="U12" s="103">
        <f t="shared" si="11"/>
        <v>0</v>
      </c>
      <c r="V12" s="104" t="str">
        <f t="shared" si="12"/>
        <v xml:space="preserve"> </v>
      </c>
    </row>
    <row r="13" spans="1:22" s="13" customFormat="1" ht="12.75" hidden="1">
      <c r="A13" s="189">
        <v>5</v>
      </c>
      <c r="B13" s="190" t="s">
        <v>74</v>
      </c>
      <c r="C13" s="204" t="s">
        <v>75</v>
      </c>
      <c r="D13" s="192" t="s">
        <v>17</v>
      </c>
      <c r="E13" s="166">
        <v>12</v>
      </c>
      <c r="F13" s="210">
        <v>950</v>
      </c>
      <c r="G13" s="79">
        <v>24</v>
      </c>
      <c r="H13" s="77">
        <f t="shared" si="14"/>
        <v>20.434218191999999</v>
      </c>
      <c r="I13" s="74" t="str">
        <f t="shared" si="2"/>
        <v xml:space="preserve"> </v>
      </c>
      <c r="J13" s="84">
        <f t="shared" si="3"/>
        <v>0</v>
      </c>
      <c r="K13" s="84">
        <f t="shared" si="4"/>
        <v>0</v>
      </c>
      <c r="L13" s="93" t="str">
        <f t="shared" si="5"/>
        <v xml:space="preserve"> </v>
      </c>
      <c r="M13" s="76" t="str">
        <f t="shared" si="0"/>
        <v xml:space="preserve"> </v>
      </c>
      <c r="N13" s="103">
        <f t="shared" si="6"/>
        <v>0</v>
      </c>
      <c r="O13" s="103">
        <f t="shared" si="7"/>
        <v>0</v>
      </c>
      <c r="P13" s="104" t="str">
        <f t="shared" si="8"/>
        <v xml:space="preserve"> </v>
      </c>
      <c r="Q13" s="121" t="str">
        <f t="shared" si="1"/>
        <v xml:space="preserve"> </v>
      </c>
      <c r="R13" s="122">
        <f t="shared" si="9"/>
        <v>0</v>
      </c>
      <c r="S13" s="76" t="str">
        <f t="shared" si="10"/>
        <v xml:space="preserve"> </v>
      </c>
      <c r="T13" s="103">
        <f t="shared" si="13"/>
        <v>0</v>
      </c>
      <c r="U13" s="103">
        <f t="shared" si="11"/>
        <v>0</v>
      </c>
      <c r="V13" s="104" t="str">
        <f t="shared" si="12"/>
        <v xml:space="preserve"> </v>
      </c>
    </row>
    <row r="14" spans="1:22" s="13" customFormat="1" ht="12.75" hidden="1">
      <c r="A14" s="189">
        <v>6</v>
      </c>
      <c r="B14" s="190" t="s">
        <v>74</v>
      </c>
      <c r="C14" s="204" t="s">
        <v>75</v>
      </c>
      <c r="D14" s="192" t="s">
        <v>17</v>
      </c>
      <c r="E14" s="166">
        <v>12</v>
      </c>
      <c r="F14" s="210">
        <v>2550</v>
      </c>
      <c r="G14" s="79">
        <v>4</v>
      </c>
      <c r="H14" s="77">
        <f t="shared" si="14"/>
        <v>9.1416239279999978</v>
      </c>
      <c r="I14" s="74" t="str">
        <f t="shared" si="2"/>
        <v xml:space="preserve"> </v>
      </c>
      <c r="J14" s="84">
        <f t="shared" si="3"/>
        <v>0</v>
      </c>
      <c r="K14" s="84">
        <f t="shared" si="4"/>
        <v>0</v>
      </c>
      <c r="L14" s="93" t="str">
        <f t="shared" si="5"/>
        <v xml:space="preserve"> </v>
      </c>
      <c r="M14" s="76" t="str">
        <f t="shared" si="0"/>
        <v xml:space="preserve"> </v>
      </c>
      <c r="N14" s="103">
        <f t="shared" si="6"/>
        <v>0</v>
      </c>
      <c r="O14" s="103">
        <f t="shared" si="7"/>
        <v>0</v>
      </c>
      <c r="P14" s="104" t="str">
        <f t="shared" si="8"/>
        <v xml:space="preserve"> </v>
      </c>
      <c r="Q14" s="121" t="str">
        <f t="shared" si="1"/>
        <v xml:space="preserve"> </v>
      </c>
      <c r="R14" s="122">
        <f t="shared" si="9"/>
        <v>0</v>
      </c>
      <c r="S14" s="76" t="str">
        <f t="shared" si="10"/>
        <v xml:space="preserve"> </v>
      </c>
      <c r="T14" s="103">
        <f t="shared" si="13"/>
        <v>0</v>
      </c>
      <c r="U14" s="103">
        <f t="shared" si="11"/>
        <v>0</v>
      </c>
      <c r="V14" s="104" t="str">
        <f t="shared" si="12"/>
        <v xml:space="preserve"> </v>
      </c>
    </row>
    <row r="15" spans="1:22" s="13" customFormat="1" ht="12.75" hidden="1">
      <c r="A15" s="189">
        <v>7</v>
      </c>
      <c r="B15" s="190" t="s">
        <v>74</v>
      </c>
      <c r="C15" s="204" t="s">
        <v>75</v>
      </c>
      <c r="D15" s="192" t="s">
        <v>17</v>
      </c>
      <c r="E15" s="166">
        <v>12</v>
      </c>
      <c r="F15" s="210">
        <v>2850</v>
      </c>
      <c r="G15" s="79">
        <v>8</v>
      </c>
      <c r="H15" s="77">
        <f t="shared" si="14"/>
        <v>20.434218191999996</v>
      </c>
      <c r="I15" s="74" t="str">
        <f t="shared" si="2"/>
        <v xml:space="preserve"> </v>
      </c>
      <c r="J15" s="84">
        <f t="shared" si="3"/>
        <v>0</v>
      </c>
      <c r="K15" s="84">
        <f t="shared" si="4"/>
        <v>0</v>
      </c>
      <c r="L15" s="93" t="str">
        <f t="shared" si="5"/>
        <v xml:space="preserve"> </v>
      </c>
      <c r="M15" s="76" t="str">
        <f t="shared" si="0"/>
        <v xml:space="preserve"> </v>
      </c>
      <c r="N15" s="103">
        <f t="shared" si="6"/>
        <v>0</v>
      </c>
      <c r="O15" s="103">
        <f t="shared" si="7"/>
        <v>0</v>
      </c>
      <c r="P15" s="104" t="str">
        <f t="shared" si="8"/>
        <v xml:space="preserve"> </v>
      </c>
      <c r="Q15" s="121" t="str">
        <f t="shared" si="1"/>
        <v xml:space="preserve"> </v>
      </c>
      <c r="R15" s="122">
        <f t="shared" si="9"/>
        <v>0</v>
      </c>
      <c r="S15" s="76" t="str">
        <f t="shared" si="10"/>
        <v xml:space="preserve"> </v>
      </c>
      <c r="T15" s="103">
        <f t="shared" si="13"/>
        <v>0</v>
      </c>
      <c r="U15" s="103">
        <f t="shared" si="11"/>
        <v>0</v>
      </c>
      <c r="V15" s="104" t="str">
        <f t="shared" si="12"/>
        <v xml:space="preserve"> </v>
      </c>
    </row>
    <row r="16" spans="1:22" s="13" customFormat="1" ht="12.75" hidden="1">
      <c r="A16" s="189">
        <v>8</v>
      </c>
      <c r="B16" s="190" t="s">
        <v>74</v>
      </c>
      <c r="C16" s="204" t="s">
        <v>75</v>
      </c>
      <c r="D16" s="192" t="s">
        <v>17</v>
      </c>
      <c r="E16" s="166">
        <v>12</v>
      </c>
      <c r="F16" s="210">
        <v>8900</v>
      </c>
      <c r="G16" s="79">
        <v>8</v>
      </c>
      <c r="H16" s="77">
        <f t="shared" si="14"/>
        <v>63.81211996799999</v>
      </c>
      <c r="I16" s="74" t="str">
        <f t="shared" si="2"/>
        <v xml:space="preserve"> </v>
      </c>
      <c r="J16" s="84">
        <f t="shared" si="3"/>
        <v>0</v>
      </c>
      <c r="K16" s="84">
        <f t="shared" si="4"/>
        <v>0</v>
      </c>
      <c r="L16" s="93" t="str">
        <f t="shared" si="5"/>
        <v xml:space="preserve"> </v>
      </c>
      <c r="M16" s="76" t="str">
        <f t="shared" si="0"/>
        <v xml:space="preserve"> </v>
      </c>
      <c r="N16" s="103">
        <f t="shared" si="6"/>
        <v>0</v>
      </c>
      <c r="O16" s="103">
        <f t="shared" si="7"/>
        <v>0</v>
      </c>
      <c r="P16" s="104" t="str">
        <f t="shared" si="8"/>
        <v xml:space="preserve"> </v>
      </c>
      <c r="Q16" s="121" t="str">
        <f t="shared" si="1"/>
        <v xml:space="preserve"> </v>
      </c>
      <c r="R16" s="122">
        <f t="shared" si="9"/>
        <v>0</v>
      </c>
      <c r="S16" s="76" t="str">
        <f t="shared" si="10"/>
        <v xml:space="preserve"> </v>
      </c>
      <c r="T16" s="103">
        <f t="shared" si="13"/>
        <v>0</v>
      </c>
      <c r="U16" s="103">
        <f t="shared" si="11"/>
        <v>0</v>
      </c>
      <c r="V16" s="104" t="str">
        <f t="shared" si="12"/>
        <v xml:space="preserve"> </v>
      </c>
    </row>
    <row r="17" spans="1:22" s="13" customFormat="1" ht="12.75" hidden="1">
      <c r="A17" s="189">
        <v>9</v>
      </c>
      <c r="B17" s="190" t="s">
        <v>74</v>
      </c>
      <c r="C17" s="204" t="s">
        <v>75</v>
      </c>
      <c r="D17" s="192" t="s">
        <v>17</v>
      </c>
      <c r="E17" s="166">
        <v>16</v>
      </c>
      <c r="F17" s="210">
        <v>9150</v>
      </c>
      <c r="G17" s="79">
        <v>8</v>
      </c>
      <c r="H17" s="77">
        <f t="shared" si="14"/>
        <v>116.63039155199999</v>
      </c>
      <c r="I17" s="74">
        <f>IF(J17&gt;0,$E17," ")</f>
        <v>16</v>
      </c>
      <c r="J17" s="84">
        <f>IF($E17=25,IF((12000-$F17)&gt;=787,12000-$F17,0),IF($E17=20,IF((12000-$F17)&gt;=600,12000-$F17,0),IF($E17=16,IF((12000-$F17)&gt;=475,12000-$F17,0),0)))</f>
        <v>2850</v>
      </c>
      <c r="K17" s="84">
        <f t="shared" si="4"/>
        <v>8</v>
      </c>
      <c r="L17" s="93">
        <f>IF(J17&gt;0,$E17*$E17*J17*3.14/4*0.00000785*K17," ")</f>
        <v>35.967820799999998</v>
      </c>
      <c r="M17" s="76" t="str">
        <f t="shared" si="0"/>
        <v xml:space="preserve"> </v>
      </c>
      <c r="N17" s="103">
        <f t="shared" si="6"/>
        <v>0</v>
      </c>
      <c r="O17" s="103">
        <f t="shared" si="7"/>
        <v>0</v>
      </c>
      <c r="P17" s="104" t="str">
        <f t="shared" si="8"/>
        <v xml:space="preserve"> </v>
      </c>
      <c r="Q17" s="121">
        <f t="shared" si="1"/>
        <v>16</v>
      </c>
      <c r="R17" s="122">
        <f t="shared" si="9"/>
        <v>48</v>
      </c>
      <c r="S17" s="76" t="str">
        <f t="shared" si="10"/>
        <v xml:space="preserve"> </v>
      </c>
      <c r="T17" s="103">
        <f t="shared" si="13"/>
        <v>0</v>
      </c>
      <c r="U17" s="103">
        <f t="shared" si="11"/>
        <v>0</v>
      </c>
      <c r="V17" s="104" t="str">
        <f t="shared" si="12"/>
        <v xml:space="preserve"> </v>
      </c>
    </row>
    <row r="18" spans="1:22" s="13" customFormat="1" ht="12.75" hidden="1">
      <c r="A18" s="189">
        <v>10</v>
      </c>
      <c r="B18" s="190" t="s">
        <v>74</v>
      </c>
      <c r="C18" s="204" t="s">
        <v>75</v>
      </c>
      <c r="D18" s="192" t="s">
        <v>17</v>
      </c>
      <c r="E18" s="166">
        <v>16</v>
      </c>
      <c r="F18" s="210">
        <v>9700</v>
      </c>
      <c r="G18" s="79">
        <v>16</v>
      </c>
      <c r="H18" s="77">
        <f t="shared" si="14"/>
        <v>247.28192307199998</v>
      </c>
      <c r="I18" s="74">
        <f t="shared" ref="I18:I176" si="15">IF(J18&gt;0,$E18," ")</f>
        <v>16</v>
      </c>
      <c r="J18" s="84">
        <f>IF($E18=25,IF((12000-$F18)&gt;=787,12000-$F18,0),IF($E18=20,IF((12000-$F18)&gt;=600,12000-$F18,0),IF($E18=16,IF((12000-$F18)&gt;=475,12000-$F18,0),0)))</f>
        <v>2300</v>
      </c>
      <c r="K18" s="84">
        <f t="shared" si="4"/>
        <v>16</v>
      </c>
      <c r="L18" s="93">
        <f t="shared" ref="L18:L176" si="16">IF(J18&gt;0,$E18*$E18*J18*3.14/4*0.00000785*K18," ")</f>
        <v>58.053324799999999</v>
      </c>
      <c r="M18" s="76" t="str">
        <f t="shared" si="0"/>
        <v xml:space="preserve"> </v>
      </c>
      <c r="N18" s="103">
        <f>IF($E18=25,IF((12000-$F18)&lt;787,12000-$F18,0),IF($E18=20,IF((12000-$F18)&lt;600,12000-$F18,0),IF($E18=16,IF((12000-$F18)&lt;475,12000-$F18,0),0)))</f>
        <v>0</v>
      </c>
      <c r="O18" s="103">
        <f t="shared" si="7"/>
        <v>0</v>
      </c>
      <c r="P18" s="104" t="str">
        <f t="shared" si="8"/>
        <v xml:space="preserve"> </v>
      </c>
      <c r="Q18" s="121">
        <f t="shared" si="1"/>
        <v>16</v>
      </c>
      <c r="R18" s="122">
        <f t="shared" si="9"/>
        <v>64</v>
      </c>
      <c r="S18" s="76">
        <f t="shared" si="10"/>
        <v>16</v>
      </c>
      <c r="T18" s="103">
        <f t="shared" ref="T18:T81" si="17">IF(N18&gt;0,N18,IF(Q18=25,J18-((R18/K18)*787),IF(Q18=20,J18-((R18/K18)*600),IF(Q18=16,J18-((R18/K18)*475),0))))</f>
        <v>400</v>
      </c>
      <c r="U18" s="103">
        <f t="shared" si="11"/>
        <v>16</v>
      </c>
      <c r="V18" s="104">
        <f t="shared" si="12"/>
        <v>10.0962304</v>
      </c>
    </row>
    <row r="19" spans="1:22" s="13" customFormat="1" ht="12.75">
      <c r="A19" s="189">
        <v>11</v>
      </c>
      <c r="B19" s="190" t="s">
        <v>74</v>
      </c>
      <c r="C19" s="204" t="s">
        <v>75</v>
      </c>
      <c r="D19" s="192" t="s">
        <v>17</v>
      </c>
      <c r="E19" s="166">
        <v>20</v>
      </c>
      <c r="F19" s="210">
        <v>9700</v>
      </c>
      <c r="G19" s="79">
        <v>8</v>
      </c>
      <c r="H19" s="77">
        <f t="shared" si="14"/>
        <v>193.18900239999996</v>
      </c>
      <c r="I19" s="74">
        <f t="shared" si="15"/>
        <v>20</v>
      </c>
      <c r="J19" s="84">
        <f>IF($E19=25,IF((12000-$F19)&gt;=787,12000-$F19,0),IF($E19=20,IF((12000-$F19)&gt;=600,12000-$F19,0),IF($E19=16,IF((12000-$F19)&gt;=475,12000-$F19,0),0)))</f>
        <v>2300</v>
      </c>
      <c r="K19" s="84">
        <f t="shared" si="4"/>
        <v>8</v>
      </c>
      <c r="L19" s="93">
        <f t="shared" si="16"/>
        <v>45.354159999999993</v>
      </c>
      <c r="M19" s="76" t="str">
        <f t="shared" si="0"/>
        <v xml:space="preserve"> </v>
      </c>
      <c r="N19" s="103">
        <f t="shared" si="6"/>
        <v>0</v>
      </c>
      <c r="O19" s="103">
        <f t="shared" si="7"/>
        <v>0</v>
      </c>
      <c r="P19" s="104" t="str">
        <f t="shared" si="8"/>
        <v xml:space="preserve"> </v>
      </c>
      <c r="Q19" s="121">
        <f t="shared" si="1"/>
        <v>20</v>
      </c>
      <c r="R19" s="122">
        <f t="shared" si="9"/>
        <v>24</v>
      </c>
      <c r="S19" s="76">
        <f t="shared" si="10"/>
        <v>20</v>
      </c>
      <c r="T19" s="103">
        <f t="shared" si="17"/>
        <v>500</v>
      </c>
      <c r="U19" s="103">
        <f t="shared" si="11"/>
        <v>8</v>
      </c>
      <c r="V19" s="104">
        <f t="shared" si="12"/>
        <v>9.8595999999999986</v>
      </c>
    </row>
    <row r="20" spans="1:22" s="13" customFormat="1" ht="12.75" hidden="1">
      <c r="A20" s="189">
        <v>12</v>
      </c>
      <c r="B20" s="190" t="s">
        <v>74</v>
      </c>
      <c r="C20" s="204" t="s">
        <v>75</v>
      </c>
      <c r="D20" s="192" t="s">
        <v>17</v>
      </c>
      <c r="E20" s="166">
        <v>25</v>
      </c>
      <c r="F20" s="210">
        <v>10050</v>
      </c>
      <c r="G20" s="79">
        <v>8</v>
      </c>
      <c r="H20" s="77">
        <f t="shared" si="14"/>
        <v>312.74959312499999</v>
      </c>
      <c r="I20" s="74">
        <f t="shared" si="15"/>
        <v>25</v>
      </c>
      <c r="J20" s="84">
        <f t="shared" si="3"/>
        <v>1950</v>
      </c>
      <c r="K20" s="84">
        <f t="shared" si="4"/>
        <v>8</v>
      </c>
      <c r="L20" s="93">
        <f t="shared" si="16"/>
        <v>60.081937499999995</v>
      </c>
      <c r="M20" s="76" t="str">
        <f t="shared" si="0"/>
        <v xml:space="preserve"> </v>
      </c>
      <c r="N20" s="103">
        <f t="shared" si="6"/>
        <v>0</v>
      </c>
      <c r="O20" s="103">
        <f t="shared" si="7"/>
        <v>0</v>
      </c>
      <c r="P20" s="104" t="str">
        <f t="shared" si="8"/>
        <v xml:space="preserve"> </v>
      </c>
      <c r="Q20" s="121">
        <f t="shared" si="1"/>
        <v>25</v>
      </c>
      <c r="R20" s="122">
        <f t="shared" si="9"/>
        <v>16</v>
      </c>
      <c r="S20" s="76">
        <f t="shared" si="10"/>
        <v>25</v>
      </c>
      <c r="T20" s="103">
        <f t="shared" si="17"/>
        <v>376</v>
      </c>
      <c r="U20" s="103">
        <f t="shared" si="11"/>
        <v>8</v>
      </c>
      <c r="V20" s="104">
        <f t="shared" si="12"/>
        <v>11.58503</v>
      </c>
    </row>
    <row r="21" spans="1:22" s="13" customFormat="1" ht="12.75" hidden="1">
      <c r="A21" s="189">
        <v>13</v>
      </c>
      <c r="B21" s="190" t="s">
        <v>74</v>
      </c>
      <c r="C21" s="204" t="s">
        <v>75</v>
      </c>
      <c r="D21" s="192" t="s">
        <v>17</v>
      </c>
      <c r="E21" s="166">
        <v>12</v>
      </c>
      <c r="F21" s="210">
        <v>811</v>
      </c>
      <c r="G21" s="79">
        <v>12</v>
      </c>
      <c r="H21" s="77">
        <f t="shared" si="14"/>
        <v>8.7221847124799989</v>
      </c>
      <c r="I21" s="74" t="str">
        <f t="shared" si="15"/>
        <v xml:space="preserve"> </v>
      </c>
      <c r="J21" s="84">
        <f t="shared" si="3"/>
        <v>0</v>
      </c>
      <c r="K21" s="84">
        <f t="shared" si="4"/>
        <v>0</v>
      </c>
      <c r="L21" s="93" t="str">
        <f t="shared" si="16"/>
        <v xml:space="preserve"> </v>
      </c>
      <c r="M21" s="76" t="str">
        <f t="shared" si="0"/>
        <v xml:space="preserve"> </v>
      </c>
      <c r="N21" s="103">
        <f t="shared" si="6"/>
        <v>0</v>
      </c>
      <c r="O21" s="103">
        <f t="shared" si="7"/>
        <v>0</v>
      </c>
      <c r="P21" s="104" t="str">
        <f t="shared" si="8"/>
        <v xml:space="preserve"> </v>
      </c>
      <c r="Q21" s="121" t="str">
        <f t="shared" si="1"/>
        <v xml:space="preserve"> </v>
      </c>
      <c r="R21" s="122">
        <f t="shared" si="9"/>
        <v>0</v>
      </c>
      <c r="S21" s="76" t="str">
        <f t="shared" si="10"/>
        <v xml:space="preserve"> </v>
      </c>
      <c r="T21" s="103">
        <f t="shared" si="17"/>
        <v>0</v>
      </c>
      <c r="U21" s="103">
        <f t="shared" si="11"/>
        <v>0</v>
      </c>
      <c r="V21" s="104" t="str">
        <f t="shared" si="12"/>
        <v xml:space="preserve"> </v>
      </c>
    </row>
    <row r="22" spans="1:22" s="13" customFormat="1" ht="12.75" hidden="1">
      <c r="A22" s="189">
        <v>14</v>
      </c>
      <c r="B22" s="190" t="s">
        <v>76</v>
      </c>
      <c r="C22" s="204" t="s">
        <v>77</v>
      </c>
      <c r="D22" s="192" t="s">
        <v>17</v>
      </c>
      <c r="E22" s="166">
        <v>12</v>
      </c>
      <c r="F22" s="210">
        <v>642</v>
      </c>
      <c r="G22" s="79">
        <v>8</v>
      </c>
      <c r="H22" s="77">
        <f t="shared" si="14"/>
        <v>4.60307651904</v>
      </c>
      <c r="I22" s="74" t="str">
        <f t="shared" si="15"/>
        <v xml:space="preserve"> </v>
      </c>
      <c r="J22" s="84">
        <f>IF($E22=25,IF((12000-$F22)&gt;=787,12000-$F22,0),IF($E22=20,IF((12000-$F22)&gt;=600,12000-$F22,0),IF($E22=16,IF((12000-$F22)&gt;=475,12000-$F22,0),0)))</f>
        <v>0</v>
      </c>
      <c r="K22" s="84">
        <f t="shared" si="4"/>
        <v>0</v>
      </c>
      <c r="L22" s="93" t="str">
        <f t="shared" si="16"/>
        <v xml:space="preserve"> </v>
      </c>
      <c r="M22" s="76" t="str">
        <f t="shared" si="0"/>
        <v xml:space="preserve"> </v>
      </c>
      <c r="N22" s="103">
        <f t="shared" si="6"/>
        <v>0</v>
      </c>
      <c r="O22" s="103">
        <f t="shared" si="7"/>
        <v>0</v>
      </c>
      <c r="P22" s="104" t="str">
        <f t="shared" si="8"/>
        <v xml:space="preserve"> </v>
      </c>
      <c r="Q22" s="121" t="str">
        <f t="shared" si="1"/>
        <v xml:space="preserve"> </v>
      </c>
      <c r="R22" s="122">
        <f t="shared" si="9"/>
        <v>0</v>
      </c>
      <c r="S22" s="76" t="str">
        <f t="shared" si="10"/>
        <v xml:space="preserve"> </v>
      </c>
      <c r="T22" s="103">
        <f t="shared" si="17"/>
        <v>0</v>
      </c>
      <c r="U22" s="103">
        <f t="shared" si="11"/>
        <v>0</v>
      </c>
      <c r="V22" s="104" t="str">
        <f t="shared" si="12"/>
        <v xml:space="preserve"> </v>
      </c>
    </row>
    <row r="23" spans="1:22" s="13" customFormat="1" ht="12.75" hidden="1">
      <c r="A23" s="189">
        <v>15</v>
      </c>
      <c r="B23" s="190" t="s">
        <v>76</v>
      </c>
      <c r="C23" s="204" t="s">
        <v>77</v>
      </c>
      <c r="D23" s="192" t="s">
        <v>17</v>
      </c>
      <c r="E23" s="166">
        <v>12</v>
      </c>
      <c r="F23" s="210">
        <v>1000</v>
      </c>
      <c r="G23" s="79">
        <v>8</v>
      </c>
      <c r="H23" s="77">
        <f t="shared" si="14"/>
        <v>7.1699011199999996</v>
      </c>
      <c r="I23" s="74" t="str">
        <f t="shared" si="15"/>
        <v xml:space="preserve"> </v>
      </c>
      <c r="J23" s="84">
        <f t="shared" si="3"/>
        <v>0</v>
      </c>
      <c r="K23" s="84">
        <f t="shared" si="4"/>
        <v>0</v>
      </c>
      <c r="L23" s="93" t="str">
        <f t="shared" si="16"/>
        <v xml:space="preserve"> </v>
      </c>
      <c r="M23" s="76" t="str">
        <f t="shared" si="0"/>
        <v xml:space="preserve"> </v>
      </c>
      <c r="N23" s="103">
        <f t="shared" si="6"/>
        <v>0</v>
      </c>
      <c r="O23" s="103">
        <f t="shared" si="7"/>
        <v>0</v>
      </c>
      <c r="P23" s="104" t="str">
        <f t="shared" si="8"/>
        <v xml:space="preserve"> </v>
      </c>
      <c r="Q23" s="121" t="str">
        <f t="shared" si="1"/>
        <v xml:space="preserve"> </v>
      </c>
      <c r="R23" s="122">
        <f t="shared" si="9"/>
        <v>0</v>
      </c>
      <c r="S23" s="76" t="str">
        <f t="shared" si="10"/>
        <v xml:space="preserve"> </v>
      </c>
      <c r="T23" s="103">
        <f t="shared" si="17"/>
        <v>0</v>
      </c>
      <c r="U23" s="103">
        <f t="shared" si="11"/>
        <v>0</v>
      </c>
      <c r="V23" s="104" t="str">
        <f t="shared" si="12"/>
        <v xml:space="preserve"> </v>
      </c>
    </row>
    <row r="24" spans="1:22" s="13" customFormat="1" ht="12.75" hidden="1">
      <c r="A24" s="189">
        <v>16</v>
      </c>
      <c r="B24" s="190" t="s">
        <v>76</v>
      </c>
      <c r="C24" s="204" t="s">
        <v>77</v>
      </c>
      <c r="D24" s="192" t="s">
        <v>17</v>
      </c>
      <c r="E24" s="166">
        <v>12</v>
      </c>
      <c r="F24" s="210">
        <v>1150</v>
      </c>
      <c r="G24" s="79">
        <v>20</v>
      </c>
      <c r="H24" s="77">
        <f t="shared" si="14"/>
        <v>20.613465719999997</v>
      </c>
      <c r="I24" s="74" t="str">
        <f t="shared" si="15"/>
        <v xml:space="preserve"> </v>
      </c>
      <c r="J24" s="84">
        <f t="shared" si="3"/>
        <v>0</v>
      </c>
      <c r="K24" s="84">
        <f t="shared" si="4"/>
        <v>0</v>
      </c>
      <c r="L24" s="93" t="str">
        <f t="shared" si="16"/>
        <v xml:space="preserve"> </v>
      </c>
      <c r="M24" s="76" t="str">
        <f t="shared" si="0"/>
        <v xml:space="preserve"> </v>
      </c>
      <c r="N24" s="103">
        <f t="shared" si="6"/>
        <v>0</v>
      </c>
      <c r="O24" s="103">
        <f t="shared" si="7"/>
        <v>0</v>
      </c>
      <c r="P24" s="104" t="str">
        <f t="shared" si="8"/>
        <v xml:space="preserve"> </v>
      </c>
      <c r="Q24" s="121" t="str">
        <f t="shared" si="1"/>
        <v xml:space="preserve"> </v>
      </c>
      <c r="R24" s="122">
        <f t="shared" si="9"/>
        <v>0</v>
      </c>
      <c r="S24" s="76" t="str">
        <f t="shared" si="10"/>
        <v xml:space="preserve"> </v>
      </c>
      <c r="T24" s="103">
        <f t="shared" si="17"/>
        <v>0</v>
      </c>
      <c r="U24" s="103">
        <f t="shared" si="11"/>
        <v>0</v>
      </c>
      <c r="V24" s="104" t="str">
        <f t="shared" si="12"/>
        <v xml:space="preserve"> </v>
      </c>
    </row>
    <row r="25" spans="1:22" s="13" customFormat="1" ht="12.75" hidden="1">
      <c r="A25" s="189">
        <v>17</v>
      </c>
      <c r="B25" s="190" t="s">
        <v>76</v>
      </c>
      <c r="C25" s="204" t="s">
        <v>77</v>
      </c>
      <c r="D25" s="192" t="s">
        <v>17</v>
      </c>
      <c r="E25" s="166">
        <v>12</v>
      </c>
      <c r="F25" s="210">
        <v>1250</v>
      </c>
      <c r="G25" s="79">
        <v>100</v>
      </c>
      <c r="H25" s="77">
        <f t="shared" si="14"/>
        <v>112.02970500000001</v>
      </c>
      <c r="I25" s="74" t="str">
        <f t="shared" si="15"/>
        <v xml:space="preserve"> </v>
      </c>
      <c r="J25" s="84">
        <f t="shared" si="3"/>
        <v>0</v>
      </c>
      <c r="K25" s="84">
        <f t="shared" si="4"/>
        <v>0</v>
      </c>
      <c r="L25" s="93" t="str">
        <f t="shared" si="16"/>
        <v xml:space="preserve"> </v>
      </c>
      <c r="M25" s="76" t="str">
        <f t="shared" si="0"/>
        <v xml:space="preserve"> </v>
      </c>
      <c r="N25" s="103">
        <f t="shared" si="6"/>
        <v>0</v>
      </c>
      <c r="O25" s="103">
        <f t="shared" si="7"/>
        <v>0</v>
      </c>
      <c r="P25" s="104" t="str">
        <f t="shared" si="8"/>
        <v xml:space="preserve"> </v>
      </c>
      <c r="Q25" s="121" t="str">
        <f t="shared" si="1"/>
        <v xml:space="preserve"> </v>
      </c>
      <c r="R25" s="122">
        <f t="shared" si="9"/>
        <v>0</v>
      </c>
      <c r="S25" s="76" t="str">
        <f t="shared" si="10"/>
        <v xml:space="preserve"> </v>
      </c>
      <c r="T25" s="103">
        <f t="shared" si="17"/>
        <v>0</v>
      </c>
      <c r="U25" s="103">
        <f t="shared" si="11"/>
        <v>0</v>
      </c>
      <c r="V25" s="104" t="str">
        <f t="shared" si="12"/>
        <v xml:space="preserve"> </v>
      </c>
    </row>
    <row r="26" spans="1:22" s="13" customFormat="1" ht="12.75" hidden="1">
      <c r="A26" s="189">
        <v>18</v>
      </c>
      <c r="B26" s="190" t="s">
        <v>76</v>
      </c>
      <c r="C26" s="204" t="s">
        <v>77</v>
      </c>
      <c r="D26" s="192" t="s">
        <v>17</v>
      </c>
      <c r="E26" s="166">
        <v>12</v>
      </c>
      <c r="F26" s="210">
        <v>1400</v>
      </c>
      <c r="G26" s="79">
        <v>36</v>
      </c>
      <c r="H26" s="77">
        <f t="shared" si="14"/>
        <v>45.170377055999992</v>
      </c>
      <c r="I26" s="74" t="str">
        <f t="shared" si="15"/>
        <v xml:space="preserve"> </v>
      </c>
      <c r="J26" s="84">
        <f t="shared" si="3"/>
        <v>0</v>
      </c>
      <c r="K26" s="84">
        <f t="shared" si="4"/>
        <v>0</v>
      </c>
      <c r="L26" s="93" t="str">
        <f t="shared" si="16"/>
        <v xml:space="preserve"> </v>
      </c>
      <c r="M26" s="76" t="str">
        <f t="shared" si="0"/>
        <v xml:space="preserve"> </v>
      </c>
      <c r="N26" s="103">
        <f t="shared" si="6"/>
        <v>0</v>
      </c>
      <c r="O26" s="103">
        <f t="shared" si="7"/>
        <v>0</v>
      </c>
      <c r="P26" s="104" t="str">
        <f t="shared" si="8"/>
        <v xml:space="preserve"> </v>
      </c>
      <c r="Q26" s="121" t="str">
        <f t="shared" si="1"/>
        <v xml:space="preserve"> </v>
      </c>
      <c r="R26" s="122">
        <f t="shared" si="9"/>
        <v>0</v>
      </c>
      <c r="S26" s="76" t="str">
        <f t="shared" si="10"/>
        <v xml:space="preserve"> </v>
      </c>
      <c r="T26" s="103">
        <f t="shared" si="17"/>
        <v>0</v>
      </c>
      <c r="U26" s="103">
        <f t="shared" si="11"/>
        <v>0</v>
      </c>
      <c r="V26" s="104" t="str">
        <f t="shared" si="12"/>
        <v xml:space="preserve"> </v>
      </c>
    </row>
    <row r="27" spans="1:22" s="13" customFormat="1" ht="12.75" hidden="1">
      <c r="A27" s="189">
        <v>19</v>
      </c>
      <c r="B27" s="190" t="s">
        <v>76</v>
      </c>
      <c r="C27" s="204" t="s">
        <v>77</v>
      </c>
      <c r="D27" s="192" t="s">
        <v>17</v>
      </c>
      <c r="E27" s="166">
        <v>12</v>
      </c>
      <c r="F27" s="210">
        <v>1450</v>
      </c>
      <c r="G27" s="79">
        <v>6</v>
      </c>
      <c r="H27" s="77">
        <f t="shared" si="14"/>
        <v>7.7972674679999994</v>
      </c>
      <c r="I27" s="74" t="str">
        <f t="shared" si="15"/>
        <v xml:space="preserve"> </v>
      </c>
      <c r="J27" s="84">
        <f t="shared" si="3"/>
        <v>0</v>
      </c>
      <c r="K27" s="84">
        <f t="shared" si="4"/>
        <v>0</v>
      </c>
      <c r="L27" s="93" t="str">
        <f t="shared" si="16"/>
        <v xml:space="preserve"> </v>
      </c>
      <c r="M27" s="76" t="str">
        <f t="shared" si="0"/>
        <v xml:space="preserve"> </v>
      </c>
      <c r="N27" s="103">
        <f t="shared" si="6"/>
        <v>0</v>
      </c>
      <c r="O27" s="103">
        <f t="shared" si="7"/>
        <v>0</v>
      </c>
      <c r="P27" s="104" t="str">
        <f t="shared" si="8"/>
        <v xml:space="preserve"> </v>
      </c>
      <c r="Q27" s="121" t="str">
        <f t="shared" si="1"/>
        <v xml:space="preserve"> </v>
      </c>
      <c r="R27" s="122">
        <f t="shared" si="9"/>
        <v>0</v>
      </c>
      <c r="S27" s="76" t="str">
        <f t="shared" si="10"/>
        <v xml:space="preserve"> </v>
      </c>
      <c r="T27" s="103">
        <f t="shared" si="17"/>
        <v>0</v>
      </c>
      <c r="U27" s="103">
        <f t="shared" si="11"/>
        <v>0</v>
      </c>
      <c r="V27" s="104" t="str">
        <f t="shared" si="12"/>
        <v xml:space="preserve"> </v>
      </c>
    </row>
    <row r="28" spans="1:22" s="13" customFormat="1" ht="12.75" hidden="1">
      <c r="A28" s="189">
        <v>20</v>
      </c>
      <c r="B28" s="190" t="s">
        <v>76</v>
      </c>
      <c r="C28" s="204" t="s">
        <v>77</v>
      </c>
      <c r="D28" s="192" t="s">
        <v>17</v>
      </c>
      <c r="E28" s="166">
        <v>12</v>
      </c>
      <c r="F28" s="211">
        <v>1600</v>
      </c>
      <c r="G28" s="199">
        <v>424</v>
      </c>
      <c r="H28" s="77">
        <f t="shared" si="14"/>
        <v>608.0076149759999</v>
      </c>
      <c r="I28" s="74" t="str">
        <f t="shared" si="15"/>
        <v xml:space="preserve"> </v>
      </c>
      <c r="J28" s="84">
        <f t="shared" si="3"/>
        <v>0</v>
      </c>
      <c r="K28" s="84">
        <f t="shared" si="4"/>
        <v>0</v>
      </c>
      <c r="L28" s="93" t="str">
        <f t="shared" si="16"/>
        <v xml:space="preserve"> </v>
      </c>
      <c r="M28" s="76" t="str">
        <f t="shared" si="0"/>
        <v xml:space="preserve"> </v>
      </c>
      <c r="N28" s="103">
        <f t="shared" si="6"/>
        <v>0</v>
      </c>
      <c r="O28" s="103">
        <f t="shared" si="7"/>
        <v>0</v>
      </c>
      <c r="P28" s="104" t="str">
        <f t="shared" si="8"/>
        <v xml:space="preserve"> </v>
      </c>
      <c r="Q28" s="121" t="str">
        <f t="shared" si="1"/>
        <v xml:space="preserve"> </v>
      </c>
      <c r="R28" s="122">
        <f t="shared" si="9"/>
        <v>0</v>
      </c>
      <c r="S28" s="76" t="str">
        <f t="shared" si="10"/>
        <v xml:space="preserve"> </v>
      </c>
      <c r="T28" s="103">
        <f t="shared" si="17"/>
        <v>0</v>
      </c>
      <c r="U28" s="103">
        <f t="shared" si="11"/>
        <v>0</v>
      </c>
      <c r="V28" s="104" t="str">
        <f t="shared" si="12"/>
        <v xml:space="preserve"> </v>
      </c>
    </row>
    <row r="29" spans="1:22" s="13" customFormat="1" ht="12.75" hidden="1">
      <c r="A29" s="189">
        <v>21</v>
      </c>
      <c r="B29" s="190" t="s">
        <v>76</v>
      </c>
      <c r="C29" s="204" t="s">
        <v>77</v>
      </c>
      <c r="D29" s="192" t="s">
        <v>17</v>
      </c>
      <c r="E29" s="166">
        <v>12</v>
      </c>
      <c r="F29" s="211">
        <v>750</v>
      </c>
      <c r="G29" s="199">
        <v>20</v>
      </c>
      <c r="H29" s="77">
        <f t="shared" si="14"/>
        <v>13.443564599999998</v>
      </c>
      <c r="I29" s="74" t="str">
        <f t="shared" si="15"/>
        <v xml:space="preserve"> </v>
      </c>
      <c r="J29" s="84">
        <f t="shared" si="3"/>
        <v>0</v>
      </c>
      <c r="K29" s="84">
        <f t="shared" si="4"/>
        <v>0</v>
      </c>
      <c r="L29" s="93" t="str">
        <f t="shared" si="16"/>
        <v xml:space="preserve"> </v>
      </c>
      <c r="M29" s="76" t="str">
        <f t="shared" si="0"/>
        <v xml:space="preserve"> </v>
      </c>
      <c r="N29" s="103">
        <f t="shared" si="6"/>
        <v>0</v>
      </c>
      <c r="O29" s="103">
        <f t="shared" si="7"/>
        <v>0</v>
      </c>
      <c r="P29" s="104" t="str">
        <f t="shared" si="8"/>
        <v xml:space="preserve"> </v>
      </c>
      <c r="Q29" s="121" t="str">
        <f t="shared" si="1"/>
        <v xml:space="preserve"> </v>
      </c>
      <c r="R29" s="122">
        <f t="shared" si="9"/>
        <v>0</v>
      </c>
      <c r="S29" s="76" t="str">
        <f t="shared" si="10"/>
        <v xml:space="preserve"> </v>
      </c>
      <c r="T29" s="103">
        <f t="shared" si="17"/>
        <v>0</v>
      </c>
      <c r="U29" s="103">
        <f t="shared" si="11"/>
        <v>0</v>
      </c>
      <c r="V29" s="104" t="str">
        <f t="shared" si="12"/>
        <v xml:space="preserve"> </v>
      </c>
    </row>
    <row r="30" spans="1:22" s="13" customFormat="1" ht="12.75" hidden="1">
      <c r="A30" s="189">
        <v>22</v>
      </c>
      <c r="B30" s="190" t="s">
        <v>76</v>
      </c>
      <c r="C30" s="204" t="s">
        <v>77</v>
      </c>
      <c r="D30" s="192" t="s">
        <v>17</v>
      </c>
      <c r="E30" s="166">
        <v>12</v>
      </c>
      <c r="F30" s="211">
        <v>800</v>
      </c>
      <c r="G30" s="199">
        <v>3</v>
      </c>
      <c r="H30" s="77">
        <f t="shared" si="14"/>
        <v>2.1509703359999999</v>
      </c>
      <c r="I30" s="74" t="str">
        <f t="shared" si="15"/>
        <v xml:space="preserve"> </v>
      </c>
      <c r="J30" s="84">
        <f t="shared" si="3"/>
        <v>0</v>
      </c>
      <c r="K30" s="84">
        <f t="shared" si="4"/>
        <v>0</v>
      </c>
      <c r="L30" s="93" t="str">
        <f t="shared" si="16"/>
        <v xml:space="preserve"> </v>
      </c>
      <c r="M30" s="76" t="str">
        <f t="shared" si="0"/>
        <v xml:space="preserve"> </v>
      </c>
      <c r="N30" s="103">
        <f t="shared" si="6"/>
        <v>0</v>
      </c>
      <c r="O30" s="103">
        <f t="shared" si="7"/>
        <v>0</v>
      </c>
      <c r="P30" s="104" t="str">
        <f t="shared" si="8"/>
        <v xml:space="preserve"> </v>
      </c>
      <c r="Q30" s="121" t="str">
        <f t="shared" si="1"/>
        <v xml:space="preserve"> </v>
      </c>
      <c r="R30" s="122">
        <f t="shared" si="9"/>
        <v>0</v>
      </c>
      <c r="S30" s="76" t="str">
        <f t="shared" si="10"/>
        <v xml:space="preserve"> </v>
      </c>
      <c r="T30" s="103">
        <f t="shared" si="17"/>
        <v>0</v>
      </c>
      <c r="U30" s="103">
        <f t="shared" si="11"/>
        <v>0</v>
      </c>
      <c r="V30" s="104" t="str">
        <f t="shared" si="12"/>
        <v xml:space="preserve"> </v>
      </c>
    </row>
    <row r="31" spans="1:22" s="13" customFormat="1" ht="12.75" hidden="1">
      <c r="A31" s="189">
        <v>23</v>
      </c>
      <c r="B31" s="190" t="s">
        <v>76</v>
      </c>
      <c r="C31" s="204" t="s">
        <v>77</v>
      </c>
      <c r="D31" s="192" t="s">
        <v>17</v>
      </c>
      <c r="E31" s="166">
        <v>12</v>
      </c>
      <c r="F31" s="211">
        <v>2150</v>
      </c>
      <c r="G31" s="199">
        <v>4</v>
      </c>
      <c r="H31" s="77">
        <f t="shared" si="14"/>
        <v>7.7076437039999997</v>
      </c>
      <c r="I31" s="74" t="str">
        <f t="shared" si="15"/>
        <v xml:space="preserve"> </v>
      </c>
      <c r="J31" s="84">
        <f t="shared" si="3"/>
        <v>0</v>
      </c>
      <c r="K31" s="84">
        <f t="shared" si="4"/>
        <v>0</v>
      </c>
      <c r="L31" s="93" t="str">
        <f t="shared" si="16"/>
        <v xml:space="preserve"> </v>
      </c>
      <c r="M31" s="76" t="str">
        <f t="shared" si="0"/>
        <v xml:space="preserve"> </v>
      </c>
      <c r="N31" s="103">
        <f t="shared" si="6"/>
        <v>0</v>
      </c>
      <c r="O31" s="103">
        <f t="shared" si="7"/>
        <v>0</v>
      </c>
      <c r="P31" s="104" t="str">
        <f t="shared" si="8"/>
        <v xml:space="preserve"> </v>
      </c>
      <c r="Q31" s="121" t="str">
        <f t="shared" si="1"/>
        <v xml:space="preserve"> </v>
      </c>
      <c r="R31" s="122">
        <f t="shared" si="9"/>
        <v>0</v>
      </c>
      <c r="S31" s="76" t="str">
        <f t="shared" si="10"/>
        <v xml:space="preserve"> </v>
      </c>
      <c r="T31" s="103">
        <f t="shared" si="17"/>
        <v>0</v>
      </c>
      <c r="U31" s="103">
        <f t="shared" si="11"/>
        <v>0</v>
      </c>
      <c r="V31" s="104" t="str">
        <f t="shared" si="12"/>
        <v xml:space="preserve"> </v>
      </c>
    </row>
    <row r="32" spans="1:22" s="13" customFormat="1" ht="12.75" hidden="1">
      <c r="A32" s="189">
        <v>24</v>
      </c>
      <c r="B32" s="190" t="s">
        <v>76</v>
      </c>
      <c r="C32" s="204" t="s">
        <v>77</v>
      </c>
      <c r="D32" s="192" t="s">
        <v>17</v>
      </c>
      <c r="E32" s="166">
        <v>12</v>
      </c>
      <c r="F32" s="211">
        <v>5650</v>
      </c>
      <c r="G32" s="199">
        <v>4</v>
      </c>
      <c r="H32" s="77">
        <f t="shared" si="14"/>
        <v>20.254970663999998</v>
      </c>
      <c r="I32" s="74" t="str">
        <f t="shared" si="15"/>
        <v xml:space="preserve"> </v>
      </c>
      <c r="J32" s="84">
        <f t="shared" si="3"/>
        <v>0</v>
      </c>
      <c r="K32" s="84">
        <f t="shared" si="4"/>
        <v>0</v>
      </c>
      <c r="L32" s="93" t="str">
        <f t="shared" si="16"/>
        <v xml:space="preserve"> </v>
      </c>
      <c r="M32" s="76" t="str">
        <f t="shared" si="0"/>
        <v xml:space="preserve"> </v>
      </c>
      <c r="N32" s="103">
        <f t="shared" si="6"/>
        <v>0</v>
      </c>
      <c r="O32" s="103">
        <f t="shared" si="7"/>
        <v>0</v>
      </c>
      <c r="P32" s="104" t="str">
        <f t="shared" si="8"/>
        <v xml:space="preserve"> </v>
      </c>
      <c r="Q32" s="121" t="str">
        <f t="shared" si="1"/>
        <v xml:space="preserve"> </v>
      </c>
      <c r="R32" s="122">
        <f t="shared" si="9"/>
        <v>0</v>
      </c>
      <c r="S32" s="76" t="str">
        <f t="shared" si="10"/>
        <v xml:space="preserve"> </v>
      </c>
      <c r="T32" s="103">
        <f t="shared" si="17"/>
        <v>0</v>
      </c>
      <c r="U32" s="103">
        <f t="shared" si="11"/>
        <v>0</v>
      </c>
      <c r="V32" s="104" t="str">
        <f t="shared" si="12"/>
        <v xml:space="preserve"> </v>
      </c>
    </row>
    <row r="33" spans="1:22" s="13" customFormat="1" ht="12.75" hidden="1">
      <c r="A33" s="189">
        <v>25</v>
      </c>
      <c r="B33" s="190" t="s">
        <v>76</v>
      </c>
      <c r="C33" s="204" t="s">
        <v>77</v>
      </c>
      <c r="D33" s="192" t="s">
        <v>17</v>
      </c>
      <c r="E33" s="166">
        <v>12</v>
      </c>
      <c r="F33" s="211">
        <v>6500</v>
      </c>
      <c r="G33" s="199">
        <v>4</v>
      </c>
      <c r="H33" s="77">
        <f t="shared" si="14"/>
        <v>23.302178639999998</v>
      </c>
      <c r="I33" s="74" t="str">
        <f t="shared" si="15"/>
        <v xml:space="preserve"> </v>
      </c>
      <c r="J33" s="84">
        <f t="shared" si="3"/>
        <v>0</v>
      </c>
      <c r="K33" s="84">
        <f t="shared" si="4"/>
        <v>0</v>
      </c>
      <c r="L33" s="93" t="str">
        <f t="shared" si="16"/>
        <v xml:space="preserve"> </v>
      </c>
      <c r="M33" s="76" t="str">
        <f t="shared" si="0"/>
        <v xml:space="preserve"> </v>
      </c>
      <c r="N33" s="103">
        <f t="shared" si="6"/>
        <v>0</v>
      </c>
      <c r="O33" s="103">
        <f t="shared" si="7"/>
        <v>0</v>
      </c>
      <c r="P33" s="104" t="str">
        <f t="shared" si="8"/>
        <v xml:space="preserve"> </v>
      </c>
      <c r="Q33" s="121" t="str">
        <f t="shared" si="1"/>
        <v xml:space="preserve"> </v>
      </c>
      <c r="R33" s="122">
        <f t="shared" si="9"/>
        <v>0</v>
      </c>
      <c r="S33" s="76" t="str">
        <f t="shared" si="10"/>
        <v xml:space="preserve"> </v>
      </c>
      <c r="T33" s="103">
        <f t="shared" si="17"/>
        <v>0</v>
      </c>
      <c r="U33" s="103">
        <f t="shared" si="11"/>
        <v>0</v>
      </c>
      <c r="V33" s="104" t="str">
        <f t="shared" si="12"/>
        <v xml:space="preserve"> </v>
      </c>
    </row>
    <row r="34" spans="1:22" s="13" customFormat="1" ht="12.75" hidden="1">
      <c r="A34" s="189">
        <v>26</v>
      </c>
      <c r="B34" s="190" t="s">
        <v>76</v>
      </c>
      <c r="C34" s="204" t="s">
        <v>77</v>
      </c>
      <c r="D34" s="192" t="s">
        <v>17</v>
      </c>
      <c r="E34" s="166">
        <v>16</v>
      </c>
      <c r="F34" s="211">
        <v>10450</v>
      </c>
      <c r="G34" s="199">
        <v>12</v>
      </c>
      <c r="H34" s="77">
        <f t="shared" si="14"/>
        <v>199.80124454400001</v>
      </c>
      <c r="I34" s="74">
        <f t="shared" si="15"/>
        <v>16</v>
      </c>
      <c r="J34" s="84">
        <f t="shared" si="3"/>
        <v>1550</v>
      </c>
      <c r="K34" s="84">
        <f t="shared" si="4"/>
        <v>12</v>
      </c>
      <c r="L34" s="93">
        <f t="shared" si="16"/>
        <v>29.342169599999998</v>
      </c>
      <c r="M34" s="76" t="str">
        <f t="shared" si="0"/>
        <v xml:space="preserve"> </v>
      </c>
      <c r="N34" s="103">
        <f t="shared" si="6"/>
        <v>0</v>
      </c>
      <c r="O34" s="103">
        <f t="shared" si="7"/>
        <v>0</v>
      </c>
      <c r="P34" s="104" t="str">
        <f t="shared" si="8"/>
        <v xml:space="preserve"> </v>
      </c>
      <c r="Q34" s="121">
        <f t="shared" si="1"/>
        <v>16</v>
      </c>
      <c r="R34" s="122">
        <f t="shared" si="9"/>
        <v>36</v>
      </c>
      <c r="S34" s="76">
        <f t="shared" si="10"/>
        <v>16</v>
      </c>
      <c r="T34" s="103">
        <f t="shared" si="17"/>
        <v>125</v>
      </c>
      <c r="U34" s="103">
        <f t="shared" si="11"/>
        <v>12</v>
      </c>
      <c r="V34" s="104">
        <f t="shared" si="12"/>
        <v>2.3663039999999995</v>
      </c>
    </row>
    <row r="35" spans="1:22" s="13" customFormat="1" ht="12.75" hidden="1">
      <c r="A35" s="189">
        <v>27</v>
      </c>
      <c r="B35" s="190" t="s">
        <v>76</v>
      </c>
      <c r="C35" s="204" t="s">
        <v>77</v>
      </c>
      <c r="D35" s="192" t="s">
        <v>17</v>
      </c>
      <c r="E35" s="166">
        <v>16</v>
      </c>
      <c r="F35" s="211">
        <v>9150</v>
      </c>
      <c r="G35" s="199">
        <v>12</v>
      </c>
      <c r="H35" s="77">
        <f t="shared" si="14"/>
        <v>174.94558732799996</v>
      </c>
      <c r="I35" s="74">
        <f t="shared" si="15"/>
        <v>16</v>
      </c>
      <c r="J35" s="84">
        <f t="shared" si="3"/>
        <v>2850</v>
      </c>
      <c r="K35" s="84">
        <f t="shared" si="4"/>
        <v>12</v>
      </c>
      <c r="L35" s="93">
        <f t="shared" si="16"/>
        <v>53.951731199999998</v>
      </c>
      <c r="M35" s="76" t="str">
        <f t="shared" si="0"/>
        <v xml:space="preserve"> </v>
      </c>
      <c r="N35" s="103">
        <f t="shared" si="6"/>
        <v>0</v>
      </c>
      <c r="O35" s="103">
        <f t="shared" si="7"/>
        <v>0</v>
      </c>
      <c r="P35" s="104" t="str">
        <f t="shared" si="8"/>
        <v xml:space="preserve"> </v>
      </c>
      <c r="Q35" s="121">
        <f t="shared" si="1"/>
        <v>16</v>
      </c>
      <c r="R35" s="122">
        <f t="shared" si="9"/>
        <v>72</v>
      </c>
      <c r="S35" s="76" t="str">
        <f t="shared" si="10"/>
        <v xml:space="preserve"> </v>
      </c>
      <c r="T35" s="103">
        <f t="shared" si="17"/>
        <v>0</v>
      </c>
      <c r="U35" s="103">
        <f t="shared" si="11"/>
        <v>0</v>
      </c>
      <c r="V35" s="104" t="str">
        <f t="shared" si="12"/>
        <v xml:space="preserve"> </v>
      </c>
    </row>
    <row r="36" spans="1:22" s="13" customFormat="1" ht="12.75">
      <c r="A36" s="189">
        <v>28</v>
      </c>
      <c r="B36" s="190" t="s">
        <v>76</v>
      </c>
      <c r="C36" s="204" t="s">
        <v>77</v>
      </c>
      <c r="D36" s="192" t="s">
        <v>17</v>
      </c>
      <c r="E36" s="166">
        <v>20</v>
      </c>
      <c r="F36" s="211">
        <v>10450</v>
      </c>
      <c r="G36" s="199">
        <v>12</v>
      </c>
      <c r="H36" s="77">
        <f t="shared" si="14"/>
        <v>312.18944459999994</v>
      </c>
      <c r="I36" s="74">
        <f t="shared" si="15"/>
        <v>20</v>
      </c>
      <c r="J36" s="84">
        <f t="shared" si="3"/>
        <v>1550</v>
      </c>
      <c r="K36" s="84">
        <f t="shared" si="4"/>
        <v>12</v>
      </c>
      <c r="L36" s="93">
        <f t="shared" si="16"/>
        <v>45.847139999999996</v>
      </c>
      <c r="M36" s="76" t="str">
        <f t="shared" si="0"/>
        <v xml:space="preserve"> </v>
      </c>
      <c r="N36" s="103">
        <f t="shared" si="6"/>
        <v>0</v>
      </c>
      <c r="O36" s="103">
        <f t="shared" si="7"/>
        <v>0</v>
      </c>
      <c r="P36" s="104" t="str">
        <f t="shared" si="8"/>
        <v xml:space="preserve"> </v>
      </c>
      <c r="Q36" s="121">
        <f t="shared" si="1"/>
        <v>20</v>
      </c>
      <c r="R36" s="122">
        <f t="shared" si="9"/>
        <v>24</v>
      </c>
      <c r="S36" s="76">
        <f t="shared" si="10"/>
        <v>20</v>
      </c>
      <c r="T36" s="103">
        <f t="shared" si="17"/>
        <v>350</v>
      </c>
      <c r="U36" s="103">
        <f t="shared" si="11"/>
        <v>12</v>
      </c>
      <c r="V36" s="104">
        <f t="shared" si="12"/>
        <v>10.35258</v>
      </c>
    </row>
    <row r="37" spans="1:22" s="13" customFormat="1" ht="12.75" hidden="1">
      <c r="A37" s="189">
        <v>29</v>
      </c>
      <c r="B37" s="190" t="s">
        <v>76</v>
      </c>
      <c r="C37" s="204" t="s">
        <v>77</v>
      </c>
      <c r="D37" s="192" t="s">
        <v>17</v>
      </c>
      <c r="E37" s="166">
        <v>25</v>
      </c>
      <c r="F37" s="211">
        <v>10050</v>
      </c>
      <c r="G37" s="199">
        <v>12</v>
      </c>
      <c r="H37" s="77">
        <f t="shared" si="14"/>
        <v>469.12438968749996</v>
      </c>
      <c r="I37" s="74">
        <f t="shared" si="15"/>
        <v>25</v>
      </c>
      <c r="J37" s="84">
        <f t="shared" si="3"/>
        <v>1950</v>
      </c>
      <c r="K37" s="84">
        <f t="shared" si="4"/>
        <v>12</v>
      </c>
      <c r="L37" s="93">
        <f t="shared" si="16"/>
        <v>90.12290625</v>
      </c>
      <c r="M37" s="76" t="str">
        <f t="shared" si="0"/>
        <v xml:space="preserve"> </v>
      </c>
      <c r="N37" s="103">
        <f t="shared" si="6"/>
        <v>0</v>
      </c>
      <c r="O37" s="103">
        <f t="shared" si="7"/>
        <v>0</v>
      </c>
      <c r="P37" s="104" t="str">
        <f t="shared" si="8"/>
        <v xml:space="preserve"> </v>
      </c>
      <c r="Q37" s="121">
        <f t="shared" si="1"/>
        <v>25</v>
      </c>
      <c r="R37" s="122">
        <f t="shared" si="9"/>
        <v>24</v>
      </c>
      <c r="S37" s="76">
        <f t="shared" si="10"/>
        <v>25</v>
      </c>
      <c r="T37" s="103">
        <f t="shared" si="17"/>
        <v>376</v>
      </c>
      <c r="U37" s="103">
        <f t="shared" si="11"/>
        <v>12</v>
      </c>
      <c r="V37" s="104">
        <f t="shared" si="12"/>
        <v>17.377544999999998</v>
      </c>
    </row>
    <row r="38" spans="1:22" s="13" customFormat="1" ht="12.75" hidden="1">
      <c r="A38" s="189">
        <v>31</v>
      </c>
      <c r="B38" s="190" t="s">
        <v>76</v>
      </c>
      <c r="C38" s="204" t="s">
        <v>77</v>
      </c>
      <c r="D38" s="192" t="s">
        <v>17</v>
      </c>
      <c r="E38" s="166">
        <v>12</v>
      </c>
      <c r="F38" s="211">
        <v>759</v>
      </c>
      <c r="G38" s="199">
        <v>4</v>
      </c>
      <c r="H38" s="77">
        <f t="shared" si="14"/>
        <v>2.7209774750400002</v>
      </c>
      <c r="I38" s="74" t="str">
        <f t="shared" si="15"/>
        <v xml:space="preserve"> </v>
      </c>
      <c r="J38" s="84">
        <f t="shared" si="3"/>
        <v>0</v>
      </c>
      <c r="K38" s="84">
        <f t="shared" si="4"/>
        <v>0</v>
      </c>
      <c r="L38" s="93" t="str">
        <f t="shared" si="16"/>
        <v xml:space="preserve"> </v>
      </c>
      <c r="M38" s="76" t="str">
        <f t="shared" si="0"/>
        <v xml:space="preserve"> </v>
      </c>
      <c r="N38" s="103">
        <f t="shared" si="6"/>
        <v>0</v>
      </c>
      <c r="O38" s="103">
        <f t="shared" si="7"/>
        <v>0</v>
      </c>
      <c r="P38" s="104" t="str">
        <f t="shared" si="8"/>
        <v xml:space="preserve"> </v>
      </c>
      <c r="Q38" s="121" t="str">
        <f t="shared" si="1"/>
        <v xml:space="preserve"> </v>
      </c>
      <c r="R38" s="122">
        <f t="shared" si="9"/>
        <v>0</v>
      </c>
      <c r="S38" s="76" t="str">
        <f t="shared" si="10"/>
        <v xml:space="preserve"> </v>
      </c>
      <c r="T38" s="103">
        <f t="shared" si="17"/>
        <v>0</v>
      </c>
      <c r="U38" s="103">
        <f t="shared" si="11"/>
        <v>0</v>
      </c>
      <c r="V38" s="104" t="str">
        <f t="shared" si="12"/>
        <v xml:space="preserve"> </v>
      </c>
    </row>
    <row r="39" spans="1:22" s="13" customFormat="1" ht="12.75" hidden="1">
      <c r="A39" s="189">
        <v>32</v>
      </c>
      <c r="B39" s="190" t="s">
        <v>78</v>
      </c>
      <c r="C39" s="204" t="s">
        <v>79</v>
      </c>
      <c r="D39" s="192" t="s">
        <v>17</v>
      </c>
      <c r="E39" s="166">
        <v>12</v>
      </c>
      <c r="F39" s="211">
        <v>1250</v>
      </c>
      <c r="G39" s="199">
        <v>40</v>
      </c>
      <c r="H39" s="77">
        <f t="shared" si="14"/>
        <v>44.811882000000004</v>
      </c>
      <c r="I39" s="74" t="str">
        <f t="shared" si="15"/>
        <v xml:space="preserve"> </v>
      </c>
      <c r="J39" s="84">
        <f t="shared" si="3"/>
        <v>0</v>
      </c>
      <c r="K39" s="84">
        <f t="shared" si="4"/>
        <v>0</v>
      </c>
      <c r="L39" s="93" t="str">
        <f t="shared" si="16"/>
        <v xml:space="preserve"> </v>
      </c>
      <c r="M39" s="76" t="str">
        <f t="shared" si="0"/>
        <v xml:space="preserve"> </v>
      </c>
      <c r="N39" s="103">
        <f t="shared" si="6"/>
        <v>0</v>
      </c>
      <c r="O39" s="103">
        <f t="shared" si="7"/>
        <v>0</v>
      </c>
      <c r="P39" s="104" t="str">
        <f t="shared" si="8"/>
        <v xml:space="preserve"> </v>
      </c>
      <c r="Q39" s="121" t="str">
        <f t="shared" si="1"/>
        <v xml:space="preserve"> </v>
      </c>
      <c r="R39" s="122">
        <f t="shared" si="9"/>
        <v>0</v>
      </c>
      <c r="S39" s="76" t="str">
        <f t="shared" si="10"/>
        <v xml:space="preserve"> </v>
      </c>
      <c r="T39" s="103">
        <f t="shared" si="17"/>
        <v>0</v>
      </c>
      <c r="U39" s="103">
        <f t="shared" si="11"/>
        <v>0</v>
      </c>
      <c r="V39" s="104" t="str">
        <f t="shared" si="12"/>
        <v xml:space="preserve"> </v>
      </c>
    </row>
    <row r="40" spans="1:22" s="13" customFormat="1" ht="12.75" hidden="1">
      <c r="A40" s="189">
        <v>33</v>
      </c>
      <c r="B40" s="190" t="s">
        <v>78</v>
      </c>
      <c r="C40" s="204" t="s">
        <v>79</v>
      </c>
      <c r="D40" s="192" t="s">
        <v>17</v>
      </c>
      <c r="E40" s="166">
        <v>12</v>
      </c>
      <c r="F40" s="210">
        <v>1400</v>
      </c>
      <c r="G40" s="79">
        <v>10</v>
      </c>
      <c r="H40" s="77">
        <f t="shared" si="14"/>
        <v>12.547326959999998</v>
      </c>
      <c r="I40" s="74" t="str">
        <f t="shared" si="15"/>
        <v xml:space="preserve"> </v>
      </c>
      <c r="J40" s="84">
        <f t="shared" si="3"/>
        <v>0</v>
      </c>
      <c r="K40" s="84">
        <f t="shared" si="4"/>
        <v>0</v>
      </c>
      <c r="L40" s="93" t="str">
        <f t="shared" si="16"/>
        <v xml:space="preserve"> </v>
      </c>
      <c r="M40" s="76" t="str">
        <f t="shared" si="0"/>
        <v xml:space="preserve"> </v>
      </c>
      <c r="N40" s="103">
        <f t="shared" si="6"/>
        <v>0</v>
      </c>
      <c r="O40" s="103">
        <f t="shared" si="7"/>
        <v>0</v>
      </c>
      <c r="P40" s="104" t="str">
        <f t="shared" si="8"/>
        <v xml:space="preserve"> </v>
      </c>
      <c r="Q40" s="121" t="str">
        <f t="shared" si="1"/>
        <v xml:space="preserve"> </v>
      </c>
      <c r="R40" s="122">
        <f t="shared" si="9"/>
        <v>0</v>
      </c>
      <c r="S40" s="76" t="str">
        <f t="shared" si="10"/>
        <v xml:space="preserve"> </v>
      </c>
      <c r="T40" s="103">
        <f t="shared" si="17"/>
        <v>0</v>
      </c>
      <c r="U40" s="103">
        <f t="shared" si="11"/>
        <v>0</v>
      </c>
      <c r="V40" s="104" t="str">
        <f t="shared" si="12"/>
        <v xml:space="preserve"> </v>
      </c>
    </row>
    <row r="41" spans="1:22" s="13" customFormat="1" ht="12.75" hidden="1">
      <c r="A41" s="189">
        <v>34</v>
      </c>
      <c r="B41" s="190" t="s">
        <v>78</v>
      </c>
      <c r="C41" s="204" t="s">
        <v>79</v>
      </c>
      <c r="D41" s="192" t="s">
        <v>17</v>
      </c>
      <c r="E41" s="166">
        <v>12</v>
      </c>
      <c r="F41" s="210">
        <v>1450</v>
      </c>
      <c r="G41" s="79">
        <v>20</v>
      </c>
      <c r="H41" s="77">
        <f t="shared" si="14"/>
        <v>25.990891559999998</v>
      </c>
      <c r="I41" s="74" t="str">
        <f t="shared" si="15"/>
        <v xml:space="preserve"> </v>
      </c>
      <c r="J41" s="84">
        <f t="shared" si="3"/>
        <v>0</v>
      </c>
      <c r="K41" s="84">
        <f t="shared" si="4"/>
        <v>0</v>
      </c>
      <c r="L41" s="93" t="str">
        <f t="shared" si="16"/>
        <v xml:space="preserve"> </v>
      </c>
      <c r="M41" s="76" t="str">
        <f t="shared" si="0"/>
        <v xml:space="preserve"> </v>
      </c>
      <c r="N41" s="103">
        <f t="shared" si="6"/>
        <v>0</v>
      </c>
      <c r="O41" s="103">
        <f t="shared" si="7"/>
        <v>0</v>
      </c>
      <c r="P41" s="104" t="str">
        <f t="shared" si="8"/>
        <v xml:space="preserve"> </v>
      </c>
      <c r="Q41" s="121" t="str">
        <f t="shared" si="1"/>
        <v xml:space="preserve"> </v>
      </c>
      <c r="R41" s="122">
        <f t="shared" si="9"/>
        <v>0</v>
      </c>
      <c r="S41" s="76" t="str">
        <f t="shared" si="10"/>
        <v xml:space="preserve"> </v>
      </c>
      <c r="T41" s="103">
        <f t="shared" si="17"/>
        <v>0</v>
      </c>
      <c r="U41" s="103">
        <f t="shared" si="11"/>
        <v>0</v>
      </c>
      <c r="V41" s="104" t="str">
        <f t="shared" si="12"/>
        <v xml:space="preserve"> </v>
      </c>
    </row>
    <row r="42" spans="1:22" s="13" customFormat="1" ht="12.75" hidden="1">
      <c r="A42" s="189">
        <v>35</v>
      </c>
      <c r="B42" s="190" t="s">
        <v>78</v>
      </c>
      <c r="C42" s="204" t="s">
        <v>79</v>
      </c>
      <c r="D42" s="192" t="s">
        <v>17</v>
      </c>
      <c r="E42" s="166">
        <v>12</v>
      </c>
      <c r="F42" s="210">
        <v>1500</v>
      </c>
      <c r="G42" s="79">
        <v>24</v>
      </c>
      <c r="H42" s="77">
        <f t="shared" si="14"/>
        <v>32.264555039999998</v>
      </c>
      <c r="I42" s="74" t="str">
        <f t="shared" si="15"/>
        <v xml:space="preserve"> </v>
      </c>
      <c r="J42" s="84">
        <f t="shared" si="3"/>
        <v>0</v>
      </c>
      <c r="K42" s="84">
        <f t="shared" si="4"/>
        <v>0</v>
      </c>
      <c r="L42" s="93" t="str">
        <f t="shared" si="16"/>
        <v xml:space="preserve"> </v>
      </c>
      <c r="M42" s="76" t="str">
        <f t="shared" si="0"/>
        <v xml:space="preserve"> </v>
      </c>
      <c r="N42" s="103">
        <f t="shared" si="6"/>
        <v>0</v>
      </c>
      <c r="O42" s="103">
        <f t="shared" si="7"/>
        <v>0</v>
      </c>
      <c r="P42" s="104" t="str">
        <f t="shared" si="8"/>
        <v xml:space="preserve"> </v>
      </c>
      <c r="Q42" s="121" t="str">
        <f t="shared" si="1"/>
        <v xml:space="preserve"> </v>
      </c>
      <c r="R42" s="122">
        <f t="shared" si="9"/>
        <v>0</v>
      </c>
      <c r="S42" s="76" t="str">
        <f t="shared" si="10"/>
        <v xml:space="preserve"> </v>
      </c>
      <c r="T42" s="103">
        <f t="shared" si="17"/>
        <v>0</v>
      </c>
      <c r="U42" s="103">
        <f t="shared" si="11"/>
        <v>0</v>
      </c>
      <c r="V42" s="104" t="str">
        <f t="shared" si="12"/>
        <v xml:space="preserve"> </v>
      </c>
    </row>
    <row r="43" spans="1:22" s="13" customFormat="1" ht="12.75" hidden="1">
      <c r="A43" s="189">
        <v>36</v>
      </c>
      <c r="B43" s="190" t="s">
        <v>78</v>
      </c>
      <c r="C43" s="204" t="s">
        <v>79</v>
      </c>
      <c r="D43" s="192" t="s">
        <v>17</v>
      </c>
      <c r="E43" s="166">
        <v>12</v>
      </c>
      <c r="F43" s="210">
        <v>1600</v>
      </c>
      <c r="G43" s="79">
        <v>150</v>
      </c>
      <c r="H43" s="77">
        <f t="shared" si="14"/>
        <v>215.09703359999997</v>
      </c>
      <c r="I43" s="74" t="str">
        <f t="shared" si="15"/>
        <v xml:space="preserve"> </v>
      </c>
      <c r="J43" s="84">
        <f t="shared" si="3"/>
        <v>0</v>
      </c>
      <c r="K43" s="84">
        <f t="shared" si="4"/>
        <v>0</v>
      </c>
      <c r="L43" s="93" t="str">
        <f t="shared" si="16"/>
        <v xml:space="preserve"> </v>
      </c>
      <c r="M43" s="76" t="str">
        <f t="shared" si="0"/>
        <v xml:space="preserve"> </v>
      </c>
      <c r="N43" s="103">
        <f t="shared" si="6"/>
        <v>0</v>
      </c>
      <c r="O43" s="103">
        <f t="shared" si="7"/>
        <v>0</v>
      </c>
      <c r="P43" s="104" t="str">
        <f t="shared" si="8"/>
        <v xml:space="preserve"> </v>
      </c>
      <c r="Q43" s="121" t="str">
        <f t="shared" si="1"/>
        <v xml:space="preserve"> </v>
      </c>
      <c r="R43" s="122">
        <f t="shared" si="9"/>
        <v>0</v>
      </c>
      <c r="S43" s="76" t="str">
        <f t="shared" si="10"/>
        <v xml:space="preserve"> </v>
      </c>
      <c r="T43" s="103">
        <f t="shared" si="17"/>
        <v>0</v>
      </c>
      <c r="U43" s="103">
        <f t="shared" si="11"/>
        <v>0</v>
      </c>
      <c r="V43" s="104" t="str">
        <f t="shared" si="12"/>
        <v xml:space="preserve"> </v>
      </c>
    </row>
    <row r="44" spans="1:22" s="13" customFormat="1" ht="12.75" hidden="1">
      <c r="A44" s="189">
        <v>37</v>
      </c>
      <c r="B44" s="190" t="s">
        <v>78</v>
      </c>
      <c r="C44" s="204" t="s">
        <v>79</v>
      </c>
      <c r="D44" s="192" t="s">
        <v>17</v>
      </c>
      <c r="E44" s="166">
        <v>12</v>
      </c>
      <c r="F44" s="210">
        <v>2000</v>
      </c>
      <c r="G44" s="79">
        <v>32</v>
      </c>
      <c r="H44" s="77">
        <f t="shared" si="14"/>
        <v>57.359208959999997</v>
      </c>
      <c r="I44" s="74" t="str">
        <f t="shared" si="15"/>
        <v xml:space="preserve"> </v>
      </c>
      <c r="J44" s="84">
        <f t="shared" si="3"/>
        <v>0</v>
      </c>
      <c r="K44" s="84">
        <f t="shared" si="4"/>
        <v>0</v>
      </c>
      <c r="L44" s="93" t="str">
        <f t="shared" si="16"/>
        <v xml:space="preserve"> </v>
      </c>
      <c r="M44" s="76" t="str">
        <f t="shared" si="0"/>
        <v xml:space="preserve"> </v>
      </c>
      <c r="N44" s="103">
        <f t="shared" si="6"/>
        <v>0</v>
      </c>
      <c r="O44" s="103">
        <f t="shared" si="7"/>
        <v>0</v>
      </c>
      <c r="P44" s="104" t="str">
        <f t="shared" si="8"/>
        <v xml:space="preserve"> </v>
      </c>
      <c r="Q44" s="121" t="str">
        <f t="shared" si="1"/>
        <v xml:space="preserve"> </v>
      </c>
      <c r="R44" s="122">
        <f t="shared" si="9"/>
        <v>0</v>
      </c>
      <c r="S44" s="76" t="str">
        <f t="shared" si="10"/>
        <v xml:space="preserve"> </v>
      </c>
      <c r="T44" s="103">
        <f t="shared" si="17"/>
        <v>0</v>
      </c>
      <c r="U44" s="103">
        <f t="shared" si="11"/>
        <v>0</v>
      </c>
      <c r="V44" s="104" t="str">
        <f t="shared" si="12"/>
        <v xml:space="preserve"> </v>
      </c>
    </row>
    <row r="45" spans="1:22" s="13" customFormat="1" ht="12.75" hidden="1">
      <c r="A45" s="189">
        <v>38</v>
      </c>
      <c r="B45" s="190" t="s">
        <v>78</v>
      </c>
      <c r="C45" s="204" t="s">
        <v>79</v>
      </c>
      <c r="D45" s="192" t="s">
        <v>17</v>
      </c>
      <c r="E45" s="166">
        <v>12</v>
      </c>
      <c r="F45" s="210">
        <v>2100</v>
      </c>
      <c r="G45" s="79">
        <v>130</v>
      </c>
      <c r="H45" s="77">
        <f t="shared" si="14"/>
        <v>244.67287571999998</v>
      </c>
      <c r="I45" s="74" t="str">
        <f t="shared" si="15"/>
        <v xml:space="preserve"> </v>
      </c>
      <c r="J45" s="84">
        <f t="shared" si="3"/>
        <v>0</v>
      </c>
      <c r="K45" s="84">
        <f t="shared" si="4"/>
        <v>0</v>
      </c>
      <c r="L45" s="93" t="str">
        <f t="shared" si="16"/>
        <v xml:space="preserve"> </v>
      </c>
      <c r="M45" s="76" t="str">
        <f t="shared" si="0"/>
        <v xml:space="preserve"> </v>
      </c>
      <c r="N45" s="103">
        <f t="shared" si="6"/>
        <v>0</v>
      </c>
      <c r="O45" s="103">
        <f t="shared" si="7"/>
        <v>0</v>
      </c>
      <c r="P45" s="104" t="str">
        <f t="shared" si="8"/>
        <v xml:space="preserve"> </v>
      </c>
      <c r="Q45" s="121" t="str">
        <f t="shared" si="1"/>
        <v xml:space="preserve"> </v>
      </c>
      <c r="R45" s="122">
        <f t="shared" si="9"/>
        <v>0</v>
      </c>
      <c r="S45" s="76" t="str">
        <f t="shared" si="10"/>
        <v xml:space="preserve"> </v>
      </c>
      <c r="T45" s="103">
        <f t="shared" si="17"/>
        <v>0</v>
      </c>
      <c r="U45" s="103">
        <f t="shared" si="11"/>
        <v>0</v>
      </c>
      <c r="V45" s="104" t="str">
        <f t="shared" si="12"/>
        <v xml:space="preserve"> </v>
      </c>
    </row>
    <row r="46" spans="1:22" s="13" customFormat="1" ht="12.75" hidden="1">
      <c r="A46" s="189">
        <v>39</v>
      </c>
      <c r="B46" s="190" t="s">
        <v>78</v>
      </c>
      <c r="C46" s="204" t="s">
        <v>79</v>
      </c>
      <c r="D46" s="192" t="s">
        <v>17</v>
      </c>
      <c r="E46" s="166">
        <v>12</v>
      </c>
      <c r="F46" s="210">
        <v>2200</v>
      </c>
      <c r="G46" s="79">
        <v>4</v>
      </c>
      <c r="H46" s="77">
        <f t="shared" si="14"/>
        <v>7.8868912319999991</v>
      </c>
      <c r="I46" s="74" t="str">
        <f t="shared" si="15"/>
        <v xml:space="preserve"> </v>
      </c>
      <c r="J46" s="84">
        <f t="shared" si="3"/>
        <v>0</v>
      </c>
      <c r="K46" s="84">
        <f t="shared" si="4"/>
        <v>0</v>
      </c>
      <c r="L46" s="93" t="str">
        <f t="shared" si="16"/>
        <v xml:space="preserve"> </v>
      </c>
      <c r="M46" s="76" t="str">
        <f t="shared" si="0"/>
        <v xml:space="preserve"> </v>
      </c>
      <c r="N46" s="103">
        <f t="shared" si="6"/>
        <v>0</v>
      </c>
      <c r="O46" s="103">
        <f t="shared" si="7"/>
        <v>0</v>
      </c>
      <c r="P46" s="104" t="str">
        <f t="shared" si="8"/>
        <v xml:space="preserve"> </v>
      </c>
      <c r="Q46" s="121" t="str">
        <f t="shared" si="1"/>
        <v xml:space="preserve"> </v>
      </c>
      <c r="R46" s="122">
        <f t="shared" si="9"/>
        <v>0</v>
      </c>
      <c r="S46" s="76" t="str">
        <f t="shared" si="10"/>
        <v xml:space="preserve"> </v>
      </c>
      <c r="T46" s="103">
        <f t="shared" si="17"/>
        <v>0</v>
      </c>
      <c r="U46" s="103">
        <f t="shared" si="11"/>
        <v>0</v>
      </c>
      <c r="V46" s="104" t="str">
        <f t="shared" si="12"/>
        <v xml:space="preserve"> </v>
      </c>
    </row>
    <row r="47" spans="1:22" s="13" customFormat="1" ht="12.75" hidden="1">
      <c r="A47" s="189">
        <v>40</v>
      </c>
      <c r="B47" s="190" t="s">
        <v>78</v>
      </c>
      <c r="C47" s="204" t="s">
        <v>79</v>
      </c>
      <c r="D47" s="192" t="s">
        <v>17</v>
      </c>
      <c r="E47" s="166">
        <v>12</v>
      </c>
      <c r="F47" s="210">
        <v>2600</v>
      </c>
      <c r="G47" s="79">
        <v>4</v>
      </c>
      <c r="H47" s="77">
        <f t="shared" si="14"/>
        <v>9.320871455999999</v>
      </c>
      <c r="I47" s="74" t="str">
        <f t="shared" si="15"/>
        <v xml:space="preserve"> </v>
      </c>
      <c r="J47" s="84">
        <f t="shared" si="3"/>
        <v>0</v>
      </c>
      <c r="K47" s="84">
        <f t="shared" si="4"/>
        <v>0</v>
      </c>
      <c r="L47" s="93" t="str">
        <f t="shared" si="16"/>
        <v xml:space="preserve"> </v>
      </c>
      <c r="M47" s="76" t="str">
        <f t="shared" si="0"/>
        <v xml:space="preserve"> </v>
      </c>
      <c r="N47" s="103">
        <f t="shared" si="6"/>
        <v>0</v>
      </c>
      <c r="O47" s="103">
        <f t="shared" si="7"/>
        <v>0</v>
      </c>
      <c r="P47" s="104" t="str">
        <f t="shared" si="8"/>
        <v xml:space="preserve"> </v>
      </c>
      <c r="Q47" s="121" t="str">
        <f t="shared" si="1"/>
        <v xml:space="preserve"> </v>
      </c>
      <c r="R47" s="122">
        <f t="shared" si="9"/>
        <v>0</v>
      </c>
      <c r="S47" s="76" t="str">
        <f t="shared" si="10"/>
        <v xml:space="preserve"> </v>
      </c>
      <c r="T47" s="103">
        <f t="shared" si="17"/>
        <v>0</v>
      </c>
      <c r="U47" s="103">
        <f t="shared" si="11"/>
        <v>0</v>
      </c>
      <c r="V47" s="104" t="str">
        <f t="shared" si="12"/>
        <v xml:space="preserve"> </v>
      </c>
    </row>
    <row r="48" spans="1:22" s="13" customFormat="1" ht="12.75" hidden="1">
      <c r="A48" s="189">
        <v>41</v>
      </c>
      <c r="B48" s="190" t="s">
        <v>78</v>
      </c>
      <c r="C48" s="204" t="s">
        <v>79</v>
      </c>
      <c r="D48" s="192" t="s">
        <v>17</v>
      </c>
      <c r="E48" s="166">
        <v>12</v>
      </c>
      <c r="F48" s="210">
        <v>700</v>
      </c>
      <c r="G48" s="79">
        <v>60</v>
      </c>
      <c r="H48" s="77">
        <f t="shared" si="14"/>
        <v>37.641980879999998</v>
      </c>
      <c r="I48" s="74" t="str">
        <f t="shared" si="15"/>
        <v xml:space="preserve"> </v>
      </c>
      <c r="J48" s="84">
        <f t="shared" si="3"/>
        <v>0</v>
      </c>
      <c r="K48" s="84">
        <f t="shared" si="4"/>
        <v>0</v>
      </c>
      <c r="L48" s="93" t="str">
        <f t="shared" si="16"/>
        <v xml:space="preserve"> </v>
      </c>
      <c r="M48" s="76" t="str">
        <f t="shared" si="0"/>
        <v xml:space="preserve"> </v>
      </c>
      <c r="N48" s="103">
        <f t="shared" si="6"/>
        <v>0</v>
      </c>
      <c r="O48" s="103">
        <f t="shared" si="7"/>
        <v>0</v>
      </c>
      <c r="P48" s="104" t="str">
        <f t="shared" si="8"/>
        <v xml:space="preserve"> </v>
      </c>
      <c r="Q48" s="121" t="str">
        <f t="shared" si="1"/>
        <v xml:space="preserve"> </v>
      </c>
      <c r="R48" s="122">
        <f t="shared" si="9"/>
        <v>0</v>
      </c>
      <c r="S48" s="76" t="str">
        <f t="shared" si="10"/>
        <v xml:space="preserve"> </v>
      </c>
      <c r="T48" s="103">
        <f t="shared" si="17"/>
        <v>0</v>
      </c>
      <c r="U48" s="103">
        <f t="shared" si="11"/>
        <v>0</v>
      </c>
      <c r="V48" s="104" t="str">
        <f t="shared" si="12"/>
        <v xml:space="preserve"> </v>
      </c>
    </row>
    <row r="49" spans="1:22" s="13" customFormat="1" ht="12.75" hidden="1">
      <c r="A49" s="189">
        <v>42</v>
      </c>
      <c r="B49" s="190" t="s">
        <v>78</v>
      </c>
      <c r="C49" s="204" t="s">
        <v>79</v>
      </c>
      <c r="D49" s="192" t="s">
        <v>17</v>
      </c>
      <c r="E49" s="166">
        <v>12</v>
      </c>
      <c r="F49" s="210">
        <v>800</v>
      </c>
      <c r="G49" s="79">
        <v>10</v>
      </c>
      <c r="H49" s="77">
        <f t="shared" si="14"/>
        <v>7.1699011199999996</v>
      </c>
      <c r="I49" s="74" t="str">
        <f t="shared" si="15"/>
        <v xml:space="preserve"> </v>
      </c>
      <c r="J49" s="84">
        <f t="shared" si="3"/>
        <v>0</v>
      </c>
      <c r="K49" s="84">
        <f t="shared" si="4"/>
        <v>0</v>
      </c>
      <c r="L49" s="93" t="str">
        <f t="shared" si="16"/>
        <v xml:space="preserve"> </v>
      </c>
      <c r="M49" s="76" t="str">
        <f t="shared" si="0"/>
        <v xml:space="preserve"> </v>
      </c>
      <c r="N49" s="103">
        <f t="shared" si="6"/>
        <v>0</v>
      </c>
      <c r="O49" s="103">
        <f t="shared" si="7"/>
        <v>0</v>
      </c>
      <c r="P49" s="104" t="str">
        <f t="shared" si="8"/>
        <v xml:space="preserve"> </v>
      </c>
      <c r="Q49" s="121" t="str">
        <f t="shared" si="1"/>
        <v xml:space="preserve"> </v>
      </c>
      <c r="R49" s="122">
        <f t="shared" si="9"/>
        <v>0</v>
      </c>
      <c r="S49" s="76" t="str">
        <f t="shared" si="10"/>
        <v xml:space="preserve"> </v>
      </c>
      <c r="T49" s="103">
        <f t="shared" si="17"/>
        <v>0</v>
      </c>
      <c r="U49" s="103">
        <f t="shared" si="11"/>
        <v>0</v>
      </c>
      <c r="V49" s="104" t="str">
        <f t="shared" si="12"/>
        <v xml:space="preserve"> </v>
      </c>
    </row>
    <row r="50" spans="1:22" s="13" customFormat="1" ht="12.75" hidden="1">
      <c r="A50" s="189">
        <v>43</v>
      </c>
      <c r="B50" s="190" t="s">
        <v>78</v>
      </c>
      <c r="C50" s="204" t="s">
        <v>79</v>
      </c>
      <c r="D50" s="192" t="s">
        <v>17</v>
      </c>
      <c r="E50" s="166">
        <v>12</v>
      </c>
      <c r="F50" s="210">
        <v>2400</v>
      </c>
      <c r="G50" s="79">
        <v>4</v>
      </c>
      <c r="H50" s="77">
        <f t="shared" si="14"/>
        <v>8.6038813439999995</v>
      </c>
      <c r="I50" s="74" t="str">
        <f t="shared" si="15"/>
        <v xml:space="preserve"> </v>
      </c>
      <c r="J50" s="84">
        <f t="shared" si="3"/>
        <v>0</v>
      </c>
      <c r="K50" s="84">
        <f t="shared" si="4"/>
        <v>0</v>
      </c>
      <c r="L50" s="93" t="str">
        <f t="shared" si="16"/>
        <v xml:space="preserve"> </v>
      </c>
      <c r="M50" s="76" t="str">
        <f t="shared" si="0"/>
        <v xml:space="preserve"> </v>
      </c>
      <c r="N50" s="103">
        <f t="shared" si="6"/>
        <v>0</v>
      </c>
      <c r="O50" s="103">
        <f t="shared" si="7"/>
        <v>0</v>
      </c>
      <c r="P50" s="104" t="str">
        <f t="shared" si="8"/>
        <v xml:space="preserve"> </v>
      </c>
      <c r="Q50" s="121" t="str">
        <f t="shared" si="1"/>
        <v xml:space="preserve"> </v>
      </c>
      <c r="R50" s="122">
        <f t="shared" si="9"/>
        <v>0</v>
      </c>
      <c r="S50" s="76" t="str">
        <f t="shared" si="10"/>
        <v xml:space="preserve"> </v>
      </c>
      <c r="T50" s="103">
        <f t="shared" si="17"/>
        <v>0</v>
      </c>
      <c r="U50" s="103">
        <f t="shared" si="11"/>
        <v>0</v>
      </c>
      <c r="V50" s="104" t="str">
        <f t="shared" si="12"/>
        <v xml:space="preserve"> </v>
      </c>
    </row>
    <row r="51" spans="1:22" s="13" customFormat="1" ht="12.75" hidden="1">
      <c r="A51" s="189">
        <v>44</v>
      </c>
      <c r="B51" s="190" t="s">
        <v>78</v>
      </c>
      <c r="C51" s="204" t="s">
        <v>79</v>
      </c>
      <c r="D51" s="192" t="s">
        <v>17</v>
      </c>
      <c r="E51" s="166">
        <v>12</v>
      </c>
      <c r="F51" s="210">
        <v>2500</v>
      </c>
      <c r="G51" s="79">
        <v>20</v>
      </c>
      <c r="H51" s="77">
        <f t="shared" si="14"/>
        <v>44.811882000000004</v>
      </c>
      <c r="I51" s="74" t="str">
        <f t="shared" si="15"/>
        <v xml:space="preserve"> </v>
      </c>
      <c r="J51" s="84">
        <f t="shared" si="3"/>
        <v>0</v>
      </c>
      <c r="K51" s="84">
        <f t="shared" si="4"/>
        <v>0</v>
      </c>
      <c r="L51" s="93" t="str">
        <f t="shared" si="16"/>
        <v xml:space="preserve"> </v>
      </c>
      <c r="M51" s="76" t="str">
        <f t="shared" si="0"/>
        <v xml:space="preserve"> </v>
      </c>
      <c r="N51" s="103">
        <f t="shared" si="6"/>
        <v>0</v>
      </c>
      <c r="O51" s="103">
        <f t="shared" si="7"/>
        <v>0</v>
      </c>
      <c r="P51" s="104" t="str">
        <f t="shared" si="8"/>
        <v xml:space="preserve"> </v>
      </c>
      <c r="Q51" s="121" t="str">
        <f t="shared" si="1"/>
        <v xml:space="preserve"> </v>
      </c>
      <c r="R51" s="122">
        <f t="shared" si="9"/>
        <v>0</v>
      </c>
      <c r="S51" s="76" t="str">
        <f t="shared" si="10"/>
        <v xml:space="preserve"> </v>
      </c>
      <c r="T51" s="103">
        <f t="shared" si="17"/>
        <v>0</v>
      </c>
      <c r="U51" s="103">
        <f t="shared" si="11"/>
        <v>0</v>
      </c>
      <c r="V51" s="104" t="str">
        <f t="shared" si="12"/>
        <v xml:space="preserve"> </v>
      </c>
    </row>
    <row r="52" spans="1:22" s="13" customFormat="1" ht="12.75" hidden="1">
      <c r="A52" s="189">
        <v>45</v>
      </c>
      <c r="B52" s="190" t="s">
        <v>78</v>
      </c>
      <c r="C52" s="204" t="s">
        <v>79</v>
      </c>
      <c r="D52" s="192" t="s">
        <v>17</v>
      </c>
      <c r="E52" s="166">
        <v>16</v>
      </c>
      <c r="F52" s="210">
        <v>6750</v>
      </c>
      <c r="G52" s="79">
        <v>4</v>
      </c>
      <c r="H52" s="77">
        <f t="shared" si="14"/>
        <v>43.019406719999999</v>
      </c>
      <c r="I52" s="74">
        <f t="shared" si="15"/>
        <v>16</v>
      </c>
      <c r="J52" s="84">
        <f t="shared" si="3"/>
        <v>5250</v>
      </c>
      <c r="K52" s="84">
        <f t="shared" si="4"/>
        <v>4</v>
      </c>
      <c r="L52" s="93">
        <f t="shared" si="16"/>
        <v>33.128256</v>
      </c>
      <c r="M52" s="76" t="str">
        <f t="shared" si="0"/>
        <v xml:space="preserve"> </v>
      </c>
      <c r="N52" s="103">
        <f t="shared" si="6"/>
        <v>0</v>
      </c>
      <c r="O52" s="103">
        <f t="shared" si="7"/>
        <v>0</v>
      </c>
      <c r="P52" s="104" t="str">
        <f t="shared" si="8"/>
        <v xml:space="preserve"> </v>
      </c>
      <c r="Q52" s="121">
        <f t="shared" si="1"/>
        <v>16</v>
      </c>
      <c r="R52" s="122">
        <f t="shared" si="9"/>
        <v>44</v>
      </c>
      <c r="S52" s="76">
        <f t="shared" si="10"/>
        <v>16</v>
      </c>
      <c r="T52" s="103">
        <f t="shared" si="17"/>
        <v>25</v>
      </c>
      <c r="U52" s="103">
        <f t="shared" si="11"/>
        <v>4</v>
      </c>
      <c r="V52" s="104">
        <f t="shared" si="12"/>
        <v>0.15775359999999999</v>
      </c>
    </row>
    <row r="53" spans="1:22" s="13" customFormat="1" ht="12.75" hidden="1">
      <c r="A53" s="189">
        <v>46</v>
      </c>
      <c r="B53" s="201" t="s">
        <v>80</v>
      </c>
      <c r="C53" s="204" t="s">
        <v>81</v>
      </c>
      <c r="D53" s="192" t="s">
        <v>17</v>
      </c>
      <c r="E53" s="166">
        <v>12</v>
      </c>
      <c r="F53" s="210">
        <v>1000</v>
      </c>
      <c r="G53" s="79">
        <v>2</v>
      </c>
      <c r="H53" s="77">
        <f t="shared" si="14"/>
        <v>1.7924752799999999</v>
      </c>
      <c r="I53" s="74" t="str">
        <f t="shared" si="15"/>
        <v xml:space="preserve"> </v>
      </c>
      <c r="J53" s="84">
        <f t="shared" si="3"/>
        <v>0</v>
      </c>
      <c r="K53" s="84">
        <f t="shared" si="4"/>
        <v>0</v>
      </c>
      <c r="L53" s="93" t="str">
        <f t="shared" si="16"/>
        <v xml:space="preserve"> </v>
      </c>
      <c r="M53" s="76" t="str">
        <f t="shared" si="0"/>
        <v xml:space="preserve"> </v>
      </c>
      <c r="N53" s="103">
        <f t="shared" si="6"/>
        <v>0</v>
      </c>
      <c r="O53" s="103">
        <f t="shared" si="7"/>
        <v>0</v>
      </c>
      <c r="P53" s="104" t="str">
        <f t="shared" si="8"/>
        <v xml:space="preserve"> </v>
      </c>
      <c r="Q53" s="121" t="str">
        <f t="shared" si="1"/>
        <v xml:space="preserve"> </v>
      </c>
      <c r="R53" s="122">
        <f t="shared" si="9"/>
        <v>0</v>
      </c>
      <c r="S53" s="76" t="str">
        <f t="shared" si="10"/>
        <v xml:space="preserve"> </v>
      </c>
      <c r="T53" s="103">
        <f t="shared" si="17"/>
        <v>0</v>
      </c>
      <c r="U53" s="103">
        <f t="shared" si="11"/>
        <v>0</v>
      </c>
      <c r="V53" s="104" t="str">
        <f t="shared" si="12"/>
        <v xml:space="preserve"> </v>
      </c>
    </row>
    <row r="54" spans="1:22" s="13" customFormat="1" ht="12.75" hidden="1">
      <c r="A54" s="189">
        <v>47</v>
      </c>
      <c r="B54" s="201" t="s">
        <v>80</v>
      </c>
      <c r="C54" s="204" t="s">
        <v>81</v>
      </c>
      <c r="D54" s="192" t="s">
        <v>17</v>
      </c>
      <c r="E54" s="166">
        <v>12</v>
      </c>
      <c r="F54" s="210">
        <v>1100</v>
      </c>
      <c r="G54" s="79">
        <v>26</v>
      </c>
      <c r="H54" s="77">
        <f t="shared" si="14"/>
        <v>25.632396503999995</v>
      </c>
      <c r="I54" s="74" t="str">
        <f t="shared" si="15"/>
        <v xml:space="preserve"> </v>
      </c>
      <c r="J54" s="84">
        <f t="shared" si="3"/>
        <v>0</v>
      </c>
      <c r="K54" s="84">
        <f t="shared" si="4"/>
        <v>0</v>
      </c>
      <c r="L54" s="93" t="str">
        <f t="shared" si="16"/>
        <v xml:space="preserve"> </v>
      </c>
      <c r="M54" s="76" t="str">
        <f t="shared" si="0"/>
        <v xml:space="preserve"> </v>
      </c>
      <c r="N54" s="103">
        <f t="shared" si="6"/>
        <v>0</v>
      </c>
      <c r="O54" s="103">
        <f t="shared" si="7"/>
        <v>0</v>
      </c>
      <c r="P54" s="104" t="str">
        <f t="shared" si="8"/>
        <v xml:space="preserve"> </v>
      </c>
      <c r="Q54" s="121" t="str">
        <f t="shared" si="1"/>
        <v xml:space="preserve"> </v>
      </c>
      <c r="R54" s="122">
        <f t="shared" si="9"/>
        <v>0</v>
      </c>
      <c r="S54" s="76" t="str">
        <f t="shared" si="10"/>
        <v xml:space="preserve"> </v>
      </c>
      <c r="T54" s="103">
        <f t="shared" si="17"/>
        <v>0</v>
      </c>
      <c r="U54" s="103">
        <f t="shared" si="11"/>
        <v>0</v>
      </c>
      <c r="V54" s="104" t="str">
        <f t="shared" si="12"/>
        <v xml:space="preserve"> </v>
      </c>
    </row>
    <row r="55" spans="1:22" s="13" customFormat="1" ht="12.75" hidden="1">
      <c r="A55" s="189">
        <v>48</v>
      </c>
      <c r="B55" s="201" t="s">
        <v>80</v>
      </c>
      <c r="C55" s="204" t="s">
        <v>81</v>
      </c>
      <c r="D55" s="192" t="s">
        <v>17</v>
      </c>
      <c r="E55" s="166">
        <v>12</v>
      </c>
      <c r="F55" s="210">
        <v>1250</v>
      </c>
      <c r="G55" s="79">
        <v>144</v>
      </c>
      <c r="H55" s="77">
        <f t="shared" si="14"/>
        <v>161.3227752</v>
      </c>
      <c r="I55" s="74" t="str">
        <f t="shared" si="15"/>
        <v xml:space="preserve"> </v>
      </c>
      <c r="J55" s="84">
        <f t="shared" si="3"/>
        <v>0</v>
      </c>
      <c r="K55" s="84">
        <f t="shared" si="4"/>
        <v>0</v>
      </c>
      <c r="L55" s="93" t="str">
        <f t="shared" si="16"/>
        <v xml:space="preserve"> </v>
      </c>
      <c r="M55" s="76" t="str">
        <f t="shared" si="0"/>
        <v xml:space="preserve"> </v>
      </c>
      <c r="N55" s="103">
        <f t="shared" si="6"/>
        <v>0</v>
      </c>
      <c r="O55" s="103">
        <f t="shared" si="7"/>
        <v>0</v>
      </c>
      <c r="P55" s="104" t="str">
        <f t="shared" si="8"/>
        <v xml:space="preserve"> </v>
      </c>
      <c r="Q55" s="121" t="str">
        <f t="shared" si="1"/>
        <v xml:space="preserve"> </v>
      </c>
      <c r="R55" s="122">
        <f t="shared" si="9"/>
        <v>0</v>
      </c>
      <c r="S55" s="76" t="str">
        <f t="shared" si="10"/>
        <v xml:space="preserve"> </v>
      </c>
      <c r="T55" s="103">
        <f t="shared" si="17"/>
        <v>0</v>
      </c>
      <c r="U55" s="103">
        <f t="shared" si="11"/>
        <v>0</v>
      </c>
      <c r="V55" s="104" t="str">
        <f t="shared" si="12"/>
        <v xml:space="preserve"> </v>
      </c>
    </row>
    <row r="56" spans="1:22" s="13" customFormat="1" ht="12.75" hidden="1">
      <c r="A56" s="189">
        <v>49</v>
      </c>
      <c r="B56" s="201" t="s">
        <v>80</v>
      </c>
      <c r="C56" s="204" t="s">
        <v>81</v>
      </c>
      <c r="D56" s="192" t="s">
        <v>17</v>
      </c>
      <c r="E56" s="166">
        <v>12</v>
      </c>
      <c r="F56" s="210">
        <v>1400</v>
      </c>
      <c r="G56" s="79">
        <v>20</v>
      </c>
      <c r="H56" s="77">
        <f t="shared" si="14"/>
        <v>25.094653919999995</v>
      </c>
      <c r="I56" s="74" t="str">
        <f t="shared" si="15"/>
        <v xml:space="preserve"> </v>
      </c>
      <c r="J56" s="84">
        <f t="shared" si="3"/>
        <v>0</v>
      </c>
      <c r="K56" s="84">
        <f t="shared" si="4"/>
        <v>0</v>
      </c>
      <c r="L56" s="93" t="str">
        <f t="shared" si="16"/>
        <v xml:space="preserve"> </v>
      </c>
      <c r="M56" s="76" t="str">
        <f t="shared" si="0"/>
        <v xml:space="preserve"> </v>
      </c>
      <c r="N56" s="103">
        <f t="shared" si="6"/>
        <v>0</v>
      </c>
      <c r="O56" s="103">
        <f t="shared" si="7"/>
        <v>0</v>
      </c>
      <c r="P56" s="104" t="str">
        <f t="shared" si="8"/>
        <v xml:space="preserve"> </v>
      </c>
      <c r="Q56" s="121" t="str">
        <f t="shared" si="1"/>
        <v xml:space="preserve"> </v>
      </c>
      <c r="R56" s="122">
        <f t="shared" si="9"/>
        <v>0</v>
      </c>
      <c r="S56" s="76" t="str">
        <f t="shared" si="10"/>
        <v xml:space="preserve"> </v>
      </c>
      <c r="T56" s="103">
        <f t="shared" si="17"/>
        <v>0</v>
      </c>
      <c r="U56" s="103">
        <f t="shared" si="11"/>
        <v>0</v>
      </c>
      <c r="V56" s="104" t="str">
        <f t="shared" si="12"/>
        <v xml:space="preserve"> </v>
      </c>
    </row>
    <row r="57" spans="1:22" s="13" customFormat="1" ht="12.75" hidden="1">
      <c r="A57" s="189">
        <v>50</v>
      </c>
      <c r="B57" s="201" t="s">
        <v>80</v>
      </c>
      <c r="C57" s="204" t="s">
        <v>81</v>
      </c>
      <c r="D57" s="192" t="s">
        <v>17</v>
      </c>
      <c r="E57" s="166">
        <v>12</v>
      </c>
      <c r="F57" s="210">
        <v>1500</v>
      </c>
      <c r="G57" s="79">
        <v>8</v>
      </c>
      <c r="H57" s="77">
        <f t="shared" si="14"/>
        <v>10.75485168</v>
      </c>
      <c r="I57" s="74" t="str">
        <f t="shared" si="15"/>
        <v xml:space="preserve"> </v>
      </c>
      <c r="J57" s="84">
        <f t="shared" si="3"/>
        <v>0</v>
      </c>
      <c r="K57" s="84">
        <f t="shared" si="4"/>
        <v>0</v>
      </c>
      <c r="L57" s="93" t="str">
        <f t="shared" si="16"/>
        <v xml:space="preserve"> </v>
      </c>
      <c r="M57" s="76" t="str">
        <f t="shared" si="0"/>
        <v xml:space="preserve"> </v>
      </c>
      <c r="N57" s="103">
        <f t="shared" si="6"/>
        <v>0</v>
      </c>
      <c r="O57" s="103">
        <f t="shared" si="7"/>
        <v>0</v>
      </c>
      <c r="P57" s="104" t="str">
        <f t="shared" si="8"/>
        <v xml:space="preserve"> </v>
      </c>
      <c r="Q57" s="121" t="str">
        <f t="shared" si="1"/>
        <v xml:space="preserve"> </v>
      </c>
      <c r="R57" s="122">
        <f t="shared" si="9"/>
        <v>0</v>
      </c>
      <c r="S57" s="76" t="str">
        <f t="shared" si="10"/>
        <v xml:space="preserve"> </v>
      </c>
      <c r="T57" s="103">
        <f t="shared" si="17"/>
        <v>0</v>
      </c>
      <c r="U57" s="103">
        <f t="shared" si="11"/>
        <v>0</v>
      </c>
      <c r="V57" s="104" t="str">
        <f t="shared" si="12"/>
        <v xml:space="preserve"> </v>
      </c>
    </row>
    <row r="58" spans="1:22" s="13" customFormat="1" ht="12.75" hidden="1">
      <c r="A58" s="189">
        <v>51</v>
      </c>
      <c r="B58" s="201" t="s">
        <v>80</v>
      </c>
      <c r="C58" s="204" t="s">
        <v>81</v>
      </c>
      <c r="D58" s="192" t="s">
        <v>17</v>
      </c>
      <c r="E58" s="166">
        <v>12</v>
      </c>
      <c r="F58" s="210">
        <v>1600</v>
      </c>
      <c r="G58" s="79">
        <v>419</v>
      </c>
      <c r="H58" s="77">
        <f t="shared" si="14"/>
        <v>600.83771385599994</v>
      </c>
      <c r="I58" s="74" t="str">
        <f t="shared" si="15"/>
        <v xml:space="preserve"> </v>
      </c>
      <c r="J58" s="84">
        <f t="shared" si="3"/>
        <v>0</v>
      </c>
      <c r="K58" s="84">
        <f t="shared" si="4"/>
        <v>0</v>
      </c>
      <c r="L58" s="93" t="str">
        <f t="shared" si="16"/>
        <v xml:space="preserve"> </v>
      </c>
      <c r="M58" s="76" t="str">
        <f t="shared" si="0"/>
        <v xml:space="preserve"> </v>
      </c>
      <c r="N58" s="103">
        <f t="shared" si="6"/>
        <v>0</v>
      </c>
      <c r="O58" s="103">
        <f t="shared" si="7"/>
        <v>0</v>
      </c>
      <c r="P58" s="104" t="str">
        <f t="shared" si="8"/>
        <v xml:space="preserve"> </v>
      </c>
      <c r="Q58" s="121" t="str">
        <f t="shared" si="1"/>
        <v xml:space="preserve"> </v>
      </c>
      <c r="R58" s="122">
        <f t="shared" si="9"/>
        <v>0</v>
      </c>
      <c r="S58" s="76" t="str">
        <f t="shared" si="10"/>
        <v xml:space="preserve"> </v>
      </c>
      <c r="T58" s="103">
        <f t="shared" si="17"/>
        <v>0</v>
      </c>
      <c r="U58" s="103">
        <f t="shared" si="11"/>
        <v>0</v>
      </c>
      <c r="V58" s="104" t="str">
        <f t="shared" si="12"/>
        <v xml:space="preserve"> </v>
      </c>
    </row>
    <row r="59" spans="1:22" s="13" customFormat="1" ht="12.75" hidden="1">
      <c r="A59" s="189">
        <v>52</v>
      </c>
      <c r="B59" s="201" t="s">
        <v>80</v>
      </c>
      <c r="C59" s="204" t="s">
        <v>81</v>
      </c>
      <c r="D59" s="192" t="s">
        <v>17</v>
      </c>
      <c r="E59" s="166">
        <v>12</v>
      </c>
      <c r="F59" s="210">
        <v>1700</v>
      </c>
      <c r="G59" s="79">
        <v>16</v>
      </c>
      <c r="H59" s="77">
        <f t="shared" si="14"/>
        <v>24.377663807999998</v>
      </c>
      <c r="I59" s="74" t="str">
        <f t="shared" si="15"/>
        <v xml:space="preserve"> </v>
      </c>
      <c r="J59" s="84">
        <f t="shared" si="3"/>
        <v>0</v>
      </c>
      <c r="K59" s="84">
        <f t="shared" si="4"/>
        <v>0</v>
      </c>
      <c r="L59" s="93" t="str">
        <f t="shared" si="16"/>
        <v xml:space="preserve"> </v>
      </c>
      <c r="M59" s="76" t="str">
        <f t="shared" si="0"/>
        <v xml:space="preserve"> </v>
      </c>
      <c r="N59" s="103">
        <f t="shared" si="6"/>
        <v>0</v>
      </c>
      <c r="O59" s="103">
        <f t="shared" si="7"/>
        <v>0</v>
      </c>
      <c r="P59" s="104" t="str">
        <f t="shared" si="8"/>
        <v xml:space="preserve"> </v>
      </c>
      <c r="Q59" s="121" t="str">
        <f t="shared" si="1"/>
        <v xml:space="preserve"> </v>
      </c>
      <c r="R59" s="122">
        <f t="shared" si="9"/>
        <v>0</v>
      </c>
      <c r="S59" s="76" t="str">
        <f t="shared" si="10"/>
        <v xml:space="preserve"> </v>
      </c>
      <c r="T59" s="103">
        <f t="shared" si="17"/>
        <v>0</v>
      </c>
      <c r="U59" s="103">
        <f t="shared" si="11"/>
        <v>0</v>
      </c>
      <c r="V59" s="104" t="str">
        <f t="shared" si="12"/>
        <v xml:space="preserve"> </v>
      </c>
    </row>
    <row r="60" spans="1:22" s="13" customFormat="1" ht="12.75" hidden="1">
      <c r="A60" s="189">
        <v>53</v>
      </c>
      <c r="B60" s="201" t="s">
        <v>80</v>
      </c>
      <c r="C60" s="204" t="s">
        <v>81</v>
      </c>
      <c r="D60" s="192" t="s">
        <v>17</v>
      </c>
      <c r="E60" s="166">
        <v>12</v>
      </c>
      <c r="F60" s="210">
        <v>2000</v>
      </c>
      <c r="G60" s="79">
        <v>56</v>
      </c>
      <c r="H60" s="77">
        <f t="shared" si="14"/>
        <v>100.37861568</v>
      </c>
      <c r="I60" s="74" t="str">
        <f t="shared" si="15"/>
        <v xml:space="preserve"> </v>
      </c>
      <c r="J60" s="84">
        <f t="shared" si="3"/>
        <v>0</v>
      </c>
      <c r="K60" s="84">
        <f t="shared" si="4"/>
        <v>0</v>
      </c>
      <c r="L60" s="93" t="str">
        <f t="shared" si="16"/>
        <v xml:space="preserve"> </v>
      </c>
      <c r="M60" s="76" t="str">
        <f t="shared" si="0"/>
        <v xml:space="preserve"> </v>
      </c>
      <c r="N60" s="103">
        <f t="shared" si="6"/>
        <v>0</v>
      </c>
      <c r="O60" s="103">
        <f t="shared" si="7"/>
        <v>0</v>
      </c>
      <c r="P60" s="104" t="str">
        <f t="shared" si="8"/>
        <v xml:space="preserve"> </v>
      </c>
      <c r="Q60" s="121" t="str">
        <f t="shared" si="1"/>
        <v xml:space="preserve"> </v>
      </c>
      <c r="R60" s="122">
        <f t="shared" si="9"/>
        <v>0</v>
      </c>
      <c r="S60" s="76" t="str">
        <f t="shared" si="10"/>
        <v xml:space="preserve"> </v>
      </c>
      <c r="T60" s="103">
        <f t="shared" si="17"/>
        <v>0</v>
      </c>
      <c r="U60" s="103">
        <f t="shared" si="11"/>
        <v>0</v>
      </c>
      <c r="V60" s="104" t="str">
        <f t="shared" si="12"/>
        <v xml:space="preserve"> </v>
      </c>
    </row>
    <row r="61" spans="1:22" s="13" customFormat="1" ht="12.75" hidden="1">
      <c r="A61" s="189">
        <v>54</v>
      </c>
      <c r="B61" s="201" t="s">
        <v>80</v>
      </c>
      <c r="C61" s="204" t="s">
        <v>81</v>
      </c>
      <c r="D61" s="192" t="s">
        <v>17</v>
      </c>
      <c r="E61" s="166">
        <v>12</v>
      </c>
      <c r="F61" s="210">
        <v>2100</v>
      </c>
      <c r="G61" s="79">
        <v>248</v>
      </c>
      <c r="H61" s="77">
        <f t="shared" si="14"/>
        <v>466.76056291199995</v>
      </c>
      <c r="I61" s="74" t="str">
        <f t="shared" si="15"/>
        <v xml:space="preserve"> </v>
      </c>
      <c r="J61" s="84">
        <f t="shared" si="3"/>
        <v>0</v>
      </c>
      <c r="K61" s="84">
        <f t="shared" si="4"/>
        <v>0</v>
      </c>
      <c r="L61" s="93" t="str">
        <f t="shared" si="16"/>
        <v xml:space="preserve"> </v>
      </c>
      <c r="M61" s="76" t="str">
        <f t="shared" si="0"/>
        <v xml:space="preserve"> </v>
      </c>
      <c r="N61" s="103">
        <f t="shared" si="6"/>
        <v>0</v>
      </c>
      <c r="O61" s="103">
        <f t="shared" si="7"/>
        <v>0</v>
      </c>
      <c r="P61" s="104" t="str">
        <f t="shared" si="8"/>
        <v xml:space="preserve"> </v>
      </c>
      <c r="Q61" s="121" t="str">
        <f t="shared" si="1"/>
        <v xml:space="preserve"> </v>
      </c>
      <c r="R61" s="122">
        <f t="shared" si="9"/>
        <v>0</v>
      </c>
      <c r="S61" s="76" t="str">
        <f t="shared" si="10"/>
        <v xml:space="preserve"> </v>
      </c>
      <c r="T61" s="103">
        <f t="shared" si="17"/>
        <v>0</v>
      </c>
      <c r="U61" s="103">
        <f t="shared" si="11"/>
        <v>0</v>
      </c>
      <c r="V61" s="104" t="str">
        <f t="shared" si="12"/>
        <v xml:space="preserve"> </v>
      </c>
    </row>
    <row r="62" spans="1:22" s="13" customFormat="1" ht="12.75" hidden="1">
      <c r="A62" s="189">
        <v>55</v>
      </c>
      <c r="B62" s="201" t="s">
        <v>80</v>
      </c>
      <c r="C62" s="204" t="s">
        <v>81</v>
      </c>
      <c r="D62" s="192" t="s">
        <v>17</v>
      </c>
      <c r="E62" s="166">
        <v>12</v>
      </c>
      <c r="F62" s="210">
        <v>500</v>
      </c>
      <c r="G62" s="79">
        <v>2</v>
      </c>
      <c r="H62" s="77">
        <f t="shared" si="14"/>
        <v>0.89623763999999995</v>
      </c>
      <c r="I62" s="74" t="str">
        <f t="shared" si="15"/>
        <v xml:space="preserve"> </v>
      </c>
      <c r="J62" s="84">
        <f t="shared" si="3"/>
        <v>0</v>
      </c>
      <c r="K62" s="84">
        <f t="shared" si="4"/>
        <v>0</v>
      </c>
      <c r="L62" s="93" t="str">
        <f t="shared" si="16"/>
        <v xml:space="preserve"> </v>
      </c>
      <c r="M62" s="76" t="str">
        <f t="shared" si="0"/>
        <v xml:space="preserve"> </v>
      </c>
      <c r="N62" s="103">
        <f t="shared" si="6"/>
        <v>0</v>
      </c>
      <c r="O62" s="103">
        <f t="shared" si="7"/>
        <v>0</v>
      </c>
      <c r="P62" s="104" t="str">
        <f t="shared" si="8"/>
        <v xml:space="preserve"> </v>
      </c>
      <c r="Q62" s="121" t="str">
        <f t="shared" si="1"/>
        <v xml:space="preserve"> </v>
      </c>
      <c r="R62" s="122">
        <f t="shared" si="9"/>
        <v>0</v>
      </c>
      <c r="S62" s="76" t="str">
        <f t="shared" si="10"/>
        <v xml:space="preserve"> </v>
      </c>
      <c r="T62" s="103">
        <f t="shared" si="17"/>
        <v>0</v>
      </c>
      <c r="U62" s="103">
        <f t="shared" si="11"/>
        <v>0</v>
      </c>
      <c r="V62" s="104" t="str">
        <f t="shared" si="12"/>
        <v xml:space="preserve"> </v>
      </c>
    </row>
    <row r="63" spans="1:22" s="13" customFormat="1" ht="12.75" hidden="1">
      <c r="A63" s="189">
        <v>56</v>
      </c>
      <c r="B63" s="201" t="s">
        <v>80</v>
      </c>
      <c r="C63" s="204" t="s">
        <v>81</v>
      </c>
      <c r="D63" s="192" t="s">
        <v>17</v>
      </c>
      <c r="E63" s="166">
        <v>12</v>
      </c>
      <c r="F63" s="210">
        <v>650</v>
      </c>
      <c r="G63" s="79">
        <v>2</v>
      </c>
      <c r="H63" s="77">
        <f t="shared" si="14"/>
        <v>1.1651089319999999</v>
      </c>
      <c r="I63" s="74" t="str">
        <f t="shared" si="15"/>
        <v xml:space="preserve"> </v>
      </c>
      <c r="J63" s="84">
        <f t="shared" si="3"/>
        <v>0</v>
      </c>
      <c r="K63" s="84">
        <f t="shared" si="4"/>
        <v>0</v>
      </c>
      <c r="L63" s="93" t="str">
        <f t="shared" si="16"/>
        <v xml:space="preserve"> </v>
      </c>
      <c r="M63" s="76" t="str">
        <f t="shared" si="0"/>
        <v xml:space="preserve"> </v>
      </c>
      <c r="N63" s="103">
        <f t="shared" si="6"/>
        <v>0</v>
      </c>
      <c r="O63" s="103">
        <f t="shared" si="7"/>
        <v>0</v>
      </c>
      <c r="P63" s="104" t="str">
        <f t="shared" si="8"/>
        <v xml:space="preserve"> </v>
      </c>
      <c r="Q63" s="121" t="str">
        <f t="shared" si="1"/>
        <v xml:space="preserve"> </v>
      </c>
      <c r="R63" s="122">
        <f t="shared" si="9"/>
        <v>0</v>
      </c>
      <c r="S63" s="76" t="str">
        <f t="shared" si="10"/>
        <v xml:space="preserve"> </v>
      </c>
      <c r="T63" s="103">
        <f t="shared" si="17"/>
        <v>0</v>
      </c>
      <c r="U63" s="103">
        <f t="shared" si="11"/>
        <v>0</v>
      </c>
      <c r="V63" s="104" t="str">
        <f t="shared" si="12"/>
        <v xml:space="preserve"> </v>
      </c>
    </row>
    <row r="64" spans="1:22" s="13" customFormat="1" ht="12.75" hidden="1">
      <c r="A64" s="189">
        <v>57</v>
      </c>
      <c r="B64" s="201" t="s">
        <v>80</v>
      </c>
      <c r="C64" s="204" t="s">
        <v>81</v>
      </c>
      <c r="D64" s="192" t="s">
        <v>17</v>
      </c>
      <c r="E64" s="166">
        <v>12</v>
      </c>
      <c r="F64" s="210">
        <v>700</v>
      </c>
      <c r="G64" s="79">
        <v>144</v>
      </c>
      <c r="H64" s="77">
        <f t="shared" si="14"/>
        <v>90.340754111999985</v>
      </c>
      <c r="I64" s="74" t="str">
        <f t="shared" si="15"/>
        <v xml:space="preserve"> </v>
      </c>
      <c r="J64" s="84">
        <f t="shared" si="3"/>
        <v>0</v>
      </c>
      <c r="K64" s="84">
        <f t="shared" si="4"/>
        <v>0</v>
      </c>
      <c r="L64" s="93" t="str">
        <f t="shared" si="16"/>
        <v xml:space="preserve"> </v>
      </c>
      <c r="M64" s="76" t="str">
        <f t="shared" si="0"/>
        <v xml:space="preserve"> </v>
      </c>
      <c r="N64" s="103">
        <f t="shared" si="6"/>
        <v>0</v>
      </c>
      <c r="O64" s="103">
        <f t="shared" si="7"/>
        <v>0</v>
      </c>
      <c r="P64" s="104" t="str">
        <f t="shared" si="8"/>
        <v xml:space="preserve"> </v>
      </c>
      <c r="Q64" s="121" t="str">
        <f t="shared" si="1"/>
        <v xml:space="preserve"> </v>
      </c>
      <c r="R64" s="122">
        <f t="shared" si="9"/>
        <v>0</v>
      </c>
      <c r="S64" s="76" t="str">
        <f t="shared" si="10"/>
        <v xml:space="preserve"> </v>
      </c>
      <c r="T64" s="103">
        <f t="shared" si="17"/>
        <v>0</v>
      </c>
      <c r="U64" s="103">
        <f t="shared" si="11"/>
        <v>0</v>
      </c>
      <c r="V64" s="104" t="str">
        <f t="shared" si="12"/>
        <v xml:space="preserve"> </v>
      </c>
    </row>
    <row r="65" spans="1:22" s="13" customFormat="1" ht="12.75" hidden="1">
      <c r="A65" s="189">
        <v>58</v>
      </c>
      <c r="B65" s="201" t="s">
        <v>80</v>
      </c>
      <c r="C65" s="204" t="s">
        <v>81</v>
      </c>
      <c r="D65" s="192" t="s">
        <v>17</v>
      </c>
      <c r="E65" s="166">
        <v>12</v>
      </c>
      <c r="F65" s="210">
        <v>750</v>
      </c>
      <c r="G65" s="79">
        <v>2</v>
      </c>
      <c r="H65" s="77">
        <f t="shared" si="14"/>
        <v>1.34435646</v>
      </c>
      <c r="I65" s="74" t="str">
        <f t="shared" si="15"/>
        <v xml:space="preserve"> </v>
      </c>
      <c r="J65" s="84">
        <f t="shared" si="3"/>
        <v>0</v>
      </c>
      <c r="K65" s="84">
        <f t="shared" si="4"/>
        <v>0</v>
      </c>
      <c r="L65" s="93" t="str">
        <f t="shared" si="16"/>
        <v xml:space="preserve"> </v>
      </c>
      <c r="M65" s="76" t="str">
        <f t="shared" si="0"/>
        <v xml:space="preserve"> </v>
      </c>
      <c r="N65" s="103">
        <f t="shared" si="6"/>
        <v>0</v>
      </c>
      <c r="O65" s="103">
        <f t="shared" si="7"/>
        <v>0</v>
      </c>
      <c r="P65" s="104" t="str">
        <f t="shared" si="8"/>
        <v xml:space="preserve"> </v>
      </c>
      <c r="Q65" s="121" t="str">
        <f t="shared" si="1"/>
        <v xml:space="preserve"> </v>
      </c>
      <c r="R65" s="122">
        <f t="shared" si="9"/>
        <v>0</v>
      </c>
      <c r="S65" s="76" t="str">
        <f t="shared" si="10"/>
        <v xml:space="preserve"> </v>
      </c>
      <c r="T65" s="103">
        <f t="shared" si="17"/>
        <v>0</v>
      </c>
      <c r="U65" s="103">
        <f t="shared" si="11"/>
        <v>0</v>
      </c>
      <c r="V65" s="104" t="str">
        <f t="shared" si="12"/>
        <v xml:space="preserve"> </v>
      </c>
    </row>
    <row r="66" spans="1:22" s="13" customFormat="1" ht="12.75" hidden="1">
      <c r="A66" s="189">
        <v>59</v>
      </c>
      <c r="B66" s="201" t="s">
        <v>80</v>
      </c>
      <c r="C66" s="204" t="s">
        <v>81</v>
      </c>
      <c r="D66" s="192" t="s">
        <v>17</v>
      </c>
      <c r="E66" s="166">
        <v>12</v>
      </c>
      <c r="F66" s="210">
        <v>800</v>
      </c>
      <c r="G66" s="79">
        <v>24</v>
      </c>
      <c r="H66" s="77">
        <f t="shared" si="14"/>
        <v>17.207762687999999</v>
      </c>
      <c r="I66" s="74" t="str">
        <f t="shared" si="15"/>
        <v xml:space="preserve"> </v>
      </c>
      <c r="J66" s="84">
        <f t="shared" si="3"/>
        <v>0</v>
      </c>
      <c r="K66" s="84">
        <f t="shared" si="4"/>
        <v>0</v>
      </c>
      <c r="L66" s="93" t="str">
        <f t="shared" si="16"/>
        <v xml:space="preserve"> </v>
      </c>
      <c r="M66" s="76" t="str">
        <f t="shared" si="0"/>
        <v xml:space="preserve"> </v>
      </c>
      <c r="N66" s="103">
        <f t="shared" si="6"/>
        <v>0</v>
      </c>
      <c r="O66" s="103">
        <f t="shared" si="7"/>
        <v>0</v>
      </c>
      <c r="P66" s="104" t="str">
        <f t="shared" si="8"/>
        <v xml:space="preserve"> </v>
      </c>
      <c r="Q66" s="121" t="str">
        <f t="shared" si="1"/>
        <v xml:space="preserve"> </v>
      </c>
      <c r="R66" s="122">
        <f t="shared" si="9"/>
        <v>0</v>
      </c>
      <c r="S66" s="76" t="str">
        <f t="shared" si="10"/>
        <v xml:space="preserve"> </v>
      </c>
      <c r="T66" s="103">
        <f t="shared" si="17"/>
        <v>0</v>
      </c>
      <c r="U66" s="103">
        <f t="shared" si="11"/>
        <v>0</v>
      </c>
      <c r="V66" s="104" t="str">
        <f t="shared" si="12"/>
        <v xml:space="preserve"> </v>
      </c>
    </row>
    <row r="67" spans="1:22" s="13" customFormat="1" ht="12.75" hidden="1">
      <c r="A67" s="189">
        <v>60</v>
      </c>
      <c r="B67" s="201" t="s">
        <v>80</v>
      </c>
      <c r="C67" s="204" t="s">
        <v>81</v>
      </c>
      <c r="D67" s="192" t="s">
        <v>17</v>
      </c>
      <c r="E67" s="166">
        <v>12</v>
      </c>
      <c r="F67" s="210">
        <v>950</v>
      </c>
      <c r="G67" s="79">
        <v>2</v>
      </c>
      <c r="H67" s="77">
        <f t="shared" si="14"/>
        <v>1.702851516</v>
      </c>
      <c r="I67" s="74" t="str">
        <f t="shared" si="15"/>
        <v xml:space="preserve"> </v>
      </c>
      <c r="J67" s="84">
        <f t="shared" si="3"/>
        <v>0</v>
      </c>
      <c r="K67" s="84">
        <f t="shared" si="4"/>
        <v>0</v>
      </c>
      <c r="L67" s="93" t="str">
        <f t="shared" si="16"/>
        <v xml:space="preserve"> </v>
      </c>
      <c r="M67" s="76" t="str">
        <f t="shared" si="0"/>
        <v xml:space="preserve"> </v>
      </c>
      <c r="N67" s="103">
        <f t="shared" si="6"/>
        <v>0</v>
      </c>
      <c r="O67" s="103">
        <f t="shared" si="7"/>
        <v>0</v>
      </c>
      <c r="P67" s="104" t="str">
        <f t="shared" si="8"/>
        <v xml:space="preserve"> </v>
      </c>
      <c r="Q67" s="121" t="str">
        <f t="shared" si="1"/>
        <v xml:space="preserve"> </v>
      </c>
      <c r="R67" s="122">
        <f t="shared" si="9"/>
        <v>0</v>
      </c>
      <c r="S67" s="76" t="str">
        <f t="shared" si="10"/>
        <v xml:space="preserve"> </v>
      </c>
      <c r="T67" s="103">
        <f t="shared" si="17"/>
        <v>0</v>
      </c>
      <c r="U67" s="103">
        <f t="shared" si="11"/>
        <v>0</v>
      </c>
      <c r="V67" s="104" t="str">
        <f t="shared" si="12"/>
        <v xml:space="preserve"> </v>
      </c>
    </row>
    <row r="68" spans="1:22" s="13" customFormat="1" ht="12.75" hidden="1">
      <c r="A68" s="189">
        <v>61</v>
      </c>
      <c r="B68" s="201" t="s">
        <v>80</v>
      </c>
      <c r="C68" s="204" t="s">
        <v>81</v>
      </c>
      <c r="D68" s="192" t="s">
        <v>17</v>
      </c>
      <c r="E68" s="166">
        <v>12</v>
      </c>
      <c r="F68" s="210">
        <v>2150</v>
      </c>
      <c r="G68" s="79">
        <v>4</v>
      </c>
      <c r="H68" s="77">
        <f t="shared" si="14"/>
        <v>7.7076437039999997</v>
      </c>
      <c r="I68" s="74" t="str">
        <f t="shared" si="15"/>
        <v xml:space="preserve"> </v>
      </c>
      <c r="J68" s="84">
        <f t="shared" si="3"/>
        <v>0</v>
      </c>
      <c r="K68" s="84">
        <f t="shared" si="4"/>
        <v>0</v>
      </c>
      <c r="L68" s="93" t="str">
        <f t="shared" si="16"/>
        <v xml:space="preserve"> </v>
      </c>
      <c r="M68" s="76" t="str">
        <f t="shared" si="0"/>
        <v xml:space="preserve"> </v>
      </c>
      <c r="N68" s="103">
        <f t="shared" si="6"/>
        <v>0</v>
      </c>
      <c r="O68" s="103">
        <f t="shared" si="7"/>
        <v>0</v>
      </c>
      <c r="P68" s="104" t="str">
        <f t="shared" si="8"/>
        <v xml:space="preserve"> </v>
      </c>
      <c r="Q68" s="121" t="str">
        <f t="shared" si="1"/>
        <v xml:space="preserve"> </v>
      </c>
      <c r="R68" s="122">
        <f t="shared" si="9"/>
        <v>0</v>
      </c>
      <c r="S68" s="76" t="str">
        <f t="shared" si="10"/>
        <v xml:space="preserve"> </v>
      </c>
      <c r="T68" s="103">
        <f t="shared" si="17"/>
        <v>0</v>
      </c>
      <c r="U68" s="103">
        <f t="shared" si="11"/>
        <v>0</v>
      </c>
      <c r="V68" s="104" t="str">
        <f t="shared" si="12"/>
        <v xml:space="preserve"> </v>
      </c>
    </row>
    <row r="69" spans="1:22" s="13" customFormat="1" ht="12.75" hidden="1">
      <c r="A69" s="189">
        <v>62</v>
      </c>
      <c r="B69" s="201" t="s">
        <v>80</v>
      </c>
      <c r="C69" s="204" t="s">
        <v>81</v>
      </c>
      <c r="D69" s="192" t="s">
        <v>17</v>
      </c>
      <c r="E69" s="166">
        <v>12</v>
      </c>
      <c r="F69" s="210">
        <v>2600</v>
      </c>
      <c r="G69" s="79">
        <v>24</v>
      </c>
      <c r="H69" s="77">
        <f t="shared" si="14"/>
        <v>55.925228735999994</v>
      </c>
      <c r="I69" s="74" t="str">
        <f t="shared" si="15"/>
        <v xml:space="preserve"> </v>
      </c>
      <c r="J69" s="84">
        <f t="shared" si="3"/>
        <v>0</v>
      </c>
      <c r="K69" s="84">
        <f t="shared" si="4"/>
        <v>0</v>
      </c>
      <c r="L69" s="93" t="str">
        <f t="shared" si="16"/>
        <v xml:space="preserve"> </v>
      </c>
      <c r="M69" s="76" t="str">
        <f t="shared" si="0"/>
        <v xml:space="preserve"> </v>
      </c>
      <c r="N69" s="103">
        <f t="shared" si="6"/>
        <v>0</v>
      </c>
      <c r="O69" s="103">
        <f t="shared" si="7"/>
        <v>0</v>
      </c>
      <c r="P69" s="104" t="str">
        <f t="shared" si="8"/>
        <v xml:space="preserve"> </v>
      </c>
      <c r="Q69" s="121" t="str">
        <f t="shared" si="1"/>
        <v xml:space="preserve"> </v>
      </c>
      <c r="R69" s="122">
        <f t="shared" si="9"/>
        <v>0</v>
      </c>
      <c r="S69" s="76" t="str">
        <f t="shared" si="10"/>
        <v xml:space="preserve"> </v>
      </c>
      <c r="T69" s="103">
        <f t="shared" si="17"/>
        <v>0</v>
      </c>
      <c r="U69" s="103">
        <f t="shared" si="11"/>
        <v>0</v>
      </c>
      <c r="V69" s="104" t="str">
        <f t="shared" si="12"/>
        <v xml:space="preserve"> </v>
      </c>
    </row>
    <row r="70" spans="1:22" s="13" customFormat="1" ht="12.75" hidden="1">
      <c r="A70" s="189">
        <v>63</v>
      </c>
      <c r="B70" s="201" t="s">
        <v>80</v>
      </c>
      <c r="C70" s="204" t="s">
        <v>81</v>
      </c>
      <c r="D70" s="192" t="s">
        <v>17</v>
      </c>
      <c r="E70" s="166">
        <v>12</v>
      </c>
      <c r="F70" s="210">
        <v>2650</v>
      </c>
      <c r="G70" s="79">
        <v>4</v>
      </c>
      <c r="H70" s="77">
        <f t="shared" si="14"/>
        <v>9.5001189839999984</v>
      </c>
      <c r="I70" s="74" t="str">
        <f t="shared" si="15"/>
        <v xml:space="preserve"> </v>
      </c>
      <c r="J70" s="84">
        <f t="shared" si="3"/>
        <v>0</v>
      </c>
      <c r="K70" s="84">
        <f t="shared" si="4"/>
        <v>0</v>
      </c>
      <c r="L70" s="93" t="str">
        <f t="shared" si="16"/>
        <v xml:space="preserve"> </v>
      </c>
      <c r="M70" s="76" t="str">
        <f t="shared" si="0"/>
        <v xml:space="preserve"> </v>
      </c>
      <c r="N70" s="103">
        <f t="shared" si="6"/>
        <v>0</v>
      </c>
      <c r="O70" s="103">
        <f t="shared" si="7"/>
        <v>0</v>
      </c>
      <c r="P70" s="104" t="str">
        <f t="shared" si="8"/>
        <v xml:space="preserve"> </v>
      </c>
      <c r="Q70" s="121" t="str">
        <f t="shared" si="1"/>
        <v xml:space="preserve"> </v>
      </c>
      <c r="R70" s="122">
        <f t="shared" si="9"/>
        <v>0</v>
      </c>
      <c r="S70" s="76" t="str">
        <f t="shared" si="10"/>
        <v xml:space="preserve"> </v>
      </c>
      <c r="T70" s="103">
        <f t="shared" si="17"/>
        <v>0</v>
      </c>
      <c r="U70" s="103">
        <f t="shared" si="11"/>
        <v>0</v>
      </c>
      <c r="V70" s="104" t="str">
        <f t="shared" si="12"/>
        <v xml:space="preserve"> </v>
      </c>
    </row>
    <row r="71" spans="1:22" s="13" customFormat="1" ht="12.75" hidden="1">
      <c r="A71" s="189">
        <v>64</v>
      </c>
      <c r="B71" s="201" t="s">
        <v>80</v>
      </c>
      <c r="C71" s="204" t="s">
        <v>81</v>
      </c>
      <c r="D71" s="192" t="s">
        <v>17</v>
      </c>
      <c r="E71" s="166">
        <v>12</v>
      </c>
      <c r="F71" s="210">
        <v>2750</v>
      </c>
      <c r="G71" s="79">
        <v>24</v>
      </c>
      <c r="H71" s="77">
        <f t="shared" si="14"/>
        <v>59.151684240000002</v>
      </c>
      <c r="I71" s="74" t="str">
        <f t="shared" si="15"/>
        <v xml:space="preserve"> </v>
      </c>
      <c r="J71" s="84">
        <f t="shared" si="3"/>
        <v>0</v>
      </c>
      <c r="K71" s="84">
        <f t="shared" si="4"/>
        <v>0</v>
      </c>
      <c r="L71" s="93" t="str">
        <f t="shared" si="16"/>
        <v xml:space="preserve"> </v>
      </c>
      <c r="M71" s="76" t="str">
        <f t="shared" si="0"/>
        <v xml:space="preserve"> </v>
      </c>
      <c r="N71" s="103">
        <f t="shared" si="6"/>
        <v>0</v>
      </c>
      <c r="O71" s="103">
        <f t="shared" si="7"/>
        <v>0</v>
      </c>
      <c r="P71" s="104" t="str">
        <f t="shared" si="8"/>
        <v xml:space="preserve"> </v>
      </c>
      <c r="Q71" s="121" t="str">
        <f t="shared" si="1"/>
        <v xml:space="preserve"> </v>
      </c>
      <c r="R71" s="122">
        <f t="shared" si="9"/>
        <v>0</v>
      </c>
      <c r="S71" s="76" t="str">
        <f t="shared" si="10"/>
        <v xml:space="preserve"> </v>
      </c>
      <c r="T71" s="103">
        <f t="shared" si="17"/>
        <v>0</v>
      </c>
      <c r="U71" s="103">
        <f t="shared" si="11"/>
        <v>0</v>
      </c>
      <c r="V71" s="104" t="str">
        <f t="shared" si="12"/>
        <v xml:space="preserve"> </v>
      </c>
    </row>
    <row r="72" spans="1:22" s="13" customFormat="1" ht="12.75" hidden="1">
      <c r="A72" s="189">
        <v>65</v>
      </c>
      <c r="B72" s="201" t="s">
        <v>80</v>
      </c>
      <c r="C72" s="204" t="s">
        <v>81</v>
      </c>
      <c r="D72" s="192" t="s">
        <v>17</v>
      </c>
      <c r="E72" s="166">
        <v>16</v>
      </c>
      <c r="F72" s="210">
        <v>5850</v>
      </c>
      <c r="G72" s="79">
        <v>4</v>
      </c>
      <c r="H72" s="77">
        <f t="shared" si="14"/>
        <v>37.283485823999996</v>
      </c>
      <c r="I72" s="74">
        <f t="shared" si="15"/>
        <v>16</v>
      </c>
      <c r="J72" s="84">
        <f t="shared" si="3"/>
        <v>6150</v>
      </c>
      <c r="K72" s="84">
        <f t="shared" si="4"/>
        <v>4</v>
      </c>
      <c r="L72" s="93">
        <f t="shared" si="16"/>
        <v>38.807385599999996</v>
      </c>
      <c r="M72" s="76" t="str">
        <f t="shared" si="0"/>
        <v xml:space="preserve"> </v>
      </c>
      <c r="N72" s="103">
        <f t="shared" si="6"/>
        <v>0</v>
      </c>
      <c r="O72" s="103">
        <f t="shared" si="7"/>
        <v>0</v>
      </c>
      <c r="P72" s="104" t="str">
        <f t="shared" si="8"/>
        <v xml:space="preserve"> </v>
      </c>
      <c r="Q72" s="121">
        <f t="shared" si="1"/>
        <v>16</v>
      </c>
      <c r="R72" s="122">
        <f t="shared" si="9"/>
        <v>48</v>
      </c>
      <c r="S72" s="76">
        <f t="shared" si="10"/>
        <v>16</v>
      </c>
      <c r="T72" s="103">
        <f t="shared" si="17"/>
        <v>450</v>
      </c>
      <c r="U72" s="103">
        <f t="shared" si="11"/>
        <v>4</v>
      </c>
      <c r="V72" s="104">
        <f t="shared" si="12"/>
        <v>2.8395647999999998</v>
      </c>
    </row>
    <row r="73" spans="1:22" s="13" customFormat="1" ht="12.75" hidden="1">
      <c r="A73" s="189">
        <v>66</v>
      </c>
      <c r="B73" s="201" t="s">
        <v>80</v>
      </c>
      <c r="C73" s="204" t="s">
        <v>81</v>
      </c>
      <c r="D73" s="192" t="s">
        <v>17</v>
      </c>
      <c r="E73" s="166">
        <v>16</v>
      </c>
      <c r="F73" s="210">
        <v>7650</v>
      </c>
      <c r="G73" s="79">
        <v>4</v>
      </c>
      <c r="H73" s="77">
        <f t="shared" si="14"/>
        <v>48.755327615999995</v>
      </c>
      <c r="I73" s="74">
        <f t="shared" si="15"/>
        <v>16</v>
      </c>
      <c r="J73" s="84">
        <f t="shared" si="3"/>
        <v>4350</v>
      </c>
      <c r="K73" s="84">
        <f t="shared" si="4"/>
        <v>4</v>
      </c>
      <c r="L73" s="93">
        <f t="shared" si="16"/>
        <v>27.449126399999997</v>
      </c>
      <c r="M73" s="76" t="str">
        <f t="shared" ref="M73:M136" si="18">IF(N73&gt;0,E73," ")</f>
        <v xml:space="preserve"> </v>
      </c>
      <c r="N73" s="103">
        <f t="shared" si="6"/>
        <v>0</v>
      </c>
      <c r="O73" s="103">
        <f t="shared" si="7"/>
        <v>0</v>
      </c>
      <c r="P73" s="104" t="str">
        <f t="shared" si="8"/>
        <v xml:space="preserve"> </v>
      </c>
      <c r="Q73" s="121">
        <f t="shared" ref="Q73:Q136" si="19">IF(R73&gt;0,$E73," ")</f>
        <v>16</v>
      </c>
      <c r="R73" s="122">
        <f t="shared" si="9"/>
        <v>36</v>
      </c>
      <c r="S73" s="76">
        <f t="shared" si="10"/>
        <v>16</v>
      </c>
      <c r="T73" s="103">
        <f t="shared" si="17"/>
        <v>75</v>
      </c>
      <c r="U73" s="103">
        <f t="shared" si="11"/>
        <v>4</v>
      </c>
      <c r="V73" s="104">
        <f t="shared" si="12"/>
        <v>0.47326079999999998</v>
      </c>
    </row>
    <row r="74" spans="1:22" s="13" customFormat="1" ht="12.75" hidden="1">
      <c r="A74" s="189">
        <v>67</v>
      </c>
      <c r="B74" s="201" t="s">
        <v>82</v>
      </c>
      <c r="C74" s="204" t="s">
        <v>83</v>
      </c>
      <c r="D74" s="192" t="s">
        <v>17</v>
      </c>
      <c r="E74" s="166">
        <v>12</v>
      </c>
      <c r="F74" s="210">
        <v>800</v>
      </c>
      <c r="G74" s="79">
        <v>74</v>
      </c>
      <c r="H74" s="77">
        <f t="shared" si="14"/>
        <v>53.057268287999996</v>
      </c>
      <c r="I74" s="74" t="str">
        <f t="shared" si="15"/>
        <v xml:space="preserve"> </v>
      </c>
      <c r="J74" s="84">
        <f t="shared" si="3"/>
        <v>0</v>
      </c>
      <c r="K74" s="84">
        <f t="shared" ref="K74:K137" si="20">IF(J74&gt;0,G74,0)</f>
        <v>0</v>
      </c>
      <c r="L74" s="93" t="str">
        <f t="shared" si="16"/>
        <v xml:space="preserve"> </v>
      </c>
      <c r="M74" s="76" t="str">
        <f t="shared" si="18"/>
        <v xml:space="preserve"> </v>
      </c>
      <c r="N74" s="103">
        <f t="shared" si="6"/>
        <v>0</v>
      </c>
      <c r="O74" s="103">
        <f t="shared" ref="O74:O137" si="21">IF(N74&gt;0,G74,0)</f>
        <v>0</v>
      </c>
      <c r="P74" s="104" t="str">
        <f t="shared" ref="P74:P137" si="22">IF(N74&gt;0,$E74*$E74*N74*3.14/4*0.00000785*O74," ")</f>
        <v xml:space="preserve"> </v>
      </c>
      <c r="Q74" s="121" t="str">
        <f t="shared" si="19"/>
        <v xml:space="preserve"> </v>
      </c>
      <c r="R74" s="122">
        <f t="shared" ref="R74:R137" si="23">IF($E74=25,IF(J74&gt;0, INT(J74/787)*K74,0),IF($E74=20,IF(J74&gt;0, INT(J74/600)*K74,0),IF($E74=16,IF(J74&gt;0, INT(J74/475)*K74,0),0)))</f>
        <v>0</v>
      </c>
      <c r="S74" s="76" t="str">
        <f t="shared" ref="S74:S137" si="24">IF(T74&gt;0,E74," ")</f>
        <v xml:space="preserve"> </v>
      </c>
      <c r="T74" s="103">
        <f t="shared" si="17"/>
        <v>0</v>
      </c>
      <c r="U74" s="103">
        <f t="shared" ref="U74:U137" si="25">IF(T74&gt;0,K74+O74,0)</f>
        <v>0</v>
      </c>
      <c r="V74" s="104" t="str">
        <f t="shared" ref="V74:V137" si="26">IF(T74&gt;0,$E74*$E74*T74*3.14/4*0.00000785*U74," ")</f>
        <v xml:space="preserve"> </v>
      </c>
    </row>
    <row r="75" spans="1:22" s="13" customFormat="1" ht="12.75" hidden="1">
      <c r="A75" s="189">
        <v>68</v>
      </c>
      <c r="B75" s="201" t="s">
        <v>82</v>
      </c>
      <c r="C75" s="204" t="s">
        <v>83</v>
      </c>
      <c r="D75" s="192" t="s">
        <v>17</v>
      </c>
      <c r="E75" s="166">
        <v>12</v>
      </c>
      <c r="F75" s="210">
        <v>1300</v>
      </c>
      <c r="G75" s="79">
        <v>590</v>
      </c>
      <c r="H75" s="77">
        <f t="shared" si="14"/>
        <v>687.41426987999989</v>
      </c>
      <c r="I75" s="74" t="str">
        <f t="shared" si="15"/>
        <v xml:space="preserve"> </v>
      </c>
      <c r="J75" s="84">
        <f t="shared" si="3"/>
        <v>0</v>
      </c>
      <c r="K75" s="84">
        <f t="shared" si="20"/>
        <v>0</v>
      </c>
      <c r="L75" s="93" t="str">
        <f t="shared" si="16"/>
        <v xml:space="preserve"> </v>
      </c>
      <c r="M75" s="76" t="str">
        <f t="shared" si="18"/>
        <v xml:space="preserve"> </v>
      </c>
      <c r="N75" s="103">
        <f t="shared" si="6"/>
        <v>0</v>
      </c>
      <c r="O75" s="103">
        <f t="shared" si="21"/>
        <v>0</v>
      </c>
      <c r="P75" s="104" t="str">
        <f t="shared" si="22"/>
        <v xml:space="preserve"> </v>
      </c>
      <c r="Q75" s="121" t="str">
        <f t="shared" si="19"/>
        <v xml:space="preserve"> </v>
      </c>
      <c r="R75" s="122">
        <f t="shared" si="23"/>
        <v>0</v>
      </c>
      <c r="S75" s="76" t="str">
        <f t="shared" si="24"/>
        <v xml:space="preserve"> </v>
      </c>
      <c r="T75" s="103">
        <f t="shared" si="17"/>
        <v>0</v>
      </c>
      <c r="U75" s="103">
        <f t="shared" si="25"/>
        <v>0</v>
      </c>
      <c r="V75" s="104" t="str">
        <f t="shared" si="26"/>
        <v xml:space="preserve"> </v>
      </c>
    </row>
    <row r="76" spans="1:22" s="13" customFormat="1" ht="12.75" hidden="1">
      <c r="A76" s="189">
        <v>69</v>
      </c>
      <c r="B76" s="201" t="s">
        <v>82</v>
      </c>
      <c r="C76" s="204" t="s">
        <v>83</v>
      </c>
      <c r="D76" s="192" t="s">
        <v>17</v>
      </c>
      <c r="E76" s="166">
        <v>12</v>
      </c>
      <c r="F76" s="210">
        <v>1100</v>
      </c>
      <c r="G76" s="79">
        <v>72</v>
      </c>
      <c r="H76" s="77">
        <f t="shared" ref="H76:H176" si="27">E76*E76*F76*3.14/4*0.00000785*G76*1.01</f>
        <v>70.982021087999982</v>
      </c>
      <c r="I76" s="74" t="str">
        <f t="shared" si="15"/>
        <v xml:space="preserve"> </v>
      </c>
      <c r="J76" s="84">
        <f t="shared" si="3"/>
        <v>0</v>
      </c>
      <c r="K76" s="84">
        <f t="shared" si="20"/>
        <v>0</v>
      </c>
      <c r="L76" s="93" t="str">
        <f t="shared" si="16"/>
        <v xml:space="preserve"> </v>
      </c>
      <c r="M76" s="76" t="str">
        <f t="shared" si="18"/>
        <v xml:space="preserve"> </v>
      </c>
      <c r="N76" s="103">
        <f t="shared" si="6"/>
        <v>0</v>
      </c>
      <c r="O76" s="103">
        <f t="shared" si="21"/>
        <v>0</v>
      </c>
      <c r="P76" s="104" t="str">
        <f t="shared" si="22"/>
        <v xml:space="preserve"> </v>
      </c>
      <c r="Q76" s="121" t="str">
        <f t="shared" si="19"/>
        <v xml:space="preserve"> </v>
      </c>
      <c r="R76" s="122">
        <f t="shared" si="23"/>
        <v>0</v>
      </c>
      <c r="S76" s="76" t="str">
        <f t="shared" si="24"/>
        <v xml:space="preserve"> </v>
      </c>
      <c r="T76" s="103">
        <f t="shared" si="17"/>
        <v>0</v>
      </c>
      <c r="U76" s="103">
        <f t="shared" si="25"/>
        <v>0</v>
      </c>
      <c r="V76" s="104" t="str">
        <f t="shared" si="26"/>
        <v xml:space="preserve"> </v>
      </c>
    </row>
    <row r="77" spans="1:22" s="13" customFormat="1" ht="12.75" hidden="1">
      <c r="A77" s="189">
        <v>70</v>
      </c>
      <c r="B77" s="201" t="s">
        <v>82</v>
      </c>
      <c r="C77" s="204" t="s">
        <v>83</v>
      </c>
      <c r="D77" s="192" t="s">
        <v>17</v>
      </c>
      <c r="E77" s="166">
        <v>12</v>
      </c>
      <c r="F77" s="210">
        <v>850</v>
      </c>
      <c r="G77" s="79">
        <v>220</v>
      </c>
      <c r="H77" s="77">
        <f t="shared" si="27"/>
        <v>167.59643867999998</v>
      </c>
      <c r="I77" s="74" t="str">
        <f t="shared" si="15"/>
        <v xml:space="preserve"> </v>
      </c>
      <c r="J77" s="84">
        <f t="shared" si="3"/>
        <v>0</v>
      </c>
      <c r="K77" s="84">
        <f t="shared" si="20"/>
        <v>0</v>
      </c>
      <c r="L77" s="93" t="str">
        <f t="shared" si="16"/>
        <v xml:space="preserve"> </v>
      </c>
      <c r="M77" s="76" t="str">
        <f t="shared" si="18"/>
        <v xml:space="preserve"> </v>
      </c>
      <c r="N77" s="103">
        <f t="shared" si="6"/>
        <v>0</v>
      </c>
      <c r="O77" s="103">
        <f t="shared" si="21"/>
        <v>0</v>
      </c>
      <c r="P77" s="104" t="str">
        <f t="shared" si="22"/>
        <v xml:space="preserve"> </v>
      </c>
      <c r="Q77" s="121" t="str">
        <f t="shared" si="19"/>
        <v xml:space="preserve"> </v>
      </c>
      <c r="R77" s="122">
        <f t="shared" si="23"/>
        <v>0</v>
      </c>
      <c r="S77" s="76" t="str">
        <f t="shared" si="24"/>
        <v xml:space="preserve"> </v>
      </c>
      <c r="T77" s="103">
        <f t="shared" si="17"/>
        <v>0</v>
      </c>
      <c r="U77" s="103">
        <f t="shared" si="25"/>
        <v>0</v>
      </c>
      <c r="V77" s="104" t="str">
        <f t="shared" si="26"/>
        <v xml:space="preserve"> </v>
      </c>
    </row>
    <row r="78" spans="1:22" s="13" customFormat="1" ht="12.75" hidden="1">
      <c r="A78" s="189">
        <v>71</v>
      </c>
      <c r="B78" s="201" t="s">
        <v>82</v>
      </c>
      <c r="C78" s="204" t="s">
        <v>83</v>
      </c>
      <c r="D78" s="192" t="s">
        <v>17</v>
      </c>
      <c r="E78" s="166">
        <v>12</v>
      </c>
      <c r="F78" s="210">
        <v>550</v>
      </c>
      <c r="G78" s="79">
        <v>32</v>
      </c>
      <c r="H78" s="77">
        <f t="shared" si="27"/>
        <v>15.773782463999998</v>
      </c>
      <c r="I78" s="74" t="str">
        <f t="shared" si="15"/>
        <v xml:space="preserve"> </v>
      </c>
      <c r="J78" s="84">
        <f t="shared" si="3"/>
        <v>0</v>
      </c>
      <c r="K78" s="84">
        <f t="shared" si="20"/>
        <v>0</v>
      </c>
      <c r="L78" s="93" t="str">
        <f t="shared" si="16"/>
        <v xml:space="preserve"> </v>
      </c>
      <c r="M78" s="76" t="str">
        <f t="shared" si="18"/>
        <v xml:space="preserve"> </v>
      </c>
      <c r="N78" s="103">
        <f t="shared" si="6"/>
        <v>0</v>
      </c>
      <c r="O78" s="103">
        <f t="shared" si="21"/>
        <v>0</v>
      </c>
      <c r="P78" s="104" t="str">
        <f t="shared" si="22"/>
        <v xml:space="preserve"> </v>
      </c>
      <c r="Q78" s="121" t="str">
        <f t="shared" si="19"/>
        <v xml:space="preserve"> </v>
      </c>
      <c r="R78" s="122">
        <f t="shared" si="23"/>
        <v>0</v>
      </c>
      <c r="S78" s="76" t="str">
        <f t="shared" si="24"/>
        <v xml:space="preserve"> </v>
      </c>
      <c r="T78" s="103">
        <f t="shared" si="17"/>
        <v>0</v>
      </c>
      <c r="U78" s="103">
        <f t="shared" si="25"/>
        <v>0</v>
      </c>
      <c r="V78" s="104" t="str">
        <f t="shared" si="26"/>
        <v xml:space="preserve"> </v>
      </c>
    </row>
    <row r="79" spans="1:22" s="13" customFormat="1" ht="12.75" hidden="1">
      <c r="A79" s="189">
        <v>72</v>
      </c>
      <c r="B79" s="201" t="s">
        <v>82</v>
      </c>
      <c r="C79" s="204" t="s">
        <v>83</v>
      </c>
      <c r="D79" s="192" t="s">
        <v>17</v>
      </c>
      <c r="E79" s="166">
        <v>12</v>
      </c>
      <c r="F79" s="210">
        <v>650</v>
      </c>
      <c r="G79" s="79">
        <v>10</v>
      </c>
      <c r="H79" s="77">
        <f t="shared" si="27"/>
        <v>5.8255446599999994</v>
      </c>
      <c r="I79" s="74" t="str">
        <f t="shared" si="15"/>
        <v xml:space="preserve"> </v>
      </c>
      <c r="J79" s="84">
        <f t="shared" si="3"/>
        <v>0</v>
      </c>
      <c r="K79" s="84">
        <f t="shared" si="20"/>
        <v>0</v>
      </c>
      <c r="L79" s="93" t="str">
        <f t="shared" si="16"/>
        <v xml:space="preserve"> </v>
      </c>
      <c r="M79" s="76" t="str">
        <f t="shared" si="18"/>
        <v xml:space="preserve"> </v>
      </c>
      <c r="N79" s="103">
        <f t="shared" si="6"/>
        <v>0</v>
      </c>
      <c r="O79" s="103">
        <f t="shared" si="21"/>
        <v>0</v>
      </c>
      <c r="P79" s="104" t="str">
        <f t="shared" si="22"/>
        <v xml:space="preserve"> </v>
      </c>
      <c r="Q79" s="121" t="str">
        <f t="shared" si="19"/>
        <v xml:space="preserve"> </v>
      </c>
      <c r="R79" s="122">
        <f t="shared" si="23"/>
        <v>0</v>
      </c>
      <c r="S79" s="76" t="str">
        <f t="shared" si="24"/>
        <v xml:space="preserve"> </v>
      </c>
      <c r="T79" s="103">
        <f t="shared" si="17"/>
        <v>0</v>
      </c>
      <c r="U79" s="103">
        <f t="shared" si="25"/>
        <v>0</v>
      </c>
      <c r="V79" s="104" t="str">
        <f t="shared" si="26"/>
        <v xml:space="preserve"> </v>
      </c>
    </row>
    <row r="80" spans="1:22" s="13" customFormat="1" ht="12.75" hidden="1">
      <c r="A80" s="189">
        <v>73</v>
      </c>
      <c r="B80" s="201" t="s">
        <v>82</v>
      </c>
      <c r="C80" s="204" t="s">
        <v>83</v>
      </c>
      <c r="D80" s="192" t="s">
        <v>17</v>
      </c>
      <c r="E80" s="166">
        <v>12</v>
      </c>
      <c r="F80" s="210">
        <v>1300</v>
      </c>
      <c r="G80" s="79">
        <v>90</v>
      </c>
      <c r="H80" s="77">
        <f t="shared" si="27"/>
        <v>104.85980387999999</v>
      </c>
      <c r="I80" s="74" t="str">
        <f t="shared" si="15"/>
        <v xml:space="preserve"> </v>
      </c>
      <c r="J80" s="84">
        <f t="shared" si="3"/>
        <v>0</v>
      </c>
      <c r="K80" s="84">
        <f t="shared" si="20"/>
        <v>0</v>
      </c>
      <c r="L80" s="93" t="str">
        <f t="shared" si="16"/>
        <v xml:space="preserve"> </v>
      </c>
      <c r="M80" s="76" t="str">
        <f t="shared" si="18"/>
        <v xml:space="preserve"> </v>
      </c>
      <c r="N80" s="103">
        <f t="shared" si="6"/>
        <v>0</v>
      </c>
      <c r="O80" s="103">
        <f t="shared" si="21"/>
        <v>0</v>
      </c>
      <c r="P80" s="104" t="str">
        <f t="shared" si="22"/>
        <v xml:space="preserve"> </v>
      </c>
      <c r="Q80" s="121" t="str">
        <f t="shared" si="19"/>
        <v xml:space="preserve"> </v>
      </c>
      <c r="R80" s="122">
        <f t="shared" si="23"/>
        <v>0</v>
      </c>
      <c r="S80" s="76" t="str">
        <f t="shared" si="24"/>
        <v xml:space="preserve"> </v>
      </c>
      <c r="T80" s="103">
        <f t="shared" si="17"/>
        <v>0</v>
      </c>
      <c r="U80" s="103">
        <f t="shared" si="25"/>
        <v>0</v>
      </c>
      <c r="V80" s="104" t="str">
        <f t="shared" si="26"/>
        <v xml:space="preserve"> </v>
      </c>
    </row>
    <row r="81" spans="1:22" s="13" customFormat="1" ht="12.75" hidden="1">
      <c r="A81" s="189">
        <v>74</v>
      </c>
      <c r="B81" s="201" t="s">
        <v>82</v>
      </c>
      <c r="C81" s="204" t="s">
        <v>83</v>
      </c>
      <c r="D81" s="192" t="s">
        <v>17</v>
      </c>
      <c r="E81" s="166">
        <v>12</v>
      </c>
      <c r="F81" s="210">
        <v>900</v>
      </c>
      <c r="G81" s="79">
        <v>46</v>
      </c>
      <c r="H81" s="77">
        <f t="shared" si="27"/>
        <v>37.104238295999991</v>
      </c>
      <c r="I81" s="74" t="str">
        <f t="shared" si="15"/>
        <v xml:space="preserve"> </v>
      </c>
      <c r="J81" s="84">
        <f t="shared" si="3"/>
        <v>0</v>
      </c>
      <c r="K81" s="84">
        <f t="shared" si="20"/>
        <v>0</v>
      </c>
      <c r="L81" s="93" t="str">
        <f t="shared" si="16"/>
        <v xml:space="preserve"> </v>
      </c>
      <c r="M81" s="76" t="str">
        <f t="shared" si="18"/>
        <v xml:space="preserve"> </v>
      </c>
      <c r="N81" s="103">
        <f t="shared" si="6"/>
        <v>0</v>
      </c>
      <c r="O81" s="103">
        <f t="shared" si="21"/>
        <v>0</v>
      </c>
      <c r="P81" s="104" t="str">
        <f t="shared" si="22"/>
        <v xml:space="preserve"> </v>
      </c>
      <c r="Q81" s="121" t="str">
        <f t="shared" si="19"/>
        <v xml:space="preserve"> </v>
      </c>
      <c r="R81" s="122">
        <f t="shared" si="23"/>
        <v>0</v>
      </c>
      <c r="S81" s="76" t="str">
        <f t="shared" si="24"/>
        <v xml:space="preserve"> </v>
      </c>
      <c r="T81" s="103">
        <f t="shared" si="17"/>
        <v>0</v>
      </c>
      <c r="U81" s="103">
        <f t="shared" si="25"/>
        <v>0</v>
      </c>
      <c r="V81" s="104" t="str">
        <f t="shared" si="26"/>
        <v xml:space="preserve"> </v>
      </c>
    </row>
    <row r="82" spans="1:22" s="13" customFormat="1" ht="12.75" hidden="1">
      <c r="A82" s="189">
        <v>75</v>
      </c>
      <c r="B82" s="201" t="s">
        <v>82</v>
      </c>
      <c r="C82" s="204" t="s">
        <v>83</v>
      </c>
      <c r="D82" s="192" t="s">
        <v>17</v>
      </c>
      <c r="E82" s="166">
        <v>12</v>
      </c>
      <c r="F82" s="210">
        <v>1150</v>
      </c>
      <c r="G82" s="79">
        <v>32</v>
      </c>
      <c r="H82" s="77">
        <f t="shared" si="27"/>
        <v>32.981545151999995</v>
      </c>
      <c r="I82" s="74" t="str">
        <f t="shared" si="15"/>
        <v xml:space="preserve"> </v>
      </c>
      <c r="J82" s="84">
        <f t="shared" si="3"/>
        <v>0</v>
      </c>
      <c r="K82" s="84">
        <f t="shared" si="20"/>
        <v>0</v>
      </c>
      <c r="L82" s="93" t="str">
        <f t="shared" si="16"/>
        <v xml:space="preserve"> </v>
      </c>
      <c r="M82" s="76" t="str">
        <f t="shared" si="18"/>
        <v xml:space="preserve"> </v>
      </c>
      <c r="N82" s="103">
        <f t="shared" si="6"/>
        <v>0</v>
      </c>
      <c r="O82" s="103">
        <f t="shared" si="21"/>
        <v>0</v>
      </c>
      <c r="P82" s="104" t="str">
        <f t="shared" si="22"/>
        <v xml:space="preserve"> </v>
      </c>
      <c r="Q82" s="121" t="str">
        <f t="shared" si="19"/>
        <v xml:space="preserve"> </v>
      </c>
      <c r="R82" s="122">
        <f t="shared" si="23"/>
        <v>0</v>
      </c>
      <c r="S82" s="76" t="str">
        <f t="shared" si="24"/>
        <v xml:space="preserve"> </v>
      </c>
      <c r="T82" s="103">
        <f t="shared" ref="T82:T145" si="28">IF(N82&gt;0,N82,IF(Q82=25,J82-((R82/K82)*787),IF(Q82=20,J82-((R82/K82)*600),IF(Q82=16,J82-((R82/K82)*475),0))))</f>
        <v>0</v>
      </c>
      <c r="U82" s="103">
        <f t="shared" si="25"/>
        <v>0</v>
      </c>
      <c r="V82" s="104" t="str">
        <f t="shared" si="26"/>
        <v xml:space="preserve"> </v>
      </c>
    </row>
    <row r="83" spans="1:22" s="13" customFormat="1" ht="12.75" hidden="1">
      <c r="A83" s="189">
        <v>76</v>
      </c>
      <c r="B83" s="201" t="s">
        <v>82</v>
      </c>
      <c r="C83" s="204" t="s">
        <v>83</v>
      </c>
      <c r="D83" s="192" t="s">
        <v>17</v>
      </c>
      <c r="E83" s="166">
        <v>12</v>
      </c>
      <c r="F83" s="210">
        <v>850</v>
      </c>
      <c r="G83" s="79">
        <v>14</v>
      </c>
      <c r="H83" s="77">
        <f t="shared" si="27"/>
        <v>10.665227915999999</v>
      </c>
      <c r="I83" s="74" t="str">
        <f t="shared" si="15"/>
        <v xml:space="preserve"> </v>
      </c>
      <c r="J83" s="84">
        <f t="shared" si="3"/>
        <v>0</v>
      </c>
      <c r="K83" s="84">
        <f t="shared" si="20"/>
        <v>0</v>
      </c>
      <c r="L83" s="93" t="str">
        <f t="shared" si="16"/>
        <v xml:space="preserve"> </v>
      </c>
      <c r="M83" s="76" t="str">
        <f t="shared" si="18"/>
        <v xml:space="preserve"> </v>
      </c>
      <c r="N83" s="103">
        <f t="shared" si="6"/>
        <v>0</v>
      </c>
      <c r="O83" s="103">
        <f t="shared" si="21"/>
        <v>0</v>
      </c>
      <c r="P83" s="104" t="str">
        <f t="shared" si="22"/>
        <v xml:space="preserve"> </v>
      </c>
      <c r="Q83" s="121" t="str">
        <f t="shared" si="19"/>
        <v xml:space="preserve"> </v>
      </c>
      <c r="R83" s="122">
        <f t="shared" si="23"/>
        <v>0</v>
      </c>
      <c r="S83" s="76" t="str">
        <f t="shared" si="24"/>
        <v xml:space="preserve"> </v>
      </c>
      <c r="T83" s="103">
        <f t="shared" si="28"/>
        <v>0</v>
      </c>
      <c r="U83" s="103">
        <f t="shared" si="25"/>
        <v>0</v>
      </c>
      <c r="V83" s="104" t="str">
        <f t="shared" si="26"/>
        <v xml:space="preserve"> </v>
      </c>
    </row>
    <row r="84" spans="1:22" s="13" customFormat="1" ht="12.75" hidden="1">
      <c r="A84" s="189">
        <v>77</v>
      </c>
      <c r="B84" s="201" t="s">
        <v>82</v>
      </c>
      <c r="C84" s="204" t="s">
        <v>83</v>
      </c>
      <c r="D84" s="192" t="s">
        <v>17</v>
      </c>
      <c r="E84" s="166">
        <v>12</v>
      </c>
      <c r="F84" s="210">
        <v>1050</v>
      </c>
      <c r="G84" s="79">
        <v>18</v>
      </c>
      <c r="H84" s="77">
        <f t="shared" si="27"/>
        <v>16.938891395999995</v>
      </c>
      <c r="I84" s="74" t="str">
        <f t="shared" si="15"/>
        <v xml:space="preserve"> </v>
      </c>
      <c r="J84" s="84">
        <f t="shared" si="3"/>
        <v>0</v>
      </c>
      <c r="K84" s="84">
        <f t="shared" si="20"/>
        <v>0</v>
      </c>
      <c r="L84" s="93" t="str">
        <f t="shared" si="16"/>
        <v xml:space="preserve"> </v>
      </c>
      <c r="M84" s="76" t="str">
        <f t="shared" si="18"/>
        <v xml:space="preserve"> </v>
      </c>
      <c r="N84" s="103">
        <f t="shared" si="6"/>
        <v>0</v>
      </c>
      <c r="O84" s="103">
        <f t="shared" si="21"/>
        <v>0</v>
      </c>
      <c r="P84" s="104" t="str">
        <f t="shared" si="22"/>
        <v xml:space="preserve"> </v>
      </c>
      <c r="Q84" s="121" t="str">
        <f t="shared" si="19"/>
        <v xml:space="preserve"> </v>
      </c>
      <c r="R84" s="122">
        <f t="shared" si="23"/>
        <v>0</v>
      </c>
      <c r="S84" s="76" t="str">
        <f t="shared" si="24"/>
        <v xml:space="preserve"> </v>
      </c>
      <c r="T84" s="103">
        <f t="shared" si="28"/>
        <v>0</v>
      </c>
      <c r="U84" s="103">
        <f t="shared" si="25"/>
        <v>0</v>
      </c>
      <c r="V84" s="104" t="str">
        <f t="shared" si="26"/>
        <v xml:space="preserve"> </v>
      </c>
    </row>
    <row r="85" spans="1:22" s="13" customFormat="1" ht="12.75" hidden="1">
      <c r="A85" s="189">
        <v>78</v>
      </c>
      <c r="B85" s="201" t="s">
        <v>82</v>
      </c>
      <c r="C85" s="204" t="s">
        <v>83</v>
      </c>
      <c r="D85" s="192" t="s">
        <v>17</v>
      </c>
      <c r="E85" s="166">
        <v>12</v>
      </c>
      <c r="F85" s="210">
        <v>1000</v>
      </c>
      <c r="G85" s="79">
        <v>10</v>
      </c>
      <c r="H85" s="77">
        <f t="shared" si="27"/>
        <v>8.9623764000000001</v>
      </c>
      <c r="I85" s="74" t="str">
        <f t="shared" si="15"/>
        <v xml:space="preserve"> </v>
      </c>
      <c r="J85" s="84">
        <f t="shared" si="3"/>
        <v>0</v>
      </c>
      <c r="K85" s="84">
        <f t="shared" si="20"/>
        <v>0</v>
      </c>
      <c r="L85" s="93" t="str">
        <f t="shared" si="16"/>
        <v xml:space="preserve"> </v>
      </c>
      <c r="M85" s="76" t="str">
        <f t="shared" si="18"/>
        <v xml:space="preserve"> </v>
      </c>
      <c r="N85" s="103">
        <f t="shared" si="6"/>
        <v>0</v>
      </c>
      <c r="O85" s="103">
        <f t="shared" si="21"/>
        <v>0</v>
      </c>
      <c r="P85" s="104" t="str">
        <f t="shared" si="22"/>
        <v xml:space="preserve"> </v>
      </c>
      <c r="Q85" s="121" t="str">
        <f t="shared" si="19"/>
        <v xml:space="preserve"> </v>
      </c>
      <c r="R85" s="122">
        <f t="shared" si="23"/>
        <v>0</v>
      </c>
      <c r="S85" s="76" t="str">
        <f t="shared" si="24"/>
        <v xml:space="preserve"> </v>
      </c>
      <c r="T85" s="103">
        <f t="shared" si="28"/>
        <v>0</v>
      </c>
      <c r="U85" s="103">
        <f t="shared" si="25"/>
        <v>0</v>
      </c>
      <c r="V85" s="104" t="str">
        <f t="shared" si="26"/>
        <v xml:space="preserve"> </v>
      </c>
    </row>
    <row r="86" spans="1:22" s="13" customFormat="1" ht="12.75" hidden="1">
      <c r="A86" s="189">
        <v>79</v>
      </c>
      <c r="B86" s="201" t="s">
        <v>82</v>
      </c>
      <c r="C86" s="204" t="s">
        <v>83</v>
      </c>
      <c r="D86" s="192" t="s">
        <v>17</v>
      </c>
      <c r="E86" s="166">
        <v>12</v>
      </c>
      <c r="F86" s="210">
        <v>2150</v>
      </c>
      <c r="G86" s="79">
        <v>4</v>
      </c>
      <c r="H86" s="77">
        <f t="shared" si="27"/>
        <v>7.7076437039999997</v>
      </c>
      <c r="I86" s="74" t="str">
        <f t="shared" si="15"/>
        <v xml:space="preserve"> </v>
      </c>
      <c r="J86" s="84">
        <f t="shared" si="3"/>
        <v>0</v>
      </c>
      <c r="K86" s="84">
        <f t="shared" si="20"/>
        <v>0</v>
      </c>
      <c r="L86" s="93" t="str">
        <f t="shared" si="16"/>
        <v xml:space="preserve"> </v>
      </c>
      <c r="M86" s="76" t="str">
        <f t="shared" si="18"/>
        <v xml:space="preserve"> </v>
      </c>
      <c r="N86" s="103">
        <f t="shared" si="6"/>
        <v>0</v>
      </c>
      <c r="O86" s="103">
        <f t="shared" si="21"/>
        <v>0</v>
      </c>
      <c r="P86" s="104" t="str">
        <f t="shared" si="22"/>
        <v xml:space="preserve"> </v>
      </c>
      <c r="Q86" s="121" t="str">
        <f t="shared" si="19"/>
        <v xml:space="preserve"> </v>
      </c>
      <c r="R86" s="122">
        <f t="shared" si="23"/>
        <v>0</v>
      </c>
      <c r="S86" s="76" t="str">
        <f t="shared" si="24"/>
        <v xml:space="preserve"> </v>
      </c>
      <c r="T86" s="103">
        <f t="shared" si="28"/>
        <v>0</v>
      </c>
      <c r="U86" s="103">
        <f t="shared" si="25"/>
        <v>0</v>
      </c>
      <c r="V86" s="104" t="str">
        <f t="shared" si="26"/>
        <v xml:space="preserve"> </v>
      </c>
    </row>
    <row r="87" spans="1:22" s="13" customFormat="1" ht="12.75" hidden="1">
      <c r="A87" s="189">
        <v>80</v>
      </c>
      <c r="B87" s="201" t="s">
        <v>82</v>
      </c>
      <c r="C87" s="204" t="s">
        <v>83</v>
      </c>
      <c r="D87" s="192" t="s">
        <v>17</v>
      </c>
      <c r="E87" s="166">
        <v>12</v>
      </c>
      <c r="F87" s="210">
        <v>2200</v>
      </c>
      <c r="G87" s="79">
        <v>12</v>
      </c>
      <c r="H87" s="77">
        <f t="shared" si="27"/>
        <v>23.660673695999996</v>
      </c>
      <c r="I87" s="74" t="str">
        <f t="shared" si="15"/>
        <v xml:space="preserve"> </v>
      </c>
      <c r="J87" s="84">
        <f t="shared" si="3"/>
        <v>0</v>
      </c>
      <c r="K87" s="84">
        <f t="shared" si="20"/>
        <v>0</v>
      </c>
      <c r="L87" s="93" t="str">
        <f t="shared" si="16"/>
        <v xml:space="preserve"> </v>
      </c>
      <c r="M87" s="76" t="str">
        <f t="shared" si="18"/>
        <v xml:space="preserve"> </v>
      </c>
      <c r="N87" s="103">
        <f t="shared" si="6"/>
        <v>0</v>
      </c>
      <c r="O87" s="103">
        <f t="shared" si="21"/>
        <v>0</v>
      </c>
      <c r="P87" s="104" t="str">
        <f t="shared" si="22"/>
        <v xml:space="preserve"> </v>
      </c>
      <c r="Q87" s="121" t="str">
        <f t="shared" si="19"/>
        <v xml:space="preserve"> </v>
      </c>
      <c r="R87" s="122">
        <f t="shared" si="23"/>
        <v>0</v>
      </c>
      <c r="S87" s="76" t="str">
        <f t="shared" si="24"/>
        <v xml:space="preserve"> </v>
      </c>
      <c r="T87" s="103">
        <f t="shared" si="28"/>
        <v>0</v>
      </c>
      <c r="U87" s="103">
        <f t="shared" si="25"/>
        <v>0</v>
      </c>
      <c r="V87" s="104" t="str">
        <f t="shared" si="26"/>
        <v xml:space="preserve"> </v>
      </c>
    </row>
    <row r="88" spans="1:22" s="13" customFormat="1" ht="12.75" hidden="1">
      <c r="A88" s="189">
        <v>81</v>
      </c>
      <c r="B88" s="201" t="s">
        <v>82</v>
      </c>
      <c r="C88" s="204" t="s">
        <v>83</v>
      </c>
      <c r="D88" s="192" t="s">
        <v>17</v>
      </c>
      <c r="E88" s="166">
        <v>16</v>
      </c>
      <c r="F88" s="210">
        <v>9250</v>
      </c>
      <c r="G88" s="79">
        <v>2</v>
      </c>
      <c r="H88" s="77">
        <f t="shared" si="27"/>
        <v>29.476260159999999</v>
      </c>
      <c r="I88" s="74">
        <f t="shared" si="15"/>
        <v>16</v>
      </c>
      <c r="J88" s="84">
        <f t="shared" si="3"/>
        <v>2750</v>
      </c>
      <c r="K88" s="84">
        <f t="shared" si="20"/>
        <v>2</v>
      </c>
      <c r="L88" s="93">
        <f t="shared" si="16"/>
        <v>8.6764479999999988</v>
      </c>
      <c r="M88" s="76" t="str">
        <f t="shared" si="18"/>
        <v xml:space="preserve"> </v>
      </c>
      <c r="N88" s="103">
        <f t="shared" si="6"/>
        <v>0</v>
      </c>
      <c r="O88" s="103">
        <f t="shared" si="21"/>
        <v>0</v>
      </c>
      <c r="P88" s="104" t="str">
        <f t="shared" si="22"/>
        <v xml:space="preserve"> </v>
      </c>
      <c r="Q88" s="121">
        <f t="shared" si="19"/>
        <v>16</v>
      </c>
      <c r="R88" s="122">
        <f t="shared" si="23"/>
        <v>10</v>
      </c>
      <c r="S88" s="76">
        <f t="shared" si="24"/>
        <v>16</v>
      </c>
      <c r="T88" s="103">
        <f t="shared" si="28"/>
        <v>375</v>
      </c>
      <c r="U88" s="103">
        <f t="shared" si="25"/>
        <v>2</v>
      </c>
      <c r="V88" s="104">
        <f t="shared" si="26"/>
        <v>1.183152</v>
      </c>
    </row>
    <row r="89" spans="1:22" s="13" customFormat="1" ht="12.75" hidden="1">
      <c r="A89" s="189">
        <v>82</v>
      </c>
      <c r="B89" s="201" t="s">
        <v>82</v>
      </c>
      <c r="C89" s="204" t="s">
        <v>83</v>
      </c>
      <c r="D89" s="192" t="s">
        <v>17</v>
      </c>
      <c r="E89" s="166">
        <v>16</v>
      </c>
      <c r="F89" s="210">
        <v>9400</v>
      </c>
      <c r="G89" s="79">
        <v>4</v>
      </c>
      <c r="H89" s="77">
        <f t="shared" si="27"/>
        <v>59.908507135999997</v>
      </c>
      <c r="I89" s="74">
        <f t="shared" si="15"/>
        <v>16</v>
      </c>
      <c r="J89" s="84">
        <f t="shared" si="3"/>
        <v>2600</v>
      </c>
      <c r="K89" s="84">
        <f t="shared" si="20"/>
        <v>4</v>
      </c>
      <c r="L89" s="93">
        <f t="shared" si="16"/>
        <v>16.406374399999997</v>
      </c>
      <c r="M89" s="76" t="str">
        <f t="shared" si="18"/>
        <v xml:space="preserve"> </v>
      </c>
      <c r="N89" s="103">
        <f t="shared" si="6"/>
        <v>0</v>
      </c>
      <c r="O89" s="103">
        <f t="shared" si="21"/>
        <v>0</v>
      </c>
      <c r="P89" s="104" t="str">
        <f t="shared" si="22"/>
        <v xml:space="preserve"> </v>
      </c>
      <c r="Q89" s="121">
        <f t="shared" si="19"/>
        <v>16</v>
      </c>
      <c r="R89" s="122">
        <f t="shared" si="23"/>
        <v>20</v>
      </c>
      <c r="S89" s="76">
        <f t="shared" si="24"/>
        <v>16</v>
      </c>
      <c r="T89" s="103">
        <f t="shared" si="28"/>
        <v>225</v>
      </c>
      <c r="U89" s="103">
        <f t="shared" si="25"/>
        <v>4</v>
      </c>
      <c r="V89" s="104">
        <f t="shared" si="26"/>
        <v>1.4197823999999999</v>
      </c>
    </row>
    <row r="90" spans="1:22" s="13" customFormat="1" ht="12.75" hidden="1">
      <c r="A90" s="189">
        <v>83</v>
      </c>
      <c r="B90" s="201" t="s">
        <v>82</v>
      </c>
      <c r="C90" s="204" t="s">
        <v>83</v>
      </c>
      <c r="D90" s="192" t="s">
        <v>17</v>
      </c>
      <c r="E90" s="166">
        <v>16</v>
      </c>
      <c r="F90" s="210">
        <v>9200</v>
      </c>
      <c r="G90" s="79">
        <v>2</v>
      </c>
      <c r="H90" s="77">
        <f t="shared" si="27"/>
        <v>29.316929024</v>
      </c>
      <c r="I90" s="74">
        <f t="shared" si="15"/>
        <v>16</v>
      </c>
      <c r="J90" s="84">
        <f t="shared" si="3"/>
        <v>2800</v>
      </c>
      <c r="K90" s="84">
        <f t="shared" si="20"/>
        <v>2</v>
      </c>
      <c r="L90" s="93">
        <f t="shared" si="16"/>
        <v>8.8342016000000001</v>
      </c>
      <c r="M90" s="76" t="str">
        <f t="shared" si="18"/>
        <v xml:space="preserve"> </v>
      </c>
      <c r="N90" s="103">
        <f t="shared" si="6"/>
        <v>0</v>
      </c>
      <c r="O90" s="103">
        <f t="shared" si="21"/>
        <v>0</v>
      </c>
      <c r="P90" s="104" t="str">
        <f t="shared" si="22"/>
        <v xml:space="preserve"> </v>
      </c>
      <c r="Q90" s="121">
        <f t="shared" si="19"/>
        <v>16</v>
      </c>
      <c r="R90" s="122">
        <f t="shared" si="23"/>
        <v>10</v>
      </c>
      <c r="S90" s="76">
        <f t="shared" si="24"/>
        <v>16</v>
      </c>
      <c r="T90" s="103">
        <f t="shared" si="28"/>
        <v>425</v>
      </c>
      <c r="U90" s="103">
        <f t="shared" si="25"/>
        <v>2</v>
      </c>
      <c r="V90" s="104">
        <f t="shared" si="26"/>
        <v>1.3409055999999999</v>
      </c>
    </row>
    <row r="91" spans="1:22" s="13" customFormat="1" ht="12.75" hidden="1">
      <c r="A91" s="189">
        <v>84</v>
      </c>
      <c r="B91" s="201" t="s">
        <v>82</v>
      </c>
      <c r="C91" s="204" t="s">
        <v>83</v>
      </c>
      <c r="D91" s="192" t="s">
        <v>17</v>
      </c>
      <c r="E91" s="166">
        <v>16</v>
      </c>
      <c r="F91" s="210">
        <v>7650</v>
      </c>
      <c r="G91" s="79">
        <v>4</v>
      </c>
      <c r="H91" s="77">
        <f t="shared" si="27"/>
        <v>48.755327615999995</v>
      </c>
      <c r="I91" s="74">
        <f t="shared" si="15"/>
        <v>16</v>
      </c>
      <c r="J91" s="84">
        <f t="shared" si="3"/>
        <v>4350</v>
      </c>
      <c r="K91" s="84">
        <f t="shared" si="20"/>
        <v>4</v>
      </c>
      <c r="L91" s="93">
        <f t="shared" si="16"/>
        <v>27.449126399999997</v>
      </c>
      <c r="M91" s="76" t="str">
        <f t="shared" si="18"/>
        <v xml:space="preserve"> </v>
      </c>
      <c r="N91" s="103">
        <f t="shared" si="6"/>
        <v>0</v>
      </c>
      <c r="O91" s="103">
        <f t="shared" si="21"/>
        <v>0</v>
      </c>
      <c r="P91" s="104" t="str">
        <f t="shared" si="22"/>
        <v xml:space="preserve"> </v>
      </c>
      <c r="Q91" s="121">
        <f t="shared" si="19"/>
        <v>16</v>
      </c>
      <c r="R91" s="122">
        <f t="shared" si="23"/>
        <v>36</v>
      </c>
      <c r="S91" s="76">
        <f t="shared" si="24"/>
        <v>16</v>
      </c>
      <c r="T91" s="103">
        <f t="shared" si="28"/>
        <v>75</v>
      </c>
      <c r="U91" s="103">
        <f t="shared" si="25"/>
        <v>4</v>
      </c>
      <c r="V91" s="104">
        <f t="shared" si="26"/>
        <v>0.47326079999999998</v>
      </c>
    </row>
    <row r="92" spans="1:22" s="13" customFormat="1" ht="12.75" hidden="1">
      <c r="A92" s="189">
        <v>85</v>
      </c>
      <c r="B92" s="201" t="s">
        <v>82</v>
      </c>
      <c r="C92" s="204" t="s">
        <v>83</v>
      </c>
      <c r="D92" s="192" t="s">
        <v>17</v>
      </c>
      <c r="E92" s="166">
        <v>16</v>
      </c>
      <c r="F92" s="210">
        <v>7550</v>
      </c>
      <c r="G92" s="79">
        <v>1</v>
      </c>
      <c r="H92" s="77">
        <f t="shared" si="27"/>
        <v>12.029500767999998</v>
      </c>
      <c r="I92" s="74">
        <f t="shared" si="15"/>
        <v>16</v>
      </c>
      <c r="J92" s="84">
        <f t="shared" si="3"/>
        <v>4450</v>
      </c>
      <c r="K92" s="84">
        <f t="shared" si="20"/>
        <v>1</v>
      </c>
      <c r="L92" s="93">
        <f t="shared" si="16"/>
        <v>7.0200351999999997</v>
      </c>
      <c r="M92" s="76" t="str">
        <f t="shared" si="18"/>
        <v xml:space="preserve"> </v>
      </c>
      <c r="N92" s="103">
        <f t="shared" si="6"/>
        <v>0</v>
      </c>
      <c r="O92" s="103">
        <f t="shared" si="21"/>
        <v>0</v>
      </c>
      <c r="P92" s="104" t="str">
        <f t="shared" si="22"/>
        <v xml:space="preserve"> </v>
      </c>
      <c r="Q92" s="121">
        <f t="shared" si="19"/>
        <v>16</v>
      </c>
      <c r="R92" s="122">
        <f t="shared" si="23"/>
        <v>9</v>
      </c>
      <c r="S92" s="76">
        <f t="shared" si="24"/>
        <v>16</v>
      </c>
      <c r="T92" s="103">
        <f t="shared" si="28"/>
        <v>175</v>
      </c>
      <c r="U92" s="103">
        <f t="shared" si="25"/>
        <v>1</v>
      </c>
      <c r="V92" s="104">
        <f t="shared" si="26"/>
        <v>0.2760688</v>
      </c>
    </row>
    <row r="93" spans="1:22" s="13" customFormat="1" ht="12.75" hidden="1">
      <c r="A93" s="189">
        <v>86</v>
      </c>
      <c r="B93" s="201" t="s">
        <v>82</v>
      </c>
      <c r="C93" s="204" t="s">
        <v>83</v>
      </c>
      <c r="D93" s="192" t="s">
        <v>17</v>
      </c>
      <c r="E93" s="166">
        <v>16</v>
      </c>
      <c r="F93" s="210">
        <v>8200</v>
      </c>
      <c r="G93" s="79">
        <v>2</v>
      </c>
      <c r="H93" s="77">
        <f t="shared" si="27"/>
        <v>26.130306303999998</v>
      </c>
      <c r="I93" s="74">
        <f t="shared" si="15"/>
        <v>16</v>
      </c>
      <c r="J93" s="84">
        <f t="shared" si="3"/>
        <v>3800</v>
      </c>
      <c r="K93" s="84">
        <f t="shared" si="20"/>
        <v>2</v>
      </c>
      <c r="L93" s="93">
        <f t="shared" si="16"/>
        <v>11.989273599999999</v>
      </c>
      <c r="M93" s="76" t="str">
        <f t="shared" si="18"/>
        <v xml:space="preserve"> </v>
      </c>
      <c r="N93" s="103">
        <f t="shared" si="6"/>
        <v>0</v>
      </c>
      <c r="O93" s="103">
        <f t="shared" si="21"/>
        <v>0</v>
      </c>
      <c r="P93" s="104" t="str">
        <f t="shared" si="22"/>
        <v xml:space="preserve"> </v>
      </c>
      <c r="Q93" s="121">
        <f t="shared" si="19"/>
        <v>16</v>
      </c>
      <c r="R93" s="122">
        <f t="shared" si="23"/>
        <v>16</v>
      </c>
      <c r="S93" s="76" t="str">
        <f t="shared" si="24"/>
        <v xml:space="preserve"> </v>
      </c>
      <c r="T93" s="103">
        <f t="shared" si="28"/>
        <v>0</v>
      </c>
      <c r="U93" s="103">
        <f t="shared" si="25"/>
        <v>0</v>
      </c>
      <c r="V93" s="104" t="str">
        <f t="shared" si="26"/>
        <v xml:space="preserve"> </v>
      </c>
    </row>
    <row r="94" spans="1:22" s="13" customFormat="1" ht="12.75" hidden="1">
      <c r="A94" s="189">
        <v>87</v>
      </c>
      <c r="B94" s="201" t="s">
        <v>82</v>
      </c>
      <c r="C94" s="204" t="s">
        <v>83</v>
      </c>
      <c r="D94" s="192" t="s">
        <v>17</v>
      </c>
      <c r="E94" s="166">
        <v>16</v>
      </c>
      <c r="F94" s="210">
        <v>7300</v>
      </c>
      <c r="G94" s="79">
        <v>1</v>
      </c>
      <c r="H94" s="77">
        <f t="shared" si="27"/>
        <v>11.631172927999998</v>
      </c>
      <c r="I94" s="74">
        <f t="shared" si="15"/>
        <v>16</v>
      </c>
      <c r="J94" s="84">
        <f t="shared" si="3"/>
        <v>4700</v>
      </c>
      <c r="K94" s="84">
        <f t="shared" si="20"/>
        <v>1</v>
      </c>
      <c r="L94" s="93">
        <f t="shared" si="16"/>
        <v>7.4144191999999993</v>
      </c>
      <c r="M94" s="76" t="str">
        <f t="shared" si="18"/>
        <v xml:space="preserve"> </v>
      </c>
      <c r="N94" s="103">
        <f t="shared" si="6"/>
        <v>0</v>
      </c>
      <c r="O94" s="103">
        <f t="shared" si="21"/>
        <v>0</v>
      </c>
      <c r="P94" s="104" t="str">
        <f t="shared" si="22"/>
        <v xml:space="preserve"> </v>
      </c>
      <c r="Q94" s="121">
        <f t="shared" si="19"/>
        <v>16</v>
      </c>
      <c r="R94" s="122">
        <f t="shared" si="23"/>
        <v>9</v>
      </c>
      <c r="S94" s="76">
        <f t="shared" si="24"/>
        <v>16</v>
      </c>
      <c r="T94" s="103">
        <f t="shared" si="28"/>
        <v>425</v>
      </c>
      <c r="U94" s="103">
        <f t="shared" si="25"/>
        <v>1</v>
      </c>
      <c r="V94" s="104">
        <f t="shared" si="26"/>
        <v>0.67045279999999996</v>
      </c>
    </row>
    <row r="95" spans="1:22" s="13" customFormat="1" ht="12.75">
      <c r="A95" s="189">
        <v>88</v>
      </c>
      <c r="B95" s="201" t="s">
        <v>82</v>
      </c>
      <c r="C95" s="204" t="s">
        <v>83</v>
      </c>
      <c r="D95" s="192" t="s">
        <v>17</v>
      </c>
      <c r="E95" s="166">
        <v>20</v>
      </c>
      <c r="F95" s="210">
        <v>9050</v>
      </c>
      <c r="G95" s="79">
        <v>2</v>
      </c>
      <c r="H95" s="77">
        <f t="shared" si="27"/>
        <v>45.060836899999998</v>
      </c>
      <c r="I95" s="74">
        <f t="shared" si="15"/>
        <v>20</v>
      </c>
      <c r="J95" s="84">
        <f t="shared" si="3"/>
        <v>2950</v>
      </c>
      <c r="K95" s="84">
        <f t="shared" si="20"/>
        <v>2</v>
      </c>
      <c r="L95" s="93">
        <f t="shared" si="16"/>
        <v>14.542909999999999</v>
      </c>
      <c r="M95" s="76" t="str">
        <f t="shared" si="18"/>
        <v xml:space="preserve"> </v>
      </c>
      <c r="N95" s="103">
        <f t="shared" si="6"/>
        <v>0</v>
      </c>
      <c r="O95" s="103">
        <f t="shared" si="21"/>
        <v>0</v>
      </c>
      <c r="P95" s="104" t="str">
        <f t="shared" si="22"/>
        <v xml:space="preserve"> </v>
      </c>
      <c r="Q95" s="121">
        <f t="shared" si="19"/>
        <v>20</v>
      </c>
      <c r="R95" s="122">
        <f t="shared" si="23"/>
        <v>8</v>
      </c>
      <c r="S95" s="76">
        <f t="shared" si="24"/>
        <v>20</v>
      </c>
      <c r="T95" s="103">
        <f t="shared" si="28"/>
        <v>550</v>
      </c>
      <c r="U95" s="103">
        <f t="shared" si="25"/>
        <v>2</v>
      </c>
      <c r="V95" s="104">
        <f t="shared" si="26"/>
        <v>2.7113899999999997</v>
      </c>
    </row>
    <row r="96" spans="1:22" s="13" customFormat="1" ht="12.75">
      <c r="A96" s="189">
        <v>89</v>
      </c>
      <c r="B96" s="201" t="s">
        <v>82</v>
      </c>
      <c r="C96" s="204" t="s">
        <v>83</v>
      </c>
      <c r="D96" s="192" t="s">
        <v>17</v>
      </c>
      <c r="E96" s="166">
        <v>20</v>
      </c>
      <c r="F96" s="210">
        <v>9550</v>
      </c>
      <c r="G96" s="79">
        <v>4</v>
      </c>
      <c r="H96" s="77">
        <f t="shared" si="27"/>
        <v>95.10077179999999</v>
      </c>
      <c r="I96" s="74">
        <f t="shared" si="15"/>
        <v>20</v>
      </c>
      <c r="J96" s="84">
        <f t="shared" si="3"/>
        <v>2450</v>
      </c>
      <c r="K96" s="84">
        <f t="shared" si="20"/>
        <v>4</v>
      </c>
      <c r="L96" s="93">
        <f t="shared" si="16"/>
        <v>24.156019999999998</v>
      </c>
      <c r="M96" s="76" t="str">
        <f t="shared" si="18"/>
        <v xml:space="preserve"> </v>
      </c>
      <c r="N96" s="103">
        <f t="shared" si="6"/>
        <v>0</v>
      </c>
      <c r="O96" s="103">
        <f t="shared" si="21"/>
        <v>0</v>
      </c>
      <c r="P96" s="104" t="str">
        <f t="shared" si="22"/>
        <v xml:space="preserve"> </v>
      </c>
      <c r="Q96" s="121">
        <f t="shared" si="19"/>
        <v>20</v>
      </c>
      <c r="R96" s="122">
        <f t="shared" si="23"/>
        <v>16</v>
      </c>
      <c r="S96" s="76">
        <f t="shared" si="24"/>
        <v>20</v>
      </c>
      <c r="T96" s="103">
        <f t="shared" si="28"/>
        <v>50</v>
      </c>
      <c r="U96" s="103">
        <f t="shared" si="25"/>
        <v>4</v>
      </c>
      <c r="V96" s="104">
        <f t="shared" si="26"/>
        <v>0.49297999999999997</v>
      </c>
    </row>
    <row r="97" spans="1:22" s="13" customFormat="1" ht="12.75">
      <c r="A97" s="189">
        <v>90</v>
      </c>
      <c r="B97" s="201" t="s">
        <v>82</v>
      </c>
      <c r="C97" s="204" t="s">
        <v>83</v>
      </c>
      <c r="D97" s="192" t="s">
        <v>17</v>
      </c>
      <c r="E97" s="166">
        <v>20</v>
      </c>
      <c r="F97" s="210">
        <v>9000</v>
      </c>
      <c r="G97" s="79">
        <v>2</v>
      </c>
      <c r="H97" s="77">
        <f t="shared" si="27"/>
        <v>44.811881999999997</v>
      </c>
      <c r="I97" s="74">
        <f t="shared" si="15"/>
        <v>20</v>
      </c>
      <c r="J97" s="84">
        <f t="shared" si="3"/>
        <v>3000</v>
      </c>
      <c r="K97" s="84">
        <f t="shared" si="20"/>
        <v>2</v>
      </c>
      <c r="L97" s="93">
        <f t="shared" si="16"/>
        <v>14.789399999999999</v>
      </c>
      <c r="M97" s="76" t="str">
        <f t="shared" si="18"/>
        <v xml:space="preserve"> </v>
      </c>
      <c r="N97" s="103">
        <f t="shared" si="6"/>
        <v>0</v>
      </c>
      <c r="O97" s="103">
        <f t="shared" si="21"/>
        <v>0</v>
      </c>
      <c r="P97" s="104" t="str">
        <f t="shared" si="22"/>
        <v xml:space="preserve"> </v>
      </c>
      <c r="Q97" s="121">
        <f t="shared" si="19"/>
        <v>20</v>
      </c>
      <c r="R97" s="122">
        <f t="shared" si="23"/>
        <v>10</v>
      </c>
      <c r="S97" s="76" t="str">
        <f t="shared" si="24"/>
        <v xml:space="preserve"> </v>
      </c>
      <c r="T97" s="103">
        <f t="shared" si="28"/>
        <v>0</v>
      </c>
      <c r="U97" s="103">
        <f t="shared" si="25"/>
        <v>0</v>
      </c>
      <c r="V97" s="104" t="str">
        <f t="shared" si="26"/>
        <v xml:space="preserve"> </v>
      </c>
    </row>
    <row r="98" spans="1:22" s="13" customFormat="1" ht="12.75">
      <c r="A98" s="189">
        <v>91</v>
      </c>
      <c r="B98" s="201" t="s">
        <v>82</v>
      </c>
      <c r="C98" s="204" t="s">
        <v>83</v>
      </c>
      <c r="D98" s="192" t="s">
        <v>17</v>
      </c>
      <c r="E98" s="166">
        <v>20</v>
      </c>
      <c r="F98" s="210">
        <v>9150</v>
      </c>
      <c r="G98" s="79">
        <v>4</v>
      </c>
      <c r="H98" s="77">
        <f t="shared" si="27"/>
        <v>91.117493400000001</v>
      </c>
      <c r="I98" s="74">
        <f t="shared" si="15"/>
        <v>20</v>
      </c>
      <c r="J98" s="84">
        <f t="shared" si="3"/>
        <v>2850</v>
      </c>
      <c r="K98" s="84">
        <f t="shared" si="20"/>
        <v>4</v>
      </c>
      <c r="L98" s="93">
        <f t="shared" si="16"/>
        <v>28.099859999999996</v>
      </c>
      <c r="M98" s="76" t="str">
        <f t="shared" si="18"/>
        <v xml:space="preserve"> </v>
      </c>
      <c r="N98" s="103">
        <f t="shared" si="6"/>
        <v>0</v>
      </c>
      <c r="O98" s="103">
        <f t="shared" si="21"/>
        <v>0</v>
      </c>
      <c r="P98" s="104" t="str">
        <f t="shared" si="22"/>
        <v xml:space="preserve"> </v>
      </c>
      <c r="Q98" s="121">
        <f t="shared" si="19"/>
        <v>20</v>
      </c>
      <c r="R98" s="122">
        <f t="shared" si="23"/>
        <v>16</v>
      </c>
      <c r="S98" s="76">
        <f t="shared" si="24"/>
        <v>20</v>
      </c>
      <c r="T98" s="103">
        <f t="shared" si="28"/>
        <v>450</v>
      </c>
      <c r="U98" s="103">
        <f t="shared" si="25"/>
        <v>4</v>
      </c>
      <c r="V98" s="104">
        <f t="shared" si="26"/>
        <v>4.43682</v>
      </c>
    </row>
    <row r="99" spans="1:22" s="13" customFormat="1" ht="12.75">
      <c r="A99" s="189">
        <v>92</v>
      </c>
      <c r="B99" s="201" t="s">
        <v>82</v>
      </c>
      <c r="C99" s="204" t="s">
        <v>83</v>
      </c>
      <c r="D99" s="192" t="s">
        <v>17</v>
      </c>
      <c r="E99" s="166">
        <v>20</v>
      </c>
      <c r="F99" s="210">
        <v>9700</v>
      </c>
      <c r="G99" s="79">
        <v>4</v>
      </c>
      <c r="H99" s="77">
        <f t="shared" si="27"/>
        <v>96.594501199999982</v>
      </c>
      <c r="I99" s="74">
        <f t="shared" si="15"/>
        <v>20</v>
      </c>
      <c r="J99" s="84">
        <f t="shared" si="3"/>
        <v>2300</v>
      </c>
      <c r="K99" s="84">
        <f t="shared" si="20"/>
        <v>4</v>
      </c>
      <c r="L99" s="93">
        <f t="shared" si="16"/>
        <v>22.677079999999997</v>
      </c>
      <c r="M99" s="76" t="str">
        <f t="shared" si="18"/>
        <v xml:space="preserve"> </v>
      </c>
      <c r="N99" s="103">
        <f t="shared" si="6"/>
        <v>0</v>
      </c>
      <c r="O99" s="103">
        <f t="shared" si="21"/>
        <v>0</v>
      </c>
      <c r="P99" s="104" t="str">
        <f t="shared" si="22"/>
        <v xml:space="preserve"> </v>
      </c>
      <c r="Q99" s="121">
        <f t="shared" si="19"/>
        <v>20</v>
      </c>
      <c r="R99" s="122">
        <f t="shared" si="23"/>
        <v>12</v>
      </c>
      <c r="S99" s="76">
        <f t="shared" si="24"/>
        <v>20</v>
      </c>
      <c r="T99" s="103">
        <f t="shared" si="28"/>
        <v>500</v>
      </c>
      <c r="U99" s="103">
        <f t="shared" si="25"/>
        <v>4</v>
      </c>
      <c r="V99" s="104">
        <f t="shared" si="26"/>
        <v>4.9297999999999993</v>
      </c>
    </row>
    <row r="100" spans="1:22" s="13" customFormat="1" ht="12.75">
      <c r="A100" s="189">
        <v>93</v>
      </c>
      <c r="B100" s="201" t="s">
        <v>82</v>
      </c>
      <c r="C100" s="204" t="s">
        <v>83</v>
      </c>
      <c r="D100" s="192" t="s">
        <v>17</v>
      </c>
      <c r="E100" s="166">
        <v>20</v>
      </c>
      <c r="F100" s="210">
        <v>8700</v>
      </c>
      <c r="G100" s="79">
        <v>4</v>
      </c>
      <c r="H100" s="77">
        <f t="shared" si="27"/>
        <v>86.636305199999995</v>
      </c>
      <c r="I100" s="74">
        <f t="shared" si="15"/>
        <v>20</v>
      </c>
      <c r="J100" s="84">
        <f t="shared" si="3"/>
        <v>3300</v>
      </c>
      <c r="K100" s="84">
        <f t="shared" si="20"/>
        <v>4</v>
      </c>
      <c r="L100" s="93">
        <f t="shared" si="16"/>
        <v>32.536679999999997</v>
      </c>
      <c r="M100" s="76" t="str">
        <f t="shared" si="18"/>
        <v xml:space="preserve"> </v>
      </c>
      <c r="N100" s="103">
        <f t="shared" si="6"/>
        <v>0</v>
      </c>
      <c r="O100" s="103">
        <f t="shared" si="21"/>
        <v>0</v>
      </c>
      <c r="P100" s="104" t="str">
        <f t="shared" si="22"/>
        <v xml:space="preserve"> </v>
      </c>
      <c r="Q100" s="121">
        <f t="shared" si="19"/>
        <v>20</v>
      </c>
      <c r="R100" s="122">
        <f t="shared" si="23"/>
        <v>20</v>
      </c>
      <c r="S100" s="76">
        <f t="shared" si="24"/>
        <v>20</v>
      </c>
      <c r="T100" s="103">
        <f t="shared" si="28"/>
        <v>300</v>
      </c>
      <c r="U100" s="103">
        <f t="shared" si="25"/>
        <v>4</v>
      </c>
      <c r="V100" s="104">
        <f t="shared" si="26"/>
        <v>2.9578799999999998</v>
      </c>
    </row>
    <row r="101" spans="1:22" s="13" customFormat="1" ht="12.75">
      <c r="A101" s="189">
        <v>94</v>
      </c>
      <c r="B101" s="201" t="s">
        <v>82</v>
      </c>
      <c r="C101" s="204" t="s">
        <v>83</v>
      </c>
      <c r="D101" s="192" t="s">
        <v>17</v>
      </c>
      <c r="E101" s="166">
        <v>20</v>
      </c>
      <c r="F101" s="210">
        <v>8850</v>
      </c>
      <c r="G101" s="79">
        <v>4</v>
      </c>
      <c r="H101" s="77">
        <f t="shared" si="27"/>
        <v>88.130034600000002</v>
      </c>
      <c r="I101" s="74">
        <f t="shared" si="15"/>
        <v>20</v>
      </c>
      <c r="J101" s="84">
        <f t="shared" si="3"/>
        <v>3150</v>
      </c>
      <c r="K101" s="84">
        <f t="shared" si="20"/>
        <v>4</v>
      </c>
      <c r="L101" s="93">
        <f t="shared" si="16"/>
        <v>31.057739999999999</v>
      </c>
      <c r="M101" s="76" t="str">
        <f t="shared" si="18"/>
        <v xml:space="preserve"> </v>
      </c>
      <c r="N101" s="103">
        <f t="shared" si="6"/>
        <v>0</v>
      </c>
      <c r="O101" s="103">
        <f t="shared" si="21"/>
        <v>0</v>
      </c>
      <c r="P101" s="104" t="str">
        <f t="shared" si="22"/>
        <v xml:space="preserve"> </v>
      </c>
      <c r="Q101" s="121">
        <f t="shared" si="19"/>
        <v>20</v>
      </c>
      <c r="R101" s="122">
        <f t="shared" si="23"/>
        <v>20</v>
      </c>
      <c r="S101" s="76">
        <f t="shared" si="24"/>
        <v>20</v>
      </c>
      <c r="T101" s="103">
        <f t="shared" si="28"/>
        <v>150</v>
      </c>
      <c r="U101" s="103">
        <f t="shared" si="25"/>
        <v>4</v>
      </c>
      <c r="V101" s="104">
        <f t="shared" si="26"/>
        <v>1.4789399999999999</v>
      </c>
    </row>
    <row r="102" spans="1:22" s="13" customFormat="1" ht="12.75">
      <c r="A102" s="189">
        <v>95</v>
      </c>
      <c r="B102" s="201" t="s">
        <v>82</v>
      </c>
      <c r="C102" s="204" t="s">
        <v>83</v>
      </c>
      <c r="D102" s="192" t="s">
        <v>17</v>
      </c>
      <c r="E102" s="166">
        <v>20</v>
      </c>
      <c r="F102" s="210">
        <v>8050</v>
      </c>
      <c r="G102" s="79">
        <v>1</v>
      </c>
      <c r="H102" s="77">
        <f t="shared" si="27"/>
        <v>20.040869449999999</v>
      </c>
      <c r="I102" s="74">
        <f t="shared" si="15"/>
        <v>20</v>
      </c>
      <c r="J102" s="84">
        <f t="shared" si="3"/>
        <v>3950</v>
      </c>
      <c r="K102" s="84">
        <f t="shared" si="20"/>
        <v>1</v>
      </c>
      <c r="L102" s="93">
        <f t="shared" si="16"/>
        <v>9.7363549999999996</v>
      </c>
      <c r="M102" s="76" t="str">
        <f t="shared" si="18"/>
        <v xml:space="preserve"> </v>
      </c>
      <c r="N102" s="103">
        <f t="shared" si="6"/>
        <v>0</v>
      </c>
      <c r="O102" s="103">
        <f t="shared" si="21"/>
        <v>0</v>
      </c>
      <c r="P102" s="104" t="str">
        <f t="shared" si="22"/>
        <v xml:space="preserve"> </v>
      </c>
      <c r="Q102" s="121">
        <f t="shared" si="19"/>
        <v>20</v>
      </c>
      <c r="R102" s="122">
        <f t="shared" si="23"/>
        <v>6</v>
      </c>
      <c r="S102" s="76">
        <f t="shared" si="24"/>
        <v>20</v>
      </c>
      <c r="T102" s="103">
        <f t="shared" si="28"/>
        <v>350</v>
      </c>
      <c r="U102" s="103">
        <f t="shared" si="25"/>
        <v>1</v>
      </c>
      <c r="V102" s="104">
        <f t="shared" si="26"/>
        <v>0.8627149999999999</v>
      </c>
    </row>
    <row r="103" spans="1:22" s="13" customFormat="1" ht="12.75">
      <c r="A103" s="189">
        <v>96</v>
      </c>
      <c r="B103" s="201" t="s">
        <v>82</v>
      </c>
      <c r="C103" s="204" t="s">
        <v>83</v>
      </c>
      <c r="D103" s="192" t="s">
        <v>17</v>
      </c>
      <c r="E103" s="166">
        <v>20</v>
      </c>
      <c r="F103" s="210">
        <v>7400</v>
      </c>
      <c r="G103" s="79">
        <v>1</v>
      </c>
      <c r="H103" s="77">
        <f t="shared" si="27"/>
        <v>18.422662599999999</v>
      </c>
      <c r="I103" s="74">
        <f t="shared" si="15"/>
        <v>20</v>
      </c>
      <c r="J103" s="84">
        <f t="shared" si="3"/>
        <v>4600</v>
      </c>
      <c r="K103" s="84">
        <f t="shared" si="20"/>
        <v>1</v>
      </c>
      <c r="L103" s="93">
        <f t="shared" si="16"/>
        <v>11.338539999999998</v>
      </c>
      <c r="M103" s="76" t="str">
        <f t="shared" si="18"/>
        <v xml:space="preserve"> </v>
      </c>
      <c r="N103" s="103">
        <f t="shared" si="6"/>
        <v>0</v>
      </c>
      <c r="O103" s="103">
        <f t="shared" si="21"/>
        <v>0</v>
      </c>
      <c r="P103" s="104" t="str">
        <f t="shared" si="22"/>
        <v xml:space="preserve"> </v>
      </c>
      <c r="Q103" s="121">
        <f t="shared" si="19"/>
        <v>20</v>
      </c>
      <c r="R103" s="122">
        <f t="shared" si="23"/>
        <v>7</v>
      </c>
      <c r="S103" s="76">
        <f t="shared" si="24"/>
        <v>20</v>
      </c>
      <c r="T103" s="103">
        <f t="shared" si="28"/>
        <v>400</v>
      </c>
      <c r="U103" s="103">
        <f t="shared" si="25"/>
        <v>1</v>
      </c>
      <c r="V103" s="104">
        <f t="shared" si="26"/>
        <v>0.98595999999999995</v>
      </c>
    </row>
    <row r="104" spans="1:22" s="13" customFormat="1" ht="12.75">
      <c r="A104" s="189">
        <v>97</v>
      </c>
      <c r="B104" s="201" t="s">
        <v>82</v>
      </c>
      <c r="C104" s="204" t="s">
        <v>83</v>
      </c>
      <c r="D104" s="192" t="s">
        <v>17</v>
      </c>
      <c r="E104" s="166">
        <v>20</v>
      </c>
      <c r="F104" s="210">
        <v>6300</v>
      </c>
      <c r="G104" s="79">
        <v>1</v>
      </c>
      <c r="H104" s="77">
        <f t="shared" si="27"/>
        <v>15.684158699999999</v>
      </c>
      <c r="I104" s="74">
        <f t="shared" si="15"/>
        <v>20</v>
      </c>
      <c r="J104" s="84">
        <f t="shared" si="3"/>
        <v>5700</v>
      </c>
      <c r="K104" s="84">
        <f t="shared" si="20"/>
        <v>1</v>
      </c>
      <c r="L104" s="93">
        <f t="shared" si="16"/>
        <v>14.049929999999998</v>
      </c>
      <c r="M104" s="76" t="str">
        <f t="shared" si="18"/>
        <v xml:space="preserve"> </v>
      </c>
      <c r="N104" s="103">
        <f t="shared" si="6"/>
        <v>0</v>
      </c>
      <c r="O104" s="103">
        <f t="shared" si="21"/>
        <v>0</v>
      </c>
      <c r="P104" s="104" t="str">
        <f t="shared" si="22"/>
        <v xml:space="preserve"> </v>
      </c>
      <c r="Q104" s="121">
        <f t="shared" si="19"/>
        <v>20</v>
      </c>
      <c r="R104" s="122">
        <f t="shared" si="23"/>
        <v>9</v>
      </c>
      <c r="S104" s="76">
        <f t="shared" si="24"/>
        <v>20</v>
      </c>
      <c r="T104" s="103">
        <f t="shared" si="28"/>
        <v>300</v>
      </c>
      <c r="U104" s="103">
        <f t="shared" si="25"/>
        <v>1</v>
      </c>
      <c r="V104" s="104">
        <f t="shared" si="26"/>
        <v>0.73946999999999996</v>
      </c>
    </row>
    <row r="105" spans="1:22" s="13" customFormat="1" ht="12.75">
      <c r="A105" s="189">
        <v>98</v>
      </c>
      <c r="B105" s="201" t="s">
        <v>82</v>
      </c>
      <c r="C105" s="204" t="s">
        <v>83</v>
      </c>
      <c r="D105" s="192" t="s">
        <v>17</v>
      </c>
      <c r="E105" s="166">
        <v>20</v>
      </c>
      <c r="F105" s="210">
        <v>6050</v>
      </c>
      <c r="G105" s="79">
        <v>1</v>
      </c>
      <c r="H105" s="77">
        <f t="shared" si="27"/>
        <v>15.06177145</v>
      </c>
      <c r="I105" s="74">
        <f t="shared" si="15"/>
        <v>20</v>
      </c>
      <c r="J105" s="84">
        <f t="shared" si="3"/>
        <v>5950</v>
      </c>
      <c r="K105" s="84">
        <f t="shared" si="20"/>
        <v>1</v>
      </c>
      <c r="L105" s="93">
        <f t="shared" si="16"/>
        <v>14.666154999999998</v>
      </c>
      <c r="M105" s="76" t="str">
        <f t="shared" si="18"/>
        <v xml:space="preserve"> </v>
      </c>
      <c r="N105" s="103">
        <f t="shared" si="6"/>
        <v>0</v>
      </c>
      <c r="O105" s="103">
        <f t="shared" si="21"/>
        <v>0</v>
      </c>
      <c r="P105" s="104" t="str">
        <f t="shared" si="22"/>
        <v xml:space="preserve"> </v>
      </c>
      <c r="Q105" s="121">
        <f t="shared" si="19"/>
        <v>20</v>
      </c>
      <c r="R105" s="122">
        <f t="shared" si="23"/>
        <v>9</v>
      </c>
      <c r="S105" s="76">
        <f t="shared" si="24"/>
        <v>20</v>
      </c>
      <c r="T105" s="103">
        <f t="shared" si="28"/>
        <v>550</v>
      </c>
      <c r="U105" s="103">
        <f t="shared" si="25"/>
        <v>1</v>
      </c>
      <c r="V105" s="104">
        <f t="shared" si="26"/>
        <v>1.3556949999999999</v>
      </c>
    </row>
    <row r="106" spans="1:22" s="13" customFormat="1" ht="12.75" hidden="1">
      <c r="A106" s="189">
        <v>99</v>
      </c>
      <c r="B106" s="201" t="s">
        <v>82</v>
      </c>
      <c r="C106" s="204" t="s">
        <v>83</v>
      </c>
      <c r="D106" s="192" t="s">
        <v>17</v>
      </c>
      <c r="E106" s="166">
        <v>25</v>
      </c>
      <c r="F106" s="210">
        <v>9500</v>
      </c>
      <c r="G106" s="79">
        <v>4</v>
      </c>
      <c r="H106" s="77">
        <f t="shared" si="27"/>
        <v>147.81697187499998</v>
      </c>
      <c r="I106" s="74">
        <f t="shared" si="15"/>
        <v>25</v>
      </c>
      <c r="J106" s="84">
        <f t="shared" si="3"/>
        <v>2500</v>
      </c>
      <c r="K106" s="84">
        <f t="shared" si="20"/>
        <v>4</v>
      </c>
      <c r="L106" s="93">
        <f t="shared" si="16"/>
        <v>38.514062499999994</v>
      </c>
      <c r="M106" s="76" t="str">
        <f t="shared" si="18"/>
        <v xml:space="preserve"> </v>
      </c>
      <c r="N106" s="103">
        <f t="shared" si="6"/>
        <v>0</v>
      </c>
      <c r="O106" s="103">
        <f t="shared" si="21"/>
        <v>0</v>
      </c>
      <c r="P106" s="104" t="str">
        <f t="shared" si="22"/>
        <v xml:space="preserve"> </v>
      </c>
      <c r="Q106" s="121">
        <f t="shared" si="19"/>
        <v>25</v>
      </c>
      <c r="R106" s="122">
        <f t="shared" si="23"/>
        <v>12</v>
      </c>
      <c r="S106" s="76">
        <f t="shared" si="24"/>
        <v>25</v>
      </c>
      <c r="T106" s="103">
        <f t="shared" si="28"/>
        <v>139</v>
      </c>
      <c r="U106" s="103">
        <f t="shared" si="25"/>
        <v>4</v>
      </c>
      <c r="V106" s="104">
        <f t="shared" si="26"/>
        <v>2.141381875</v>
      </c>
    </row>
    <row r="107" spans="1:22" s="13" customFormat="1" ht="12.75" hidden="1">
      <c r="A107" s="189">
        <v>100</v>
      </c>
      <c r="B107" s="201" t="s">
        <v>82</v>
      </c>
      <c r="C107" s="204" t="s">
        <v>83</v>
      </c>
      <c r="D107" s="192" t="s">
        <v>17</v>
      </c>
      <c r="E107" s="166">
        <v>25</v>
      </c>
      <c r="F107" s="210">
        <v>9150</v>
      </c>
      <c r="G107" s="79">
        <v>4</v>
      </c>
      <c r="H107" s="77">
        <f t="shared" si="27"/>
        <v>142.3710834375</v>
      </c>
      <c r="I107" s="74">
        <f t="shared" si="15"/>
        <v>25</v>
      </c>
      <c r="J107" s="84">
        <f t="shared" si="3"/>
        <v>2850</v>
      </c>
      <c r="K107" s="84">
        <f t="shared" si="20"/>
        <v>4</v>
      </c>
      <c r="L107" s="93">
        <f t="shared" si="16"/>
        <v>43.906031249999998</v>
      </c>
      <c r="M107" s="76" t="str">
        <f t="shared" si="18"/>
        <v xml:space="preserve"> </v>
      </c>
      <c r="N107" s="103">
        <f t="shared" si="6"/>
        <v>0</v>
      </c>
      <c r="O107" s="103">
        <f t="shared" si="21"/>
        <v>0</v>
      </c>
      <c r="P107" s="104" t="str">
        <f t="shared" si="22"/>
        <v xml:space="preserve"> </v>
      </c>
      <c r="Q107" s="121">
        <f t="shared" si="19"/>
        <v>25</v>
      </c>
      <c r="R107" s="122">
        <f t="shared" si="23"/>
        <v>12</v>
      </c>
      <c r="S107" s="76">
        <f t="shared" si="24"/>
        <v>25</v>
      </c>
      <c r="T107" s="103">
        <f t="shared" si="28"/>
        <v>489</v>
      </c>
      <c r="U107" s="103">
        <f t="shared" si="25"/>
        <v>4</v>
      </c>
      <c r="V107" s="104">
        <f t="shared" si="26"/>
        <v>7.5333506249999997</v>
      </c>
    </row>
    <row r="108" spans="1:22" s="13" customFormat="1" ht="12.75" hidden="1">
      <c r="A108" s="189">
        <v>101</v>
      </c>
      <c r="B108" s="201" t="s">
        <v>82</v>
      </c>
      <c r="C108" s="204" t="s">
        <v>83</v>
      </c>
      <c r="D108" s="192" t="s">
        <v>17</v>
      </c>
      <c r="E108" s="166">
        <v>25</v>
      </c>
      <c r="F108" s="210">
        <v>9300</v>
      </c>
      <c r="G108" s="79">
        <v>2</v>
      </c>
      <c r="H108" s="77">
        <f t="shared" si="27"/>
        <v>72.352517812499997</v>
      </c>
      <c r="I108" s="74">
        <f t="shared" si="15"/>
        <v>25</v>
      </c>
      <c r="J108" s="84">
        <f t="shared" si="3"/>
        <v>2700</v>
      </c>
      <c r="K108" s="84">
        <f t="shared" si="20"/>
        <v>2</v>
      </c>
      <c r="L108" s="93">
        <f t="shared" si="16"/>
        <v>20.797593749999997</v>
      </c>
      <c r="M108" s="76" t="str">
        <f t="shared" si="18"/>
        <v xml:space="preserve"> </v>
      </c>
      <c r="N108" s="103">
        <f t="shared" si="6"/>
        <v>0</v>
      </c>
      <c r="O108" s="103">
        <f t="shared" si="21"/>
        <v>0</v>
      </c>
      <c r="P108" s="104" t="str">
        <f t="shared" si="22"/>
        <v xml:space="preserve"> </v>
      </c>
      <c r="Q108" s="121">
        <f t="shared" si="19"/>
        <v>25</v>
      </c>
      <c r="R108" s="122">
        <f t="shared" si="23"/>
        <v>6</v>
      </c>
      <c r="S108" s="76">
        <f t="shared" si="24"/>
        <v>25</v>
      </c>
      <c r="T108" s="103">
        <f t="shared" si="28"/>
        <v>339</v>
      </c>
      <c r="U108" s="103">
        <f t="shared" si="25"/>
        <v>2</v>
      </c>
      <c r="V108" s="104">
        <f t="shared" si="26"/>
        <v>2.6112534374999998</v>
      </c>
    </row>
    <row r="109" spans="1:22" s="13" customFormat="1" ht="12.75" hidden="1">
      <c r="A109" s="189">
        <v>102</v>
      </c>
      <c r="B109" s="201" t="s">
        <v>82</v>
      </c>
      <c r="C109" s="204" t="s">
        <v>83</v>
      </c>
      <c r="D109" s="192" t="s">
        <v>17</v>
      </c>
      <c r="E109" s="166">
        <v>25</v>
      </c>
      <c r="F109" s="210">
        <v>8050</v>
      </c>
      <c r="G109" s="79">
        <v>2</v>
      </c>
      <c r="H109" s="77">
        <f t="shared" si="27"/>
        <v>62.627717031249993</v>
      </c>
      <c r="I109" s="74">
        <f t="shared" si="15"/>
        <v>25</v>
      </c>
      <c r="J109" s="84">
        <f t="shared" si="3"/>
        <v>3950</v>
      </c>
      <c r="K109" s="84">
        <f t="shared" si="20"/>
        <v>2</v>
      </c>
      <c r="L109" s="93">
        <f t="shared" si="16"/>
        <v>30.426109374999999</v>
      </c>
      <c r="M109" s="76" t="str">
        <f t="shared" si="18"/>
        <v xml:space="preserve"> </v>
      </c>
      <c r="N109" s="103">
        <f t="shared" si="6"/>
        <v>0</v>
      </c>
      <c r="O109" s="103">
        <f t="shared" si="21"/>
        <v>0</v>
      </c>
      <c r="P109" s="104" t="str">
        <f t="shared" si="22"/>
        <v xml:space="preserve"> </v>
      </c>
      <c r="Q109" s="121">
        <f t="shared" si="19"/>
        <v>25</v>
      </c>
      <c r="R109" s="122">
        <f t="shared" si="23"/>
        <v>10</v>
      </c>
      <c r="S109" s="76">
        <f t="shared" si="24"/>
        <v>25</v>
      </c>
      <c r="T109" s="103">
        <f t="shared" si="28"/>
        <v>15</v>
      </c>
      <c r="U109" s="103">
        <f t="shared" si="25"/>
        <v>2</v>
      </c>
      <c r="V109" s="104">
        <f t="shared" si="26"/>
        <v>0.11554218749999999</v>
      </c>
    </row>
    <row r="110" spans="1:22" s="13" customFormat="1" ht="12.75" hidden="1">
      <c r="A110" s="189">
        <v>103</v>
      </c>
      <c r="B110" s="201" t="s">
        <v>84</v>
      </c>
      <c r="C110" s="204" t="s">
        <v>85</v>
      </c>
      <c r="D110" s="192" t="s">
        <v>17</v>
      </c>
      <c r="E110" s="166">
        <v>12</v>
      </c>
      <c r="F110" s="210">
        <v>750</v>
      </c>
      <c r="G110" s="79">
        <v>56</v>
      </c>
      <c r="H110" s="77">
        <f t="shared" si="27"/>
        <v>37.641980879999998</v>
      </c>
      <c r="I110" s="74" t="str">
        <f t="shared" si="15"/>
        <v xml:space="preserve"> </v>
      </c>
      <c r="J110" s="84">
        <f t="shared" si="3"/>
        <v>0</v>
      </c>
      <c r="K110" s="84">
        <f t="shared" si="20"/>
        <v>0</v>
      </c>
      <c r="L110" s="93" t="str">
        <f t="shared" si="16"/>
        <v xml:space="preserve"> </v>
      </c>
      <c r="M110" s="76" t="str">
        <f t="shared" si="18"/>
        <v xml:space="preserve"> </v>
      </c>
      <c r="N110" s="103">
        <f t="shared" si="6"/>
        <v>0</v>
      </c>
      <c r="O110" s="103">
        <f t="shared" si="21"/>
        <v>0</v>
      </c>
      <c r="P110" s="104" t="str">
        <f t="shared" si="22"/>
        <v xml:space="preserve"> </v>
      </c>
      <c r="Q110" s="121" t="str">
        <f t="shared" si="19"/>
        <v xml:space="preserve"> </v>
      </c>
      <c r="R110" s="122">
        <f t="shared" si="23"/>
        <v>0</v>
      </c>
      <c r="S110" s="76" t="str">
        <f t="shared" si="24"/>
        <v xml:space="preserve"> </v>
      </c>
      <c r="T110" s="103">
        <f t="shared" si="28"/>
        <v>0</v>
      </c>
      <c r="U110" s="103">
        <f t="shared" si="25"/>
        <v>0</v>
      </c>
      <c r="V110" s="104" t="str">
        <f t="shared" si="26"/>
        <v xml:space="preserve"> </v>
      </c>
    </row>
    <row r="111" spans="1:22" s="13" customFormat="1" ht="12.75" hidden="1">
      <c r="A111" s="189">
        <v>104</v>
      </c>
      <c r="B111" s="201" t="s">
        <v>84</v>
      </c>
      <c r="C111" s="204" t="s">
        <v>85</v>
      </c>
      <c r="D111" s="192" t="s">
        <v>17</v>
      </c>
      <c r="E111" s="166">
        <v>12</v>
      </c>
      <c r="F111" s="210">
        <v>1100</v>
      </c>
      <c r="G111" s="79">
        <v>48</v>
      </c>
      <c r="H111" s="77">
        <f t="shared" si="27"/>
        <v>47.321347391999993</v>
      </c>
      <c r="I111" s="74" t="str">
        <f t="shared" si="15"/>
        <v xml:space="preserve"> </v>
      </c>
      <c r="J111" s="84">
        <f t="shared" si="3"/>
        <v>0</v>
      </c>
      <c r="K111" s="84">
        <f t="shared" si="20"/>
        <v>0</v>
      </c>
      <c r="L111" s="93" t="str">
        <f t="shared" si="16"/>
        <v xml:space="preserve"> </v>
      </c>
      <c r="M111" s="76" t="str">
        <f t="shared" si="18"/>
        <v xml:space="preserve"> </v>
      </c>
      <c r="N111" s="103">
        <f t="shared" si="6"/>
        <v>0</v>
      </c>
      <c r="O111" s="103">
        <f t="shared" si="21"/>
        <v>0</v>
      </c>
      <c r="P111" s="104" t="str">
        <f t="shared" si="22"/>
        <v xml:space="preserve"> </v>
      </c>
      <c r="Q111" s="121" t="str">
        <f t="shared" si="19"/>
        <v xml:space="preserve"> </v>
      </c>
      <c r="R111" s="122">
        <f t="shared" si="23"/>
        <v>0</v>
      </c>
      <c r="S111" s="76" t="str">
        <f t="shared" si="24"/>
        <v xml:space="preserve"> </v>
      </c>
      <c r="T111" s="103">
        <f t="shared" si="28"/>
        <v>0</v>
      </c>
      <c r="U111" s="103">
        <f t="shared" si="25"/>
        <v>0</v>
      </c>
      <c r="V111" s="104" t="str">
        <f t="shared" si="26"/>
        <v xml:space="preserve"> </v>
      </c>
    </row>
    <row r="112" spans="1:22" s="13" customFormat="1" ht="12.75" hidden="1">
      <c r="A112" s="189">
        <v>105</v>
      </c>
      <c r="B112" s="201" t="s">
        <v>84</v>
      </c>
      <c r="C112" s="204" t="s">
        <v>85</v>
      </c>
      <c r="D112" s="192" t="s">
        <v>17</v>
      </c>
      <c r="E112" s="166">
        <v>12</v>
      </c>
      <c r="F112" s="210">
        <v>1600</v>
      </c>
      <c r="G112" s="79">
        <v>1176</v>
      </c>
      <c r="H112" s="77">
        <f t="shared" si="27"/>
        <v>1686.3607434239998</v>
      </c>
      <c r="I112" s="74" t="str">
        <f t="shared" si="15"/>
        <v xml:space="preserve"> </v>
      </c>
      <c r="J112" s="84">
        <f t="shared" si="3"/>
        <v>0</v>
      </c>
      <c r="K112" s="84">
        <f t="shared" si="20"/>
        <v>0</v>
      </c>
      <c r="L112" s="93" t="str">
        <f t="shared" si="16"/>
        <v xml:space="preserve"> </v>
      </c>
      <c r="M112" s="76" t="str">
        <f t="shared" si="18"/>
        <v xml:space="preserve"> </v>
      </c>
      <c r="N112" s="103">
        <f t="shared" si="6"/>
        <v>0</v>
      </c>
      <c r="O112" s="103">
        <f t="shared" si="21"/>
        <v>0</v>
      </c>
      <c r="P112" s="104" t="str">
        <f t="shared" si="22"/>
        <v xml:space="preserve"> </v>
      </c>
      <c r="Q112" s="121" t="str">
        <f t="shared" si="19"/>
        <v xml:space="preserve"> </v>
      </c>
      <c r="R112" s="122">
        <f t="shared" si="23"/>
        <v>0</v>
      </c>
      <c r="S112" s="76" t="str">
        <f t="shared" si="24"/>
        <v xml:space="preserve"> </v>
      </c>
      <c r="T112" s="103">
        <f t="shared" si="28"/>
        <v>0</v>
      </c>
      <c r="U112" s="103">
        <f t="shared" si="25"/>
        <v>0</v>
      </c>
      <c r="V112" s="104" t="str">
        <f t="shared" si="26"/>
        <v xml:space="preserve"> </v>
      </c>
    </row>
    <row r="113" spans="1:22" s="13" customFormat="1" ht="12.75" hidden="1">
      <c r="A113" s="189">
        <v>106</v>
      </c>
      <c r="B113" s="201" t="s">
        <v>84</v>
      </c>
      <c r="C113" s="204" t="s">
        <v>85</v>
      </c>
      <c r="D113" s="192" t="s">
        <v>17</v>
      </c>
      <c r="E113" s="166">
        <v>12</v>
      </c>
      <c r="F113" s="210">
        <v>1150</v>
      </c>
      <c r="G113" s="79">
        <v>48</v>
      </c>
      <c r="H113" s="77">
        <f t="shared" si="27"/>
        <v>49.472317727999986</v>
      </c>
      <c r="I113" s="74" t="str">
        <f t="shared" si="15"/>
        <v xml:space="preserve"> </v>
      </c>
      <c r="J113" s="84">
        <f t="shared" si="3"/>
        <v>0</v>
      </c>
      <c r="K113" s="84">
        <f t="shared" si="20"/>
        <v>0</v>
      </c>
      <c r="L113" s="93" t="str">
        <f t="shared" si="16"/>
        <v xml:space="preserve"> </v>
      </c>
      <c r="M113" s="76" t="str">
        <f t="shared" si="18"/>
        <v xml:space="preserve"> </v>
      </c>
      <c r="N113" s="103">
        <f t="shared" si="6"/>
        <v>0</v>
      </c>
      <c r="O113" s="103">
        <f t="shared" si="21"/>
        <v>0</v>
      </c>
      <c r="P113" s="104" t="str">
        <f t="shared" si="22"/>
        <v xml:space="preserve"> </v>
      </c>
      <c r="Q113" s="121" t="str">
        <f t="shared" si="19"/>
        <v xml:space="preserve"> </v>
      </c>
      <c r="R113" s="122">
        <f t="shared" si="23"/>
        <v>0</v>
      </c>
      <c r="S113" s="76" t="str">
        <f t="shared" si="24"/>
        <v xml:space="preserve"> </v>
      </c>
      <c r="T113" s="103">
        <f t="shared" si="28"/>
        <v>0</v>
      </c>
      <c r="U113" s="103">
        <f t="shared" si="25"/>
        <v>0</v>
      </c>
      <c r="V113" s="104" t="str">
        <f t="shared" si="26"/>
        <v xml:space="preserve"> </v>
      </c>
    </row>
    <row r="114" spans="1:22" s="13" customFormat="1" ht="12.75" hidden="1">
      <c r="A114" s="189">
        <v>107</v>
      </c>
      <c r="B114" s="201" t="s">
        <v>84</v>
      </c>
      <c r="C114" s="204" t="s">
        <v>85</v>
      </c>
      <c r="D114" s="192" t="s">
        <v>17</v>
      </c>
      <c r="E114" s="166">
        <v>12</v>
      </c>
      <c r="F114" s="210">
        <v>850</v>
      </c>
      <c r="G114" s="79">
        <v>30</v>
      </c>
      <c r="H114" s="77">
        <f t="shared" si="27"/>
        <v>22.854059819999996</v>
      </c>
      <c r="I114" s="74" t="str">
        <f t="shared" si="15"/>
        <v xml:space="preserve"> </v>
      </c>
      <c r="J114" s="84">
        <f t="shared" si="3"/>
        <v>0</v>
      </c>
      <c r="K114" s="84">
        <f t="shared" si="20"/>
        <v>0</v>
      </c>
      <c r="L114" s="93" t="str">
        <f t="shared" si="16"/>
        <v xml:space="preserve"> </v>
      </c>
      <c r="M114" s="76" t="str">
        <f t="shared" si="18"/>
        <v xml:space="preserve"> </v>
      </c>
      <c r="N114" s="103">
        <f t="shared" si="6"/>
        <v>0</v>
      </c>
      <c r="O114" s="103">
        <f t="shared" si="21"/>
        <v>0</v>
      </c>
      <c r="P114" s="104" t="str">
        <f t="shared" si="22"/>
        <v xml:space="preserve"> </v>
      </c>
      <c r="Q114" s="121" t="str">
        <f t="shared" si="19"/>
        <v xml:space="preserve"> </v>
      </c>
      <c r="R114" s="122">
        <f t="shared" si="23"/>
        <v>0</v>
      </c>
      <c r="S114" s="76" t="str">
        <f t="shared" si="24"/>
        <v xml:space="preserve"> </v>
      </c>
      <c r="T114" s="103">
        <f t="shared" si="28"/>
        <v>0</v>
      </c>
      <c r="U114" s="103">
        <f t="shared" si="25"/>
        <v>0</v>
      </c>
      <c r="V114" s="104" t="str">
        <f t="shared" si="26"/>
        <v xml:space="preserve"> </v>
      </c>
    </row>
    <row r="115" spans="1:22" s="13" customFormat="1" ht="12.75" hidden="1">
      <c r="A115" s="189">
        <v>108</v>
      </c>
      <c r="B115" s="201" t="s">
        <v>84</v>
      </c>
      <c r="C115" s="204" t="s">
        <v>85</v>
      </c>
      <c r="D115" s="192" t="s">
        <v>17</v>
      </c>
      <c r="E115" s="166">
        <v>12</v>
      </c>
      <c r="F115" s="210">
        <v>650</v>
      </c>
      <c r="G115" s="79">
        <v>30</v>
      </c>
      <c r="H115" s="77">
        <f t="shared" si="27"/>
        <v>17.476633979999999</v>
      </c>
      <c r="I115" s="74" t="str">
        <f t="shared" si="15"/>
        <v xml:space="preserve"> </v>
      </c>
      <c r="J115" s="84">
        <f t="shared" si="3"/>
        <v>0</v>
      </c>
      <c r="K115" s="84">
        <f t="shared" si="20"/>
        <v>0</v>
      </c>
      <c r="L115" s="93" t="str">
        <f t="shared" si="16"/>
        <v xml:space="preserve"> </v>
      </c>
      <c r="M115" s="76" t="str">
        <f t="shared" si="18"/>
        <v xml:space="preserve"> </v>
      </c>
      <c r="N115" s="103">
        <f t="shared" si="6"/>
        <v>0</v>
      </c>
      <c r="O115" s="103">
        <f t="shared" si="21"/>
        <v>0</v>
      </c>
      <c r="P115" s="104" t="str">
        <f t="shared" si="22"/>
        <v xml:space="preserve"> </v>
      </c>
      <c r="Q115" s="121" t="str">
        <f t="shared" si="19"/>
        <v xml:space="preserve"> </v>
      </c>
      <c r="R115" s="122">
        <f t="shared" si="23"/>
        <v>0</v>
      </c>
      <c r="S115" s="76" t="str">
        <f t="shared" si="24"/>
        <v xml:space="preserve"> </v>
      </c>
      <c r="T115" s="103">
        <f t="shared" si="28"/>
        <v>0</v>
      </c>
      <c r="U115" s="103">
        <f t="shared" si="25"/>
        <v>0</v>
      </c>
      <c r="V115" s="104" t="str">
        <f t="shared" si="26"/>
        <v xml:space="preserve"> </v>
      </c>
    </row>
    <row r="116" spans="1:22" s="13" customFormat="1" ht="12.75" hidden="1">
      <c r="A116" s="189">
        <v>109</v>
      </c>
      <c r="B116" s="201" t="s">
        <v>84</v>
      </c>
      <c r="C116" s="204" t="s">
        <v>85</v>
      </c>
      <c r="D116" s="192" t="s">
        <v>17</v>
      </c>
      <c r="E116" s="166">
        <v>12</v>
      </c>
      <c r="F116" s="210">
        <v>800</v>
      </c>
      <c r="G116" s="79">
        <v>12</v>
      </c>
      <c r="H116" s="77">
        <f t="shared" si="27"/>
        <v>8.6038813439999995</v>
      </c>
      <c r="I116" s="74" t="str">
        <f t="shared" si="15"/>
        <v xml:space="preserve"> </v>
      </c>
      <c r="J116" s="84">
        <f t="shared" si="3"/>
        <v>0</v>
      </c>
      <c r="K116" s="84">
        <f t="shared" si="20"/>
        <v>0</v>
      </c>
      <c r="L116" s="93" t="str">
        <f t="shared" si="16"/>
        <v xml:space="preserve"> </v>
      </c>
      <c r="M116" s="76" t="str">
        <f t="shared" si="18"/>
        <v xml:space="preserve"> </v>
      </c>
      <c r="N116" s="103">
        <f t="shared" si="6"/>
        <v>0</v>
      </c>
      <c r="O116" s="103">
        <f t="shared" si="21"/>
        <v>0</v>
      </c>
      <c r="P116" s="104" t="str">
        <f t="shared" si="22"/>
        <v xml:space="preserve"> </v>
      </c>
      <c r="Q116" s="121" t="str">
        <f t="shared" si="19"/>
        <v xml:space="preserve"> </v>
      </c>
      <c r="R116" s="122">
        <f t="shared" si="23"/>
        <v>0</v>
      </c>
      <c r="S116" s="76" t="str">
        <f t="shared" si="24"/>
        <v xml:space="preserve"> </v>
      </c>
      <c r="T116" s="103">
        <f t="shared" si="28"/>
        <v>0</v>
      </c>
      <c r="U116" s="103">
        <f t="shared" si="25"/>
        <v>0</v>
      </c>
      <c r="V116" s="104" t="str">
        <f t="shared" si="26"/>
        <v xml:space="preserve"> </v>
      </c>
    </row>
    <row r="117" spans="1:22" s="13" customFormat="1" ht="12.75" hidden="1">
      <c r="A117" s="189">
        <v>110</v>
      </c>
      <c r="B117" s="201" t="s">
        <v>84</v>
      </c>
      <c r="C117" s="204" t="s">
        <v>85</v>
      </c>
      <c r="D117" s="192" t="s">
        <v>17</v>
      </c>
      <c r="E117" s="166">
        <v>12</v>
      </c>
      <c r="F117" s="210">
        <v>2100</v>
      </c>
      <c r="G117" s="79">
        <v>40</v>
      </c>
      <c r="H117" s="77">
        <f t="shared" si="27"/>
        <v>75.283961759999997</v>
      </c>
      <c r="I117" s="74" t="str">
        <f t="shared" si="15"/>
        <v xml:space="preserve"> </v>
      </c>
      <c r="J117" s="84">
        <f t="shared" si="3"/>
        <v>0</v>
      </c>
      <c r="K117" s="84">
        <f t="shared" si="20"/>
        <v>0</v>
      </c>
      <c r="L117" s="93" t="str">
        <f t="shared" si="16"/>
        <v xml:space="preserve"> </v>
      </c>
      <c r="M117" s="76" t="str">
        <f t="shared" si="18"/>
        <v xml:space="preserve"> </v>
      </c>
      <c r="N117" s="103">
        <f t="shared" si="6"/>
        <v>0</v>
      </c>
      <c r="O117" s="103">
        <f t="shared" si="21"/>
        <v>0</v>
      </c>
      <c r="P117" s="104" t="str">
        <f t="shared" si="22"/>
        <v xml:space="preserve"> </v>
      </c>
      <c r="Q117" s="121" t="str">
        <f t="shared" si="19"/>
        <v xml:space="preserve"> </v>
      </c>
      <c r="R117" s="122">
        <f t="shared" si="23"/>
        <v>0</v>
      </c>
      <c r="S117" s="76" t="str">
        <f t="shared" si="24"/>
        <v xml:space="preserve"> </v>
      </c>
      <c r="T117" s="103">
        <f t="shared" si="28"/>
        <v>0</v>
      </c>
      <c r="U117" s="103">
        <f t="shared" si="25"/>
        <v>0</v>
      </c>
      <c r="V117" s="104" t="str">
        <f t="shared" si="26"/>
        <v xml:space="preserve"> </v>
      </c>
    </row>
    <row r="118" spans="1:22" s="13" customFormat="1" ht="12.75" hidden="1">
      <c r="A118" s="189">
        <v>111</v>
      </c>
      <c r="B118" s="201" t="s">
        <v>84</v>
      </c>
      <c r="C118" s="204" t="s">
        <v>85</v>
      </c>
      <c r="D118" s="192" t="s">
        <v>17</v>
      </c>
      <c r="E118" s="166">
        <v>12</v>
      </c>
      <c r="F118" s="210">
        <v>1300</v>
      </c>
      <c r="G118" s="79">
        <v>4</v>
      </c>
      <c r="H118" s="77">
        <f t="shared" si="27"/>
        <v>4.6604357279999995</v>
      </c>
      <c r="I118" s="74" t="str">
        <f t="shared" si="15"/>
        <v xml:space="preserve"> </v>
      </c>
      <c r="J118" s="84">
        <f t="shared" si="3"/>
        <v>0</v>
      </c>
      <c r="K118" s="84">
        <f t="shared" si="20"/>
        <v>0</v>
      </c>
      <c r="L118" s="93" t="str">
        <f t="shared" si="16"/>
        <v xml:space="preserve"> </v>
      </c>
      <c r="M118" s="76" t="str">
        <f t="shared" si="18"/>
        <v xml:space="preserve"> </v>
      </c>
      <c r="N118" s="103">
        <f t="shared" si="6"/>
        <v>0</v>
      </c>
      <c r="O118" s="103">
        <f t="shared" si="21"/>
        <v>0</v>
      </c>
      <c r="P118" s="104" t="str">
        <f t="shared" si="22"/>
        <v xml:space="preserve"> </v>
      </c>
      <c r="Q118" s="121" t="str">
        <f t="shared" si="19"/>
        <v xml:space="preserve"> </v>
      </c>
      <c r="R118" s="122">
        <f t="shared" si="23"/>
        <v>0</v>
      </c>
      <c r="S118" s="76" t="str">
        <f t="shared" si="24"/>
        <v xml:space="preserve"> </v>
      </c>
      <c r="T118" s="103">
        <f t="shared" si="28"/>
        <v>0</v>
      </c>
      <c r="U118" s="103">
        <f t="shared" si="25"/>
        <v>0</v>
      </c>
      <c r="V118" s="104" t="str">
        <f t="shared" si="26"/>
        <v xml:space="preserve"> </v>
      </c>
    </row>
    <row r="119" spans="1:22" s="13" customFormat="1" ht="12.75" hidden="1">
      <c r="A119" s="189">
        <v>112</v>
      </c>
      <c r="B119" s="201" t="s">
        <v>84</v>
      </c>
      <c r="C119" s="204" t="s">
        <v>85</v>
      </c>
      <c r="D119" s="192" t="s">
        <v>17</v>
      </c>
      <c r="E119" s="166">
        <v>12</v>
      </c>
      <c r="F119" s="210">
        <v>350</v>
      </c>
      <c r="G119" s="79">
        <v>2</v>
      </c>
      <c r="H119" s="77">
        <f t="shared" si="27"/>
        <v>0.62736634799999991</v>
      </c>
      <c r="I119" s="74" t="str">
        <f t="shared" si="15"/>
        <v xml:space="preserve"> </v>
      </c>
      <c r="J119" s="84">
        <f t="shared" si="3"/>
        <v>0</v>
      </c>
      <c r="K119" s="84">
        <f t="shared" si="20"/>
        <v>0</v>
      </c>
      <c r="L119" s="93" t="str">
        <f t="shared" si="16"/>
        <v xml:space="preserve"> </v>
      </c>
      <c r="M119" s="76" t="str">
        <f t="shared" si="18"/>
        <v xml:space="preserve"> </v>
      </c>
      <c r="N119" s="103">
        <f t="shared" si="6"/>
        <v>0</v>
      </c>
      <c r="O119" s="103">
        <f t="shared" si="21"/>
        <v>0</v>
      </c>
      <c r="P119" s="104" t="str">
        <f t="shared" si="22"/>
        <v xml:space="preserve"> </v>
      </c>
      <c r="Q119" s="121" t="str">
        <f t="shared" si="19"/>
        <v xml:space="preserve"> </v>
      </c>
      <c r="R119" s="122">
        <f t="shared" si="23"/>
        <v>0</v>
      </c>
      <c r="S119" s="76" t="str">
        <f t="shared" si="24"/>
        <v xml:space="preserve"> </v>
      </c>
      <c r="T119" s="103">
        <f t="shared" si="28"/>
        <v>0</v>
      </c>
      <c r="U119" s="103">
        <f t="shared" si="25"/>
        <v>0</v>
      </c>
      <c r="V119" s="104" t="str">
        <f t="shared" si="26"/>
        <v xml:space="preserve"> </v>
      </c>
    </row>
    <row r="120" spans="1:22" s="13" customFormat="1" ht="12.75" hidden="1">
      <c r="A120" s="189">
        <v>113</v>
      </c>
      <c r="B120" s="201" t="s">
        <v>84</v>
      </c>
      <c r="C120" s="204" t="s">
        <v>85</v>
      </c>
      <c r="D120" s="192" t="s">
        <v>17</v>
      </c>
      <c r="E120" s="166">
        <v>12</v>
      </c>
      <c r="F120" s="210">
        <v>550</v>
      </c>
      <c r="G120" s="79">
        <v>2</v>
      </c>
      <c r="H120" s="77">
        <f t="shared" si="27"/>
        <v>0.98586140399999989</v>
      </c>
      <c r="I120" s="74" t="str">
        <f t="shared" si="15"/>
        <v xml:space="preserve"> </v>
      </c>
      <c r="J120" s="84">
        <f>IF($E120=25,IF((12000-$F120)&gt;=787,12000-$F120,0),IF($E120=20,IF((12000-$F120)&gt;=600,12000-$F120,0),IF($E120=16,IF((12000-$F120)&gt;=475,12000-$F120,0),0)))</f>
        <v>0</v>
      </c>
      <c r="K120" s="84">
        <f t="shared" si="20"/>
        <v>0</v>
      </c>
      <c r="L120" s="93" t="str">
        <f t="shared" si="16"/>
        <v xml:space="preserve"> </v>
      </c>
      <c r="M120" s="76" t="str">
        <f t="shared" si="18"/>
        <v xml:space="preserve"> </v>
      </c>
      <c r="N120" s="103">
        <f t="shared" si="6"/>
        <v>0</v>
      </c>
      <c r="O120" s="103">
        <f t="shared" si="21"/>
        <v>0</v>
      </c>
      <c r="P120" s="104" t="str">
        <f t="shared" si="22"/>
        <v xml:space="preserve"> </v>
      </c>
      <c r="Q120" s="121" t="str">
        <f t="shared" si="19"/>
        <v xml:space="preserve"> </v>
      </c>
      <c r="R120" s="122">
        <f t="shared" si="23"/>
        <v>0</v>
      </c>
      <c r="S120" s="76" t="str">
        <f t="shared" si="24"/>
        <v xml:space="preserve"> </v>
      </c>
      <c r="T120" s="103">
        <f t="shared" si="28"/>
        <v>0</v>
      </c>
      <c r="U120" s="103">
        <f t="shared" si="25"/>
        <v>0</v>
      </c>
      <c r="V120" s="104" t="str">
        <f t="shared" si="26"/>
        <v xml:space="preserve"> </v>
      </c>
    </row>
    <row r="121" spans="1:22" s="13" customFormat="1" ht="12.75" hidden="1">
      <c r="A121" s="189">
        <v>114</v>
      </c>
      <c r="B121" s="201" t="s">
        <v>84</v>
      </c>
      <c r="C121" s="204" t="s">
        <v>85</v>
      </c>
      <c r="D121" s="192" t="s">
        <v>17</v>
      </c>
      <c r="E121" s="166">
        <v>12</v>
      </c>
      <c r="F121" s="210">
        <v>1050</v>
      </c>
      <c r="G121" s="79">
        <v>4</v>
      </c>
      <c r="H121" s="77">
        <f t="shared" si="27"/>
        <v>3.7641980879999997</v>
      </c>
      <c r="I121" s="74" t="str">
        <f t="shared" si="15"/>
        <v xml:space="preserve"> </v>
      </c>
      <c r="J121" s="84">
        <f t="shared" si="3"/>
        <v>0</v>
      </c>
      <c r="K121" s="84">
        <f t="shared" si="20"/>
        <v>0</v>
      </c>
      <c r="L121" s="93" t="str">
        <f t="shared" si="16"/>
        <v xml:space="preserve"> </v>
      </c>
      <c r="M121" s="76" t="str">
        <f t="shared" si="18"/>
        <v xml:space="preserve"> </v>
      </c>
      <c r="N121" s="103">
        <f t="shared" si="6"/>
        <v>0</v>
      </c>
      <c r="O121" s="103">
        <f t="shared" si="21"/>
        <v>0</v>
      </c>
      <c r="P121" s="104" t="str">
        <f t="shared" si="22"/>
        <v xml:space="preserve"> </v>
      </c>
      <c r="Q121" s="121" t="str">
        <f t="shared" si="19"/>
        <v xml:space="preserve"> </v>
      </c>
      <c r="R121" s="122">
        <f t="shared" si="23"/>
        <v>0</v>
      </c>
      <c r="S121" s="76" t="str">
        <f t="shared" si="24"/>
        <v xml:space="preserve"> </v>
      </c>
      <c r="T121" s="103">
        <f t="shared" si="28"/>
        <v>0</v>
      </c>
      <c r="U121" s="103">
        <f t="shared" si="25"/>
        <v>0</v>
      </c>
      <c r="V121" s="104" t="str">
        <f t="shared" si="26"/>
        <v xml:space="preserve"> </v>
      </c>
    </row>
    <row r="122" spans="1:22" s="13" customFormat="1" ht="12.75" hidden="1">
      <c r="A122" s="189">
        <v>115</v>
      </c>
      <c r="B122" s="201" t="s">
        <v>84</v>
      </c>
      <c r="C122" s="204" t="s">
        <v>85</v>
      </c>
      <c r="D122" s="192" t="s">
        <v>17</v>
      </c>
      <c r="E122" s="166">
        <v>12</v>
      </c>
      <c r="F122" s="210">
        <v>550</v>
      </c>
      <c r="G122" s="79">
        <v>6</v>
      </c>
      <c r="H122" s="77">
        <f t="shared" si="27"/>
        <v>2.9575842119999995</v>
      </c>
      <c r="I122" s="74" t="str">
        <f t="shared" si="15"/>
        <v xml:space="preserve"> </v>
      </c>
      <c r="J122" s="84">
        <f t="shared" si="3"/>
        <v>0</v>
      </c>
      <c r="K122" s="84">
        <f t="shared" si="20"/>
        <v>0</v>
      </c>
      <c r="L122" s="93" t="str">
        <f t="shared" si="16"/>
        <v xml:space="preserve"> </v>
      </c>
      <c r="M122" s="76" t="str">
        <f t="shared" si="18"/>
        <v xml:space="preserve"> </v>
      </c>
      <c r="N122" s="103">
        <f t="shared" si="6"/>
        <v>0</v>
      </c>
      <c r="O122" s="103">
        <f t="shared" si="21"/>
        <v>0</v>
      </c>
      <c r="P122" s="104" t="str">
        <f t="shared" si="22"/>
        <v xml:space="preserve"> </v>
      </c>
      <c r="Q122" s="121" t="str">
        <f t="shared" si="19"/>
        <v xml:space="preserve"> </v>
      </c>
      <c r="R122" s="122">
        <f t="shared" si="23"/>
        <v>0</v>
      </c>
      <c r="S122" s="76" t="str">
        <f t="shared" si="24"/>
        <v xml:space="preserve"> </v>
      </c>
      <c r="T122" s="103">
        <f t="shared" si="28"/>
        <v>0</v>
      </c>
      <c r="U122" s="103">
        <f t="shared" si="25"/>
        <v>0</v>
      </c>
      <c r="V122" s="104" t="str">
        <f t="shared" si="26"/>
        <v xml:space="preserve"> </v>
      </c>
    </row>
    <row r="123" spans="1:22" s="13" customFormat="1" ht="12.75" hidden="1">
      <c r="A123" s="189">
        <v>116</v>
      </c>
      <c r="B123" s="201" t="s">
        <v>84</v>
      </c>
      <c r="C123" s="204" t="s">
        <v>85</v>
      </c>
      <c r="D123" s="192" t="s">
        <v>17</v>
      </c>
      <c r="E123" s="166">
        <v>12</v>
      </c>
      <c r="F123" s="210">
        <v>800</v>
      </c>
      <c r="G123" s="79">
        <v>10</v>
      </c>
      <c r="H123" s="77">
        <f t="shared" si="27"/>
        <v>7.1699011199999996</v>
      </c>
      <c r="I123" s="74" t="str">
        <f t="shared" si="15"/>
        <v xml:space="preserve"> </v>
      </c>
      <c r="J123" s="84">
        <f t="shared" si="3"/>
        <v>0</v>
      </c>
      <c r="K123" s="84">
        <f t="shared" si="20"/>
        <v>0</v>
      </c>
      <c r="L123" s="93" t="str">
        <f t="shared" si="16"/>
        <v xml:space="preserve"> </v>
      </c>
      <c r="M123" s="76" t="str">
        <f t="shared" si="18"/>
        <v xml:space="preserve"> </v>
      </c>
      <c r="N123" s="103">
        <f t="shared" si="6"/>
        <v>0</v>
      </c>
      <c r="O123" s="103">
        <f t="shared" si="21"/>
        <v>0</v>
      </c>
      <c r="P123" s="104" t="str">
        <f t="shared" si="22"/>
        <v xml:space="preserve"> </v>
      </c>
      <c r="Q123" s="121" t="str">
        <f t="shared" si="19"/>
        <v xml:space="preserve"> </v>
      </c>
      <c r="R123" s="122">
        <f t="shared" si="23"/>
        <v>0</v>
      </c>
      <c r="S123" s="76" t="str">
        <f t="shared" si="24"/>
        <v xml:space="preserve"> </v>
      </c>
      <c r="T123" s="103">
        <f t="shared" si="28"/>
        <v>0</v>
      </c>
      <c r="U123" s="103">
        <f t="shared" si="25"/>
        <v>0</v>
      </c>
      <c r="V123" s="104" t="str">
        <f t="shared" si="26"/>
        <v xml:space="preserve"> </v>
      </c>
    </row>
    <row r="124" spans="1:22" s="13" customFormat="1" ht="12.75" hidden="1">
      <c r="A124" s="189">
        <v>117</v>
      </c>
      <c r="B124" s="201" t="s">
        <v>84</v>
      </c>
      <c r="C124" s="204" t="s">
        <v>85</v>
      </c>
      <c r="D124" s="192" t="s">
        <v>17</v>
      </c>
      <c r="E124" s="166">
        <v>12</v>
      </c>
      <c r="F124" s="210">
        <v>2100</v>
      </c>
      <c r="G124" s="79">
        <v>80</v>
      </c>
      <c r="H124" s="77">
        <f t="shared" si="27"/>
        <v>150.56792351999999</v>
      </c>
      <c r="I124" s="74" t="str">
        <f t="shared" si="15"/>
        <v xml:space="preserve"> </v>
      </c>
      <c r="J124" s="84">
        <f t="shared" si="3"/>
        <v>0</v>
      </c>
      <c r="K124" s="84">
        <f t="shared" si="20"/>
        <v>0</v>
      </c>
      <c r="L124" s="93" t="str">
        <f t="shared" si="16"/>
        <v xml:space="preserve"> </v>
      </c>
      <c r="M124" s="76" t="str">
        <f t="shared" si="18"/>
        <v xml:space="preserve"> </v>
      </c>
      <c r="N124" s="103">
        <f t="shared" si="6"/>
        <v>0</v>
      </c>
      <c r="O124" s="103">
        <f t="shared" si="21"/>
        <v>0</v>
      </c>
      <c r="P124" s="104" t="str">
        <f t="shared" si="22"/>
        <v xml:space="preserve"> </v>
      </c>
      <c r="Q124" s="121" t="str">
        <f t="shared" si="19"/>
        <v xml:space="preserve"> </v>
      </c>
      <c r="R124" s="122">
        <f t="shared" si="23"/>
        <v>0</v>
      </c>
      <c r="S124" s="76" t="str">
        <f t="shared" si="24"/>
        <v xml:space="preserve"> </v>
      </c>
      <c r="T124" s="103">
        <f t="shared" si="28"/>
        <v>0</v>
      </c>
      <c r="U124" s="103">
        <f t="shared" si="25"/>
        <v>0</v>
      </c>
      <c r="V124" s="104" t="str">
        <f t="shared" si="26"/>
        <v xml:space="preserve"> </v>
      </c>
    </row>
    <row r="125" spans="1:22" s="13" customFormat="1" ht="12.75" hidden="1">
      <c r="A125" s="189">
        <v>118</v>
      </c>
      <c r="B125" s="201" t="s">
        <v>84</v>
      </c>
      <c r="C125" s="204" t="s">
        <v>85</v>
      </c>
      <c r="D125" s="192" t="s">
        <v>17</v>
      </c>
      <c r="E125" s="166">
        <v>12</v>
      </c>
      <c r="F125" s="210">
        <v>1500</v>
      </c>
      <c r="G125" s="79">
        <v>44</v>
      </c>
      <c r="H125" s="77">
        <f t="shared" si="27"/>
        <v>59.151684240000002</v>
      </c>
      <c r="I125" s="74" t="str">
        <f t="shared" si="15"/>
        <v xml:space="preserve"> </v>
      </c>
      <c r="J125" s="84">
        <f t="shared" si="3"/>
        <v>0</v>
      </c>
      <c r="K125" s="84">
        <f t="shared" si="20"/>
        <v>0</v>
      </c>
      <c r="L125" s="93" t="str">
        <f t="shared" si="16"/>
        <v xml:space="preserve"> </v>
      </c>
      <c r="M125" s="76" t="str">
        <f t="shared" si="18"/>
        <v xml:space="preserve"> </v>
      </c>
      <c r="N125" s="103">
        <f t="shared" si="6"/>
        <v>0</v>
      </c>
      <c r="O125" s="103">
        <f t="shared" si="21"/>
        <v>0</v>
      </c>
      <c r="P125" s="104" t="str">
        <f t="shared" si="22"/>
        <v xml:space="preserve"> </v>
      </c>
      <c r="Q125" s="121" t="str">
        <f t="shared" si="19"/>
        <v xml:space="preserve"> </v>
      </c>
      <c r="R125" s="122">
        <f t="shared" si="23"/>
        <v>0</v>
      </c>
      <c r="S125" s="76" t="str">
        <f t="shared" si="24"/>
        <v xml:space="preserve"> </v>
      </c>
      <c r="T125" s="103">
        <f t="shared" si="28"/>
        <v>0</v>
      </c>
      <c r="U125" s="103">
        <f t="shared" si="25"/>
        <v>0</v>
      </c>
      <c r="V125" s="104" t="str">
        <f t="shared" si="26"/>
        <v xml:space="preserve"> </v>
      </c>
    </row>
    <row r="126" spans="1:22" s="13" customFormat="1" ht="12.75" hidden="1">
      <c r="A126" s="189">
        <v>119</v>
      </c>
      <c r="B126" s="201" t="s">
        <v>84</v>
      </c>
      <c r="C126" s="204" t="s">
        <v>85</v>
      </c>
      <c r="D126" s="192" t="s">
        <v>17</v>
      </c>
      <c r="E126" s="166">
        <v>12</v>
      </c>
      <c r="F126" s="210">
        <v>1300</v>
      </c>
      <c r="G126" s="79">
        <v>30</v>
      </c>
      <c r="H126" s="77">
        <f t="shared" si="27"/>
        <v>34.953267959999998</v>
      </c>
      <c r="I126" s="74" t="str">
        <f t="shared" si="15"/>
        <v xml:space="preserve"> </v>
      </c>
      <c r="J126" s="84">
        <f t="shared" si="3"/>
        <v>0</v>
      </c>
      <c r="K126" s="84">
        <f t="shared" si="20"/>
        <v>0</v>
      </c>
      <c r="L126" s="93" t="str">
        <f t="shared" si="16"/>
        <v xml:space="preserve"> </v>
      </c>
      <c r="M126" s="76" t="str">
        <f t="shared" si="18"/>
        <v xml:space="preserve"> </v>
      </c>
      <c r="N126" s="103">
        <f t="shared" si="6"/>
        <v>0</v>
      </c>
      <c r="O126" s="103">
        <f t="shared" si="21"/>
        <v>0</v>
      </c>
      <c r="P126" s="104" t="str">
        <f t="shared" si="22"/>
        <v xml:space="preserve"> </v>
      </c>
      <c r="Q126" s="121" t="str">
        <f t="shared" si="19"/>
        <v xml:space="preserve"> </v>
      </c>
      <c r="R126" s="122">
        <f t="shared" si="23"/>
        <v>0</v>
      </c>
      <c r="S126" s="76" t="str">
        <f t="shared" si="24"/>
        <v xml:space="preserve"> </v>
      </c>
      <c r="T126" s="103">
        <f t="shared" si="28"/>
        <v>0</v>
      </c>
      <c r="U126" s="103">
        <f t="shared" si="25"/>
        <v>0</v>
      </c>
      <c r="V126" s="104" t="str">
        <f t="shared" si="26"/>
        <v xml:space="preserve"> </v>
      </c>
    </row>
    <row r="127" spans="1:22" s="13" customFormat="1" ht="12.75" hidden="1">
      <c r="A127" s="189">
        <v>120</v>
      </c>
      <c r="B127" s="201" t="s">
        <v>84</v>
      </c>
      <c r="C127" s="204" t="s">
        <v>85</v>
      </c>
      <c r="D127" s="192" t="s">
        <v>17</v>
      </c>
      <c r="E127" s="166">
        <v>12</v>
      </c>
      <c r="F127" s="210">
        <v>350</v>
      </c>
      <c r="G127" s="79">
        <v>2</v>
      </c>
      <c r="H127" s="77">
        <f t="shared" si="27"/>
        <v>0.62736634799999991</v>
      </c>
      <c r="I127" s="74" t="str">
        <f t="shared" si="15"/>
        <v xml:space="preserve"> </v>
      </c>
      <c r="J127" s="84">
        <f t="shared" si="3"/>
        <v>0</v>
      </c>
      <c r="K127" s="84">
        <f t="shared" si="20"/>
        <v>0</v>
      </c>
      <c r="L127" s="93" t="str">
        <f t="shared" si="16"/>
        <v xml:space="preserve"> </v>
      </c>
      <c r="M127" s="76" t="str">
        <f t="shared" si="18"/>
        <v xml:space="preserve"> </v>
      </c>
      <c r="N127" s="103">
        <f t="shared" si="6"/>
        <v>0</v>
      </c>
      <c r="O127" s="103">
        <f t="shared" si="21"/>
        <v>0</v>
      </c>
      <c r="P127" s="104" t="str">
        <f t="shared" si="22"/>
        <v xml:space="preserve"> </v>
      </c>
      <c r="Q127" s="121" t="str">
        <f t="shared" si="19"/>
        <v xml:space="preserve"> </v>
      </c>
      <c r="R127" s="122">
        <f t="shared" si="23"/>
        <v>0</v>
      </c>
      <c r="S127" s="76" t="str">
        <f t="shared" si="24"/>
        <v xml:space="preserve"> </v>
      </c>
      <c r="T127" s="103">
        <f t="shared" si="28"/>
        <v>0</v>
      </c>
      <c r="U127" s="103">
        <f t="shared" si="25"/>
        <v>0</v>
      </c>
      <c r="V127" s="104" t="str">
        <f t="shared" si="26"/>
        <v xml:space="preserve"> </v>
      </c>
    </row>
    <row r="128" spans="1:22" s="13" customFormat="1" ht="12.75" hidden="1">
      <c r="A128" s="189">
        <v>121</v>
      </c>
      <c r="B128" s="201" t="s">
        <v>84</v>
      </c>
      <c r="C128" s="204" t="s">
        <v>85</v>
      </c>
      <c r="D128" s="192" t="s">
        <v>17</v>
      </c>
      <c r="E128" s="166">
        <v>12</v>
      </c>
      <c r="F128" s="210">
        <v>2100</v>
      </c>
      <c r="G128" s="79">
        <v>24</v>
      </c>
      <c r="H128" s="77">
        <f t="shared" si="27"/>
        <v>45.170377055999992</v>
      </c>
      <c r="I128" s="74" t="str">
        <f t="shared" si="15"/>
        <v xml:space="preserve"> </v>
      </c>
      <c r="J128" s="84">
        <f t="shared" si="3"/>
        <v>0</v>
      </c>
      <c r="K128" s="84">
        <f t="shared" si="20"/>
        <v>0</v>
      </c>
      <c r="L128" s="93" t="str">
        <f t="shared" si="16"/>
        <v xml:space="preserve"> </v>
      </c>
      <c r="M128" s="76" t="str">
        <f t="shared" si="18"/>
        <v xml:space="preserve"> </v>
      </c>
      <c r="N128" s="103">
        <f t="shared" si="6"/>
        <v>0</v>
      </c>
      <c r="O128" s="103">
        <f t="shared" si="21"/>
        <v>0</v>
      </c>
      <c r="P128" s="104" t="str">
        <f t="shared" si="22"/>
        <v xml:space="preserve"> </v>
      </c>
      <c r="Q128" s="121" t="str">
        <f t="shared" si="19"/>
        <v xml:space="preserve"> </v>
      </c>
      <c r="R128" s="122">
        <f t="shared" si="23"/>
        <v>0</v>
      </c>
      <c r="S128" s="76" t="str">
        <f t="shared" si="24"/>
        <v xml:space="preserve"> </v>
      </c>
      <c r="T128" s="103">
        <f t="shared" si="28"/>
        <v>0</v>
      </c>
      <c r="U128" s="103">
        <f t="shared" si="25"/>
        <v>0</v>
      </c>
      <c r="V128" s="104" t="str">
        <f t="shared" si="26"/>
        <v xml:space="preserve"> </v>
      </c>
    </row>
    <row r="129" spans="1:22" s="13" customFormat="1" ht="12.75" hidden="1">
      <c r="A129" s="189">
        <v>122</v>
      </c>
      <c r="B129" s="201" t="s">
        <v>84</v>
      </c>
      <c r="C129" s="204" t="s">
        <v>85</v>
      </c>
      <c r="D129" s="192" t="s">
        <v>17</v>
      </c>
      <c r="E129" s="166">
        <v>16</v>
      </c>
      <c r="F129" s="210">
        <v>8250</v>
      </c>
      <c r="G129" s="79">
        <v>4</v>
      </c>
      <c r="H129" s="77">
        <f t="shared" si="27"/>
        <v>52.57927488</v>
      </c>
      <c r="I129" s="74">
        <f t="shared" si="15"/>
        <v>16</v>
      </c>
      <c r="J129" s="84">
        <f t="shared" si="3"/>
        <v>3750</v>
      </c>
      <c r="K129" s="84">
        <f t="shared" si="20"/>
        <v>4</v>
      </c>
      <c r="L129" s="93">
        <f t="shared" si="16"/>
        <v>23.663039999999999</v>
      </c>
      <c r="M129" s="76" t="str">
        <f t="shared" si="18"/>
        <v xml:space="preserve"> </v>
      </c>
      <c r="N129" s="103">
        <f t="shared" si="6"/>
        <v>0</v>
      </c>
      <c r="O129" s="103">
        <f t="shared" si="21"/>
        <v>0</v>
      </c>
      <c r="P129" s="104" t="str">
        <f t="shared" si="22"/>
        <v xml:space="preserve"> </v>
      </c>
      <c r="Q129" s="121">
        <f t="shared" si="19"/>
        <v>16</v>
      </c>
      <c r="R129" s="122">
        <f t="shared" si="23"/>
        <v>28</v>
      </c>
      <c r="S129" s="76">
        <f t="shared" si="24"/>
        <v>16</v>
      </c>
      <c r="T129" s="103">
        <f t="shared" si="28"/>
        <v>425</v>
      </c>
      <c r="U129" s="103">
        <f t="shared" si="25"/>
        <v>4</v>
      </c>
      <c r="V129" s="104">
        <f t="shared" si="26"/>
        <v>2.6818111999999998</v>
      </c>
    </row>
    <row r="130" spans="1:22" s="13" customFormat="1" ht="12.75" hidden="1">
      <c r="A130" s="189">
        <v>123</v>
      </c>
      <c r="B130" s="201" t="s">
        <v>84</v>
      </c>
      <c r="C130" s="204" t="s">
        <v>85</v>
      </c>
      <c r="D130" s="192" t="s">
        <v>17</v>
      </c>
      <c r="E130" s="166">
        <v>16</v>
      </c>
      <c r="F130" s="210">
        <v>7750</v>
      </c>
      <c r="G130" s="79">
        <v>4</v>
      </c>
      <c r="H130" s="77">
        <f t="shared" si="27"/>
        <v>49.392652159999997</v>
      </c>
      <c r="I130" s="74">
        <f t="shared" si="15"/>
        <v>16</v>
      </c>
      <c r="J130" s="84">
        <f t="shared" si="3"/>
        <v>4250</v>
      </c>
      <c r="K130" s="84">
        <f t="shared" si="20"/>
        <v>4</v>
      </c>
      <c r="L130" s="93">
        <f t="shared" si="16"/>
        <v>26.818111999999999</v>
      </c>
      <c r="M130" s="76" t="str">
        <f t="shared" si="18"/>
        <v xml:space="preserve"> </v>
      </c>
      <c r="N130" s="103">
        <f t="shared" si="6"/>
        <v>0</v>
      </c>
      <c r="O130" s="103">
        <f t="shared" si="21"/>
        <v>0</v>
      </c>
      <c r="P130" s="104" t="str">
        <f t="shared" si="22"/>
        <v xml:space="preserve"> </v>
      </c>
      <c r="Q130" s="121">
        <f t="shared" si="19"/>
        <v>16</v>
      </c>
      <c r="R130" s="122">
        <f t="shared" si="23"/>
        <v>32</v>
      </c>
      <c r="S130" s="76">
        <f t="shared" si="24"/>
        <v>16</v>
      </c>
      <c r="T130" s="103">
        <f t="shared" si="28"/>
        <v>450</v>
      </c>
      <c r="U130" s="103">
        <f t="shared" si="25"/>
        <v>4</v>
      </c>
      <c r="V130" s="104">
        <f t="shared" si="26"/>
        <v>2.8395647999999998</v>
      </c>
    </row>
    <row r="131" spans="1:22" s="13" customFormat="1" ht="12.75" hidden="1">
      <c r="A131" s="189">
        <v>124</v>
      </c>
      <c r="B131" s="201" t="s">
        <v>84</v>
      </c>
      <c r="C131" s="204" t="s">
        <v>85</v>
      </c>
      <c r="D131" s="192" t="s">
        <v>17</v>
      </c>
      <c r="E131" s="166">
        <v>16</v>
      </c>
      <c r="F131" s="210">
        <v>7805</v>
      </c>
      <c r="G131" s="79">
        <v>2</v>
      </c>
      <c r="H131" s="77">
        <f t="shared" si="27"/>
        <v>24.8715903296</v>
      </c>
      <c r="I131" s="74">
        <f t="shared" si="15"/>
        <v>16</v>
      </c>
      <c r="J131" s="84">
        <f t="shared" si="3"/>
        <v>4195</v>
      </c>
      <c r="K131" s="84">
        <f t="shared" si="20"/>
        <v>2</v>
      </c>
      <c r="L131" s="93">
        <f t="shared" si="16"/>
        <v>13.235527040000001</v>
      </c>
      <c r="M131" s="76" t="str">
        <f t="shared" si="18"/>
        <v xml:space="preserve"> </v>
      </c>
      <c r="N131" s="103">
        <f t="shared" si="6"/>
        <v>0</v>
      </c>
      <c r="O131" s="103">
        <f t="shared" si="21"/>
        <v>0</v>
      </c>
      <c r="P131" s="104" t="str">
        <f t="shared" si="22"/>
        <v xml:space="preserve"> </v>
      </c>
      <c r="Q131" s="121">
        <f t="shared" si="19"/>
        <v>16</v>
      </c>
      <c r="R131" s="122">
        <f t="shared" si="23"/>
        <v>16</v>
      </c>
      <c r="S131" s="76">
        <f t="shared" si="24"/>
        <v>16</v>
      </c>
      <c r="T131" s="103">
        <f t="shared" si="28"/>
        <v>395</v>
      </c>
      <c r="U131" s="103">
        <f t="shared" si="25"/>
        <v>2</v>
      </c>
      <c r="V131" s="104">
        <f t="shared" si="26"/>
        <v>1.2462534399999998</v>
      </c>
    </row>
    <row r="132" spans="1:22" s="13" customFormat="1" ht="12.75" hidden="1">
      <c r="A132" s="189">
        <v>125</v>
      </c>
      <c r="B132" s="201" t="s">
        <v>84</v>
      </c>
      <c r="C132" s="204" t="s">
        <v>85</v>
      </c>
      <c r="D132" s="192" t="s">
        <v>17</v>
      </c>
      <c r="E132" s="166">
        <v>16</v>
      </c>
      <c r="F132" s="210">
        <v>7250</v>
      </c>
      <c r="G132" s="79">
        <v>2</v>
      </c>
      <c r="H132" s="77">
        <f t="shared" si="27"/>
        <v>23.103014719999997</v>
      </c>
      <c r="I132" s="74">
        <f t="shared" si="15"/>
        <v>16</v>
      </c>
      <c r="J132" s="84">
        <f t="shared" si="3"/>
        <v>4750</v>
      </c>
      <c r="K132" s="84">
        <f t="shared" si="20"/>
        <v>2</v>
      </c>
      <c r="L132" s="93">
        <f t="shared" si="16"/>
        <v>14.986591999999998</v>
      </c>
      <c r="M132" s="76" t="str">
        <f t="shared" si="18"/>
        <v xml:space="preserve"> </v>
      </c>
      <c r="N132" s="103">
        <f t="shared" si="6"/>
        <v>0</v>
      </c>
      <c r="O132" s="103">
        <f t="shared" si="21"/>
        <v>0</v>
      </c>
      <c r="P132" s="104" t="str">
        <f t="shared" si="22"/>
        <v xml:space="preserve"> </v>
      </c>
      <c r="Q132" s="121">
        <f t="shared" si="19"/>
        <v>16</v>
      </c>
      <c r="R132" s="122">
        <f t="shared" si="23"/>
        <v>20</v>
      </c>
      <c r="S132" s="76" t="str">
        <f t="shared" si="24"/>
        <v xml:space="preserve"> </v>
      </c>
      <c r="T132" s="103">
        <f t="shared" si="28"/>
        <v>0</v>
      </c>
      <c r="U132" s="103">
        <f t="shared" si="25"/>
        <v>0</v>
      </c>
      <c r="V132" s="104" t="str">
        <f t="shared" si="26"/>
        <v xml:space="preserve"> </v>
      </c>
    </row>
    <row r="133" spans="1:22" s="13" customFormat="1" ht="12.75">
      <c r="A133" s="189">
        <v>126</v>
      </c>
      <c r="B133" s="201" t="s">
        <v>84</v>
      </c>
      <c r="C133" s="204" t="s">
        <v>85</v>
      </c>
      <c r="D133" s="192" t="s">
        <v>17</v>
      </c>
      <c r="E133" s="166">
        <v>20</v>
      </c>
      <c r="F133" s="210">
        <v>7700</v>
      </c>
      <c r="G133" s="79">
        <v>2</v>
      </c>
      <c r="H133" s="77">
        <f t="shared" si="27"/>
        <v>38.339054599999997</v>
      </c>
      <c r="I133" s="74">
        <f t="shared" si="15"/>
        <v>20</v>
      </c>
      <c r="J133" s="84">
        <f t="shared" si="3"/>
        <v>4300</v>
      </c>
      <c r="K133" s="84">
        <f t="shared" si="20"/>
        <v>2</v>
      </c>
      <c r="L133" s="93">
        <f t="shared" si="16"/>
        <v>21.198139999999999</v>
      </c>
      <c r="M133" s="76" t="str">
        <f t="shared" si="18"/>
        <v xml:space="preserve"> </v>
      </c>
      <c r="N133" s="103">
        <f t="shared" si="6"/>
        <v>0</v>
      </c>
      <c r="O133" s="103">
        <f t="shared" si="21"/>
        <v>0</v>
      </c>
      <c r="P133" s="104" t="str">
        <f t="shared" si="22"/>
        <v xml:space="preserve"> </v>
      </c>
      <c r="Q133" s="121">
        <f t="shared" si="19"/>
        <v>20</v>
      </c>
      <c r="R133" s="122">
        <f t="shared" si="23"/>
        <v>14</v>
      </c>
      <c r="S133" s="76">
        <f t="shared" si="24"/>
        <v>20</v>
      </c>
      <c r="T133" s="103">
        <f t="shared" si="28"/>
        <v>100</v>
      </c>
      <c r="U133" s="103">
        <f t="shared" si="25"/>
        <v>2</v>
      </c>
      <c r="V133" s="104">
        <f t="shared" si="26"/>
        <v>0.49297999999999997</v>
      </c>
    </row>
    <row r="134" spans="1:22" s="13" customFormat="1" ht="12.75">
      <c r="A134" s="189">
        <v>127</v>
      </c>
      <c r="B134" s="201" t="s">
        <v>84</v>
      </c>
      <c r="C134" s="204" t="s">
        <v>85</v>
      </c>
      <c r="D134" s="192" t="s">
        <v>17</v>
      </c>
      <c r="E134" s="166">
        <v>20</v>
      </c>
      <c r="F134" s="210">
        <v>10150</v>
      </c>
      <c r="G134" s="79">
        <v>4</v>
      </c>
      <c r="H134" s="77">
        <f t="shared" si="27"/>
        <v>101.0756894</v>
      </c>
      <c r="I134" s="74">
        <f t="shared" si="15"/>
        <v>20</v>
      </c>
      <c r="J134" s="84">
        <f t="shared" si="3"/>
        <v>1850</v>
      </c>
      <c r="K134" s="84">
        <f t="shared" si="20"/>
        <v>4</v>
      </c>
      <c r="L134" s="93">
        <f t="shared" si="16"/>
        <v>18.240259999999999</v>
      </c>
      <c r="M134" s="76" t="str">
        <f t="shared" si="18"/>
        <v xml:space="preserve"> </v>
      </c>
      <c r="N134" s="103">
        <f t="shared" si="6"/>
        <v>0</v>
      </c>
      <c r="O134" s="103">
        <f t="shared" si="21"/>
        <v>0</v>
      </c>
      <c r="P134" s="104" t="str">
        <f t="shared" si="22"/>
        <v xml:space="preserve"> </v>
      </c>
      <c r="Q134" s="121">
        <f t="shared" si="19"/>
        <v>20</v>
      </c>
      <c r="R134" s="122">
        <f t="shared" si="23"/>
        <v>12</v>
      </c>
      <c r="S134" s="76">
        <f t="shared" si="24"/>
        <v>20</v>
      </c>
      <c r="T134" s="103">
        <f t="shared" si="28"/>
        <v>50</v>
      </c>
      <c r="U134" s="103">
        <f t="shared" si="25"/>
        <v>4</v>
      </c>
      <c r="V134" s="104">
        <f t="shared" si="26"/>
        <v>0.49297999999999997</v>
      </c>
    </row>
    <row r="135" spans="1:22" s="13" customFormat="1" ht="12.75">
      <c r="A135" s="189">
        <v>128</v>
      </c>
      <c r="B135" s="201" t="s">
        <v>84</v>
      </c>
      <c r="C135" s="204" t="s">
        <v>85</v>
      </c>
      <c r="D135" s="192" t="s">
        <v>17</v>
      </c>
      <c r="E135" s="166">
        <v>20</v>
      </c>
      <c r="F135" s="210">
        <v>10650</v>
      </c>
      <c r="G135" s="79">
        <v>4</v>
      </c>
      <c r="H135" s="77">
        <f t="shared" si="27"/>
        <v>106.0547874</v>
      </c>
      <c r="I135" s="74">
        <f t="shared" si="15"/>
        <v>20</v>
      </c>
      <c r="J135" s="84">
        <f t="shared" si="3"/>
        <v>1350</v>
      </c>
      <c r="K135" s="84">
        <f t="shared" si="20"/>
        <v>4</v>
      </c>
      <c r="L135" s="93">
        <f t="shared" si="16"/>
        <v>13.310459999999999</v>
      </c>
      <c r="M135" s="76" t="str">
        <f t="shared" si="18"/>
        <v xml:space="preserve"> </v>
      </c>
      <c r="N135" s="103">
        <f t="shared" si="6"/>
        <v>0</v>
      </c>
      <c r="O135" s="103">
        <f t="shared" si="21"/>
        <v>0</v>
      </c>
      <c r="P135" s="104" t="str">
        <f t="shared" si="22"/>
        <v xml:space="preserve"> </v>
      </c>
      <c r="Q135" s="121">
        <f t="shared" si="19"/>
        <v>20</v>
      </c>
      <c r="R135" s="122">
        <f t="shared" si="23"/>
        <v>8</v>
      </c>
      <c r="S135" s="76">
        <f t="shared" si="24"/>
        <v>20</v>
      </c>
      <c r="T135" s="103">
        <f t="shared" si="28"/>
        <v>150</v>
      </c>
      <c r="U135" s="103">
        <f t="shared" si="25"/>
        <v>4</v>
      </c>
      <c r="V135" s="104">
        <f t="shared" si="26"/>
        <v>1.4789399999999999</v>
      </c>
    </row>
    <row r="136" spans="1:22" s="13" customFormat="1" ht="12.75">
      <c r="A136" s="189">
        <v>129</v>
      </c>
      <c r="B136" s="201" t="s">
        <v>84</v>
      </c>
      <c r="C136" s="204" t="s">
        <v>85</v>
      </c>
      <c r="D136" s="192" t="s">
        <v>17</v>
      </c>
      <c r="E136" s="166">
        <v>20</v>
      </c>
      <c r="F136" s="210">
        <v>10100</v>
      </c>
      <c r="G136" s="79">
        <v>4</v>
      </c>
      <c r="H136" s="77">
        <f t="shared" si="27"/>
        <v>100.5777796</v>
      </c>
      <c r="I136" s="74">
        <f t="shared" si="15"/>
        <v>20</v>
      </c>
      <c r="J136" s="84">
        <f t="shared" si="3"/>
        <v>1900</v>
      </c>
      <c r="K136" s="84">
        <f t="shared" si="20"/>
        <v>4</v>
      </c>
      <c r="L136" s="93">
        <f t="shared" si="16"/>
        <v>18.733239999999999</v>
      </c>
      <c r="M136" s="76" t="str">
        <f t="shared" si="18"/>
        <v xml:space="preserve"> </v>
      </c>
      <c r="N136" s="103">
        <f t="shared" si="6"/>
        <v>0</v>
      </c>
      <c r="O136" s="103">
        <f t="shared" si="21"/>
        <v>0</v>
      </c>
      <c r="P136" s="104" t="str">
        <f t="shared" si="22"/>
        <v xml:space="preserve"> </v>
      </c>
      <c r="Q136" s="121">
        <f t="shared" si="19"/>
        <v>20</v>
      </c>
      <c r="R136" s="122">
        <f t="shared" si="23"/>
        <v>12</v>
      </c>
      <c r="S136" s="76">
        <f t="shared" si="24"/>
        <v>20</v>
      </c>
      <c r="T136" s="103">
        <f t="shared" si="28"/>
        <v>100</v>
      </c>
      <c r="U136" s="103">
        <f t="shared" si="25"/>
        <v>4</v>
      </c>
      <c r="V136" s="104">
        <f t="shared" si="26"/>
        <v>0.98595999999999995</v>
      </c>
    </row>
    <row r="137" spans="1:22" s="13" customFormat="1" ht="12.75">
      <c r="A137" s="189">
        <v>130</v>
      </c>
      <c r="B137" s="201" t="s">
        <v>84</v>
      </c>
      <c r="C137" s="204" t="s">
        <v>85</v>
      </c>
      <c r="D137" s="192" t="s">
        <v>17</v>
      </c>
      <c r="E137" s="166">
        <v>20</v>
      </c>
      <c r="F137" s="210">
        <v>7750</v>
      </c>
      <c r="G137" s="79">
        <v>2</v>
      </c>
      <c r="H137" s="77">
        <f t="shared" si="27"/>
        <v>38.588009499999991</v>
      </c>
      <c r="I137" s="74">
        <f t="shared" si="15"/>
        <v>20</v>
      </c>
      <c r="J137" s="84">
        <f t="shared" si="3"/>
        <v>4250</v>
      </c>
      <c r="K137" s="84">
        <f t="shared" si="20"/>
        <v>2</v>
      </c>
      <c r="L137" s="93">
        <f t="shared" si="16"/>
        <v>20.951649999999997</v>
      </c>
      <c r="M137" s="76" t="str">
        <f t="shared" ref="M137:M176" si="29">IF(N137&gt;0,E137," ")</f>
        <v xml:space="preserve"> </v>
      </c>
      <c r="N137" s="103">
        <f t="shared" si="6"/>
        <v>0</v>
      </c>
      <c r="O137" s="103">
        <f t="shared" si="21"/>
        <v>0</v>
      </c>
      <c r="P137" s="104" t="str">
        <f t="shared" si="22"/>
        <v xml:space="preserve"> </v>
      </c>
      <c r="Q137" s="121">
        <f t="shared" ref="Q137:Q176" si="30">IF(R137&gt;0,$E137," ")</f>
        <v>20</v>
      </c>
      <c r="R137" s="122">
        <f t="shared" si="23"/>
        <v>14</v>
      </c>
      <c r="S137" s="76">
        <f t="shared" si="24"/>
        <v>20</v>
      </c>
      <c r="T137" s="103">
        <f t="shared" si="28"/>
        <v>50</v>
      </c>
      <c r="U137" s="103">
        <f t="shared" si="25"/>
        <v>2</v>
      </c>
      <c r="V137" s="104">
        <f t="shared" si="26"/>
        <v>0.24648999999999999</v>
      </c>
    </row>
    <row r="138" spans="1:22" s="13" customFormat="1" ht="12.75">
      <c r="A138" s="189">
        <v>131</v>
      </c>
      <c r="B138" s="201" t="s">
        <v>84</v>
      </c>
      <c r="C138" s="204" t="s">
        <v>85</v>
      </c>
      <c r="D138" s="192" t="s">
        <v>17</v>
      </c>
      <c r="E138" s="166">
        <v>20</v>
      </c>
      <c r="F138" s="210">
        <v>7210</v>
      </c>
      <c r="G138" s="79">
        <v>4</v>
      </c>
      <c r="H138" s="77">
        <f t="shared" si="27"/>
        <v>71.798593159999996</v>
      </c>
      <c r="I138" s="74">
        <f t="shared" si="15"/>
        <v>20</v>
      </c>
      <c r="J138" s="84">
        <f t="shared" si="3"/>
        <v>4790</v>
      </c>
      <c r="K138" s="84">
        <f t="shared" ref="K138:K176" si="31">IF(J138&gt;0,G138,0)</f>
        <v>4</v>
      </c>
      <c r="L138" s="93">
        <f t="shared" si="16"/>
        <v>47.227483999999997</v>
      </c>
      <c r="M138" s="76" t="str">
        <f t="shared" si="29"/>
        <v xml:space="preserve"> </v>
      </c>
      <c r="N138" s="103">
        <f t="shared" si="6"/>
        <v>0</v>
      </c>
      <c r="O138" s="103">
        <f t="shared" ref="O138:O176" si="32">IF(N138&gt;0,G138,0)</f>
        <v>0</v>
      </c>
      <c r="P138" s="104" t="str">
        <f t="shared" ref="P138:P176" si="33">IF(N138&gt;0,$E138*$E138*N138*3.14/4*0.00000785*O138," ")</f>
        <v xml:space="preserve"> </v>
      </c>
      <c r="Q138" s="121">
        <f t="shared" si="30"/>
        <v>20</v>
      </c>
      <c r="R138" s="122">
        <f t="shared" ref="R138:R176" si="34">IF($E138=25,IF(J138&gt;0, INT(J138/787)*K138,0),IF($E138=20,IF(J138&gt;0, INT(J138/600)*K138,0),IF($E138=16,IF(J138&gt;0, INT(J138/475)*K138,0),0)))</f>
        <v>28</v>
      </c>
      <c r="S138" s="76">
        <f t="shared" ref="S138:S176" si="35">IF(T138&gt;0,E138," ")</f>
        <v>20</v>
      </c>
      <c r="T138" s="103">
        <f t="shared" si="28"/>
        <v>590</v>
      </c>
      <c r="U138" s="103">
        <f t="shared" ref="U138:U176" si="36">IF(T138&gt;0,K138+O138,0)</f>
        <v>4</v>
      </c>
      <c r="V138" s="104">
        <f t="shared" ref="V138:V176" si="37">IF(T138&gt;0,$E138*$E138*T138*3.14/4*0.00000785*U138," ")</f>
        <v>5.8171639999999991</v>
      </c>
    </row>
    <row r="139" spans="1:22" s="13" customFormat="1" ht="12.75">
      <c r="A139" s="189">
        <v>132</v>
      </c>
      <c r="B139" s="201" t="s">
        <v>84</v>
      </c>
      <c r="C139" s="204" t="s">
        <v>85</v>
      </c>
      <c r="D139" s="192" t="s">
        <v>17</v>
      </c>
      <c r="E139" s="166">
        <v>20</v>
      </c>
      <c r="F139" s="210">
        <v>7150</v>
      </c>
      <c r="G139" s="79">
        <v>8</v>
      </c>
      <c r="H139" s="77">
        <f t="shared" si="27"/>
        <v>142.4022028</v>
      </c>
      <c r="I139" s="74">
        <f t="shared" si="15"/>
        <v>20</v>
      </c>
      <c r="J139" s="84">
        <f t="shared" si="3"/>
        <v>4850</v>
      </c>
      <c r="K139" s="84">
        <f t="shared" si="31"/>
        <v>8</v>
      </c>
      <c r="L139" s="93">
        <f t="shared" si="16"/>
        <v>95.638119999999986</v>
      </c>
      <c r="M139" s="76" t="str">
        <f t="shared" si="29"/>
        <v xml:space="preserve"> </v>
      </c>
      <c r="N139" s="103">
        <f t="shared" si="6"/>
        <v>0</v>
      </c>
      <c r="O139" s="103">
        <f t="shared" si="32"/>
        <v>0</v>
      </c>
      <c r="P139" s="104" t="str">
        <f t="shared" si="33"/>
        <v xml:space="preserve"> </v>
      </c>
      <c r="Q139" s="121">
        <f t="shared" si="30"/>
        <v>20</v>
      </c>
      <c r="R139" s="122">
        <f t="shared" si="34"/>
        <v>64</v>
      </c>
      <c r="S139" s="76">
        <f t="shared" si="35"/>
        <v>20</v>
      </c>
      <c r="T139" s="103">
        <f t="shared" si="28"/>
        <v>50</v>
      </c>
      <c r="U139" s="103">
        <f t="shared" si="36"/>
        <v>8</v>
      </c>
      <c r="V139" s="104">
        <f t="shared" si="37"/>
        <v>0.98595999999999995</v>
      </c>
    </row>
    <row r="140" spans="1:22" s="13" customFormat="1" ht="12.75">
      <c r="A140" s="189">
        <v>133</v>
      </c>
      <c r="B140" s="201" t="s">
        <v>84</v>
      </c>
      <c r="C140" s="204" t="s">
        <v>85</v>
      </c>
      <c r="D140" s="192" t="s">
        <v>17</v>
      </c>
      <c r="E140" s="166">
        <v>20</v>
      </c>
      <c r="F140" s="210">
        <v>9750</v>
      </c>
      <c r="G140" s="79">
        <v>4</v>
      </c>
      <c r="H140" s="77">
        <f t="shared" si="27"/>
        <v>97.092410999999984</v>
      </c>
      <c r="I140" s="74">
        <f t="shared" si="15"/>
        <v>20</v>
      </c>
      <c r="J140" s="84">
        <f t="shared" si="3"/>
        <v>2250</v>
      </c>
      <c r="K140" s="84">
        <f t="shared" si="31"/>
        <v>4</v>
      </c>
      <c r="L140" s="93">
        <f t="shared" si="16"/>
        <v>22.184099999999997</v>
      </c>
      <c r="M140" s="76" t="str">
        <f t="shared" si="29"/>
        <v xml:space="preserve"> </v>
      </c>
      <c r="N140" s="103">
        <f t="shared" si="6"/>
        <v>0</v>
      </c>
      <c r="O140" s="103">
        <f t="shared" si="32"/>
        <v>0</v>
      </c>
      <c r="P140" s="104" t="str">
        <f t="shared" si="33"/>
        <v xml:space="preserve"> </v>
      </c>
      <c r="Q140" s="121">
        <f t="shared" si="30"/>
        <v>20</v>
      </c>
      <c r="R140" s="122">
        <f t="shared" si="34"/>
        <v>12</v>
      </c>
      <c r="S140" s="76">
        <f t="shared" si="35"/>
        <v>20</v>
      </c>
      <c r="T140" s="103">
        <f t="shared" si="28"/>
        <v>450</v>
      </c>
      <c r="U140" s="103">
        <f t="shared" si="36"/>
        <v>4</v>
      </c>
      <c r="V140" s="104">
        <f t="shared" si="37"/>
        <v>4.43682</v>
      </c>
    </row>
    <row r="141" spans="1:22" s="13" customFormat="1" ht="12.75">
      <c r="A141" s="189">
        <v>134</v>
      </c>
      <c r="B141" s="201" t="s">
        <v>84</v>
      </c>
      <c r="C141" s="204" t="s">
        <v>85</v>
      </c>
      <c r="D141" s="192" t="s">
        <v>17</v>
      </c>
      <c r="E141" s="166">
        <v>20</v>
      </c>
      <c r="F141" s="210">
        <v>10200</v>
      </c>
      <c r="G141" s="79">
        <v>4</v>
      </c>
      <c r="H141" s="77">
        <f t="shared" si="27"/>
        <v>101.57359919999999</v>
      </c>
      <c r="I141" s="74">
        <f t="shared" si="15"/>
        <v>20</v>
      </c>
      <c r="J141" s="84">
        <f t="shared" si="3"/>
        <v>1800</v>
      </c>
      <c r="K141" s="84">
        <f t="shared" si="31"/>
        <v>4</v>
      </c>
      <c r="L141" s="93">
        <f t="shared" si="16"/>
        <v>17.74728</v>
      </c>
      <c r="M141" s="76" t="str">
        <f t="shared" si="29"/>
        <v xml:space="preserve"> </v>
      </c>
      <c r="N141" s="103">
        <f t="shared" si="6"/>
        <v>0</v>
      </c>
      <c r="O141" s="103">
        <f t="shared" si="32"/>
        <v>0</v>
      </c>
      <c r="P141" s="104" t="str">
        <f t="shared" si="33"/>
        <v xml:space="preserve"> </v>
      </c>
      <c r="Q141" s="121">
        <f t="shared" si="30"/>
        <v>20</v>
      </c>
      <c r="R141" s="122">
        <f t="shared" si="34"/>
        <v>12</v>
      </c>
      <c r="S141" s="76" t="str">
        <f t="shared" si="35"/>
        <v xml:space="preserve"> </v>
      </c>
      <c r="T141" s="103">
        <f t="shared" si="28"/>
        <v>0</v>
      </c>
      <c r="U141" s="103">
        <f t="shared" si="36"/>
        <v>0</v>
      </c>
      <c r="V141" s="104" t="str">
        <f t="shared" si="37"/>
        <v xml:space="preserve"> </v>
      </c>
    </row>
    <row r="142" spans="1:22" s="13" customFormat="1" ht="12.75">
      <c r="A142" s="189">
        <v>135</v>
      </c>
      <c r="B142" s="201" t="s">
        <v>84</v>
      </c>
      <c r="C142" s="204" t="s">
        <v>85</v>
      </c>
      <c r="D142" s="192" t="s">
        <v>17</v>
      </c>
      <c r="E142" s="166">
        <v>20</v>
      </c>
      <c r="F142" s="210">
        <v>9700</v>
      </c>
      <c r="G142" s="79">
        <v>4</v>
      </c>
      <c r="H142" s="77">
        <f t="shared" si="27"/>
        <v>96.594501199999982</v>
      </c>
      <c r="I142" s="74">
        <f t="shared" si="15"/>
        <v>20</v>
      </c>
      <c r="J142" s="84">
        <f t="shared" si="3"/>
        <v>2300</v>
      </c>
      <c r="K142" s="84">
        <f t="shared" si="31"/>
        <v>4</v>
      </c>
      <c r="L142" s="93">
        <f t="shared" si="16"/>
        <v>22.677079999999997</v>
      </c>
      <c r="M142" s="76" t="str">
        <f t="shared" si="29"/>
        <v xml:space="preserve"> </v>
      </c>
      <c r="N142" s="103">
        <f t="shared" si="6"/>
        <v>0</v>
      </c>
      <c r="O142" s="103">
        <f t="shared" si="32"/>
        <v>0</v>
      </c>
      <c r="P142" s="104" t="str">
        <f t="shared" si="33"/>
        <v xml:space="preserve"> </v>
      </c>
      <c r="Q142" s="121">
        <f t="shared" si="30"/>
        <v>20</v>
      </c>
      <c r="R142" s="122">
        <f t="shared" si="34"/>
        <v>12</v>
      </c>
      <c r="S142" s="76">
        <f t="shared" si="35"/>
        <v>20</v>
      </c>
      <c r="T142" s="103">
        <f t="shared" si="28"/>
        <v>500</v>
      </c>
      <c r="U142" s="103">
        <f t="shared" si="36"/>
        <v>4</v>
      </c>
      <c r="V142" s="104">
        <f t="shared" si="37"/>
        <v>4.9297999999999993</v>
      </c>
    </row>
    <row r="143" spans="1:22" s="13" customFormat="1" ht="12.75" hidden="1">
      <c r="A143" s="189">
        <v>136</v>
      </c>
      <c r="B143" s="201" t="s">
        <v>86</v>
      </c>
      <c r="C143" s="204" t="s">
        <v>87</v>
      </c>
      <c r="D143" s="192" t="s">
        <v>17</v>
      </c>
      <c r="E143" s="166">
        <v>12</v>
      </c>
      <c r="F143" s="210">
        <v>1000</v>
      </c>
      <c r="G143" s="79">
        <v>4</v>
      </c>
      <c r="H143" s="77">
        <f t="shared" si="27"/>
        <v>3.5849505599999998</v>
      </c>
      <c r="I143" s="74" t="str">
        <f t="shared" si="15"/>
        <v xml:space="preserve"> </v>
      </c>
      <c r="J143" s="84">
        <f t="shared" si="3"/>
        <v>0</v>
      </c>
      <c r="K143" s="84">
        <f t="shared" si="31"/>
        <v>0</v>
      </c>
      <c r="L143" s="93" t="str">
        <f t="shared" si="16"/>
        <v xml:space="preserve"> </v>
      </c>
      <c r="M143" s="76" t="str">
        <f t="shared" si="29"/>
        <v xml:space="preserve"> </v>
      </c>
      <c r="N143" s="103">
        <f t="shared" si="6"/>
        <v>0</v>
      </c>
      <c r="O143" s="103">
        <f t="shared" si="32"/>
        <v>0</v>
      </c>
      <c r="P143" s="104" t="str">
        <f t="shared" si="33"/>
        <v xml:space="preserve"> </v>
      </c>
      <c r="Q143" s="121" t="str">
        <f t="shared" si="30"/>
        <v xml:space="preserve"> </v>
      </c>
      <c r="R143" s="122">
        <f t="shared" si="34"/>
        <v>0</v>
      </c>
      <c r="S143" s="76" t="str">
        <f t="shared" si="35"/>
        <v xml:space="preserve"> </v>
      </c>
      <c r="T143" s="103">
        <f t="shared" si="28"/>
        <v>0</v>
      </c>
      <c r="U143" s="103">
        <f t="shared" si="36"/>
        <v>0</v>
      </c>
      <c r="V143" s="104" t="str">
        <f t="shared" si="37"/>
        <v xml:space="preserve"> </v>
      </c>
    </row>
    <row r="144" spans="1:22" s="13" customFormat="1" ht="12.75" hidden="1">
      <c r="A144" s="189">
        <v>137</v>
      </c>
      <c r="B144" s="201" t="s">
        <v>86</v>
      </c>
      <c r="C144" s="204" t="s">
        <v>87</v>
      </c>
      <c r="D144" s="192" t="s">
        <v>17</v>
      </c>
      <c r="E144" s="166">
        <v>12</v>
      </c>
      <c r="F144" s="210">
        <v>1200</v>
      </c>
      <c r="G144" s="79">
        <v>312</v>
      </c>
      <c r="H144" s="77">
        <f t="shared" si="27"/>
        <v>335.55137241599999</v>
      </c>
      <c r="I144" s="74" t="str">
        <f t="shared" si="15"/>
        <v xml:space="preserve"> </v>
      </c>
      <c r="J144" s="84">
        <f t="shared" si="3"/>
        <v>0</v>
      </c>
      <c r="K144" s="84">
        <f t="shared" si="31"/>
        <v>0</v>
      </c>
      <c r="L144" s="93" t="str">
        <f t="shared" si="16"/>
        <v xml:space="preserve"> </v>
      </c>
      <c r="M144" s="76" t="str">
        <f t="shared" si="29"/>
        <v xml:space="preserve"> </v>
      </c>
      <c r="N144" s="103">
        <f t="shared" si="6"/>
        <v>0</v>
      </c>
      <c r="O144" s="103">
        <f t="shared" si="32"/>
        <v>0</v>
      </c>
      <c r="P144" s="104" t="str">
        <f t="shared" si="33"/>
        <v xml:space="preserve"> </v>
      </c>
      <c r="Q144" s="121" t="str">
        <f t="shared" si="30"/>
        <v xml:space="preserve"> </v>
      </c>
      <c r="R144" s="122">
        <f t="shared" si="34"/>
        <v>0</v>
      </c>
      <c r="S144" s="76" t="str">
        <f t="shared" si="35"/>
        <v xml:space="preserve"> </v>
      </c>
      <c r="T144" s="103">
        <f t="shared" si="28"/>
        <v>0</v>
      </c>
      <c r="U144" s="103">
        <f t="shared" si="36"/>
        <v>0</v>
      </c>
      <c r="V144" s="104" t="str">
        <f t="shared" si="37"/>
        <v xml:space="preserve"> </v>
      </c>
    </row>
    <row r="145" spans="1:22" s="13" customFormat="1" ht="12.75" hidden="1">
      <c r="A145" s="189">
        <v>138</v>
      </c>
      <c r="B145" s="201" t="s">
        <v>86</v>
      </c>
      <c r="C145" s="204" t="s">
        <v>87</v>
      </c>
      <c r="D145" s="192" t="s">
        <v>17</v>
      </c>
      <c r="E145" s="166">
        <v>12</v>
      </c>
      <c r="F145" s="210">
        <v>1300</v>
      </c>
      <c r="G145" s="79">
        <v>76</v>
      </c>
      <c r="H145" s="77">
        <f t="shared" si="27"/>
        <v>88.548278831999994</v>
      </c>
      <c r="I145" s="74" t="str">
        <f t="shared" si="15"/>
        <v xml:space="preserve"> </v>
      </c>
      <c r="J145" s="84">
        <f t="shared" si="3"/>
        <v>0</v>
      </c>
      <c r="K145" s="84">
        <f t="shared" si="31"/>
        <v>0</v>
      </c>
      <c r="L145" s="93" t="str">
        <f t="shared" si="16"/>
        <v xml:space="preserve"> </v>
      </c>
      <c r="M145" s="76" t="str">
        <f t="shared" si="29"/>
        <v xml:space="preserve"> </v>
      </c>
      <c r="N145" s="103">
        <f t="shared" si="6"/>
        <v>0</v>
      </c>
      <c r="O145" s="103">
        <f t="shared" si="32"/>
        <v>0</v>
      </c>
      <c r="P145" s="104" t="str">
        <f t="shared" si="33"/>
        <v xml:space="preserve"> </v>
      </c>
      <c r="Q145" s="121" t="str">
        <f t="shared" si="30"/>
        <v xml:space="preserve"> </v>
      </c>
      <c r="R145" s="122">
        <f t="shared" si="34"/>
        <v>0</v>
      </c>
      <c r="S145" s="76" t="str">
        <f t="shared" si="35"/>
        <v xml:space="preserve"> </v>
      </c>
      <c r="T145" s="103">
        <f t="shared" si="28"/>
        <v>0</v>
      </c>
      <c r="U145" s="103">
        <f t="shared" si="36"/>
        <v>0</v>
      </c>
      <c r="V145" s="104" t="str">
        <f t="shared" si="37"/>
        <v xml:space="preserve"> </v>
      </c>
    </row>
    <row r="146" spans="1:22" s="13" customFormat="1" ht="12.75" hidden="1">
      <c r="A146" s="189">
        <v>139</v>
      </c>
      <c r="B146" s="201" t="s">
        <v>86</v>
      </c>
      <c r="C146" s="204" t="s">
        <v>87</v>
      </c>
      <c r="D146" s="192" t="s">
        <v>17</v>
      </c>
      <c r="E146" s="166">
        <v>12</v>
      </c>
      <c r="F146" s="210">
        <v>1400</v>
      </c>
      <c r="G146" s="79">
        <v>30</v>
      </c>
      <c r="H146" s="77">
        <f t="shared" si="27"/>
        <v>37.641980879999998</v>
      </c>
      <c r="I146" s="74" t="str">
        <f t="shared" si="15"/>
        <v xml:space="preserve"> </v>
      </c>
      <c r="J146" s="84">
        <f t="shared" si="3"/>
        <v>0</v>
      </c>
      <c r="K146" s="84">
        <f t="shared" si="31"/>
        <v>0</v>
      </c>
      <c r="L146" s="93" t="str">
        <f t="shared" si="16"/>
        <v xml:space="preserve"> </v>
      </c>
      <c r="M146" s="76" t="str">
        <f t="shared" si="29"/>
        <v xml:space="preserve"> </v>
      </c>
      <c r="N146" s="103">
        <f t="shared" si="6"/>
        <v>0</v>
      </c>
      <c r="O146" s="103">
        <f t="shared" si="32"/>
        <v>0</v>
      </c>
      <c r="P146" s="104" t="str">
        <f t="shared" si="33"/>
        <v xml:space="preserve"> </v>
      </c>
      <c r="Q146" s="121" t="str">
        <f t="shared" si="30"/>
        <v xml:space="preserve"> </v>
      </c>
      <c r="R146" s="122">
        <f t="shared" si="34"/>
        <v>0</v>
      </c>
      <c r="S146" s="76" t="str">
        <f t="shared" si="35"/>
        <v xml:space="preserve"> </v>
      </c>
      <c r="T146" s="103">
        <f t="shared" ref="T146:T176" si="38">IF(N146&gt;0,N146,IF(Q146=25,J146-((R146/K146)*787),IF(Q146=20,J146-((R146/K146)*600),IF(Q146=16,J146-((R146/K146)*475),0))))</f>
        <v>0</v>
      </c>
      <c r="U146" s="103">
        <f t="shared" si="36"/>
        <v>0</v>
      </c>
      <c r="V146" s="104" t="str">
        <f t="shared" si="37"/>
        <v xml:space="preserve"> </v>
      </c>
    </row>
    <row r="147" spans="1:22" s="13" customFormat="1" ht="12.75" hidden="1">
      <c r="A147" s="189">
        <v>140</v>
      </c>
      <c r="B147" s="201" t="s">
        <v>86</v>
      </c>
      <c r="C147" s="204" t="s">
        <v>87</v>
      </c>
      <c r="D147" s="192" t="s">
        <v>17</v>
      </c>
      <c r="E147" s="166">
        <v>12</v>
      </c>
      <c r="F147" s="210">
        <v>1600</v>
      </c>
      <c r="G147" s="79">
        <v>1180</v>
      </c>
      <c r="H147" s="77">
        <f t="shared" si="27"/>
        <v>1692.0966643199999</v>
      </c>
      <c r="I147" s="74" t="str">
        <f t="shared" si="15"/>
        <v xml:space="preserve"> </v>
      </c>
      <c r="J147" s="84">
        <f t="shared" si="3"/>
        <v>0</v>
      </c>
      <c r="K147" s="84">
        <f t="shared" si="31"/>
        <v>0</v>
      </c>
      <c r="L147" s="93" t="str">
        <f t="shared" si="16"/>
        <v xml:space="preserve"> </v>
      </c>
      <c r="M147" s="76" t="str">
        <f t="shared" si="29"/>
        <v xml:space="preserve"> </v>
      </c>
      <c r="N147" s="103">
        <f t="shared" si="6"/>
        <v>0</v>
      </c>
      <c r="O147" s="103">
        <f t="shared" si="32"/>
        <v>0</v>
      </c>
      <c r="P147" s="104" t="str">
        <f t="shared" si="33"/>
        <v xml:space="preserve"> </v>
      </c>
      <c r="Q147" s="121" t="str">
        <f t="shared" si="30"/>
        <v xml:space="preserve"> </v>
      </c>
      <c r="R147" s="122">
        <f t="shared" si="34"/>
        <v>0</v>
      </c>
      <c r="S147" s="76" t="str">
        <f t="shared" si="35"/>
        <v xml:space="preserve"> </v>
      </c>
      <c r="T147" s="103">
        <f t="shared" si="38"/>
        <v>0</v>
      </c>
      <c r="U147" s="103">
        <f t="shared" si="36"/>
        <v>0</v>
      </c>
      <c r="V147" s="104" t="str">
        <f t="shared" si="37"/>
        <v xml:space="preserve"> </v>
      </c>
    </row>
    <row r="148" spans="1:22" s="13" customFormat="1" ht="12.75" hidden="1">
      <c r="A148" s="189">
        <v>141</v>
      </c>
      <c r="B148" s="201" t="s">
        <v>86</v>
      </c>
      <c r="C148" s="204" t="s">
        <v>87</v>
      </c>
      <c r="D148" s="192" t="s">
        <v>17</v>
      </c>
      <c r="E148" s="166">
        <v>12</v>
      </c>
      <c r="F148" s="210">
        <v>700</v>
      </c>
      <c r="G148" s="79">
        <v>82</v>
      </c>
      <c r="H148" s="77">
        <f t="shared" si="27"/>
        <v>51.444040535999989</v>
      </c>
      <c r="I148" s="74" t="str">
        <f t="shared" si="15"/>
        <v xml:space="preserve"> </v>
      </c>
      <c r="J148" s="84">
        <f t="shared" si="3"/>
        <v>0</v>
      </c>
      <c r="K148" s="84">
        <f t="shared" si="31"/>
        <v>0</v>
      </c>
      <c r="L148" s="93" t="str">
        <f t="shared" si="16"/>
        <v xml:space="preserve"> </v>
      </c>
      <c r="M148" s="76" t="str">
        <f t="shared" si="29"/>
        <v xml:space="preserve"> </v>
      </c>
      <c r="N148" s="103">
        <f t="shared" si="6"/>
        <v>0</v>
      </c>
      <c r="O148" s="103">
        <f t="shared" si="32"/>
        <v>0</v>
      </c>
      <c r="P148" s="104" t="str">
        <f t="shared" si="33"/>
        <v xml:space="preserve"> </v>
      </c>
      <c r="Q148" s="121" t="str">
        <f t="shared" si="30"/>
        <v xml:space="preserve"> </v>
      </c>
      <c r="R148" s="122">
        <f t="shared" si="34"/>
        <v>0</v>
      </c>
      <c r="S148" s="76" t="str">
        <f t="shared" si="35"/>
        <v xml:space="preserve"> </v>
      </c>
      <c r="T148" s="103">
        <f t="shared" si="38"/>
        <v>0</v>
      </c>
      <c r="U148" s="103">
        <f t="shared" si="36"/>
        <v>0</v>
      </c>
      <c r="V148" s="104" t="str">
        <f t="shared" si="37"/>
        <v xml:space="preserve"> </v>
      </c>
    </row>
    <row r="149" spans="1:22" s="13" customFormat="1" ht="12.75" hidden="1">
      <c r="A149" s="189">
        <v>142</v>
      </c>
      <c r="B149" s="201" t="s">
        <v>86</v>
      </c>
      <c r="C149" s="204" t="s">
        <v>87</v>
      </c>
      <c r="D149" s="192" t="s">
        <v>17</v>
      </c>
      <c r="E149" s="166">
        <v>12</v>
      </c>
      <c r="F149" s="210">
        <v>750</v>
      </c>
      <c r="G149" s="79">
        <v>40</v>
      </c>
      <c r="H149" s="77">
        <f t="shared" si="27"/>
        <v>26.887129199999997</v>
      </c>
      <c r="I149" s="74" t="str">
        <f t="shared" si="15"/>
        <v xml:space="preserve"> </v>
      </c>
      <c r="J149" s="84">
        <f t="shared" si="3"/>
        <v>0</v>
      </c>
      <c r="K149" s="84">
        <f t="shared" si="31"/>
        <v>0</v>
      </c>
      <c r="L149" s="93" t="str">
        <f t="shared" si="16"/>
        <v xml:space="preserve"> </v>
      </c>
      <c r="M149" s="76" t="str">
        <f t="shared" si="29"/>
        <v xml:space="preserve"> </v>
      </c>
      <c r="N149" s="103">
        <f t="shared" si="6"/>
        <v>0</v>
      </c>
      <c r="O149" s="103">
        <f t="shared" si="32"/>
        <v>0</v>
      </c>
      <c r="P149" s="104" t="str">
        <f t="shared" si="33"/>
        <v xml:space="preserve"> </v>
      </c>
      <c r="Q149" s="121" t="str">
        <f t="shared" si="30"/>
        <v xml:space="preserve"> </v>
      </c>
      <c r="R149" s="122">
        <f t="shared" si="34"/>
        <v>0</v>
      </c>
      <c r="S149" s="76" t="str">
        <f t="shared" si="35"/>
        <v xml:space="preserve"> </v>
      </c>
      <c r="T149" s="103">
        <f t="shared" si="38"/>
        <v>0</v>
      </c>
      <c r="U149" s="103">
        <f t="shared" si="36"/>
        <v>0</v>
      </c>
      <c r="V149" s="104" t="str">
        <f t="shared" si="37"/>
        <v xml:space="preserve"> </v>
      </c>
    </row>
    <row r="150" spans="1:22" s="13" customFormat="1" ht="12.75" hidden="1">
      <c r="A150" s="189">
        <v>143</v>
      </c>
      <c r="B150" s="201" t="s">
        <v>86</v>
      </c>
      <c r="C150" s="204" t="s">
        <v>87</v>
      </c>
      <c r="D150" s="192" t="s">
        <v>17</v>
      </c>
      <c r="E150" s="166">
        <v>12</v>
      </c>
      <c r="F150" s="210">
        <v>2250</v>
      </c>
      <c r="G150" s="79">
        <v>30</v>
      </c>
      <c r="H150" s="77">
        <f t="shared" si="27"/>
        <v>60.496040699999995</v>
      </c>
      <c r="I150" s="74" t="str">
        <f t="shared" si="15"/>
        <v xml:space="preserve"> </v>
      </c>
      <c r="J150" s="84">
        <f t="shared" si="3"/>
        <v>0</v>
      </c>
      <c r="K150" s="84">
        <f t="shared" si="31"/>
        <v>0</v>
      </c>
      <c r="L150" s="93" t="str">
        <f t="shared" si="16"/>
        <v xml:space="preserve"> </v>
      </c>
      <c r="M150" s="76" t="str">
        <f t="shared" si="29"/>
        <v xml:space="preserve"> </v>
      </c>
      <c r="N150" s="103">
        <f t="shared" si="6"/>
        <v>0</v>
      </c>
      <c r="O150" s="103">
        <f t="shared" si="32"/>
        <v>0</v>
      </c>
      <c r="P150" s="104" t="str">
        <f t="shared" si="33"/>
        <v xml:space="preserve"> </v>
      </c>
      <c r="Q150" s="121" t="str">
        <f t="shared" si="30"/>
        <v xml:space="preserve"> </v>
      </c>
      <c r="R150" s="122">
        <f t="shared" si="34"/>
        <v>0</v>
      </c>
      <c r="S150" s="76" t="str">
        <f t="shared" si="35"/>
        <v xml:space="preserve"> </v>
      </c>
      <c r="T150" s="103">
        <f t="shared" si="38"/>
        <v>0</v>
      </c>
      <c r="U150" s="103">
        <f t="shared" si="36"/>
        <v>0</v>
      </c>
      <c r="V150" s="104" t="str">
        <f t="shared" si="37"/>
        <v xml:space="preserve"> </v>
      </c>
    </row>
    <row r="151" spans="1:22" s="13" customFormat="1" ht="12.75" hidden="1">
      <c r="A151" s="189">
        <v>144</v>
      </c>
      <c r="B151" s="201" t="s">
        <v>86</v>
      </c>
      <c r="C151" s="204" t="s">
        <v>87</v>
      </c>
      <c r="D151" s="192" t="s">
        <v>17</v>
      </c>
      <c r="E151" s="166">
        <v>12</v>
      </c>
      <c r="F151" s="210">
        <v>2570</v>
      </c>
      <c r="G151" s="79">
        <v>40</v>
      </c>
      <c r="H151" s="77">
        <f t="shared" si="27"/>
        <v>92.13322939199999</v>
      </c>
      <c r="I151" s="74" t="str">
        <f t="shared" si="15"/>
        <v xml:space="preserve"> </v>
      </c>
      <c r="J151" s="84">
        <f t="shared" si="3"/>
        <v>0</v>
      </c>
      <c r="K151" s="84">
        <f t="shared" si="31"/>
        <v>0</v>
      </c>
      <c r="L151" s="93" t="str">
        <f t="shared" si="16"/>
        <v xml:space="preserve"> </v>
      </c>
      <c r="M151" s="76" t="str">
        <f t="shared" si="29"/>
        <v xml:space="preserve"> </v>
      </c>
      <c r="N151" s="103">
        <f t="shared" si="6"/>
        <v>0</v>
      </c>
      <c r="O151" s="103">
        <f t="shared" si="32"/>
        <v>0</v>
      </c>
      <c r="P151" s="104" t="str">
        <f t="shared" si="33"/>
        <v xml:space="preserve"> </v>
      </c>
      <c r="Q151" s="121" t="str">
        <f t="shared" si="30"/>
        <v xml:space="preserve"> </v>
      </c>
      <c r="R151" s="122">
        <f t="shared" si="34"/>
        <v>0</v>
      </c>
      <c r="S151" s="76" t="str">
        <f t="shared" si="35"/>
        <v xml:space="preserve"> </v>
      </c>
      <c r="T151" s="103">
        <f t="shared" si="38"/>
        <v>0</v>
      </c>
      <c r="U151" s="103">
        <f t="shared" si="36"/>
        <v>0</v>
      </c>
      <c r="V151" s="104" t="str">
        <f t="shared" si="37"/>
        <v xml:space="preserve"> </v>
      </c>
    </row>
    <row r="152" spans="1:22" s="13" customFormat="1" ht="12.75" hidden="1">
      <c r="A152" s="189">
        <v>145</v>
      </c>
      <c r="B152" s="201" t="s">
        <v>86</v>
      </c>
      <c r="C152" s="204" t="s">
        <v>87</v>
      </c>
      <c r="D152" s="192" t="s">
        <v>17</v>
      </c>
      <c r="E152" s="166">
        <v>16</v>
      </c>
      <c r="F152" s="210">
        <v>11450</v>
      </c>
      <c r="G152" s="79">
        <v>10</v>
      </c>
      <c r="H152" s="77">
        <f t="shared" si="27"/>
        <v>182.43415071999999</v>
      </c>
      <c r="I152" s="74">
        <f t="shared" si="15"/>
        <v>16</v>
      </c>
      <c r="J152" s="84">
        <f t="shared" si="3"/>
        <v>550</v>
      </c>
      <c r="K152" s="84">
        <f t="shared" si="31"/>
        <v>10</v>
      </c>
      <c r="L152" s="93">
        <f t="shared" si="16"/>
        <v>8.6764479999999988</v>
      </c>
      <c r="M152" s="76" t="str">
        <f t="shared" si="29"/>
        <v xml:space="preserve"> </v>
      </c>
      <c r="N152" s="103">
        <f t="shared" si="6"/>
        <v>0</v>
      </c>
      <c r="O152" s="103">
        <f t="shared" si="32"/>
        <v>0</v>
      </c>
      <c r="P152" s="104" t="str">
        <f t="shared" si="33"/>
        <v xml:space="preserve"> </v>
      </c>
      <c r="Q152" s="121">
        <f t="shared" si="30"/>
        <v>16</v>
      </c>
      <c r="R152" s="122">
        <f t="shared" si="34"/>
        <v>10</v>
      </c>
      <c r="S152" s="76">
        <f t="shared" si="35"/>
        <v>16</v>
      </c>
      <c r="T152" s="103">
        <f t="shared" si="38"/>
        <v>75</v>
      </c>
      <c r="U152" s="103">
        <f t="shared" si="36"/>
        <v>10</v>
      </c>
      <c r="V152" s="104">
        <f t="shared" si="37"/>
        <v>1.183152</v>
      </c>
    </row>
    <row r="153" spans="1:22" s="13" customFormat="1" ht="12.75" hidden="1">
      <c r="A153" s="189">
        <v>146</v>
      </c>
      <c r="B153" s="201" t="s">
        <v>86</v>
      </c>
      <c r="C153" s="204" t="s">
        <v>87</v>
      </c>
      <c r="D153" s="192" t="s">
        <v>17</v>
      </c>
      <c r="E153" s="166">
        <v>25</v>
      </c>
      <c r="F153" s="210">
        <v>10850</v>
      </c>
      <c r="G153" s="79">
        <v>4</v>
      </c>
      <c r="H153" s="77">
        <f t="shared" si="27"/>
        <v>168.82254156249999</v>
      </c>
      <c r="I153" s="74">
        <f t="shared" si="15"/>
        <v>25</v>
      </c>
      <c r="J153" s="84">
        <f t="shared" si="3"/>
        <v>1150</v>
      </c>
      <c r="K153" s="84">
        <f t="shared" si="31"/>
        <v>4</v>
      </c>
      <c r="L153" s="93">
        <f t="shared" si="16"/>
        <v>17.716468749999997</v>
      </c>
      <c r="M153" s="76" t="str">
        <f t="shared" si="29"/>
        <v xml:space="preserve"> </v>
      </c>
      <c r="N153" s="103">
        <f t="shared" si="6"/>
        <v>0</v>
      </c>
      <c r="O153" s="103">
        <f t="shared" si="32"/>
        <v>0</v>
      </c>
      <c r="P153" s="104" t="str">
        <f t="shared" si="33"/>
        <v xml:space="preserve"> </v>
      </c>
      <c r="Q153" s="121">
        <f t="shared" si="30"/>
        <v>25</v>
      </c>
      <c r="R153" s="122">
        <f t="shared" si="34"/>
        <v>4</v>
      </c>
      <c r="S153" s="76">
        <f t="shared" si="35"/>
        <v>25</v>
      </c>
      <c r="T153" s="103">
        <f t="shared" si="38"/>
        <v>363</v>
      </c>
      <c r="U153" s="103">
        <f t="shared" si="36"/>
        <v>4</v>
      </c>
      <c r="V153" s="104">
        <f t="shared" si="37"/>
        <v>5.5922418749999991</v>
      </c>
    </row>
    <row r="154" spans="1:22" s="13" customFormat="1" ht="12.75" hidden="1">
      <c r="A154" s="189">
        <v>147</v>
      </c>
      <c r="B154" s="201" t="s">
        <v>86</v>
      </c>
      <c r="C154" s="204" t="s">
        <v>87</v>
      </c>
      <c r="D154" s="192" t="s">
        <v>17</v>
      </c>
      <c r="E154" s="166">
        <v>25</v>
      </c>
      <c r="F154" s="210">
        <v>11000</v>
      </c>
      <c r="G154" s="79">
        <v>8</v>
      </c>
      <c r="H154" s="77">
        <f t="shared" si="27"/>
        <v>342.31298749999996</v>
      </c>
      <c r="I154" s="74">
        <f t="shared" si="15"/>
        <v>25</v>
      </c>
      <c r="J154" s="84">
        <f t="shared" si="3"/>
        <v>1000</v>
      </c>
      <c r="K154" s="84">
        <f t="shared" si="31"/>
        <v>8</v>
      </c>
      <c r="L154" s="93">
        <f t="shared" si="16"/>
        <v>30.811249999999998</v>
      </c>
      <c r="M154" s="76" t="str">
        <f t="shared" si="29"/>
        <v xml:space="preserve"> </v>
      </c>
      <c r="N154" s="103">
        <f t="shared" si="6"/>
        <v>0</v>
      </c>
      <c r="O154" s="103">
        <f t="shared" si="32"/>
        <v>0</v>
      </c>
      <c r="P154" s="104" t="str">
        <f t="shared" si="33"/>
        <v xml:space="preserve"> </v>
      </c>
      <c r="Q154" s="121">
        <f t="shared" si="30"/>
        <v>25</v>
      </c>
      <c r="R154" s="122">
        <f t="shared" si="34"/>
        <v>8</v>
      </c>
      <c r="S154" s="76">
        <f t="shared" si="35"/>
        <v>25</v>
      </c>
      <c r="T154" s="103">
        <f t="shared" si="38"/>
        <v>213</v>
      </c>
      <c r="U154" s="103">
        <f t="shared" si="36"/>
        <v>8</v>
      </c>
      <c r="V154" s="104">
        <f t="shared" si="37"/>
        <v>6.5627962499999999</v>
      </c>
    </row>
    <row r="155" spans="1:22" s="13" customFormat="1" ht="12.75" hidden="1">
      <c r="A155" s="189">
        <v>148</v>
      </c>
      <c r="B155" s="201" t="s">
        <v>86</v>
      </c>
      <c r="C155" s="204" t="s">
        <v>87</v>
      </c>
      <c r="D155" s="192" t="s">
        <v>17</v>
      </c>
      <c r="E155" s="166">
        <v>25</v>
      </c>
      <c r="F155" s="210">
        <v>11100</v>
      </c>
      <c r="G155" s="79">
        <v>8</v>
      </c>
      <c r="H155" s="77">
        <f t="shared" si="27"/>
        <v>345.42492374999995</v>
      </c>
      <c r="I155" s="74">
        <f t="shared" si="15"/>
        <v>25</v>
      </c>
      <c r="J155" s="84">
        <f t="shared" si="3"/>
        <v>900</v>
      </c>
      <c r="K155" s="84">
        <f t="shared" si="31"/>
        <v>8</v>
      </c>
      <c r="L155" s="93">
        <f t="shared" si="16"/>
        <v>27.730124999999997</v>
      </c>
      <c r="M155" s="76" t="str">
        <f t="shared" si="29"/>
        <v xml:space="preserve"> </v>
      </c>
      <c r="N155" s="103">
        <f t="shared" si="6"/>
        <v>0</v>
      </c>
      <c r="O155" s="103">
        <f t="shared" si="32"/>
        <v>0</v>
      </c>
      <c r="P155" s="104" t="str">
        <f t="shared" si="33"/>
        <v xml:space="preserve"> </v>
      </c>
      <c r="Q155" s="121">
        <f t="shared" si="30"/>
        <v>25</v>
      </c>
      <c r="R155" s="122">
        <f t="shared" si="34"/>
        <v>8</v>
      </c>
      <c r="S155" s="76">
        <f t="shared" si="35"/>
        <v>25</v>
      </c>
      <c r="T155" s="103">
        <f t="shared" si="38"/>
        <v>113</v>
      </c>
      <c r="U155" s="103">
        <f t="shared" si="36"/>
        <v>8</v>
      </c>
      <c r="V155" s="104">
        <f t="shared" si="37"/>
        <v>3.4816712499999998</v>
      </c>
    </row>
    <row r="156" spans="1:22" s="13" customFormat="1" ht="12.75" hidden="1">
      <c r="A156" s="189">
        <v>149</v>
      </c>
      <c r="B156" s="201" t="s">
        <v>86</v>
      </c>
      <c r="C156" s="204" t="s">
        <v>87</v>
      </c>
      <c r="D156" s="192" t="s">
        <v>17</v>
      </c>
      <c r="E156" s="166">
        <v>25</v>
      </c>
      <c r="F156" s="210">
        <v>11200</v>
      </c>
      <c r="G156" s="79">
        <v>4</v>
      </c>
      <c r="H156" s="77">
        <f t="shared" si="27"/>
        <v>174.26842999999997</v>
      </c>
      <c r="I156" s="74">
        <f t="shared" si="15"/>
        <v>25</v>
      </c>
      <c r="J156" s="84">
        <f t="shared" si="3"/>
        <v>800</v>
      </c>
      <c r="K156" s="84">
        <f t="shared" si="31"/>
        <v>4</v>
      </c>
      <c r="L156" s="93">
        <f t="shared" si="16"/>
        <v>12.324499999999999</v>
      </c>
      <c r="M156" s="76" t="str">
        <f t="shared" si="29"/>
        <v xml:space="preserve"> </v>
      </c>
      <c r="N156" s="103">
        <f t="shared" si="6"/>
        <v>0</v>
      </c>
      <c r="O156" s="103">
        <f t="shared" si="32"/>
        <v>0</v>
      </c>
      <c r="P156" s="104" t="str">
        <f t="shared" si="33"/>
        <v xml:space="preserve"> </v>
      </c>
      <c r="Q156" s="121">
        <f t="shared" si="30"/>
        <v>25</v>
      </c>
      <c r="R156" s="122">
        <f t="shared" si="34"/>
        <v>4</v>
      </c>
      <c r="S156" s="76">
        <f t="shared" si="35"/>
        <v>25</v>
      </c>
      <c r="T156" s="103">
        <f t="shared" si="38"/>
        <v>13</v>
      </c>
      <c r="U156" s="103">
        <f t="shared" si="36"/>
        <v>4</v>
      </c>
      <c r="V156" s="104">
        <f t="shared" si="37"/>
        <v>0.200273125</v>
      </c>
    </row>
    <row r="157" spans="1:22" s="200" customFormat="1" ht="12.75" hidden="1">
      <c r="A157" s="189">
        <v>150</v>
      </c>
      <c r="B157" s="201" t="s">
        <v>86</v>
      </c>
      <c r="C157" s="204" t="s">
        <v>87</v>
      </c>
      <c r="D157" s="192" t="s">
        <v>17</v>
      </c>
      <c r="E157" s="166">
        <v>25</v>
      </c>
      <c r="F157" s="210">
        <f>3200*3</f>
        <v>9600</v>
      </c>
      <c r="G157" s="79">
        <v>2</v>
      </c>
      <c r="H157" s="194">
        <f t="shared" si="27"/>
        <v>74.686469999999986</v>
      </c>
      <c r="I157" s="195">
        <f t="shared" si="15"/>
        <v>25</v>
      </c>
      <c r="J157" s="196">
        <f t="shared" si="3"/>
        <v>2400</v>
      </c>
      <c r="K157" s="196">
        <f t="shared" si="31"/>
        <v>2</v>
      </c>
      <c r="L157" s="197">
        <f t="shared" si="16"/>
        <v>18.486749999999997</v>
      </c>
      <c r="M157" s="166" t="str">
        <f t="shared" si="29"/>
        <v xml:space="preserve"> </v>
      </c>
      <c r="N157" s="167">
        <f t="shared" si="6"/>
        <v>0</v>
      </c>
      <c r="O157" s="167">
        <f t="shared" si="32"/>
        <v>0</v>
      </c>
      <c r="P157" s="168" t="str">
        <f t="shared" si="33"/>
        <v xml:space="preserve"> </v>
      </c>
      <c r="Q157" s="164">
        <f t="shared" si="30"/>
        <v>25</v>
      </c>
      <c r="R157" s="165">
        <f t="shared" si="34"/>
        <v>6</v>
      </c>
      <c r="S157" s="166">
        <f t="shared" si="35"/>
        <v>25</v>
      </c>
      <c r="T157" s="167">
        <f t="shared" si="38"/>
        <v>39</v>
      </c>
      <c r="U157" s="167">
        <f t="shared" si="36"/>
        <v>2</v>
      </c>
      <c r="V157" s="168">
        <f t="shared" si="37"/>
        <v>0.30040968749999997</v>
      </c>
    </row>
    <row r="158" spans="1:22" s="200" customFormat="1" ht="12.75" hidden="1">
      <c r="A158" s="189">
        <v>150</v>
      </c>
      <c r="B158" s="201" t="s">
        <v>86</v>
      </c>
      <c r="C158" s="204" t="s">
        <v>87</v>
      </c>
      <c r="D158" s="192" t="s">
        <v>17</v>
      </c>
      <c r="E158" s="166">
        <v>25</v>
      </c>
      <c r="F158" s="210">
        <v>3200</v>
      </c>
      <c r="G158" s="79">
        <v>1</v>
      </c>
      <c r="H158" s="194">
        <f t="shared" si="27"/>
        <v>12.447744999999999</v>
      </c>
      <c r="I158" s="195">
        <f t="shared" si="15"/>
        <v>25</v>
      </c>
      <c r="J158" s="196">
        <f t="shared" si="3"/>
        <v>8800</v>
      </c>
      <c r="K158" s="196">
        <f t="shared" si="31"/>
        <v>1</v>
      </c>
      <c r="L158" s="197">
        <f t="shared" si="16"/>
        <v>33.892374999999994</v>
      </c>
      <c r="M158" s="166" t="str">
        <f t="shared" si="29"/>
        <v xml:space="preserve"> </v>
      </c>
      <c r="N158" s="167">
        <f t="shared" si="6"/>
        <v>0</v>
      </c>
      <c r="O158" s="167">
        <f t="shared" si="32"/>
        <v>0</v>
      </c>
      <c r="P158" s="168" t="str">
        <f t="shared" si="33"/>
        <v xml:space="preserve"> </v>
      </c>
      <c r="Q158" s="164">
        <f t="shared" si="30"/>
        <v>25</v>
      </c>
      <c r="R158" s="165">
        <f t="shared" si="34"/>
        <v>11</v>
      </c>
      <c r="S158" s="166">
        <f t="shared" si="35"/>
        <v>25</v>
      </c>
      <c r="T158" s="167">
        <f t="shared" si="38"/>
        <v>143</v>
      </c>
      <c r="U158" s="167">
        <f t="shared" si="36"/>
        <v>1</v>
      </c>
      <c r="V158" s="168">
        <f t="shared" si="37"/>
        <v>0.55075109374999998</v>
      </c>
    </row>
    <row r="159" spans="1:22" s="200" customFormat="1" ht="12.75" hidden="1">
      <c r="A159" s="189">
        <v>151</v>
      </c>
      <c r="B159" s="201" t="s">
        <v>86</v>
      </c>
      <c r="C159" s="204" t="s">
        <v>87</v>
      </c>
      <c r="D159" s="192" t="s">
        <v>17</v>
      </c>
      <c r="E159" s="166">
        <v>25</v>
      </c>
      <c r="F159" s="210">
        <f>5400*2</f>
        <v>10800</v>
      </c>
      <c r="G159" s="79">
        <v>6</v>
      </c>
      <c r="H159" s="194">
        <f t="shared" si="27"/>
        <v>252.06683624999997</v>
      </c>
      <c r="I159" s="195">
        <f t="shared" si="15"/>
        <v>25</v>
      </c>
      <c r="J159" s="196">
        <f t="shared" si="3"/>
        <v>1200</v>
      </c>
      <c r="K159" s="196">
        <f t="shared" si="31"/>
        <v>6</v>
      </c>
      <c r="L159" s="197">
        <f t="shared" si="16"/>
        <v>27.730124999999994</v>
      </c>
      <c r="M159" s="166" t="str">
        <f t="shared" si="29"/>
        <v xml:space="preserve"> </v>
      </c>
      <c r="N159" s="167">
        <f t="shared" si="6"/>
        <v>0</v>
      </c>
      <c r="O159" s="167">
        <f t="shared" si="32"/>
        <v>0</v>
      </c>
      <c r="P159" s="168" t="str">
        <f t="shared" si="33"/>
        <v xml:space="preserve"> </v>
      </c>
      <c r="Q159" s="164">
        <f t="shared" si="30"/>
        <v>25</v>
      </c>
      <c r="R159" s="165">
        <f t="shared" si="34"/>
        <v>6</v>
      </c>
      <c r="S159" s="166">
        <f t="shared" si="35"/>
        <v>25</v>
      </c>
      <c r="T159" s="167">
        <f t="shared" si="38"/>
        <v>413</v>
      </c>
      <c r="U159" s="167">
        <f t="shared" si="36"/>
        <v>6</v>
      </c>
      <c r="V159" s="168">
        <f t="shared" si="37"/>
        <v>9.5437846874999988</v>
      </c>
    </row>
    <row r="160" spans="1:22" s="200" customFormat="1" ht="12.75" hidden="1">
      <c r="A160" s="189">
        <v>152</v>
      </c>
      <c r="B160" s="201" t="s">
        <v>86</v>
      </c>
      <c r="C160" s="204" t="s">
        <v>87</v>
      </c>
      <c r="D160" s="192" t="s">
        <v>17</v>
      </c>
      <c r="E160" s="166">
        <v>25</v>
      </c>
      <c r="F160" s="210">
        <f>5500*2</f>
        <v>11000</v>
      </c>
      <c r="G160" s="79">
        <v>12</v>
      </c>
      <c r="H160" s="194">
        <f t="shared" si="27"/>
        <v>513.46948125000006</v>
      </c>
      <c r="I160" s="195">
        <f t="shared" si="15"/>
        <v>25</v>
      </c>
      <c r="J160" s="196">
        <f t="shared" si="3"/>
        <v>1000</v>
      </c>
      <c r="K160" s="196">
        <f t="shared" si="31"/>
        <v>12</v>
      </c>
      <c r="L160" s="197">
        <f t="shared" si="16"/>
        <v>46.216874999999995</v>
      </c>
      <c r="M160" s="166" t="str">
        <f t="shared" si="29"/>
        <v xml:space="preserve"> </v>
      </c>
      <c r="N160" s="167">
        <f t="shared" si="6"/>
        <v>0</v>
      </c>
      <c r="O160" s="167">
        <f t="shared" si="32"/>
        <v>0</v>
      </c>
      <c r="P160" s="168" t="str">
        <f t="shared" si="33"/>
        <v xml:space="preserve"> </v>
      </c>
      <c r="Q160" s="164">
        <f t="shared" si="30"/>
        <v>25</v>
      </c>
      <c r="R160" s="165">
        <f t="shared" si="34"/>
        <v>12</v>
      </c>
      <c r="S160" s="166">
        <f t="shared" si="35"/>
        <v>25</v>
      </c>
      <c r="T160" s="167">
        <f t="shared" si="38"/>
        <v>213</v>
      </c>
      <c r="U160" s="167">
        <f t="shared" si="36"/>
        <v>12</v>
      </c>
      <c r="V160" s="168">
        <f t="shared" si="37"/>
        <v>9.8441943750000007</v>
      </c>
    </row>
    <row r="161" spans="1:22" s="200" customFormat="1" ht="12.75" hidden="1">
      <c r="A161" s="189">
        <v>153</v>
      </c>
      <c r="B161" s="201" t="s">
        <v>86</v>
      </c>
      <c r="C161" s="204" t="s">
        <v>87</v>
      </c>
      <c r="D161" s="192" t="s">
        <v>17</v>
      </c>
      <c r="E161" s="166">
        <v>25</v>
      </c>
      <c r="F161" s="210">
        <v>9000</v>
      </c>
      <c r="G161" s="79">
        <v>44</v>
      </c>
      <c r="H161" s="194">
        <f t="shared" si="27"/>
        <v>1540.4084437499998</v>
      </c>
      <c r="I161" s="195">
        <f t="shared" si="15"/>
        <v>25</v>
      </c>
      <c r="J161" s="196">
        <f t="shared" si="3"/>
        <v>3000</v>
      </c>
      <c r="K161" s="196">
        <f t="shared" si="31"/>
        <v>44</v>
      </c>
      <c r="L161" s="197">
        <f t="shared" si="16"/>
        <v>508.38562499999995</v>
      </c>
      <c r="M161" s="166" t="str">
        <f t="shared" si="29"/>
        <v xml:space="preserve"> </v>
      </c>
      <c r="N161" s="167">
        <f t="shared" si="6"/>
        <v>0</v>
      </c>
      <c r="O161" s="167">
        <f t="shared" si="32"/>
        <v>0</v>
      </c>
      <c r="P161" s="168" t="str">
        <f t="shared" si="33"/>
        <v xml:space="preserve"> </v>
      </c>
      <c r="Q161" s="164">
        <f t="shared" si="30"/>
        <v>25</v>
      </c>
      <c r="R161" s="165">
        <f t="shared" si="34"/>
        <v>132</v>
      </c>
      <c r="S161" s="166">
        <f t="shared" si="35"/>
        <v>25</v>
      </c>
      <c r="T161" s="167">
        <f t="shared" si="38"/>
        <v>639</v>
      </c>
      <c r="U161" s="167">
        <f t="shared" si="36"/>
        <v>44</v>
      </c>
      <c r="V161" s="168">
        <f t="shared" si="37"/>
        <v>108.28613812499999</v>
      </c>
    </row>
    <row r="162" spans="1:22" s="200" customFormat="1" ht="12.75" hidden="1">
      <c r="A162" s="189">
        <v>154</v>
      </c>
      <c r="B162" s="201" t="s">
        <v>88</v>
      </c>
      <c r="C162" s="204" t="s">
        <v>89</v>
      </c>
      <c r="D162" s="192" t="s">
        <v>17</v>
      </c>
      <c r="E162" s="166">
        <v>12</v>
      </c>
      <c r="F162" s="210">
        <v>1050</v>
      </c>
      <c r="G162" s="79">
        <v>16</v>
      </c>
      <c r="H162" s="194">
        <f t="shared" si="27"/>
        <v>15.056792351999999</v>
      </c>
      <c r="I162" s="195" t="str">
        <f t="shared" si="15"/>
        <v xml:space="preserve"> </v>
      </c>
      <c r="J162" s="196">
        <f t="shared" si="3"/>
        <v>0</v>
      </c>
      <c r="K162" s="196">
        <f t="shared" si="31"/>
        <v>0</v>
      </c>
      <c r="L162" s="197" t="str">
        <f t="shared" si="16"/>
        <v xml:space="preserve"> </v>
      </c>
      <c r="M162" s="166" t="str">
        <f t="shared" si="29"/>
        <v xml:space="preserve"> </v>
      </c>
      <c r="N162" s="167">
        <f t="shared" si="6"/>
        <v>0</v>
      </c>
      <c r="O162" s="167">
        <f t="shared" si="32"/>
        <v>0</v>
      </c>
      <c r="P162" s="168" t="str">
        <f t="shared" si="33"/>
        <v xml:space="preserve"> </v>
      </c>
      <c r="Q162" s="164" t="str">
        <f t="shared" si="30"/>
        <v xml:space="preserve"> </v>
      </c>
      <c r="R162" s="165">
        <f t="shared" si="34"/>
        <v>0</v>
      </c>
      <c r="S162" s="166" t="str">
        <f t="shared" si="35"/>
        <v xml:space="preserve"> </v>
      </c>
      <c r="T162" s="167">
        <f t="shared" si="38"/>
        <v>0</v>
      </c>
      <c r="U162" s="167">
        <f t="shared" si="36"/>
        <v>0</v>
      </c>
      <c r="V162" s="168" t="str">
        <f t="shared" si="37"/>
        <v xml:space="preserve"> </v>
      </c>
    </row>
    <row r="163" spans="1:22" s="200" customFormat="1" ht="12.75" hidden="1">
      <c r="A163" s="189">
        <v>155</v>
      </c>
      <c r="B163" s="201" t="s">
        <v>88</v>
      </c>
      <c r="C163" s="204" t="s">
        <v>89</v>
      </c>
      <c r="D163" s="192" t="s">
        <v>17</v>
      </c>
      <c r="E163" s="166">
        <v>12</v>
      </c>
      <c r="F163" s="210">
        <v>1500</v>
      </c>
      <c r="G163" s="79">
        <v>24</v>
      </c>
      <c r="H163" s="194">
        <f t="shared" si="27"/>
        <v>32.264555039999998</v>
      </c>
      <c r="I163" s="195" t="str">
        <f t="shared" si="15"/>
        <v xml:space="preserve"> </v>
      </c>
      <c r="J163" s="196">
        <f t="shared" si="3"/>
        <v>0</v>
      </c>
      <c r="K163" s="196">
        <f t="shared" si="31"/>
        <v>0</v>
      </c>
      <c r="L163" s="197" t="str">
        <f t="shared" si="16"/>
        <v xml:space="preserve"> </v>
      </c>
      <c r="M163" s="166" t="str">
        <f t="shared" si="29"/>
        <v xml:space="preserve"> </v>
      </c>
      <c r="N163" s="167">
        <f t="shared" si="6"/>
        <v>0</v>
      </c>
      <c r="O163" s="167">
        <f t="shared" si="32"/>
        <v>0</v>
      </c>
      <c r="P163" s="168" t="str">
        <f t="shared" si="33"/>
        <v xml:space="preserve"> </v>
      </c>
      <c r="Q163" s="164" t="str">
        <f t="shared" si="30"/>
        <v xml:space="preserve"> </v>
      </c>
      <c r="R163" s="165">
        <f t="shared" si="34"/>
        <v>0</v>
      </c>
      <c r="S163" s="166" t="str">
        <f t="shared" si="35"/>
        <v xml:space="preserve"> </v>
      </c>
      <c r="T163" s="167">
        <f t="shared" si="38"/>
        <v>0</v>
      </c>
      <c r="U163" s="167">
        <f t="shared" si="36"/>
        <v>0</v>
      </c>
      <c r="V163" s="168" t="str">
        <f t="shared" si="37"/>
        <v xml:space="preserve"> </v>
      </c>
    </row>
    <row r="164" spans="1:22" s="13" customFormat="1" ht="12.75" hidden="1">
      <c r="A164" s="189">
        <v>156</v>
      </c>
      <c r="B164" s="201" t="s">
        <v>88</v>
      </c>
      <c r="C164" s="204" t="s">
        <v>89</v>
      </c>
      <c r="D164" s="192" t="s">
        <v>17</v>
      </c>
      <c r="E164" s="166">
        <v>12</v>
      </c>
      <c r="F164" s="210">
        <v>1600</v>
      </c>
      <c r="G164" s="79">
        <v>80</v>
      </c>
      <c r="H164" s="77">
        <f t="shared" si="27"/>
        <v>114.71841791999999</v>
      </c>
      <c r="I164" s="74" t="str">
        <f t="shared" si="15"/>
        <v xml:space="preserve"> </v>
      </c>
      <c r="J164" s="84">
        <f t="shared" si="3"/>
        <v>0</v>
      </c>
      <c r="K164" s="84">
        <f t="shared" si="31"/>
        <v>0</v>
      </c>
      <c r="L164" s="93" t="str">
        <f t="shared" si="16"/>
        <v xml:space="preserve"> </v>
      </c>
      <c r="M164" s="76" t="str">
        <f t="shared" si="29"/>
        <v xml:space="preserve"> </v>
      </c>
      <c r="N164" s="103">
        <f t="shared" si="6"/>
        <v>0</v>
      </c>
      <c r="O164" s="103">
        <f t="shared" si="32"/>
        <v>0</v>
      </c>
      <c r="P164" s="104" t="str">
        <f t="shared" si="33"/>
        <v xml:space="preserve"> </v>
      </c>
      <c r="Q164" s="121" t="str">
        <f t="shared" si="30"/>
        <v xml:space="preserve"> </v>
      </c>
      <c r="R164" s="122">
        <f t="shared" si="34"/>
        <v>0</v>
      </c>
      <c r="S164" s="76" t="str">
        <f t="shared" si="35"/>
        <v xml:space="preserve"> </v>
      </c>
      <c r="T164" s="103">
        <f t="shared" si="38"/>
        <v>0</v>
      </c>
      <c r="U164" s="103">
        <f t="shared" si="36"/>
        <v>0</v>
      </c>
      <c r="V164" s="104" t="str">
        <f t="shared" si="37"/>
        <v xml:space="preserve"> </v>
      </c>
    </row>
    <row r="165" spans="1:22" s="13" customFormat="1" ht="12.75" hidden="1">
      <c r="A165" s="189">
        <v>157</v>
      </c>
      <c r="B165" s="201" t="s">
        <v>88</v>
      </c>
      <c r="C165" s="204" t="s">
        <v>89</v>
      </c>
      <c r="D165" s="192" t="s">
        <v>17</v>
      </c>
      <c r="E165" s="166">
        <v>12</v>
      </c>
      <c r="F165" s="210">
        <v>750</v>
      </c>
      <c r="G165" s="79">
        <v>8</v>
      </c>
      <c r="H165" s="77">
        <f t="shared" si="27"/>
        <v>5.3774258399999999</v>
      </c>
      <c r="I165" s="74" t="str">
        <f t="shared" si="15"/>
        <v xml:space="preserve"> </v>
      </c>
      <c r="J165" s="84">
        <f t="shared" si="3"/>
        <v>0</v>
      </c>
      <c r="K165" s="84">
        <f t="shared" si="31"/>
        <v>0</v>
      </c>
      <c r="L165" s="93" t="str">
        <f t="shared" si="16"/>
        <v xml:space="preserve"> </v>
      </c>
      <c r="M165" s="76" t="str">
        <f t="shared" si="29"/>
        <v xml:space="preserve"> </v>
      </c>
      <c r="N165" s="103">
        <f t="shared" si="6"/>
        <v>0</v>
      </c>
      <c r="O165" s="103">
        <f t="shared" si="32"/>
        <v>0</v>
      </c>
      <c r="P165" s="104" t="str">
        <f t="shared" si="33"/>
        <v xml:space="preserve"> </v>
      </c>
      <c r="Q165" s="121" t="str">
        <f t="shared" si="30"/>
        <v xml:space="preserve"> </v>
      </c>
      <c r="R165" s="122">
        <f t="shared" si="34"/>
        <v>0</v>
      </c>
      <c r="S165" s="76" t="str">
        <f t="shared" si="35"/>
        <v xml:space="preserve"> </v>
      </c>
      <c r="T165" s="103">
        <f t="shared" si="38"/>
        <v>0</v>
      </c>
      <c r="U165" s="103">
        <f t="shared" si="36"/>
        <v>0</v>
      </c>
      <c r="V165" s="104" t="str">
        <f t="shared" si="37"/>
        <v xml:space="preserve"> </v>
      </c>
    </row>
    <row r="166" spans="1:22" s="13" customFormat="1" ht="12.75" hidden="1">
      <c r="A166" s="189">
        <v>158</v>
      </c>
      <c r="B166" s="201" t="s">
        <v>88</v>
      </c>
      <c r="C166" s="204" t="s">
        <v>89</v>
      </c>
      <c r="D166" s="192" t="s">
        <v>17</v>
      </c>
      <c r="E166" s="166">
        <v>16</v>
      </c>
      <c r="F166" s="210">
        <v>7700</v>
      </c>
      <c r="G166" s="79">
        <v>6</v>
      </c>
      <c r="H166" s="77">
        <f t="shared" si="27"/>
        <v>73.610984832</v>
      </c>
      <c r="I166" s="74">
        <f t="shared" si="15"/>
        <v>16</v>
      </c>
      <c r="J166" s="84">
        <f t="shared" si="3"/>
        <v>4300</v>
      </c>
      <c r="K166" s="84">
        <f t="shared" si="31"/>
        <v>6</v>
      </c>
      <c r="L166" s="93">
        <f t="shared" si="16"/>
        <v>40.700428799999997</v>
      </c>
      <c r="M166" s="76" t="str">
        <f t="shared" si="29"/>
        <v xml:space="preserve"> </v>
      </c>
      <c r="N166" s="103">
        <f t="shared" si="6"/>
        <v>0</v>
      </c>
      <c r="O166" s="103">
        <f t="shared" si="32"/>
        <v>0</v>
      </c>
      <c r="P166" s="104" t="str">
        <f t="shared" si="33"/>
        <v xml:space="preserve"> </v>
      </c>
      <c r="Q166" s="121">
        <f t="shared" si="30"/>
        <v>16</v>
      </c>
      <c r="R166" s="122">
        <f t="shared" si="34"/>
        <v>54</v>
      </c>
      <c r="S166" s="76">
        <f t="shared" si="35"/>
        <v>16</v>
      </c>
      <c r="T166" s="103">
        <f t="shared" si="38"/>
        <v>25</v>
      </c>
      <c r="U166" s="103">
        <f t="shared" si="36"/>
        <v>6</v>
      </c>
      <c r="V166" s="104">
        <f t="shared" si="37"/>
        <v>0.23663039999999999</v>
      </c>
    </row>
    <row r="167" spans="1:22" s="13" customFormat="1" ht="12.75" hidden="1">
      <c r="A167" s="189">
        <v>159</v>
      </c>
      <c r="B167" s="201" t="s">
        <v>88</v>
      </c>
      <c r="C167" s="204" t="s">
        <v>89</v>
      </c>
      <c r="D167" s="192" t="s">
        <v>17</v>
      </c>
      <c r="E167" s="166">
        <v>16</v>
      </c>
      <c r="F167" s="210">
        <v>8700</v>
      </c>
      <c r="G167" s="79">
        <v>12</v>
      </c>
      <c r="H167" s="77">
        <f t="shared" si="27"/>
        <v>166.34170598399999</v>
      </c>
      <c r="I167" s="74">
        <f t="shared" si="15"/>
        <v>16</v>
      </c>
      <c r="J167" s="84">
        <f t="shared" si="3"/>
        <v>3300</v>
      </c>
      <c r="K167" s="84">
        <f t="shared" si="31"/>
        <v>12</v>
      </c>
      <c r="L167" s="93">
        <f t="shared" si="16"/>
        <v>62.470425599999992</v>
      </c>
      <c r="M167" s="76" t="str">
        <f t="shared" si="29"/>
        <v xml:space="preserve"> </v>
      </c>
      <c r="N167" s="103">
        <f t="shared" si="6"/>
        <v>0</v>
      </c>
      <c r="O167" s="103">
        <f t="shared" si="32"/>
        <v>0</v>
      </c>
      <c r="P167" s="104" t="str">
        <f t="shared" si="33"/>
        <v xml:space="preserve"> </v>
      </c>
      <c r="Q167" s="121">
        <f t="shared" si="30"/>
        <v>16</v>
      </c>
      <c r="R167" s="122">
        <f t="shared" si="34"/>
        <v>72</v>
      </c>
      <c r="S167" s="76">
        <f t="shared" si="35"/>
        <v>16</v>
      </c>
      <c r="T167" s="103">
        <f t="shared" si="38"/>
        <v>450</v>
      </c>
      <c r="U167" s="103">
        <f t="shared" si="36"/>
        <v>12</v>
      </c>
      <c r="V167" s="104">
        <f t="shared" si="37"/>
        <v>8.5186943999999993</v>
      </c>
    </row>
    <row r="168" spans="1:22" s="13" customFormat="1" ht="12.75" hidden="1">
      <c r="A168" s="189">
        <v>165</v>
      </c>
      <c r="B168" s="201" t="s">
        <v>95</v>
      </c>
      <c r="C168" s="204" t="s">
        <v>96</v>
      </c>
      <c r="D168" s="192" t="s">
        <v>17</v>
      </c>
      <c r="E168" s="166">
        <v>12</v>
      </c>
      <c r="F168" s="210">
        <v>1000</v>
      </c>
      <c r="G168" s="79">
        <v>4</v>
      </c>
      <c r="H168" s="77">
        <f t="shared" si="27"/>
        <v>3.5849505599999998</v>
      </c>
      <c r="I168" s="74" t="str">
        <f t="shared" si="15"/>
        <v xml:space="preserve"> </v>
      </c>
      <c r="J168" s="84">
        <f t="shared" si="3"/>
        <v>0</v>
      </c>
      <c r="K168" s="84">
        <f t="shared" si="31"/>
        <v>0</v>
      </c>
      <c r="L168" s="93" t="str">
        <f t="shared" si="16"/>
        <v xml:space="preserve"> </v>
      </c>
      <c r="M168" s="76" t="str">
        <f t="shared" si="29"/>
        <v xml:space="preserve"> </v>
      </c>
      <c r="N168" s="103">
        <f t="shared" si="6"/>
        <v>0</v>
      </c>
      <c r="O168" s="103">
        <f t="shared" si="32"/>
        <v>0</v>
      </c>
      <c r="P168" s="104" t="str">
        <f t="shared" si="33"/>
        <v xml:space="preserve"> </v>
      </c>
      <c r="Q168" s="121" t="str">
        <f t="shared" si="30"/>
        <v xml:space="preserve"> </v>
      </c>
      <c r="R168" s="122">
        <f t="shared" si="34"/>
        <v>0</v>
      </c>
      <c r="S168" s="76" t="str">
        <f t="shared" si="35"/>
        <v xml:space="preserve"> </v>
      </c>
      <c r="T168" s="103">
        <f t="shared" si="38"/>
        <v>0</v>
      </c>
      <c r="U168" s="103">
        <f t="shared" si="36"/>
        <v>0</v>
      </c>
      <c r="V168" s="104" t="str">
        <f t="shared" si="37"/>
        <v xml:space="preserve"> </v>
      </c>
    </row>
    <row r="169" spans="1:22" s="13" customFormat="1" ht="12.75" hidden="1">
      <c r="A169" s="189">
        <v>166</v>
      </c>
      <c r="B169" s="201" t="s">
        <v>95</v>
      </c>
      <c r="C169" s="204" t="s">
        <v>96</v>
      </c>
      <c r="D169" s="192" t="s">
        <v>17</v>
      </c>
      <c r="E169" s="166">
        <v>12</v>
      </c>
      <c r="F169" s="210">
        <v>1050</v>
      </c>
      <c r="G169" s="79">
        <v>16</v>
      </c>
      <c r="H169" s="77">
        <f t="shared" si="27"/>
        <v>15.056792351999999</v>
      </c>
      <c r="I169" s="74" t="str">
        <f t="shared" si="15"/>
        <v xml:space="preserve"> </v>
      </c>
      <c r="J169" s="84">
        <f t="shared" si="3"/>
        <v>0</v>
      </c>
      <c r="K169" s="84">
        <f t="shared" si="31"/>
        <v>0</v>
      </c>
      <c r="L169" s="93" t="str">
        <f t="shared" si="16"/>
        <v xml:space="preserve"> </v>
      </c>
      <c r="M169" s="76" t="str">
        <f t="shared" si="29"/>
        <v xml:space="preserve"> </v>
      </c>
      <c r="N169" s="103">
        <f t="shared" si="6"/>
        <v>0</v>
      </c>
      <c r="O169" s="103">
        <f t="shared" si="32"/>
        <v>0</v>
      </c>
      <c r="P169" s="104" t="str">
        <f t="shared" si="33"/>
        <v xml:space="preserve"> </v>
      </c>
      <c r="Q169" s="121" t="str">
        <f t="shared" si="30"/>
        <v xml:space="preserve"> </v>
      </c>
      <c r="R169" s="122">
        <f t="shared" si="34"/>
        <v>0</v>
      </c>
      <c r="S169" s="76" t="str">
        <f t="shared" si="35"/>
        <v xml:space="preserve"> </v>
      </c>
      <c r="T169" s="103">
        <f t="shared" si="38"/>
        <v>0</v>
      </c>
      <c r="U169" s="103">
        <f t="shared" si="36"/>
        <v>0</v>
      </c>
      <c r="V169" s="104" t="str">
        <f t="shared" si="37"/>
        <v xml:space="preserve"> </v>
      </c>
    </row>
    <row r="170" spans="1:22" s="13" customFormat="1" ht="12.75" hidden="1">
      <c r="A170" s="189">
        <v>167</v>
      </c>
      <c r="B170" s="201" t="s">
        <v>95</v>
      </c>
      <c r="C170" s="204" t="s">
        <v>96</v>
      </c>
      <c r="D170" s="192" t="s">
        <v>17</v>
      </c>
      <c r="E170" s="166">
        <v>12</v>
      </c>
      <c r="F170" s="210">
        <v>1100</v>
      </c>
      <c r="G170" s="79">
        <v>24</v>
      </c>
      <c r="H170" s="77">
        <f t="shared" si="27"/>
        <v>23.660673695999996</v>
      </c>
      <c r="I170" s="74" t="str">
        <f t="shared" si="15"/>
        <v xml:space="preserve"> </v>
      </c>
      <c r="J170" s="84">
        <f t="shared" si="3"/>
        <v>0</v>
      </c>
      <c r="K170" s="84">
        <f t="shared" si="31"/>
        <v>0</v>
      </c>
      <c r="L170" s="93" t="str">
        <f t="shared" si="16"/>
        <v xml:space="preserve"> </v>
      </c>
      <c r="M170" s="76" t="str">
        <f t="shared" si="29"/>
        <v xml:space="preserve"> </v>
      </c>
      <c r="N170" s="103">
        <f t="shared" si="6"/>
        <v>0</v>
      </c>
      <c r="O170" s="103">
        <f t="shared" si="32"/>
        <v>0</v>
      </c>
      <c r="P170" s="104" t="str">
        <f t="shared" si="33"/>
        <v xml:space="preserve"> </v>
      </c>
      <c r="Q170" s="121" t="str">
        <f t="shared" si="30"/>
        <v xml:space="preserve"> </v>
      </c>
      <c r="R170" s="122">
        <f t="shared" si="34"/>
        <v>0</v>
      </c>
      <c r="S170" s="76" t="str">
        <f t="shared" si="35"/>
        <v xml:space="preserve"> </v>
      </c>
      <c r="T170" s="103">
        <f t="shared" si="38"/>
        <v>0</v>
      </c>
      <c r="U170" s="103">
        <f t="shared" si="36"/>
        <v>0</v>
      </c>
      <c r="V170" s="104" t="str">
        <f t="shared" si="37"/>
        <v xml:space="preserve"> </v>
      </c>
    </row>
    <row r="171" spans="1:22" s="13" customFormat="1" ht="12.75" hidden="1">
      <c r="A171" s="189">
        <v>168</v>
      </c>
      <c r="B171" s="201" t="s">
        <v>95</v>
      </c>
      <c r="C171" s="204" t="s">
        <v>96</v>
      </c>
      <c r="D171" s="192" t="s">
        <v>17</v>
      </c>
      <c r="E171" s="166">
        <v>12</v>
      </c>
      <c r="F171" s="210">
        <v>1250</v>
      </c>
      <c r="G171" s="79">
        <v>4</v>
      </c>
      <c r="H171" s="77">
        <f t="shared" si="27"/>
        <v>4.4811882000000001</v>
      </c>
      <c r="I171" s="74" t="str">
        <f t="shared" si="15"/>
        <v xml:space="preserve"> </v>
      </c>
      <c r="J171" s="84">
        <f t="shared" si="3"/>
        <v>0</v>
      </c>
      <c r="K171" s="84">
        <f t="shared" si="31"/>
        <v>0</v>
      </c>
      <c r="L171" s="93" t="str">
        <f t="shared" si="16"/>
        <v xml:space="preserve"> </v>
      </c>
      <c r="M171" s="76" t="str">
        <f t="shared" si="29"/>
        <v xml:space="preserve"> </v>
      </c>
      <c r="N171" s="103">
        <f t="shared" si="6"/>
        <v>0</v>
      </c>
      <c r="O171" s="103">
        <f t="shared" si="32"/>
        <v>0</v>
      </c>
      <c r="P171" s="104" t="str">
        <f t="shared" si="33"/>
        <v xml:space="preserve"> </v>
      </c>
      <c r="Q171" s="121" t="str">
        <f t="shared" si="30"/>
        <v xml:space="preserve"> </v>
      </c>
      <c r="R171" s="122">
        <f t="shared" si="34"/>
        <v>0</v>
      </c>
      <c r="S171" s="76" t="str">
        <f t="shared" si="35"/>
        <v xml:space="preserve"> </v>
      </c>
      <c r="T171" s="103">
        <f t="shared" si="38"/>
        <v>0</v>
      </c>
      <c r="U171" s="103">
        <f t="shared" si="36"/>
        <v>0</v>
      </c>
      <c r="V171" s="104" t="str">
        <f t="shared" si="37"/>
        <v xml:space="preserve"> </v>
      </c>
    </row>
    <row r="172" spans="1:22" s="13" customFormat="1" ht="12.75" hidden="1">
      <c r="A172" s="189">
        <v>169</v>
      </c>
      <c r="B172" s="201" t="s">
        <v>95</v>
      </c>
      <c r="C172" s="204" t="s">
        <v>96</v>
      </c>
      <c r="D172" s="192" t="s">
        <v>17</v>
      </c>
      <c r="E172" s="166">
        <v>12</v>
      </c>
      <c r="F172" s="210">
        <v>1300</v>
      </c>
      <c r="G172" s="79">
        <v>28</v>
      </c>
      <c r="H172" s="77">
        <f t="shared" si="27"/>
        <v>32.623050095999993</v>
      </c>
      <c r="I172" s="74" t="str">
        <f t="shared" si="15"/>
        <v xml:space="preserve"> </v>
      </c>
      <c r="J172" s="84">
        <f t="shared" si="3"/>
        <v>0</v>
      </c>
      <c r="K172" s="84">
        <f t="shared" si="31"/>
        <v>0</v>
      </c>
      <c r="L172" s="93" t="str">
        <f t="shared" si="16"/>
        <v xml:space="preserve"> </v>
      </c>
      <c r="M172" s="76" t="str">
        <f t="shared" si="29"/>
        <v xml:space="preserve"> </v>
      </c>
      <c r="N172" s="103">
        <f t="shared" si="6"/>
        <v>0</v>
      </c>
      <c r="O172" s="103">
        <f t="shared" si="32"/>
        <v>0</v>
      </c>
      <c r="P172" s="104" t="str">
        <f t="shared" si="33"/>
        <v xml:space="preserve"> </v>
      </c>
      <c r="Q172" s="121" t="str">
        <f t="shared" si="30"/>
        <v xml:space="preserve"> </v>
      </c>
      <c r="R172" s="122">
        <f t="shared" si="34"/>
        <v>0</v>
      </c>
      <c r="S172" s="76" t="str">
        <f t="shared" si="35"/>
        <v xml:space="preserve"> </v>
      </c>
      <c r="T172" s="103">
        <f t="shared" si="38"/>
        <v>0</v>
      </c>
      <c r="U172" s="103">
        <f t="shared" si="36"/>
        <v>0</v>
      </c>
      <c r="V172" s="104" t="str">
        <f t="shared" si="37"/>
        <v xml:space="preserve"> </v>
      </c>
    </row>
    <row r="173" spans="1:22" s="13" customFormat="1" ht="12.75" hidden="1">
      <c r="A173" s="189">
        <v>170</v>
      </c>
      <c r="B173" s="201" t="s">
        <v>95</v>
      </c>
      <c r="C173" s="204" t="s">
        <v>96</v>
      </c>
      <c r="D173" s="192" t="s">
        <v>17</v>
      </c>
      <c r="E173" s="166">
        <v>12</v>
      </c>
      <c r="F173" s="210">
        <v>1350</v>
      </c>
      <c r="G173" s="79">
        <v>2</v>
      </c>
      <c r="H173" s="77">
        <f t="shared" si="27"/>
        <v>2.4198416279999999</v>
      </c>
      <c r="I173" s="74" t="str">
        <f t="shared" si="15"/>
        <v xml:space="preserve"> </v>
      </c>
      <c r="J173" s="84">
        <f t="shared" si="3"/>
        <v>0</v>
      </c>
      <c r="K173" s="84">
        <f t="shared" si="31"/>
        <v>0</v>
      </c>
      <c r="L173" s="93" t="str">
        <f t="shared" si="16"/>
        <v xml:space="preserve"> </v>
      </c>
      <c r="M173" s="76" t="str">
        <f t="shared" si="29"/>
        <v xml:space="preserve"> </v>
      </c>
      <c r="N173" s="103">
        <f t="shared" si="6"/>
        <v>0</v>
      </c>
      <c r="O173" s="103">
        <f t="shared" si="32"/>
        <v>0</v>
      </c>
      <c r="P173" s="104" t="str">
        <f t="shared" si="33"/>
        <v xml:space="preserve"> </v>
      </c>
      <c r="Q173" s="121" t="str">
        <f t="shared" si="30"/>
        <v xml:space="preserve"> </v>
      </c>
      <c r="R173" s="122">
        <f t="shared" si="34"/>
        <v>0</v>
      </c>
      <c r="S173" s="76" t="str">
        <f t="shared" si="35"/>
        <v xml:space="preserve"> </v>
      </c>
      <c r="T173" s="103">
        <f t="shared" si="38"/>
        <v>0</v>
      </c>
      <c r="U173" s="103">
        <f t="shared" si="36"/>
        <v>0</v>
      </c>
      <c r="V173" s="104" t="str">
        <f t="shared" si="37"/>
        <v xml:space="preserve"> </v>
      </c>
    </row>
    <row r="174" spans="1:22" s="13" customFormat="1" ht="12.75" hidden="1">
      <c r="A174" s="189">
        <v>171</v>
      </c>
      <c r="B174" s="201" t="s">
        <v>95</v>
      </c>
      <c r="C174" s="204" t="s">
        <v>96</v>
      </c>
      <c r="D174" s="192" t="s">
        <v>17</v>
      </c>
      <c r="E174" s="166">
        <v>12</v>
      </c>
      <c r="F174" s="210">
        <v>1400</v>
      </c>
      <c r="G174" s="79">
        <v>24</v>
      </c>
      <c r="H174" s="77">
        <f t="shared" si="27"/>
        <v>30.113584703999997</v>
      </c>
      <c r="I174" s="74" t="str">
        <f t="shared" si="15"/>
        <v xml:space="preserve"> </v>
      </c>
      <c r="J174" s="84">
        <f t="shared" si="3"/>
        <v>0</v>
      </c>
      <c r="K174" s="84">
        <f t="shared" si="31"/>
        <v>0</v>
      </c>
      <c r="L174" s="93" t="str">
        <f t="shared" si="16"/>
        <v xml:space="preserve"> </v>
      </c>
      <c r="M174" s="76" t="str">
        <f t="shared" si="29"/>
        <v xml:space="preserve"> </v>
      </c>
      <c r="N174" s="103">
        <f t="shared" si="6"/>
        <v>0</v>
      </c>
      <c r="O174" s="103">
        <f t="shared" si="32"/>
        <v>0</v>
      </c>
      <c r="P174" s="104" t="str">
        <f t="shared" si="33"/>
        <v xml:space="preserve"> </v>
      </c>
      <c r="Q174" s="121" t="str">
        <f t="shared" si="30"/>
        <v xml:space="preserve"> </v>
      </c>
      <c r="R174" s="122">
        <f t="shared" si="34"/>
        <v>0</v>
      </c>
      <c r="S174" s="76" t="str">
        <f t="shared" si="35"/>
        <v xml:space="preserve"> </v>
      </c>
      <c r="T174" s="103">
        <f t="shared" si="38"/>
        <v>0</v>
      </c>
      <c r="U174" s="103">
        <f t="shared" si="36"/>
        <v>0</v>
      </c>
      <c r="V174" s="104" t="str">
        <f t="shared" si="37"/>
        <v xml:space="preserve"> </v>
      </c>
    </row>
    <row r="175" spans="1:22" s="13" customFormat="1" ht="12.75" hidden="1">
      <c r="A175" s="189">
        <v>172</v>
      </c>
      <c r="B175" s="201" t="s">
        <v>95</v>
      </c>
      <c r="C175" s="204" t="s">
        <v>96</v>
      </c>
      <c r="D175" s="192" t="s">
        <v>17</v>
      </c>
      <c r="E175" s="166">
        <v>12</v>
      </c>
      <c r="F175" s="210">
        <v>1600</v>
      </c>
      <c r="G175" s="79">
        <v>168</v>
      </c>
      <c r="H175" s="77">
        <f t="shared" si="27"/>
        <v>240.90867763199998</v>
      </c>
      <c r="I175" s="74" t="str">
        <f t="shared" si="15"/>
        <v xml:space="preserve"> </v>
      </c>
      <c r="J175" s="84">
        <f t="shared" si="3"/>
        <v>0</v>
      </c>
      <c r="K175" s="84">
        <f t="shared" si="31"/>
        <v>0</v>
      </c>
      <c r="L175" s="93" t="str">
        <f t="shared" si="16"/>
        <v xml:space="preserve"> </v>
      </c>
      <c r="M175" s="76" t="str">
        <f t="shared" si="29"/>
        <v xml:space="preserve"> </v>
      </c>
      <c r="N175" s="103">
        <f t="shared" si="6"/>
        <v>0</v>
      </c>
      <c r="O175" s="103">
        <f t="shared" si="32"/>
        <v>0</v>
      </c>
      <c r="P175" s="104" t="str">
        <f t="shared" si="33"/>
        <v xml:space="preserve"> </v>
      </c>
      <c r="Q175" s="121" t="str">
        <f t="shared" si="30"/>
        <v xml:space="preserve"> </v>
      </c>
      <c r="R175" s="122">
        <f t="shared" si="34"/>
        <v>0</v>
      </c>
      <c r="S175" s="76" t="str">
        <f t="shared" si="35"/>
        <v xml:space="preserve"> </v>
      </c>
      <c r="T175" s="103">
        <f t="shared" si="38"/>
        <v>0</v>
      </c>
      <c r="U175" s="103">
        <f t="shared" si="36"/>
        <v>0</v>
      </c>
      <c r="V175" s="104" t="str">
        <f t="shared" si="37"/>
        <v xml:space="preserve"> </v>
      </c>
    </row>
    <row r="176" spans="1:22" s="13" customFormat="1" ht="12.75" hidden="1">
      <c r="A176" s="189">
        <v>173</v>
      </c>
      <c r="B176" s="201" t="s">
        <v>95</v>
      </c>
      <c r="C176" s="204" t="s">
        <v>96</v>
      </c>
      <c r="D176" s="192" t="s">
        <v>17</v>
      </c>
      <c r="E176" s="166">
        <v>12</v>
      </c>
      <c r="F176" s="210">
        <v>550</v>
      </c>
      <c r="G176" s="79">
        <v>4</v>
      </c>
      <c r="H176" s="77">
        <f t="shared" si="27"/>
        <v>1.9717228079999998</v>
      </c>
      <c r="I176" s="74" t="str">
        <f t="shared" si="15"/>
        <v xml:space="preserve"> </v>
      </c>
      <c r="J176" s="84">
        <f t="shared" si="3"/>
        <v>0</v>
      </c>
      <c r="K176" s="84">
        <f t="shared" si="31"/>
        <v>0</v>
      </c>
      <c r="L176" s="93" t="str">
        <f t="shared" si="16"/>
        <v xml:space="preserve"> </v>
      </c>
      <c r="M176" s="76" t="str">
        <f t="shared" si="29"/>
        <v xml:space="preserve"> </v>
      </c>
      <c r="N176" s="103">
        <f t="shared" si="6"/>
        <v>0</v>
      </c>
      <c r="O176" s="103">
        <f t="shared" si="32"/>
        <v>0</v>
      </c>
      <c r="P176" s="104" t="str">
        <f t="shared" si="33"/>
        <v xml:space="preserve"> </v>
      </c>
      <c r="Q176" s="121" t="str">
        <f t="shared" si="30"/>
        <v xml:space="preserve"> </v>
      </c>
      <c r="R176" s="122">
        <f t="shared" si="34"/>
        <v>0</v>
      </c>
      <c r="S176" s="76" t="str">
        <f t="shared" si="35"/>
        <v xml:space="preserve"> </v>
      </c>
      <c r="T176" s="103">
        <f t="shared" si="38"/>
        <v>0</v>
      </c>
      <c r="U176" s="103">
        <f t="shared" si="36"/>
        <v>0</v>
      </c>
      <c r="V176" s="104" t="str">
        <f t="shared" si="37"/>
        <v xml:space="preserve"> </v>
      </c>
    </row>
    <row r="177" spans="1:22" s="12" customFormat="1" ht="12.75" hidden="1" customHeight="1">
      <c r="A177" s="189">
        <v>174</v>
      </c>
      <c r="B177" s="201" t="s">
        <v>95</v>
      </c>
      <c r="C177" s="204" t="s">
        <v>96</v>
      </c>
      <c r="D177" s="192" t="s">
        <v>17</v>
      </c>
      <c r="E177" s="166">
        <v>12</v>
      </c>
      <c r="F177" s="210">
        <v>700</v>
      </c>
      <c r="G177" s="79">
        <v>16</v>
      </c>
      <c r="H177" s="77">
        <f>E177*E177*F177*3.14/4*0.00000785*G177*1.01</f>
        <v>10.037861567999999</v>
      </c>
      <c r="I177" s="74" t="str">
        <f>IF(J177&gt;0,$E177," ")</f>
        <v xml:space="preserve"> </v>
      </c>
      <c r="J177" s="84">
        <f>IF($E177=25,IF((12000-$F177)&gt;=787,12000-$F177,0),IF($E177=20,IF((12000-$F177)&gt;=600,12000-$F177,0),IF($E177=16,IF((12000-$F177)&gt;=475,12000-$F177,0),0)))</f>
        <v>0</v>
      </c>
      <c r="K177" s="84">
        <f>IF(J177&gt;0,G177,0)</f>
        <v>0</v>
      </c>
      <c r="L177" s="93" t="str">
        <f>IF(J177&gt;0,$E177*$E177*J177*3.14/4*0.00000785*K177," ")</f>
        <v xml:space="preserve"> </v>
      </c>
      <c r="M177" s="76" t="str">
        <f t="shared" ref="M177:M208" si="39">IF(N177&gt;0,E177," ")</f>
        <v xml:space="preserve"> </v>
      </c>
      <c r="N177" s="103">
        <f>IF($E177=25,IF((12000-$F177)&lt;787,12000-$F177,0),IF($E177=20,IF((12000-$F177)&lt;600,12000-$F177,0),IF($E177=16,IF((12000-$F177)&lt;475,12000-$F177,0),0)))</f>
        <v>0</v>
      </c>
      <c r="O177" s="103">
        <f>IF(N177&gt;0,G177,0)</f>
        <v>0</v>
      </c>
      <c r="P177" s="104" t="str">
        <f>IF(N177&gt;0,$E177*$E177*N177*3.14/4*0.00000785*O177," ")</f>
        <v xml:space="preserve"> </v>
      </c>
      <c r="Q177" s="121" t="str">
        <f t="shared" ref="Q177:Q208" si="40">IF(R177&gt;0,$E177," ")</f>
        <v xml:space="preserve"> </v>
      </c>
      <c r="R177" s="122">
        <f>IF($E177=25,IF(J177&gt;0, INT(J177/787)*K177,0),IF($E177=20,IF(J177&gt;0, INT(J177/600)*K177,0),IF($E177=16,IF(J177&gt;0, INT(J177/475)*K177,0),0)))</f>
        <v>0</v>
      </c>
      <c r="S177" s="76" t="str">
        <f>IF(T177&gt;0,E177," ")</f>
        <v xml:space="preserve"> </v>
      </c>
      <c r="T177" s="103">
        <f>IF(N177&gt;0,N177,IF(Q177=25,J177-((R177/K177)*787),IF(Q177=20,J177-((R177/K177)*600),IF(Q177=16,J177-((R177/K177)*475),0))))</f>
        <v>0</v>
      </c>
      <c r="U177" s="103">
        <f>IF(T177&gt;0,K177+O177,0)</f>
        <v>0</v>
      </c>
      <c r="V177" s="104" t="str">
        <f>IF(T177&gt;0,$E177*$E177*T177*3.14/4*0.00000785*U177," ")</f>
        <v xml:space="preserve"> </v>
      </c>
    </row>
    <row r="178" spans="1:22" s="12" customFormat="1" ht="12.75" hidden="1" customHeight="1">
      <c r="A178" s="189">
        <v>175</v>
      </c>
      <c r="B178" s="201" t="s">
        <v>95</v>
      </c>
      <c r="C178" s="204" t="s">
        <v>96</v>
      </c>
      <c r="D178" s="192" t="s">
        <v>17</v>
      </c>
      <c r="E178" s="166">
        <v>12</v>
      </c>
      <c r="F178" s="210">
        <v>750</v>
      </c>
      <c r="G178" s="79">
        <v>4</v>
      </c>
      <c r="H178" s="77">
        <f>E178*E178*F178*3.14/4*0.00000785*G178*1.01</f>
        <v>2.68871292</v>
      </c>
      <c r="I178" s="74" t="str">
        <f t="shared" ref="I178:I358" si="41">IF(J178&gt;0,$E178," ")</f>
        <v xml:space="preserve"> </v>
      </c>
      <c r="J178" s="84">
        <f t="shared" ref="J178:J358" si="42">IF($E178=25,IF((12000-$F178)&gt;=787,12000-$F178,0),IF($E178=20,IF((12000-$F178)&gt;=600,12000-$F178,0),IF($E178=16,IF((12000-$F178)&gt;=475,12000-$F178,0),0)))</f>
        <v>0</v>
      </c>
      <c r="K178" s="84">
        <f t="shared" ref="K178:K241" si="43">IF(J178&gt;0,G178,0)</f>
        <v>0</v>
      </c>
      <c r="L178" s="93" t="str">
        <f t="shared" ref="L178:L358" si="44">IF(J178&gt;0,$E178*$E178*J178*3.14/4*0.00000785*K178," ")</f>
        <v xml:space="preserve"> </v>
      </c>
      <c r="M178" s="76" t="str">
        <f t="shared" si="39"/>
        <v xml:space="preserve"> </v>
      </c>
      <c r="N178" s="103">
        <f t="shared" ref="N178:N358" si="45">IF($E178=25,IF((12000-$F178)&lt;787,12000-$F178,0),IF($E178=20,IF((12000-$F178)&lt;600,12000-$F178,0),IF($E178=16,IF((12000-$F178)&lt;475,12000-$F178,0),0)))</f>
        <v>0</v>
      </c>
      <c r="O178" s="103">
        <f t="shared" ref="O178:O241" si="46">IF(N178&gt;0,G178,0)</f>
        <v>0</v>
      </c>
      <c r="P178" s="104" t="str">
        <f t="shared" ref="P178:P241" si="47">IF(N178&gt;0,$E178*$E178*N178*3.14/4*0.00000785*O178," ")</f>
        <v xml:space="preserve"> </v>
      </c>
      <c r="Q178" s="121" t="str">
        <f t="shared" si="40"/>
        <v xml:space="preserve"> </v>
      </c>
      <c r="R178" s="122">
        <f t="shared" ref="R178:R241" si="48">IF($E178=25,IF(J178&gt;0, INT(J178/787)*K178,0),IF($E178=20,IF(J178&gt;0, INT(J178/600)*K178,0),IF($E178=16,IF(J178&gt;0, INT(J178/475)*K178,0),0)))</f>
        <v>0</v>
      </c>
      <c r="S178" s="76" t="str">
        <f t="shared" ref="S178:S241" si="49">IF(T178&gt;0,E178," ")</f>
        <v xml:space="preserve"> </v>
      </c>
      <c r="T178" s="103">
        <f>IF($N178&gt;0,$N178,IF($Q178=25,$J178-(($R178/$K178)*787),IF($Q178=20,$J178-(($R178/$K178)*600),IF($Q178=16,$J178-(($R178/$K178)*475),0))))</f>
        <v>0</v>
      </c>
      <c r="U178" s="103">
        <f t="shared" ref="U178:U241" si="50">IF(T178&gt;0,K178+O178,0)</f>
        <v>0</v>
      </c>
      <c r="V178" s="104" t="str">
        <f t="shared" ref="V178:V241" si="51">IF(T178&gt;0,$E178*$E178*T178*3.14/4*0.00000785*U178," ")</f>
        <v xml:space="preserve"> </v>
      </c>
    </row>
    <row r="179" spans="1:22" s="13" customFormat="1" ht="12.75" hidden="1">
      <c r="A179" s="189">
        <v>176</v>
      </c>
      <c r="B179" s="201" t="s">
        <v>95</v>
      </c>
      <c r="C179" s="204" t="s">
        <v>96</v>
      </c>
      <c r="D179" s="192" t="s">
        <v>17</v>
      </c>
      <c r="E179" s="166">
        <v>12</v>
      </c>
      <c r="F179" s="210">
        <v>850</v>
      </c>
      <c r="G179" s="79">
        <v>4</v>
      </c>
      <c r="H179" s="77">
        <f>E179*E179*F179*3.14/4*0.00000785*G179*1.01</f>
        <v>3.0472079759999997</v>
      </c>
      <c r="I179" s="74" t="str">
        <f t="shared" si="41"/>
        <v xml:space="preserve"> </v>
      </c>
      <c r="J179" s="84">
        <f t="shared" si="42"/>
        <v>0</v>
      </c>
      <c r="K179" s="84">
        <f t="shared" si="43"/>
        <v>0</v>
      </c>
      <c r="L179" s="93" t="str">
        <f t="shared" si="44"/>
        <v xml:space="preserve"> </v>
      </c>
      <c r="M179" s="76" t="str">
        <f t="shared" si="39"/>
        <v xml:space="preserve"> </v>
      </c>
      <c r="N179" s="103">
        <f t="shared" si="45"/>
        <v>0</v>
      </c>
      <c r="O179" s="103">
        <f t="shared" si="46"/>
        <v>0</v>
      </c>
      <c r="P179" s="104" t="str">
        <f t="shared" si="47"/>
        <v xml:space="preserve"> </v>
      </c>
      <c r="Q179" s="121" t="str">
        <f t="shared" si="40"/>
        <v xml:space="preserve"> </v>
      </c>
      <c r="R179" s="122">
        <f t="shared" si="48"/>
        <v>0</v>
      </c>
      <c r="S179" s="76" t="str">
        <f t="shared" si="49"/>
        <v xml:space="preserve"> </v>
      </c>
      <c r="T179" s="103">
        <f t="shared" ref="T179:T185" si="52">IF($N179&gt;0,$N179,IF($Q179=25,$J179-(($R179/$K179)*787),IF($Q179=20,$J179-(($R179/$K179)*600),IF($Q179=16,$J179-(($R179/$K179)*475),0))))</f>
        <v>0</v>
      </c>
      <c r="U179" s="103">
        <f t="shared" si="50"/>
        <v>0</v>
      </c>
      <c r="V179" s="104" t="str">
        <f t="shared" si="51"/>
        <v xml:space="preserve"> </v>
      </c>
    </row>
    <row r="180" spans="1:22" s="13" customFormat="1" ht="12.75" hidden="1">
      <c r="A180" s="189">
        <v>177</v>
      </c>
      <c r="B180" s="201" t="s">
        <v>95</v>
      </c>
      <c r="C180" s="204" t="s">
        <v>96</v>
      </c>
      <c r="D180" s="192" t="s">
        <v>17</v>
      </c>
      <c r="E180" s="166">
        <v>12</v>
      </c>
      <c r="F180" s="210">
        <v>2400</v>
      </c>
      <c r="G180" s="79">
        <v>4</v>
      </c>
      <c r="H180" s="77">
        <f t="shared" ref="H180:H207" si="53">E180*E180*F180*3.14/4*0.00000785*G180*1.01</f>
        <v>8.6038813439999995</v>
      </c>
      <c r="I180" s="74" t="str">
        <f t="shared" si="41"/>
        <v xml:space="preserve"> </v>
      </c>
      <c r="J180" s="84">
        <f t="shared" si="42"/>
        <v>0</v>
      </c>
      <c r="K180" s="84">
        <f t="shared" si="43"/>
        <v>0</v>
      </c>
      <c r="L180" s="93" t="str">
        <f t="shared" si="44"/>
        <v xml:space="preserve"> </v>
      </c>
      <c r="M180" s="76" t="str">
        <f t="shared" si="39"/>
        <v xml:space="preserve"> </v>
      </c>
      <c r="N180" s="103">
        <f t="shared" si="45"/>
        <v>0</v>
      </c>
      <c r="O180" s="103">
        <f t="shared" si="46"/>
        <v>0</v>
      </c>
      <c r="P180" s="104" t="str">
        <f t="shared" si="47"/>
        <v xml:space="preserve"> </v>
      </c>
      <c r="Q180" s="121" t="str">
        <f t="shared" si="40"/>
        <v xml:space="preserve"> </v>
      </c>
      <c r="R180" s="122">
        <f t="shared" si="48"/>
        <v>0</v>
      </c>
      <c r="S180" s="76" t="str">
        <f t="shared" si="49"/>
        <v xml:space="preserve"> </v>
      </c>
      <c r="T180" s="103">
        <f t="shared" si="52"/>
        <v>0</v>
      </c>
      <c r="U180" s="103">
        <f t="shared" si="50"/>
        <v>0</v>
      </c>
      <c r="V180" s="104" t="str">
        <f t="shared" si="51"/>
        <v xml:space="preserve"> </v>
      </c>
    </row>
    <row r="181" spans="1:22" s="13" customFormat="1" ht="12.75" hidden="1">
      <c r="A181" s="189">
        <v>178</v>
      </c>
      <c r="B181" s="201" t="s">
        <v>95</v>
      </c>
      <c r="C181" s="204" t="s">
        <v>96</v>
      </c>
      <c r="D181" s="192" t="s">
        <v>17</v>
      </c>
      <c r="E181" s="166">
        <v>12</v>
      </c>
      <c r="F181" s="210">
        <v>2700</v>
      </c>
      <c r="G181" s="79">
        <v>20</v>
      </c>
      <c r="H181" s="77">
        <f t="shared" si="53"/>
        <v>48.396832559999993</v>
      </c>
      <c r="I181" s="74" t="str">
        <f t="shared" si="41"/>
        <v xml:space="preserve"> </v>
      </c>
      <c r="J181" s="84">
        <f t="shared" si="42"/>
        <v>0</v>
      </c>
      <c r="K181" s="84">
        <f t="shared" si="43"/>
        <v>0</v>
      </c>
      <c r="L181" s="93" t="str">
        <f t="shared" si="44"/>
        <v xml:space="preserve"> </v>
      </c>
      <c r="M181" s="76" t="str">
        <f t="shared" si="39"/>
        <v xml:space="preserve"> </v>
      </c>
      <c r="N181" s="103">
        <f t="shared" si="45"/>
        <v>0</v>
      </c>
      <c r="O181" s="103">
        <f t="shared" si="46"/>
        <v>0</v>
      </c>
      <c r="P181" s="104" t="str">
        <f t="shared" si="47"/>
        <v xml:space="preserve"> </v>
      </c>
      <c r="Q181" s="121" t="str">
        <f t="shared" si="40"/>
        <v xml:space="preserve"> </v>
      </c>
      <c r="R181" s="122">
        <f t="shared" si="48"/>
        <v>0</v>
      </c>
      <c r="S181" s="76" t="str">
        <f t="shared" si="49"/>
        <v xml:space="preserve"> </v>
      </c>
      <c r="T181" s="103">
        <f t="shared" si="52"/>
        <v>0</v>
      </c>
      <c r="U181" s="103">
        <f t="shared" si="50"/>
        <v>0</v>
      </c>
      <c r="V181" s="104" t="str">
        <f t="shared" si="51"/>
        <v xml:space="preserve"> </v>
      </c>
    </row>
    <row r="182" spans="1:22" s="13" customFormat="1" ht="12.75" hidden="1">
      <c r="A182" s="189">
        <v>179</v>
      </c>
      <c r="B182" s="201" t="s">
        <v>95</v>
      </c>
      <c r="C182" s="204" t="s">
        <v>96</v>
      </c>
      <c r="D182" s="192" t="s">
        <v>17</v>
      </c>
      <c r="E182" s="166">
        <v>12</v>
      </c>
      <c r="F182" s="210">
        <v>7850</v>
      </c>
      <c r="G182" s="79">
        <v>10</v>
      </c>
      <c r="H182" s="77">
        <f t="shared" si="53"/>
        <v>70.354654740000001</v>
      </c>
      <c r="I182" s="74" t="str">
        <f t="shared" si="41"/>
        <v xml:space="preserve"> </v>
      </c>
      <c r="J182" s="84">
        <f t="shared" si="42"/>
        <v>0</v>
      </c>
      <c r="K182" s="84">
        <f t="shared" si="43"/>
        <v>0</v>
      </c>
      <c r="L182" s="93" t="str">
        <f t="shared" si="44"/>
        <v xml:space="preserve"> </v>
      </c>
      <c r="M182" s="76" t="str">
        <f t="shared" si="39"/>
        <v xml:space="preserve"> </v>
      </c>
      <c r="N182" s="103">
        <f t="shared" si="45"/>
        <v>0</v>
      </c>
      <c r="O182" s="103">
        <f t="shared" si="46"/>
        <v>0</v>
      </c>
      <c r="P182" s="104" t="str">
        <f t="shared" si="47"/>
        <v xml:space="preserve"> </v>
      </c>
      <c r="Q182" s="121" t="str">
        <f t="shared" si="40"/>
        <v xml:space="preserve"> </v>
      </c>
      <c r="R182" s="122">
        <f t="shared" si="48"/>
        <v>0</v>
      </c>
      <c r="S182" s="76" t="str">
        <f t="shared" si="49"/>
        <v xml:space="preserve"> </v>
      </c>
      <c r="T182" s="103">
        <f t="shared" si="52"/>
        <v>0</v>
      </c>
      <c r="U182" s="103">
        <f t="shared" si="50"/>
        <v>0</v>
      </c>
      <c r="V182" s="104" t="str">
        <f t="shared" si="51"/>
        <v xml:space="preserve"> </v>
      </c>
    </row>
    <row r="183" spans="1:22" s="13" customFormat="1" ht="12.75" hidden="1">
      <c r="A183" s="189">
        <v>180</v>
      </c>
      <c r="B183" s="201" t="s">
        <v>95</v>
      </c>
      <c r="C183" s="204" t="s">
        <v>96</v>
      </c>
      <c r="D183" s="192" t="s">
        <v>17</v>
      </c>
      <c r="E183" s="166">
        <v>12</v>
      </c>
      <c r="F183" s="210">
        <v>7900</v>
      </c>
      <c r="G183" s="79">
        <v>8</v>
      </c>
      <c r="H183" s="77">
        <f t="shared" si="53"/>
        <v>56.642218847999992</v>
      </c>
      <c r="I183" s="74" t="str">
        <f t="shared" si="41"/>
        <v xml:space="preserve"> </v>
      </c>
      <c r="J183" s="84">
        <f t="shared" si="42"/>
        <v>0</v>
      </c>
      <c r="K183" s="84">
        <f t="shared" si="43"/>
        <v>0</v>
      </c>
      <c r="L183" s="93" t="str">
        <f t="shared" si="44"/>
        <v xml:space="preserve"> </v>
      </c>
      <c r="M183" s="76" t="str">
        <f t="shared" si="39"/>
        <v xml:space="preserve"> </v>
      </c>
      <c r="N183" s="103">
        <f t="shared" si="45"/>
        <v>0</v>
      </c>
      <c r="O183" s="103">
        <f t="shared" si="46"/>
        <v>0</v>
      </c>
      <c r="P183" s="104" t="str">
        <f t="shared" si="47"/>
        <v xml:space="preserve"> </v>
      </c>
      <c r="Q183" s="121" t="str">
        <f t="shared" si="40"/>
        <v xml:space="preserve"> </v>
      </c>
      <c r="R183" s="122">
        <f t="shared" si="48"/>
        <v>0</v>
      </c>
      <c r="S183" s="76" t="str">
        <f t="shared" si="49"/>
        <v xml:space="preserve"> </v>
      </c>
      <c r="T183" s="103">
        <f t="shared" si="52"/>
        <v>0</v>
      </c>
      <c r="U183" s="103">
        <f t="shared" si="50"/>
        <v>0</v>
      </c>
      <c r="V183" s="104" t="str">
        <f t="shared" si="51"/>
        <v xml:space="preserve"> </v>
      </c>
    </row>
    <row r="184" spans="1:22" s="13" customFormat="1" ht="12.75" hidden="1">
      <c r="A184" s="189">
        <v>181</v>
      </c>
      <c r="B184" s="201" t="s">
        <v>95</v>
      </c>
      <c r="C184" s="204" t="s">
        <v>96</v>
      </c>
      <c r="D184" s="192" t="s">
        <v>17</v>
      </c>
      <c r="E184" s="166">
        <v>12</v>
      </c>
      <c r="F184" s="210">
        <v>8600</v>
      </c>
      <c r="G184" s="79">
        <v>4</v>
      </c>
      <c r="H184" s="77">
        <f t="shared" si="53"/>
        <v>30.830574815999999</v>
      </c>
      <c r="I184" s="74" t="str">
        <f t="shared" si="41"/>
        <v xml:space="preserve"> </v>
      </c>
      <c r="J184" s="84">
        <f t="shared" si="42"/>
        <v>0</v>
      </c>
      <c r="K184" s="84">
        <f t="shared" si="43"/>
        <v>0</v>
      </c>
      <c r="L184" s="93" t="str">
        <f t="shared" si="44"/>
        <v xml:space="preserve"> </v>
      </c>
      <c r="M184" s="76" t="str">
        <f t="shared" si="39"/>
        <v xml:space="preserve"> </v>
      </c>
      <c r="N184" s="103">
        <f t="shared" si="45"/>
        <v>0</v>
      </c>
      <c r="O184" s="103">
        <f t="shared" si="46"/>
        <v>0</v>
      </c>
      <c r="P184" s="104" t="str">
        <f t="shared" si="47"/>
        <v xml:space="preserve"> </v>
      </c>
      <c r="Q184" s="121" t="str">
        <f t="shared" si="40"/>
        <v xml:space="preserve"> </v>
      </c>
      <c r="R184" s="122">
        <f t="shared" si="48"/>
        <v>0</v>
      </c>
      <c r="S184" s="76" t="str">
        <f t="shared" si="49"/>
        <v xml:space="preserve"> </v>
      </c>
      <c r="T184" s="103">
        <f t="shared" si="52"/>
        <v>0</v>
      </c>
      <c r="U184" s="103">
        <f t="shared" si="50"/>
        <v>0</v>
      </c>
      <c r="V184" s="104" t="str">
        <f t="shared" si="51"/>
        <v xml:space="preserve"> </v>
      </c>
    </row>
    <row r="185" spans="1:22" s="13" customFormat="1" ht="12.75" hidden="1">
      <c r="A185" s="189">
        <v>182</v>
      </c>
      <c r="B185" s="201" t="s">
        <v>95</v>
      </c>
      <c r="C185" s="204" t="s">
        <v>96</v>
      </c>
      <c r="D185" s="192" t="s">
        <v>17</v>
      </c>
      <c r="E185" s="166">
        <v>16</v>
      </c>
      <c r="F185" s="210">
        <v>10000</v>
      </c>
      <c r="G185" s="79">
        <v>4</v>
      </c>
      <c r="H185" s="77">
        <f t="shared" si="53"/>
        <v>63.732454399999995</v>
      </c>
      <c r="I185" s="74">
        <f>IF(J185&gt;0,$E185," ")</f>
        <v>16</v>
      </c>
      <c r="J185" s="84">
        <f>IF($E185=25,IF((12000-$F185)&gt;=787,12000-$F185,0),IF($E185=20,IF((12000-$F185)&gt;=600,12000-$F185,0),IF($E185=16,IF((12000-$F185)&gt;=475,12000-$F185,0),0)))</f>
        <v>2000</v>
      </c>
      <c r="K185" s="84">
        <f t="shared" si="43"/>
        <v>4</v>
      </c>
      <c r="L185" s="93">
        <f>IF(J185&gt;0,$E185*$E185*J185*3.14/4*0.00000785*K185," ")</f>
        <v>12.620287999999999</v>
      </c>
      <c r="M185" s="76" t="str">
        <f t="shared" si="39"/>
        <v xml:space="preserve"> </v>
      </c>
      <c r="N185" s="103">
        <f t="shared" si="45"/>
        <v>0</v>
      </c>
      <c r="O185" s="103">
        <f t="shared" si="46"/>
        <v>0</v>
      </c>
      <c r="P185" s="104" t="str">
        <f t="shared" si="47"/>
        <v xml:space="preserve"> </v>
      </c>
      <c r="Q185" s="121">
        <f t="shared" si="40"/>
        <v>16</v>
      </c>
      <c r="R185" s="122">
        <f t="shared" si="48"/>
        <v>16</v>
      </c>
      <c r="S185" s="76">
        <f t="shared" si="49"/>
        <v>16</v>
      </c>
      <c r="T185" s="103">
        <f t="shared" si="52"/>
        <v>100</v>
      </c>
      <c r="U185" s="103">
        <f t="shared" si="50"/>
        <v>4</v>
      </c>
      <c r="V185" s="104">
        <f t="shared" si="51"/>
        <v>0.63101439999999998</v>
      </c>
    </row>
    <row r="186" spans="1:22" s="13" customFormat="1" ht="12.75" hidden="1">
      <c r="A186" s="189">
        <v>183</v>
      </c>
      <c r="B186" s="201" t="s">
        <v>95</v>
      </c>
      <c r="C186" s="204" t="s">
        <v>96</v>
      </c>
      <c r="D186" s="192" t="s">
        <v>17</v>
      </c>
      <c r="E186" s="166">
        <v>16</v>
      </c>
      <c r="F186" s="210">
        <v>10300</v>
      </c>
      <c r="G186" s="79">
        <v>8</v>
      </c>
      <c r="H186" s="77">
        <f t="shared" si="53"/>
        <v>131.28885606399999</v>
      </c>
      <c r="I186" s="74">
        <f t="shared" si="41"/>
        <v>16</v>
      </c>
      <c r="J186" s="84">
        <f>IF($E186=25,IF((12000-$F186)&gt;=787,12000-$F186,0),IF($E186=20,IF((12000-$F186)&gt;=600,12000-$F186,0),IF($E186=16,IF((12000-$F186)&gt;=475,12000-$F186,0),0)))</f>
        <v>1700</v>
      </c>
      <c r="K186" s="84">
        <f t="shared" si="43"/>
        <v>8</v>
      </c>
      <c r="L186" s="93">
        <f t="shared" si="44"/>
        <v>21.454489599999999</v>
      </c>
      <c r="M186" s="76" t="str">
        <f t="shared" si="39"/>
        <v xml:space="preserve"> </v>
      </c>
      <c r="N186" s="103">
        <f>IF($E186=25,IF((12000-$F186)&lt;787,12000-$F186,0),IF($E186=20,IF((12000-$F186)&lt;600,12000-$F186,0),IF($E186=16,IF((12000-$F186)&lt;475,12000-$F186,0),0)))</f>
        <v>0</v>
      </c>
      <c r="O186" s="103">
        <f t="shared" si="46"/>
        <v>0</v>
      </c>
      <c r="P186" s="104" t="str">
        <f t="shared" si="47"/>
        <v xml:space="preserve"> </v>
      </c>
      <c r="Q186" s="121">
        <f t="shared" si="40"/>
        <v>16</v>
      </c>
      <c r="R186" s="122">
        <f t="shared" si="48"/>
        <v>24</v>
      </c>
      <c r="S186" s="76">
        <f t="shared" si="49"/>
        <v>16</v>
      </c>
      <c r="T186" s="103">
        <f t="shared" ref="T186:T241" si="54">IF(N186&gt;0,N186,IF(Q186=25,J186-((R186/K186)*787),IF(Q186=20,J186-((R186/K186)*600),IF(Q186=16,J186-((R186/K186)*475),0))))</f>
        <v>275</v>
      </c>
      <c r="U186" s="103">
        <f t="shared" si="50"/>
        <v>8</v>
      </c>
      <c r="V186" s="104">
        <f t="shared" si="51"/>
        <v>3.4705791999999995</v>
      </c>
    </row>
    <row r="187" spans="1:22" s="13" customFormat="1" ht="12.75" hidden="1">
      <c r="A187" s="189">
        <v>184</v>
      </c>
      <c r="B187" s="201" t="s">
        <v>95</v>
      </c>
      <c r="C187" s="204" t="s">
        <v>96</v>
      </c>
      <c r="D187" s="192" t="s">
        <v>17</v>
      </c>
      <c r="E187" s="166">
        <v>16</v>
      </c>
      <c r="F187" s="210">
        <v>9100</v>
      </c>
      <c r="G187" s="79">
        <v>4</v>
      </c>
      <c r="H187" s="77">
        <f t="shared" si="53"/>
        <v>57.996533503999991</v>
      </c>
      <c r="I187" s="74">
        <f t="shared" si="41"/>
        <v>16</v>
      </c>
      <c r="J187" s="84">
        <f>IF($E187=25,IF((12000-$F187)&gt;=787,12000-$F187,0),IF($E187=20,IF((12000-$F187)&gt;=600,12000-$F187,0),IF($E187=16,IF((12000-$F187)&gt;=475,12000-$F187,0),0)))</f>
        <v>2900</v>
      </c>
      <c r="K187" s="84">
        <f t="shared" si="43"/>
        <v>4</v>
      </c>
      <c r="L187" s="93">
        <f t="shared" si="44"/>
        <v>18.299417599999998</v>
      </c>
      <c r="M187" s="76" t="str">
        <f t="shared" si="39"/>
        <v xml:space="preserve"> </v>
      </c>
      <c r="N187" s="103">
        <f t="shared" si="45"/>
        <v>0</v>
      </c>
      <c r="O187" s="103">
        <f t="shared" si="46"/>
        <v>0</v>
      </c>
      <c r="P187" s="104" t="str">
        <f t="shared" si="47"/>
        <v xml:space="preserve"> </v>
      </c>
      <c r="Q187" s="121">
        <f t="shared" si="40"/>
        <v>16</v>
      </c>
      <c r="R187" s="122">
        <f t="shared" si="48"/>
        <v>24</v>
      </c>
      <c r="S187" s="76">
        <f t="shared" si="49"/>
        <v>16</v>
      </c>
      <c r="T187" s="103">
        <f t="shared" si="54"/>
        <v>50</v>
      </c>
      <c r="U187" s="103">
        <f t="shared" si="50"/>
        <v>4</v>
      </c>
      <c r="V187" s="104">
        <f t="shared" si="51"/>
        <v>0.31550719999999999</v>
      </c>
    </row>
    <row r="188" spans="1:22" s="13" customFormat="1" ht="12.75">
      <c r="A188" s="189">
        <v>185</v>
      </c>
      <c r="B188" s="201" t="s">
        <v>95</v>
      </c>
      <c r="C188" s="204" t="s">
        <v>96</v>
      </c>
      <c r="D188" s="192" t="s">
        <v>17</v>
      </c>
      <c r="E188" s="166">
        <v>20</v>
      </c>
      <c r="F188" s="210">
        <v>10000</v>
      </c>
      <c r="G188" s="79">
        <v>8</v>
      </c>
      <c r="H188" s="77">
        <f t="shared" si="53"/>
        <v>199.16391999999999</v>
      </c>
      <c r="I188" s="74">
        <f t="shared" si="41"/>
        <v>20</v>
      </c>
      <c r="J188" s="84">
        <f t="shared" si="42"/>
        <v>2000</v>
      </c>
      <c r="K188" s="84">
        <f t="shared" si="43"/>
        <v>8</v>
      </c>
      <c r="L188" s="93">
        <f t="shared" si="44"/>
        <v>39.438399999999994</v>
      </c>
      <c r="M188" s="76" t="str">
        <f t="shared" si="39"/>
        <v xml:space="preserve"> </v>
      </c>
      <c r="N188" s="103">
        <f t="shared" si="45"/>
        <v>0</v>
      </c>
      <c r="O188" s="103">
        <f t="shared" si="46"/>
        <v>0</v>
      </c>
      <c r="P188" s="104" t="str">
        <f t="shared" si="47"/>
        <v xml:space="preserve"> </v>
      </c>
      <c r="Q188" s="121">
        <f t="shared" si="40"/>
        <v>20</v>
      </c>
      <c r="R188" s="122">
        <f t="shared" si="48"/>
        <v>24</v>
      </c>
      <c r="S188" s="76">
        <f t="shared" si="49"/>
        <v>20</v>
      </c>
      <c r="T188" s="103">
        <f t="shared" si="54"/>
        <v>200</v>
      </c>
      <c r="U188" s="103">
        <f t="shared" si="50"/>
        <v>8</v>
      </c>
      <c r="V188" s="104">
        <f t="shared" si="51"/>
        <v>3.9438399999999998</v>
      </c>
    </row>
    <row r="189" spans="1:22" s="13" customFormat="1" ht="12.75">
      <c r="A189" s="189">
        <v>186</v>
      </c>
      <c r="B189" s="201" t="s">
        <v>95</v>
      </c>
      <c r="C189" s="204" t="s">
        <v>96</v>
      </c>
      <c r="D189" s="192" t="s">
        <v>17</v>
      </c>
      <c r="E189" s="166">
        <v>20</v>
      </c>
      <c r="F189" s="210">
        <v>8100</v>
      </c>
      <c r="G189" s="79">
        <v>2</v>
      </c>
      <c r="H189" s="77">
        <f t="shared" si="53"/>
        <v>40.330693799999999</v>
      </c>
      <c r="I189" s="74">
        <f t="shared" si="41"/>
        <v>20</v>
      </c>
      <c r="J189" s="84">
        <f t="shared" si="42"/>
        <v>3900</v>
      </c>
      <c r="K189" s="84">
        <f t="shared" si="43"/>
        <v>2</v>
      </c>
      <c r="L189" s="93">
        <f t="shared" si="44"/>
        <v>19.226219999999998</v>
      </c>
      <c r="M189" s="76" t="str">
        <f t="shared" si="39"/>
        <v xml:space="preserve"> </v>
      </c>
      <c r="N189" s="103">
        <f t="shared" si="45"/>
        <v>0</v>
      </c>
      <c r="O189" s="103">
        <f t="shared" si="46"/>
        <v>0</v>
      </c>
      <c r="P189" s="104" t="str">
        <f t="shared" si="47"/>
        <v xml:space="preserve"> </v>
      </c>
      <c r="Q189" s="121">
        <f t="shared" si="40"/>
        <v>20</v>
      </c>
      <c r="R189" s="122">
        <f t="shared" si="48"/>
        <v>12</v>
      </c>
      <c r="S189" s="76">
        <f t="shared" si="49"/>
        <v>20</v>
      </c>
      <c r="T189" s="103">
        <f t="shared" si="54"/>
        <v>300</v>
      </c>
      <c r="U189" s="103">
        <f t="shared" si="50"/>
        <v>2</v>
      </c>
      <c r="V189" s="104">
        <f t="shared" si="51"/>
        <v>1.4789399999999999</v>
      </c>
    </row>
    <row r="190" spans="1:22" s="13" customFormat="1" ht="12.75">
      <c r="A190" s="189">
        <v>187</v>
      </c>
      <c r="B190" s="201" t="s">
        <v>95</v>
      </c>
      <c r="C190" s="204" t="s">
        <v>96</v>
      </c>
      <c r="D190" s="192" t="s">
        <v>17</v>
      </c>
      <c r="E190" s="166">
        <v>20</v>
      </c>
      <c r="F190" s="210">
        <v>9950</v>
      </c>
      <c r="G190" s="79">
        <v>6</v>
      </c>
      <c r="H190" s="77">
        <f t="shared" si="53"/>
        <v>148.62607529999997</v>
      </c>
      <c r="I190" s="74">
        <f t="shared" si="41"/>
        <v>20</v>
      </c>
      <c r="J190" s="84">
        <f>IF($E190=25,IF((12000-$F190)&gt;=787,12000-$F190,0),IF($E190=20,IF((12000-$F190)&gt;=600,12000-$F190,0),IF($E190=16,IF((12000-$F190)&gt;=475,12000-$F190,0),0)))</f>
        <v>2050</v>
      </c>
      <c r="K190" s="84">
        <f t="shared" si="43"/>
        <v>6</v>
      </c>
      <c r="L190" s="93">
        <f t="shared" si="44"/>
        <v>30.318269999999998</v>
      </c>
      <c r="M190" s="76" t="str">
        <f t="shared" si="39"/>
        <v xml:space="preserve"> </v>
      </c>
      <c r="N190" s="103">
        <f t="shared" si="45"/>
        <v>0</v>
      </c>
      <c r="O190" s="103">
        <f t="shared" si="46"/>
        <v>0</v>
      </c>
      <c r="P190" s="104" t="str">
        <f t="shared" si="47"/>
        <v xml:space="preserve"> </v>
      </c>
      <c r="Q190" s="121">
        <f t="shared" si="40"/>
        <v>20</v>
      </c>
      <c r="R190" s="122">
        <f t="shared" si="48"/>
        <v>18</v>
      </c>
      <c r="S190" s="76">
        <f t="shared" si="49"/>
        <v>20</v>
      </c>
      <c r="T190" s="103">
        <f t="shared" si="54"/>
        <v>250</v>
      </c>
      <c r="U190" s="103">
        <f t="shared" si="50"/>
        <v>6</v>
      </c>
      <c r="V190" s="104">
        <f t="shared" si="51"/>
        <v>3.6973499999999992</v>
      </c>
    </row>
    <row r="191" spans="1:22" s="13" customFormat="1" ht="12.75" hidden="1">
      <c r="A191" s="189">
        <v>188</v>
      </c>
      <c r="B191" s="201" t="s">
        <v>95</v>
      </c>
      <c r="C191" s="204" t="s">
        <v>96</v>
      </c>
      <c r="D191" s="192" t="s">
        <v>17</v>
      </c>
      <c r="E191" s="166">
        <v>12</v>
      </c>
      <c r="F191" s="210">
        <v>930</v>
      </c>
      <c r="G191" s="79">
        <v>24</v>
      </c>
      <c r="H191" s="77">
        <f t="shared" si="53"/>
        <v>20.004024124800001</v>
      </c>
      <c r="I191" s="74" t="str">
        <f t="shared" si="41"/>
        <v xml:space="preserve"> </v>
      </c>
      <c r="J191" s="84">
        <f t="shared" si="42"/>
        <v>0</v>
      </c>
      <c r="K191" s="84">
        <f t="shared" si="43"/>
        <v>0</v>
      </c>
      <c r="L191" s="93" t="str">
        <f t="shared" si="44"/>
        <v xml:space="preserve"> </v>
      </c>
      <c r="M191" s="76" t="str">
        <f t="shared" si="39"/>
        <v xml:space="preserve"> </v>
      </c>
      <c r="N191" s="103">
        <f t="shared" si="45"/>
        <v>0</v>
      </c>
      <c r="O191" s="103">
        <f t="shared" si="46"/>
        <v>0</v>
      </c>
      <c r="P191" s="104" t="str">
        <f t="shared" si="47"/>
        <v xml:space="preserve"> </v>
      </c>
      <c r="Q191" s="121" t="str">
        <f t="shared" si="40"/>
        <v xml:space="preserve"> </v>
      </c>
      <c r="R191" s="122">
        <f t="shared" si="48"/>
        <v>0</v>
      </c>
      <c r="S191" s="76" t="str">
        <f t="shared" si="49"/>
        <v xml:space="preserve"> </v>
      </c>
      <c r="T191" s="103">
        <f t="shared" si="54"/>
        <v>0</v>
      </c>
      <c r="U191" s="103">
        <f t="shared" si="50"/>
        <v>0</v>
      </c>
      <c r="V191" s="104" t="str">
        <f t="shared" si="51"/>
        <v xml:space="preserve"> </v>
      </c>
    </row>
    <row r="192" spans="1:22" s="13" customFormat="1" ht="12.75" hidden="1">
      <c r="A192" s="189">
        <v>189</v>
      </c>
      <c r="B192" s="201" t="s">
        <v>95</v>
      </c>
      <c r="C192" s="204" t="s">
        <v>96</v>
      </c>
      <c r="D192" s="192" t="s">
        <v>17</v>
      </c>
      <c r="E192" s="166">
        <v>12</v>
      </c>
      <c r="F192" s="210">
        <v>1075</v>
      </c>
      <c r="G192" s="79">
        <v>28</v>
      </c>
      <c r="H192" s="77">
        <f t="shared" si="53"/>
        <v>26.976752963999999</v>
      </c>
      <c r="I192" s="74" t="str">
        <f t="shared" si="41"/>
        <v xml:space="preserve"> </v>
      </c>
      <c r="J192" s="84">
        <f t="shared" si="42"/>
        <v>0</v>
      </c>
      <c r="K192" s="84">
        <f t="shared" si="43"/>
        <v>0</v>
      </c>
      <c r="L192" s="93" t="str">
        <f t="shared" si="44"/>
        <v xml:space="preserve"> </v>
      </c>
      <c r="M192" s="76" t="str">
        <f t="shared" si="39"/>
        <v xml:space="preserve"> </v>
      </c>
      <c r="N192" s="103">
        <f t="shared" si="45"/>
        <v>0</v>
      </c>
      <c r="O192" s="103">
        <f t="shared" si="46"/>
        <v>0</v>
      </c>
      <c r="P192" s="104" t="str">
        <f t="shared" si="47"/>
        <v xml:space="preserve"> </v>
      </c>
      <c r="Q192" s="121" t="str">
        <f t="shared" si="40"/>
        <v xml:space="preserve"> </v>
      </c>
      <c r="R192" s="122">
        <f t="shared" si="48"/>
        <v>0</v>
      </c>
      <c r="S192" s="76" t="str">
        <f t="shared" si="49"/>
        <v xml:space="preserve"> </v>
      </c>
      <c r="T192" s="103">
        <f t="shared" si="54"/>
        <v>0</v>
      </c>
      <c r="U192" s="103">
        <f t="shared" si="50"/>
        <v>0</v>
      </c>
      <c r="V192" s="104" t="str">
        <f t="shared" si="51"/>
        <v xml:space="preserve"> </v>
      </c>
    </row>
    <row r="193" spans="1:22" s="13" customFormat="1" ht="12.75" hidden="1">
      <c r="A193" s="189">
        <v>190</v>
      </c>
      <c r="B193" s="201" t="s">
        <v>95</v>
      </c>
      <c r="C193" s="204" t="s">
        <v>96</v>
      </c>
      <c r="D193" s="192" t="s">
        <v>17</v>
      </c>
      <c r="E193" s="166">
        <v>12</v>
      </c>
      <c r="F193" s="210">
        <v>770</v>
      </c>
      <c r="G193" s="79">
        <v>28</v>
      </c>
      <c r="H193" s="77">
        <f t="shared" si="53"/>
        <v>19.322883518399998</v>
      </c>
      <c r="I193" s="74" t="str">
        <f t="shared" si="41"/>
        <v xml:space="preserve"> </v>
      </c>
      <c r="J193" s="84">
        <f t="shared" si="42"/>
        <v>0</v>
      </c>
      <c r="K193" s="84">
        <f t="shared" si="43"/>
        <v>0</v>
      </c>
      <c r="L193" s="93" t="str">
        <f t="shared" si="44"/>
        <v xml:space="preserve"> </v>
      </c>
      <c r="M193" s="76" t="str">
        <f t="shared" si="39"/>
        <v xml:space="preserve"> </v>
      </c>
      <c r="N193" s="103">
        <f t="shared" si="45"/>
        <v>0</v>
      </c>
      <c r="O193" s="103">
        <f t="shared" si="46"/>
        <v>0</v>
      </c>
      <c r="P193" s="104" t="str">
        <f t="shared" si="47"/>
        <v xml:space="preserve"> </v>
      </c>
      <c r="Q193" s="121" t="str">
        <f t="shared" si="40"/>
        <v xml:space="preserve"> </v>
      </c>
      <c r="R193" s="122">
        <f t="shared" si="48"/>
        <v>0</v>
      </c>
      <c r="S193" s="76" t="str">
        <f t="shared" si="49"/>
        <v xml:space="preserve"> </v>
      </c>
      <c r="T193" s="103">
        <f t="shared" si="54"/>
        <v>0</v>
      </c>
      <c r="U193" s="103">
        <f t="shared" si="50"/>
        <v>0</v>
      </c>
      <c r="V193" s="104" t="str">
        <f t="shared" si="51"/>
        <v xml:space="preserve"> </v>
      </c>
    </row>
    <row r="194" spans="1:22" s="13" customFormat="1" ht="12.75" hidden="1">
      <c r="A194" s="189">
        <v>191</v>
      </c>
      <c r="B194" s="201" t="s">
        <v>34</v>
      </c>
      <c r="C194" s="204" t="s">
        <v>97</v>
      </c>
      <c r="D194" s="192" t="s">
        <v>17</v>
      </c>
      <c r="E194" s="166">
        <v>12</v>
      </c>
      <c r="F194" s="210">
        <v>1050</v>
      </c>
      <c r="G194" s="79">
        <v>153</v>
      </c>
      <c r="H194" s="77">
        <f t="shared" si="53"/>
        <v>143.98057686599998</v>
      </c>
      <c r="I194" s="74" t="str">
        <f t="shared" si="41"/>
        <v xml:space="preserve"> </v>
      </c>
      <c r="J194" s="84">
        <f t="shared" si="42"/>
        <v>0</v>
      </c>
      <c r="K194" s="84">
        <f t="shared" si="43"/>
        <v>0</v>
      </c>
      <c r="L194" s="93" t="str">
        <f t="shared" si="44"/>
        <v xml:space="preserve"> </v>
      </c>
      <c r="M194" s="76" t="str">
        <f t="shared" si="39"/>
        <v xml:space="preserve"> </v>
      </c>
      <c r="N194" s="103">
        <f t="shared" si="45"/>
        <v>0</v>
      </c>
      <c r="O194" s="103">
        <f t="shared" si="46"/>
        <v>0</v>
      </c>
      <c r="P194" s="104" t="str">
        <f t="shared" si="47"/>
        <v xml:space="preserve"> </v>
      </c>
      <c r="Q194" s="121" t="str">
        <f t="shared" si="40"/>
        <v xml:space="preserve"> </v>
      </c>
      <c r="R194" s="122">
        <f t="shared" si="48"/>
        <v>0</v>
      </c>
      <c r="S194" s="76" t="str">
        <f t="shared" si="49"/>
        <v xml:space="preserve"> </v>
      </c>
      <c r="T194" s="103">
        <f t="shared" si="54"/>
        <v>0</v>
      </c>
      <c r="U194" s="103">
        <f t="shared" si="50"/>
        <v>0</v>
      </c>
      <c r="V194" s="104" t="str">
        <f t="shared" si="51"/>
        <v xml:space="preserve"> </v>
      </c>
    </row>
    <row r="195" spans="1:22" s="13" customFormat="1" ht="12.75" hidden="1">
      <c r="A195" s="189">
        <v>192</v>
      </c>
      <c r="B195" s="201" t="s">
        <v>34</v>
      </c>
      <c r="C195" s="204" t="s">
        <v>97</v>
      </c>
      <c r="D195" s="192" t="s">
        <v>17</v>
      </c>
      <c r="E195" s="166">
        <v>12</v>
      </c>
      <c r="F195" s="210">
        <v>850</v>
      </c>
      <c r="G195" s="79">
        <v>32</v>
      </c>
      <c r="H195" s="77">
        <f t="shared" si="53"/>
        <v>24.377663807999998</v>
      </c>
      <c r="I195" s="74" t="str">
        <f t="shared" si="41"/>
        <v xml:space="preserve"> </v>
      </c>
      <c r="J195" s="84">
        <f t="shared" si="42"/>
        <v>0</v>
      </c>
      <c r="K195" s="84">
        <f t="shared" si="43"/>
        <v>0</v>
      </c>
      <c r="L195" s="93" t="str">
        <f t="shared" si="44"/>
        <v xml:space="preserve"> </v>
      </c>
      <c r="M195" s="76" t="str">
        <f t="shared" si="39"/>
        <v xml:space="preserve"> </v>
      </c>
      <c r="N195" s="103">
        <f t="shared" si="45"/>
        <v>0</v>
      </c>
      <c r="O195" s="103">
        <f t="shared" si="46"/>
        <v>0</v>
      </c>
      <c r="P195" s="104" t="str">
        <f t="shared" si="47"/>
        <v xml:space="preserve"> </v>
      </c>
      <c r="Q195" s="121" t="str">
        <f t="shared" si="40"/>
        <v xml:space="preserve"> </v>
      </c>
      <c r="R195" s="122">
        <f t="shared" si="48"/>
        <v>0</v>
      </c>
      <c r="S195" s="76" t="str">
        <f t="shared" si="49"/>
        <v xml:space="preserve"> </v>
      </c>
      <c r="T195" s="103">
        <f t="shared" si="54"/>
        <v>0</v>
      </c>
      <c r="U195" s="103">
        <f t="shared" si="50"/>
        <v>0</v>
      </c>
      <c r="V195" s="104" t="str">
        <f t="shared" si="51"/>
        <v xml:space="preserve"> </v>
      </c>
    </row>
    <row r="196" spans="1:22" s="13" customFormat="1" ht="12.75" hidden="1">
      <c r="A196" s="189">
        <v>193</v>
      </c>
      <c r="B196" s="201" t="s">
        <v>34</v>
      </c>
      <c r="C196" s="204" t="s">
        <v>97</v>
      </c>
      <c r="D196" s="192" t="s">
        <v>17</v>
      </c>
      <c r="E196" s="166">
        <v>12</v>
      </c>
      <c r="F196" s="210">
        <v>2150</v>
      </c>
      <c r="G196" s="79">
        <v>8</v>
      </c>
      <c r="H196" s="77">
        <f t="shared" si="53"/>
        <v>15.415287407999999</v>
      </c>
      <c r="I196" s="74" t="str">
        <f t="shared" si="41"/>
        <v xml:space="preserve"> </v>
      </c>
      <c r="J196" s="84">
        <f t="shared" si="42"/>
        <v>0</v>
      </c>
      <c r="K196" s="84">
        <f t="shared" si="43"/>
        <v>0</v>
      </c>
      <c r="L196" s="93" t="str">
        <f t="shared" si="44"/>
        <v xml:space="preserve"> </v>
      </c>
      <c r="M196" s="76" t="str">
        <f t="shared" si="39"/>
        <v xml:space="preserve"> </v>
      </c>
      <c r="N196" s="103">
        <f t="shared" si="45"/>
        <v>0</v>
      </c>
      <c r="O196" s="103">
        <f t="shared" si="46"/>
        <v>0</v>
      </c>
      <c r="P196" s="104" t="str">
        <f t="shared" si="47"/>
        <v xml:space="preserve"> </v>
      </c>
      <c r="Q196" s="121" t="str">
        <f t="shared" si="40"/>
        <v xml:space="preserve"> </v>
      </c>
      <c r="R196" s="122">
        <f t="shared" si="48"/>
        <v>0</v>
      </c>
      <c r="S196" s="76" t="str">
        <f t="shared" si="49"/>
        <v xml:space="preserve"> </v>
      </c>
      <c r="T196" s="103">
        <f t="shared" si="54"/>
        <v>0</v>
      </c>
      <c r="U196" s="103">
        <f t="shared" si="50"/>
        <v>0</v>
      </c>
      <c r="V196" s="104" t="str">
        <f t="shared" si="51"/>
        <v xml:space="preserve"> </v>
      </c>
    </row>
    <row r="197" spans="1:22" s="13" customFormat="1" ht="12.75" hidden="1">
      <c r="A197" s="189">
        <v>194</v>
      </c>
      <c r="B197" s="201" t="s">
        <v>34</v>
      </c>
      <c r="C197" s="204" t="s">
        <v>97</v>
      </c>
      <c r="D197" s="192" t="s">
        <v>17</v>
      </c>
      <c r="E197" s="166">
        <v>12</v>
      </c>
      <c r="F197" s="210">
        <v>1400</v>
      </c>
      <c r="G197" s="79">
        <v>27</v>
      </c>
      <c r="H197" s="77">
        <f t="shared" si="53"/>
        <v>33.877782791999991</v>
      </c>
      <c r="I197" s="74" t="str">
        <f t="shared" si="41"/>
        <v xml:space="preserve"> </v>
      </c>
      <c r="J197" s="84">
        <f t="shared" si="42"/>
        <v>0</v>
      </c>
      <c r="K197" s="84">
        <f t="shared" si="43"/>
        <v>0</v>
      </c>
      <c r="L197" s="93" t="str">
        <f t="shared" si="44"/>
        <v xml:space="preserve"> </v>
      </c>
      <c r="M197" s="76" t="str">
        <f t="shared" si="39"/>
        <v xml:space="preserve"> </v>
      </c>
      <c r="N197" s="103">
        <f t="shared" si="45"/>
        <v>0</v>
      </c>
      <c r="O197" s="103">
        <f t="shared" si="46"/>
        <v>0</v>
      </c>
      <c r="P197" s="104" t="str">
        <f t="shared" si="47"/>
        <v xml:space="preserve"> </v>
      </c>
      <c r="Q197" s="121" t="str">
        <f t="shared" si="40"/>
        <v xml:space="preserve"> </v>
      </c>
      <c r="R197" s="122">
        <f t="shared" si="48"/>
        <v>0</v>
      </c>
      <c r="S197" s="76" t="str">
        <f t="shared" si="49"/>
        <v xml:space="preserve"> </v>
      </c>
      <c r="T197" s="103">
        <f t="shared" si="54"/>
        <v>0</v>
      </c>
      <c r="U197" s="103">
        <f t="shared" si="50"/>
        <v>0</v>
      </c>
      <c r="V197" s="104" t="str">
        <f t="shared" si="51"/>
        <v xml:space="preserve"> </v>
      </c>
    </row>
    <row r="198" spans="1:22" s="13" customFormat="1" ht="12.75" hidden="1">
      <c r="A198" s="189">
        <v>195</v>
      </c>
      <c r="B198" s="201" t="s">
        <v>34</v>
      </c>
      <c r="C198" s="204" t="s">
        <v>97</v>
      </c>
      <c r="D198" s="192" t="s">
        <v>17</v>
      </c>
      <c r="E198" s="166">
        <v>12</v>
      </c>
      <c r="F198" s="210">
        <v>1150</v>
      </c>
      <c r="G198" s="79">
        <v>82</v>
      </c>
      <c r="H198" s="77">
        <f t="shared" si="53"/>
        <v>84.515209451999993</v>
      </c>
      <c r="I198" s="74" t="str">
        <f t="shared" si="41"/>
        <v xml:space="preserve"> </v>
      </c>
      <c r="J198" s="84">
        <f t="shared" si="42"/>
        <v>0</v>
      </c>
      <c r="K198" s="84">
        <f t="shared" si="43"/>
        <v>0</v>
      </c>
      <c r="L198" s="93" t="str">
        <f t="shared" si="44"/>
        <v xml:space="preserve"> </v>
      </c>
      <c r="M198" s="76" t="str">
        <f t="shared" si="39"/>
        <v xml:space="preserve"> </v>
      </c>
      <c r="N198" s="103">
        <f t="shared" si="45"/>
        <v>0</v>
      </c>
      <c r="O198" s="103">
        <f t="shared" si="46"/>
        <v>0</v>
      </c>
      <c r="P198" s="104" t="str">
        <f t="shared" si="47"/>
        <v xml:space="preserve"> </v>
      </c>
      <c r="Q198" s="121" t="str">
        <f t="shared" si="40"/>
        <v xml:space="preserve"> </v>
      </c>
      <c r="R198" s="122">
        <f t="shared" si="48"/>
        <v>0</v>
      </c>
      <c r="S198" s="76" t="str">
        <f t="shared" si="49"/>
        <v xml:space="preserve"> </v>
      </c>
      <c r="T198" s="103">
        <f t="shared" si="54"/>
        <v>0</v>
      </c>
      <c r="U198" s="103">
        <f t="shared" si="50"/>
        <v>0</v>
      </c>
      <c r="V198" s="104" t="str">
        <f t="shared" si="51"/>
        <v xml:space="preserve"> </v>
      </c>
    </row>
    <row r="199" spans="1:22" s="13" customFormat="1" ht="12.75" hidden="1">
      <c r="A199" s="189">
        <v>196</v>
      </c>
      <c r="B199" s="201" t="s">
        <v>34</v>
      </c>
      <c r="C199" s="204" t="s">
        <v>97</v>
      </c>
      <c r="D199" s="192" t="s">
        <v>17</v>
      </c>
      <c r="E199" s="166">
        <v>12</v>
      </c>
      <c r="F199" s="210">
        <v>750</v>
      </c>
      <c r="G199" s="79">
        <v>8</v>
      </c>
      <c r="H199" s="77">
        <f t="shared" si="53"/>
        <v>5.3774258399999999</v>
      </c>
      <c r="I199" s="74" t="str">
        <f t="shared" si="41"/>
        <v xml:space="preserve"> </v>
      </c>
      <c r="J199" s="84">
        <f t="shared" si="42"/>
        <v>0</v>
      </c>
      <c r="K199" s="84">
        <f t="shared" si="43"/>
        <v>0</v>
      </c>
      <c r="L199" s="93" t="str">
        <f t="shared" si="44"/>
        <v xml:space="preserve"> </v>
      </c>
      <c r="M199" s="76" t="str">
        <f t="shared" si="39"/>
        <v xml:space="preserve"> </v>
      </c>
      <c r="N199" s="103">
        <f t="shared" si="45"/>
        <v>0</v>
      </c>
      <c r="O199" s="103">
        <f t="shared" si="46"/>
        <v>0</v>
      </c>
      <c r="P199" s="104" t="str">
        <f t="shared" si="47"/>
        <v xml:space="preserve"> </v>
      </c>
      <c r="Q199" s="121" t="str">
        <f t="shared" si="40"/>
        <v xml:space="preserve"> </v>
      </c>
      <c r="R199" s="122">
        <f t="shared" si="48"/>
        <v>0</v>
      </c>
      <c r="S199" s="76" t="str">
        <f t="shared" si="49"/>
        <v xml:space="preserve"> </v>
      </c>
      <c r="T199" s="103">
        <f t="shared" si="54"/>
        <v>0</v>
      </c>
      <c r="U199" s="103">
        <f t="shared" si="50"/>
        <v>0</v>
      </c>
      <c r="V199" s="104" t="str">
        <f t="shared" si="51"/>
        <v xml:space="preserve"> </v>
      </c>
    </row>
    <row r="200" spans="1:22" s="13" customFormat="1" ht="12.75" hidden="1">
      <c r="A200" s="189">
        <v>197</v>
      </c>
      <c r="B200" s="201" t="s">
        <v>34</v>
      </c>
      <c r="C200" s="204" t="s">
        <v>97</v>
      </c>
      <c r="D200" s="192" t="s">
        <v>17</v>
      </c>
      <c r="E200" s="166">
        <v>12</v>
      </c>
      <c r="F200" s="210">
        <v>850</v>
      </c>
      <c r="G200" s="79">
        <v>4</v>
      </c>
      <c r="H200" s="77">
        <f t="shared" si="53"/>
        <v>3.0472079759999997</v>
      </c>
      <c r="I200" s="74" t="str">
        <f t="shared" si="41"/>
        <v xml:space="preserve"> </v>
      </c>
      <c r="J200" s="84">
        <f t="shared" si="42"/>
        <v>0</v>
      </c>
      <c r="K200" s="84">
        <f t="shared" si="43"/>
        <v>0</v>
      </c>
      <c r="L200" s="93" t="str">
        <f t="shared" si="44"/>
        <v xml:space="preserve"> </v>
      </c>
      <c r="M200" s="76" t="str">
        <f t="shared" si="39"/>
        <v xml:space="preserve"> </v>
      </c>
      <c r="N200" s="103">
        <f t="shared" si="45"/>
        <v>0</v>
      </c>
      <c r="O200" s="103">
        <f t="shared" si="46"/>
        <v>0</v>
      </c>
      <c r="P200" s="104" t="str">
        <f t="shared" si="47"/>
        <v xml:space="preserve"> </v>
      </c>
      <c r="Q200" s="121" t="str">
        <f t="shared" si="40"/>
        <v xml:space="preserve"> </v>
      </c>
      <c r="R200" s="122">
        <f t="shared" si="48"/>
        <v>0</v>
      </c>
      <c r="S200" s="76" t="str">
        <f t="shared" si="49"/>
        <v xml:space="preserve"> </v>
      </c>
      <c r="T200" s="103">
        <f t="shared" si="54"/>
        <v>0</v>
      </c>
      <c r="U200" s="103">
        <f t="shared" si="50"/>
        <v>0</v>
      </c>
      <c r="V200" s="104" t="str">
        <f t="shared" si="51"/>
        <v xml:space="preserve"> </v>
      </c>
    </row>
    <row r="201" spans="1:22" s="13" customFormat="1" ht="12.75" hidden="1">
      <c r="A201" s="189">
        <v>198</v>
      </c>
      <c r="B201" s="201" t="s">
        <v>34</v>
      </c>
      <c r="C201" s="204" t="s">
        <v>97</v>
      </c>
      <c r="D201" s="192" t="s">
        <v>17</v>
      </c>
      <c r="E201" s="166">
        <v>12</v>
      </c>
      <c r="F201" s="210">
        <v>1150</v>
      </c>
      <c r="G201" s="79">
        <v>2</v>
      </c>
      <c r="H201" s="77">
        <f t="shared" si="53"/>
        <v>2.0613465719999997</v>
      </c>
      <c r="I201" s="74" t="str">
        <f t="shared" si="41"/>
        <v xml:space="preserve"> </v>
      </c>
      <c r="J201" s="84">
        <f t="shared" si="42"/>
        <v>0</v>
      </c>
      <c r="K201" s="84">
        <f t="shared" si="43"/>
        <v>0</v>
      </c>
      <c r="L201" s="93" t="str">
        <f t="shared" si="44"/>
        <v xml:space="preserve"> </v>
      </c>
      <c r="M201" s="76" t="str">
        <f t="shared" si="39"/>
        <v xml:space="preserve"> </v>
      </c>
      <c r="N201" s="103">
        <f t="shared" si="45"/>
        <v>0</v>
      </c>
      <c r="O201" s="103">
        <f t="shared" si="46"/>
        <v>0</v>
      </c>
      <c r="P201" s="104" t="str">
        <f t="shared" si="47"/>
        <v xml:space="preserve"> </v>
      </c>
      <c r="Q201" s="121" t="str">
        <f t="shared" si="40"/>
        <v xml:space="preserve"> </v>
      </c>
      <c r="R201" s="122">
        <f t="shared" si="48"/>
        <v>0</v>
      </c>
      <c r="S201" s="76" t="str">
        <f t="shared" si="49"/>
        <v xml:space="preserve"> </v>
      </c>
      <c r="T201" s="103">
        <f t="shared" si="54"/>
        <v>0</v>
      </c>
      <c r="U201" s="103">
        <f t="shared" si="50"/>
        <v>0</v>
      </c>
      <c r="V201" s="104" t="str">
        <f t="shared" si="51"/>
        <v xml:space="preserve"> </v>
      </c>
    </row>
    <row r="202" spans="1:22" s="13" customFormat="1" ht="12.75" hidden="1">
      <c r="A202" s="189">
        <v>199</v>
      </c>
      <c r="B202" s="201" t="s">
        <v>34</v>
      </c>
      <c r="C202" s="204" t="s">
        <v>97</v>
      </c>
      <c r="D202" s="192" t="s">
        <v>17</v>
      </c>
      <c r="E202" s="166">
        <v>12</v>
      </c>
      <c r="F202" s="210">
        <v>1250</v>
      </c>
      <c r="G202" s="79">
        <v>16</v>
      </c>
      <c r="H202" s="77">
        <f t="shared" si="53"/>
        <v>17.9247528</v>
      </c>
      <c r="I202" s="74" t="str">
        <f t="shared" si="41"/>
        <v xml:space="preserve"> </v>
      </c>
      <c r="J202" s="84">
        <f t="shared" si="42"/>
        <v>0</v>
      </c>
      <c r="K202" s="84">
        <f t="shared" si="43"/>
        <v>0</v>
      </c>
      <c r="L202" s="93" t="str">
        <f t="shared" si="44"/>
        <v xml:space="preserve"> </v>
      </c>
      <c r="M202" s="76" t="str">
        <f t="shared" si="39"/>
        <v xml:space="preserve"> </v>
      </c>
      <c r="N202" s="103">
        <f t="shared" si="45"/>
        <v>0</v>
      </c>
      <c r="O202" s="103">
        <f t="shared" si="46"/>
        <v>0</v>
      </c>
      <c r="P202" s="104" t="str">
        <f t="shared" si="47"/>
        <v xml:space="preserve"> </v>
      </c>
      <c r="Q202" s="121" t="str">
        <f t="shared" si="40"/>
        <v xml:space="preserve"> </v>
      </c>
      <c r="R202" s="122">
        <f t="shared" si="48"/>
        <v>0</v>
      </c>
      <c r="S202" s="76" t="str">
        <f t="shared" si="49"/>
        <v xml:space="preserve"> </v>
      </c>
      <c r="T202" s="103">
        <f t="shared" si="54"/>
        <v>0</v>
      </c>
      <c r="U202" s="103">
        <f t="shared" si="50"/>
        <v>0</v>
      </c>
      <c r="V202" s="104" t="str">
        <f t="shared" si="51"/>
        <v xml:space="preserve"> </v>
      </c>
    </row>
    <row r="203" spans="1:22" s="13" customFormat="1" ht="12.75" hidden="1">
      <c r="A203" s="189">
        <v>200</v>
      </c>
      <c r="B203" s="201" t="s">
        <v>34</v>
      </c>
      <c r="C203" s="204" t="s">
        <v>97</v>
      </c>
      <c r="D203" s="192" t="s">
        <v>17</v>
      </c>
      <c r="E203" s="166">
        <v>12</v>
      </c>
      <c r="F203" s="210">
        <v>650</v>
      </c>
      <c r="G203" s="79">
        <v>9</v>
      </c>
      <c r="H203" s="77">
        <f t="shared" si="53"/>
        <v>5.2429901939999999</v>
      </c>
      <c r="I203" s="74" t="str">
        <f t="shared" si="41"/>
        <v xml:space="preserve"> </v>
      </c>
      <c r="J203" s="84">
        <f t="shared" si="42"/>
        <v>0</v>
      </c>
      <c r="K203" s="84">
        <f t="shared" si="43"/>
        <v>0</v>
      </c>
      <c r="L203" s="93" t="str">
        <f t="shared" si="44"/>
        <v xml:space="preserve"> </v>
      </c>
      <c r="M203" s="76" t="str">
        <f t="shared" si="39"/>
        <v xml:space="preserve"> </v>
      </c>
      <c r="N203" s="103">
        <f t="shared" si="45"/>
        <v>0</v>
      </c>
      <c r="O203" s="103">
        <f t="shared" si="46"/>
        <v>0</v>
      </c>
      <c r="P203" s="104" t="str">
        <f t="shared" si="47"/>
        <v xml:space="preserve"> </v>
      </c>
      <c r="Q203" s="121" t="str">
        <f t="shared" si="40"/>
        <v xml:space="preserve"> </v>
      </c>
      <c r="R203" s="122">
        <f t="shared" si="48"/>
        <v>0</v>
      </c>
      <c r="S203" s="76" t="str">
        <f t="shared" si="49"/>
        <v xml:space="preserve"> </v>
      </c>
      <c r="T203" s="103">
        <f t="shared" si="54"/>
        <v>0</v>
      </c>
      <c r="U203" s="103">
        <f t="shared" si="50"/>
        <v>0</v>
      </c>
      <c r="V203" s="104" t="str">
        <f t="shared" si="51"/>
        <v xml:space="preserve"> </v>
      </c>
    </row>
    <row r="204" spans="1:22" s="13" customFormat="1" ht="12.75" hidden="1">
      <c r="A204" s="189">
        <v>201</v>
      </c>
      <c r="B204" s="201" t="s">
        <v>34</v>
      </c>
      <c r="C204" s="204" t="s">
        <v>97</v>
      </c>
      <c r="D204" s="192" t="s">
        <v>17</v>
      </c>
      <c r="E204" s="166">
        <v>12</v>
      </c>
      <c r="F204" s="210">
        <v>950</v>
      </c>
      <c r="G204" s="79">
        <v>111</v>
      </c>
      <c r="H204" s="77">
        <f t="shared" si="53"/>
        <v>94.508259138</v>
      </c>
      <c r="I204" s="74" t="str">
        <f t="shared" si="41"/>
        <v xml:space="preserve"> </v>
      </c>
      <c r="J204" s="84">
        <f t="shared" si="42"/>
        <v>0</v>
      </c>
      <c r="K204" s="84">
        <f t="shared" si="43"/>
        <v>0</v>
      </c>
      <c r="L204" s="93" t="str">
        <f t="shared" si="44"/>
        <v xml:space="preserve"> </v>
      </c>
      <c r="M204" s="76" t="str">
        <f t="shared" si="39"/>
        <v xml:space="preserve"> </v>
      </c>
      <c r="N204" s="103">
        <f t="shared" si="45"/>
        <v>0</v>
      </c>
      <c r="O204" s="103">
        <f t="shared" si="46"/>
        <v>0</v>
      </c>
      <c r="P204" s="104" t="str">
        <f t="shared" si="47"/>
        <v xml:space="preserve"> </v>
      </c>
      <c r="Q204" s="121" t="str">
        <f t="shared" si="40"/>
        <v xml:space="preserve"> </v>
      </c>
      <c r="R204" s="122">
        <f t="shared" si="48"/>
        <v>0</v>
      </c>
      <c r="S204" s="76" t="str">
        <f t="shared" si="49"/>
        <v xml:space="preserve"> </v>
      </c>
      <c r="T204" s="103">
        <f t="shared" si="54"/>
        <v>0</v>
      </c>
      <c r="U204" s="103">
        <f t="shared" si="50"/>
        <v>0</v>
      </c>
      <c r="V204" s="104" t="str">
        <f t="shared" si="51"/>
        <v xml:space="preserve"> </v>
      </c>
    </row>
    <row r="205" spans="1:22" s="13" customFormat="1" ht="12.75" hidden="1">
      <c r="A205" s="189">
        <v>202</v>
      </c>
      <c r="B205" s="201" t="s">
        <v>34</v>
      </c>
      <c r="C205" s="204" t="s">
        <v>97</v>
      </c>
      <c r="D205" s="192" t="s">
        <v>17</v>
      </c>
      <c r="E205" s="166">
        <v>12</v>
      </c>
      <c r="F205" s="210">
        <v>1050</v>
      </c>
      <c r="G205" s="79">
        <v>8</v>
      </c>
      <c r="H205" s="77">
        <f t="shared" si="53"/>
        <v>7.5283961759999993</v>
      </c>
      <c r="I205" s="74" t="str">
        <f t="shared" si="41"/>
        <v xml:space="preserve"> </v>
      </c>
      <c r="J205" s="84">
        <f t="shared" si="42"/>
        <v>0</v>
      </c>
      <c r="K205" s="84">
        <f t="shared" si="43"/>
        <v>0</v>
      </c>
      <c r="L205" s="93" t="str">
        <f t="shared" si="44"/>
        <v xml:space="preserve"> </v>
      </c>
      <c r="M205" s="76" t="str">
        <f t="shared" si="39"/>
        <v xml:space="preserve"> </v>
      </c>
      <c r="N205" s="103">
        <f t="shared" si="45"/>
        <v>0</v>
      </c>
      <c r="O205" s="103">
        <f t="shared" si="46"/>
        <v>0</v>
      </c>
      <c r="P205" s="104" t="str">
        <f t="shared" si="47"/>
        <v xml:space="preserve"> </v>
      </c>
      <c r="Q205" s="121" t="str">
        <f t="shared" si="40"/>
        <v xml:space="preserve"> </v>
      </c>
      <c r="R205" s="122">
        <f t="shared" si="48"/>
        <v>0</v>
      </c>
      <c r="S205" s="76" t="str">
        <f t="shared" si="49"/>
        <v xml:space="preserve"> </v>
      </c>
      <c r="T205" s="103">
        <f t="shared" si="54"/>
        <v>0</v>
      </c>
      <c r="U205" s="103">
        <f t="shared" si="50"/>
        <v>0</v>
      </c>
      <c r="V205" s="104" t="str">
        <f t="shared" si="51"/>
        <v xml:space="preserve"> </v>
      </c>
    </row>
    <row r="206" spans="1:22" s="13" customFormat="1" ht="12.75" hidden="1">
      <c r="A206" s="189">
        <v>203</v>
      </c>
      <c r="B206" s="201" t="s">
        <v>34</v>
      </c>
      <c r="C206" s="204" t="s">
        <v>97</v>
      </c>
      <c r="D206" s="192" t="s">
        <v>17</v>
      </c>
      <c r="E206" s="166">
        <v>12</v>
      </c>
      <c r="F206" s="210">
        <v>600</v>
      </c>
      <c r="G206" s="79">
        <v>4</v>
      </c>
      <c r="H206" s="77">
        <f t="shared" si="53"/>
        <v>2.1509703359999999</v>
      </c>
      <c r="I206" s="74" t="str">
        <f t="shared" si="41"/>
        <v xml:space="preserve"> </v>
      </c>
      <c r="J206" s="84">
        <f t="shared" si="42"/>
        <v>0</v>
      </c>
      <c r="K206" s="84">
        <f t="shared" si="43"/>
        <v>0</v>
      </c>
      <c r="L206" s="93" t="str">
        <f t="shared" si="44"/>
        <v xml:space="preserve"> </v>
      </c>
      <c r="M206" s="76" t="str">
        <f t="shared" si="39"/>
        <v xml:space="preserve"> </v>
      </c>
      <c r="N206" s="103">
        <f t="shared" si="45"/>
        <v>0</v>
      </c>
      <c r="O206" s="103">
        <f t="shared" si="46"/>
        <v>0</v>
      </c>
      <c r="P206" s="104" t="str">
        <f t="shared" si="47"/>
        <v xml:space="preserve"> </v>
      </c>
      <c r="Q206" s="121" t="str">
        <f t="shared" si="40"/>
        <v xml:space="preserve"> </v>
      </c>
      <c r="R206" s="122">
        <f t="shared" si="48"/>
        <v>0</v>
      </c>
      <c r="S206" s="76" t="str">
        <f t="shared" si="49"/>
        <v xml:space="preserve"> </v>
      </c>
      <c r="T206" s="103">
        <f t="shared" si="54"/>
        <v>0</v>
      </c>
      <c r="U206" s="103">
        <f t="shared" si="50"/>
        <v>0</v>
      </c>
      <c r="V206" s="104" t="str">
        <f t="shared" si="51"/>
        <v xml:space="preserve"> </v>
      </c>
    </row>
    <row r="207" spans="1:22" s="13" customFormat="1" ht="12.75" hidden="1">
      <c r="A207" s="189">
        <v>204</v>
      </c>
      <c r="B207" s="201" t="s">
        <v>34</v>
      </c>
      <c r="C207" s="204" t="s">
        <v>97</v>
      </c>
      <c r="D207" s="192" t="s">
        <v>17</v>
      </c>
      <c r="E207" s="166">
        <v>12</v>
      </c>
      <c r="F207" s="210">
        <v>700</v>
      </c>
      <c r="G207" s="79">
        <v>1</v>
      </c>
      <c r="H207" s="77">
        <f t="shared" si="53"/>
        <v>0.62736634799999991</v>
      </c>
      <c r="I207" s="74" t="str">
        <f t="shared" si="41"/>
        <v xml:space="preserve"> </v>
      </c>
      <c r="J207" s="84">
        <f t="shared" si="42"/>
        <v>0</v>
      </c>
      <c r="K207" s="84">
        <f t="shared" si="43"/>
        <v>0</v>
      </c>
      <c r="L207" s="93" t="str">
        <f t="shared" si="44"/>
        <v xml:space="preserve"> </v>
      </c>
      <c r="M207" s="76" t="str">
        <f t="shared" si="39"/>
        <v xml:space="preserve"> </v>
      </c>
      <c r="N207" s="103">
        <f t="shared" si="45"/>
        <v>0</v>
      </c>
      <c r="O207" s="103">
        <f t="shared" si="46"/>
        <v>0</v>
      </c>
      <c r="P207" s="104" t="str">
        <f t="shared" si="47"/>
        <v xml:space="preserve"> </v>
      </c>
      <c r="Q207" s="121" t="str">
        <f t="shared" si="40"/>
        <v xml:space="preserve"> </v>
      </c>
      <c r="R207" s="122">
        <f t="shared" si="48"/>
        <v>0</v>
      </c>
      <c r="S207" s="76" t="str">
        <f t="shared" si="49"/>
        <v xml:space="preserve"> </v>
      </c>
      <c r="T207" s="103">
        <f t="shared" si="54"/>
        <v>0</v>
      </c>
      <c r="U207" s="103">
        <f t="shared" si="50"/>
        <v>0</v>
      </c>
      <c r="V207" s="104" t="str">
        <f t="shared" si="51"/>
        <v xml:space="preserve"> </v>
      </c>
    </row>
    <row r="208" spans="1:22" s="13" customFormat="1" ht="12.75" hidden="1">
      <c r="A208" s="189">
        <v>205</v>
      </c>
      <c r="B208" s="201" t="s">
        <v>34</v>
      </c>
      <c r="C208" s="204" t="s">
        <v>97</v>
      </c>
      <c r="D208" s="192" t="s">
        <v>17</v>
      </c>
      <c r="E208" s="166">
        <v>12</v>
      </c>
      <c r="F208" s="210">
        <v>800</v>
      </c>
      <c r="G208" s="79">
        <v>1</v>
      </c>
      <c r="H208" s="77">
        <f t="shared" ref="H208:H358" si="55">E208*E208*F208*3.14/4*0.00000785*G208*1.01</f>
        <v>0.71699011199999996</v>
      </c>
      <c r="I208" s="74" t="str">
        <f t="shared" si="41"/>
        <v xml:space="preserve"> </v>
      </c>
      <c r="J208" s="84">
        <f t="shared" si="42"/>
        <v>0</v>
      </c>
      <c r="K208" s="84">
        <f t="shared" si="43"/>
        <v>0</v>
      </c>
      <c r="L208" s="93" t="str">
        <f t="shared" si="44"/>
        <v xml:space="preserve"> </v>
      </c>
      <c r="M208" s="76" t="str">
        <f t="shared" si="39"/>
        <v xml:space="preserve"> </v>
      </c>
      <c r="N208" s="103">
        <f t="shared" si="45"/>
        <v>0</v>
      </c>
      <c r="O208" s="103">
        <f t="shared" si="46"/>
        <v>0</v>
      </c>
      <c r="P208" s="104" t="str">
        <f t="shared" si="47"/>
        <v xml:space="preserve"> </v>
      </c>
      <c r="Q208" s="121" t="str">
        <f t="shared" si="40"/>
        <v xml:space="preserve"> </v>
      </c>
      <c r="R208" s="122">
        <f t="shared" si="48"/>
        <v>0</v>
      </c>
      <c r="S208" s="76" t="str">
        <f t="shared" si="49"/>
        <v xml:space="preserve"> </v>
      </c>
      <c r="T208" s="103">
        <f t="shared" si="54"/>
        <v>0</v>
      </c>
      <c r="U208" s="103">
        <f t="shared" si="50"/>
        <v>0</v>
      </c>
      <c r="V208" s="104" t="str">
        <f t="shared" si="51"/>
        <v xml:space="preserve"> </v>
      </c>
    </row>
    <row r="209" spans="1:22" s="13" customFormat="1" ht="12.75" hidden="1">
      <c r="A209" s="189">
        <v>206</v>
      </c>
      <c r="B209" s="201" t="s">
        <v>34</v>
      </c>
      <c r="C209" s="204" t="s">
        <v>97</v>
      </c>
      <c r="D209" s="192" t="s">
        <v>17</v>
      </c>
      <c r="E209" s="166">
        <v>12</v>
      </c>
      <c r="F209" s="210">
        <v>950</v>
      </c>
      <c r="G209" s="79">
        <v>1</v>
      </c>
      <c r="H209" s="77">
        <f t="shared" si="55"/>
        <v>0.85142575799999998</v>
      </c>
      <c r="I209" s="74" t="str">
        <f t="shared" si="41"/>
        <v xml:space="preserve"> </v>
      </c>
      <c r="J209" s="84">
        <f t="shared" si="42"/>
        <v>0</v>
      </c>
      <c r="K209" s="84">
        <f t="shared" si="43"/>
        <v>0</v>
      </c>
      <c r="L209" s="93" t="str">
        <f t="shared" si="44"/>
        <v xml:space="preserve"> </v>
      </c>
      <c r="M209" s="76" t="str">
        <f t="shared" ref="M209:M240" si="56">IF(N209&gt;0,E209," ")</f>
        <v xml:space="preserve"> </v>
      </c>
      <c r="N209" s="103">
        <f t="shared" si="45"/>
        <v>0</v>
      </c>
      <c r="O209" s="103">
        <f t="shared" si="46"/>
        <v>0</v>
      </c>
      <c r="P209" s="104" t="str">
        <f t="shared" si="47"/>
        <v xml:space="preserve"> </v>
      </c>
      <c r="Q209" s="121" t="str">
        <f t="shared" ref="Q209:Q240" si="57">IF(R209&gt;0,$E209," ")</f>
        <v xml:space="preserve"> </v>
      </c>
      <c r="R209" s="122">
        <f t="shared" si="48"/>
        <v>0</v>
      </c>
      <c r="S209" s="76" t="str">
        <f t="shared" si="49"/>
        <v xml:space="preserve"> </v>
      </c>
      <c r="T209" s="103">
        <f t="shared" si="54"/>
        <v>0</v>
      </c>
      <c r="U209" s="103">
        <f t="shared" si="50"/>
        <v>0</v>
      </c>
      <c r="V209" s="104" t="str">
        <f t="shared" si="51"/>
        <v xml:space="preserve"> </v>
      </c>
    </row>
    <row r="210" spans="1:22" s="13" customFormat="1" ht="12.75" hidden="1">
      <c r="A210" s="189">
        <v>207</v>
      </c>
      <c r="B210" s="201" t="s">
        <v>34</v>
      </c>
      <c r="C210" s="204" t="s">
        <v>97</v>
      </c>
      <c r="D210" s="192" t="s">
        <v>17</v>
      </c>
      <c r="E210" s="166">
        <v>12</v>
      </c>
      <c r="F210" s="210">
        <v>1000</v>
      </c>
      <c r="G210" s="79">
        <v>1</v>
      </c>
      <c r="H210" s="77">
        <f t="shared" si="55"/>
        <v>0.89623763999999995</v>
      </c>
      <c r="I210" s="74" t="str">
        <f t="shared" si="41"/>
        <v xml:space="preserve"> </v>
      </c>
      <c r="J210" s="84">
        <f t="shared" si="42"/>
        <v>0</v>
      </c>
      <c r="K210" s="84">
        <f t="shared" si="43"/>
        <v>0</v>
      </c>
      <c r="L210" s="93" t="str">
        <f t="shared" si="44"/>
        <v xml:space="preserve"> </v>
      </c>
      <c r="M210" s="76" t="str">
        <f t="shared" si="56"/>
        <v xml:space="preserve"> </v>
      </c>
      <c r="N210" s="103">
        <f t="shared" si="45"/>
        <v>0</v>
      </c>
      <c r="O210" s="103">
        <f t="shared" si="46"/>
        <v>0</v>
      </c>
      <c r="P210" s="104" t="str">
        <f t="shared" si="47"/>
        <v xml:space="preserve"> </v>
      </c>
      <c r="Q210" s="121" t="str">
        <f t="shared" si="57"/>
        <v xml:space="preserve"> </v>
      </c>
      <c r="R210" s="122">
        <f t="shared" si="48"/>
        <v>0</v>
      </c>
      <c r="S210" s="76" t="str">
        <f t="shared" si="49"/>
        <v xml:space="preserve"> </v>
      </c>
      <c r="T210" s="103">
        <f t="shared" si="54"/>
        <v>0</v>
      </c>
      <c r="U210" s="103">
        <f t="shared" si="50"/>
        <v>0</v>
      </c>
      <c r="V210" s="104" t="str">
        <f t="shared" si="51"/>
        <v xml:space="preserve"> </v>
      </c>
    </row>
    <row r="211" spans="1:22" s="13" customFormat="1" ht="12.75" hidden="1">
      <c r="A211" s="189">
        <v>208</v>
      </c>
      <c r="B211" s="201" t="s">
        <v>34</v>
      </c>
      <c r="C211" s="204" t="s">
        <v>97</v>
      </c>
      <c r="D211" s="192" t="s">
        <v>17</v>
      </c>
      <c r="E211" s="166">
        <v>12</v>
      </c>
      <c r="F211" s="210">
        <v>1000</v>
      </c>
      <c r="G211" s="79">
        <v>12</v>
      </c>
      <c r="H211" s="77">
        <f t="shared" si="55"/>
        <v>10.75485168</v>
      </c>
      <c r="I211" s="74" t="str">
        <f t="shared" si="41"/>
        <v xml:space="preserve"> </v>
      </c>
      <c r="J211" s="84">
        <f t="shared" si="42"/>
        <v>0</v>
      </c>
      <c r="K211" s="84">
        <f t="shared" si="43"/>
        <v>0</v>
      </c>
      <c r="L211" s="93" t="str">
        <f t="shared" si="44"/>
        <v xml:space="preserve"> </v>
      </c>
      <c r="M211" s="76" t="str">
        <f t="shared" si="56"/>
        <v xml:space="preserve"> </v>
      </c>
      <c r="N211" s="103">
        <f t="shared" si="45"/>
        <v>0</v>
      </c>
      <c r="O211" s="103">
        <f t="shared" si="46"/>
        <v>0</v>
      </c>
      <c r="P211" s="104" t="str">
        <f t="shared" si="47"/>
        <v xml:space="preserve"> </v>
      </c>
      <c r="Q211" s="121" t="str">
        <f t="shared" si="57"/>
        <v xml:space="preserve"> </v>
      </c>
      <c r="R211" s="122">
        <f t="shared" si="48"/>
        <v>0</v>
      </c>
      <c r="S211" s="76" t="str">
        <f t="shared" si="49"/>
        <v xml:space="preserve"> </v>
      </c>
      <c r="T211" s="103">
        <f t="shared" si="54"/>
        <v>0</v>
      </c>
      <c r="U211" s="103">
        <f t="shared" si="50"/>
        <v>0</v>
      </c>
      <c r="V211" s="104" t="str">
        <f t="shared" si="51"/>
        <v xml:space="preserve"> </v>
      </c>
    </row>
    <row r="212" spans="1:22" s="13" customFormat="1" ht="12.75" hidden="1">
      <c r="A212" s="189">
        <v>209</v>
      </c>
      <c r="B212" s="201" t="s">
        <v>34</v>
      </c>
      <c r="C212" s="204" t="s">
        <v>97</v>
      </c>
      <c r="D212" s="192" t="s">
        <v>17</v>
      </c>
      <c r="E212" s="166">
        <v>12</v>
      </c>
      <c r="F212" s="210">
        <v>750</v>
      </c>
      <c r="G212" s="79">
        <v>6</v>
      </c>
      <c r="H212" s="77">
        <f t="shared" si="55"/>
        <v>4.0330693799999997</v>
      </c>
      <c r="I212" s="74" t="str">
        <f t="shared" si="41"/>
        <v xml:space="preserve"> </v>
      </c>
      <c r="J212" s="84">
        <f t="shared" si="42"/>
        <v>0</v>
      </c>
      <c r="K212" s="84">
        <f t="shared" si="43"/>
        <v>0</v>
      </c>
      <c r="L212" s="93" t="str">
        <f t="shared" si="44"/>
        <v xml:space="preserve"> </v>
      </c>
      <c r="M212" s="76" t="str">
        <f t="shared" si="56"/>
        <v xml:space="preserve"> </v>
      </c>
      <c r="N212" s="103">
        <f t="shared" si="45"/>
        <v>0</v>
      </c>
      <c r="O212" s="103">
        <f t="shared" si="46"/>
        <v>0</v>
      </c>
      <c r="P212" s="104" t="str">
        <f t="shared" si="47"/>
        <v xml:space="preserve"> </v>
      </c>
      <c r="Q212" s="121" t="str">
        <f t="shared" si="57"/>
        <v xml:space="preserve"> </v>
      </c>
      <c r="R212" s="122">
        <f t="shared" si="48"/>
        <v>0</v>
      </c>
      <c r="S212" s="76" t="str">
        <f t="shared" si="49"/>
        <v xml:space="preserve"> </v>
      </c>
      <c r="T212" s="103">
        <f t="shared" si="54"/>
        <v>0</v>
      </c>
      <c r="U212" s="103">
        <f t="shared" si="50"/>
        <v>0</v>
      </c>
      <c r="V212" s="104" t="str">
        <f t="shared" si="51"/>
        <v xml:space="preserve"> </v>
      </c>
    </row>
    <row r="213" spans="1:22" s="13" customFormat="1" ht="12.75" hidden="1">
      <c r="A213" s="189">
        <v>210</v>
      </c>
      <c r="B213" s="201" t="s">
        <v>34</v>
      </c>
      <c r="C213" s="204" t="s">
        <v>97</v>
      </c>
      <c r="D213" s="192" t="s">
        <v>17</v>
      </c>
      <c r="E213" s="166">
        <v>12</v>
      </c>
      <c r="F213" s="210">
        <v>950</v>
      </c>
      <c r="G213" s="79">
        <v>9</v>
      </c>
      <c r="H213" s="77">
        <f t="shared" si="55"/>
        <v>7.6628318219999993</v>
      </c>
      <c r="I213" s="74" t="str">
        <f t="shared" si="41"/>
        <v xml:space="preserve"> </v>
      </c>
      <c r="J213" s="84">
        <f t="shared" si="42"/>
        <v>0</v>
      </c>
      <c r="K213" s="84">
        <f t="shared" si="43"/>
        <v>0</v>
      </c>
      <c r="L213" s="93" t="str">
        <f t="shared" si="44"/>
        <v xml:space="preserve"> </v>
      </c>
      <c r="M213" s="76" t="str">
        <f t="shared" si="56"/>
        <v xml:space="preserve"> </v>
      </c>
      <c r="N213" s="103">
        <f t="shared" si="45"/>
        <v>0</v>
      </c>
      <c r="O213" s="103">
        <f t="shared" si="46"/>
        <v>0</v>
      </c>
      <c r="P213" s="104" t="str">
        <f t="shared" si="47"/>
        <v xml:space="preserve"> </v>
      </c>
      <c r="Q213" s="121" t="str">
        <f t="shared" si="57"/>
        <v xml:space="preserve"> </v>
      </c>
      <c r="R213" s="122">
        <f t="shared" si="48"/>
        <v>0</v>
      </c>
      <c r="S213" s="76" t="str">
        <f t="shared" si="49"/>
        <v xml:space="preserve"> </v>
      </c>
      <c r="T213" s="103">
        <f t="shared" si="54"/>
        <v>0</v>
      </c>
      <c r="U213" s="103">
        <f t="shared" si="50"/>
        <v>0</v>
      </c>
      <c r="V213" s="104" t="str">
        <f t="shared" si="51"/>
        <v xml:space="preserve"> </v>
      </c>
    </row>
    <row r="214" spans="1:22" s="13" customFormat="1" ht="12.75" hidden="1">
      <c r="A214" s="189">
        <v>211</v>
      </c>
      <c r="B214" s="201" t="s">
        <v>34</v>
      </c>
      <c r="C214" s="204" t="s">
        <v>97</v>
      </c>
      <c r="D214" s="192" t="s">
        <v>17</v>
      </c>
      <c r="E214" s="166">
        <v>12</v>
      </c>
      <c r="F214" s="210">
        <v>1750</v>
      </c>
      <c r="G214" s="79">
        <v>1</v>
      </c>
      <c r="H214" s="77">
        <f t="shared" si="55"/>
        <v>1.5684158699999999</v>
      </c>
      <c r="I214" s="74" t="str">
        <f t="shared" si="41"/>
        <v xml:space="preserve"> </v>
      </c>
      <c r="J214" s="84">
        <f t="shared" si="42"/>
        <v>0</v>
      </c>
      <c r="K214" s="84">
        <f t="shared" si="43"/>
        <v>0</v>
      </c>
      <c r="L214" s="93" t="str">
        <f t="shared" si="44"/>
        <v xml:space="preserve"> </v>
      </c>
      <c r="M214" s="76" t="str">
        <f t="shared" si="56"/>
        <v xml:space="preserve"> </v>
      </c>
      <c r="N214" s="103">
        <f t="shared" si="45"/>
        <v>0</v>
      </c>
      <c r="O214" s="103">
        <f t="shared" si="46"/>
        <v>0</v>
      </c>
      <c r="P214" s="104" t="str">
        <f t="shared" si="47"/>
        <v xml:space="preserve"> </v>
      </c>
      <c r="Q214" s="121" t="str">
        <f t="shared" si="57"/>
        <v xml:space="preserve"> </v>
      </c>
      <c r="R214" s="122">
        <f t="shared" si="48"/>
        <v>0</v>
      </c>
      <c r="S214" s="76" t="str">
        <f t="shared" si="49"/>
        <v xml:space="preserve"> </v>
      </c>
      <c r="T214" s="103">
        <f t="shared" si="54"/>
        <v>0</v>
      </c>
      <c r="U214" s="103">
        <f t="shared" si="50"/>
        <v>0</v>
      </c>
      <c r="V214" s="104" t="str">
        <f t="shared" si="51"/>
        <v xml:space="preserve"> </v>
      </c>
    </row>
    <row r="215" spans="1:22" s="13" customFormat="1" ht="12.75" hidden="1">
      <c r="A215" s="189">
        <v>212</v>
      </c>
      <c r="B215" s="201" t="s">
        <v>34</v>
      </c>
      <c r="C215" s="204" t="s">
        <v>97</v>
      </c>
      <c r="D215" s="192" t="s">
        <v>17</v>
      </c>
      <c r="E215" s="166">
        <v>12</v>
      </c>
      <c r="F215" s="210">
        <v>1550</v>
      </c>
      <c r="G215" s="79">
        <v>1</v>
      </c>
      <c r="H215" s="77">
        <f t="shared" si="55"/>
        <v>1.3891683419999998</v>
      </c>
      <c r="I215" s="74" t="str">
        <f t="shared" si="41"/>
        <v xml:space="preserve"> </v>
      </c>
      <c r="J215" s="84">
        <f t="shared" si="42"/>
        <v>0</v>
      </c>
      <c r="K215" s="84">
        <f t="shared" si="43"/>
        <v>0</v>
      </c>
      <c r="L215" s="93" t="str">
        <f t="shared" si="44"/>
        <v xml:space="preserve"> </v>
      </c>
      <c r="M215" s="76" t="str">
        <f t="shared" si="56"/>
        <v xml:space="preserve"> </v>
      </c>
      <c r="N215" s="103">
        <f t="shared" si="45"/>
        <v>0</v>
      </c>
      <c r="O215" s="103">
        <f t="shared" si="46"/>
        <v>0</v>
      </c>
      <c r="P215" s="104" t="str">
        <f t="shared" si="47"/>
        <v xml:space="preserve"> </v>
      </c>
      <c r="Q215" s="121" t="str">
        <f t="shared" si="57"/>
        <v xml:space="preserve"> </v>
      </c>
      <c r="R215" s="122">
        <f t="shared" si="48"/>
        <v>0</v>
      </c>
      <c r="S215" s="76" t="str">
        <f t="shared" si="49"/>
        <v xml:space="preserve"> </v>
      </c>
      <c r="T215" s="103">
        <f t="shared" si="54"/>
        <v>0</v>
      </c>
      <c r="U215" s="103">
        <f t="shared" si="50"/>
        <v>0</v>
      </c>
      <c r="V215" s="104" t="str">
        <f t="shared" si="51"/>
        <v xml:space="preserve"> </v>
      </c>
    </row>
    <row r="216" spans="1:22" s="13" customFormat="1" ht="12.75" hidden="1">
      <c r="A216" s="189">
        <v>213</v>
      </c>
      <c r="B216" s="201" t="s">
        <v>34</v>
      </c>
      <c r="C216" s="204" t="s">
        <v>97</v>
      </c>
      <c r="D216" s="192" t="s">
        <v>17</v>
      </c>
      <c r="E216" s="166">
        <v>12</v>
      </c>
      <c r="F216" s="210">
        <v>950</v>
      </c>
      <c r="G216" s="79">
        <v>1</v>
      </c>
      <c r="H216" s="77">
        <f t="shared" si="55"/>
        <v>0.85142575799999998</v>
      </c>
      <c r="I216" s="74" t="str">
        <f t="shared" si="41"/>
        <v xml:space="preserve"> </v>
      </c>
      <c r="J216" s="84">
        <f t="shared" si="42"/>
        <v>0</v>
      </c>
      <c r="K216" s="84">
        <f t="shared" si="43"/>
        <v>0</v>
      </c>
      <c r="L216" s="93" t="str">
        <f t="shared" si="44"/>
        <v xml:space="preserve"> </v>
      </c>
      <c r="M216" s="76" t="str">
        <f t="shared" si="56"/>
        <v xml:space="preserve"> </v>
      </c>
      <c r="N216" s="103">
        <f t="shared" si="45"/>
        <v>0</v>
      </c>
      <c r="O216" s="103">
        <f t="shared" si="46"/>
        <v>0</v>
      </c>
      <c r="P216" s="104" t="str">
        <f t="shared" si="47"/>
        <v xml:space="preserve"> </v>
      </c>
      <c r="Q216" s="121" t="str">
        <f t="shared" si="57"/>
        <v xml:space="preserve"> </v>
      </c>
      <c r="R216" s="122">
        <f t="shared" si="48"/>
        <v>0</v>
      </c>
      <c r="S216" s="76" t="str">
        <f t="shared" si="49"/>
        <v xml:space="preserve"> </v>
      </c>
      <c r="T216" s="103">
        <f t="shared" si="54"/>
        <v>0</v>
      </c>
      <c r="U216" s="103">
        <f t="shared" si="50"/>
        <v>0</v>
      </c>
      <c r="V216" s="104" t="str">
        <f t="shared" si="51"/>
        <v xml:space="preserve"> </v>
      </c>
    </row>
    <row r="217" spans="1:22" s="13" customFormat="1" ht="12.75" hidden="1">
      <c r="A217" s="189">
        <v>214</v>
      </c>
      <c r="B217" s="201" t="s">
        <v>34</v>
      </c>
      <c r="C217" s="204" t="s">
        <v>97</v>
      </c>
      <c r="D217" s="192" t="s">
        <v>17</v>
      </c>
      <c r="E217" s="166">
        <v>12</v>
      </c>
      <c r="F217" s="210">
        <v>1000</v>
      </c>
      <c r="G217" s="79">
        <v>1</v>
      </c>
      <c r="H217" s="77">
        <f t="shared" si="55"/>
        <v>0.89623763999999995</v>
      </c>
      <c r="I217" s="74" t="str">
        <f t="shared" si="41"/>
        <v xml:space="preserve"> </v>
      </c>
      <c r="J217" s="84">
        <f t="shared" si="42"/>
        <v>0</v>
      </c>
      <c r="K217" s="84">
        <f t="shared" si="43"/>
        <v>0</v>
      </c>
      <c r="L217" s="93" t="str">
        <f t="shared" si="44"/>
        <v xml:space="preserve"> </v>
      </c>
      <c r="M217" s="76" t="str">
        <f t="shared" si="56"/>
        <v xml:space="preserve"> </v>
      </c>
      <c r="N217" s="103">
        <f t="shared" si="45"/>
        <v>0</v>
      </c>
      <c r="O217" s="103">
        <f t="shared" si="46"/>
        <v>0</v>
      </c>
      <c r="P217" s="104" t="str">
        <f t="shared" si="47"/>
        <v xml:space="preserve"> </v>
      </c>
      <c r="Q217" s="121" t="str">
        <f t="shared" si="57"/>
        <v xml:space="preserve"> </v>
      </c>
      <c r="R217" s="122">
        <f t="shared" si="48"/>
        <v>0</v>
      </c>
      <c r="S217" s="76" t="str">
        <f t="shared" si="49"/>
        <v xml:space="preserve"> </v>
      </c>
      <c r="T217" s="103">
        <f t="shared" si="54"/>
        <v>0</v>
      </c>
      <c r="U217" s="103">
        <f t="shared" si="50"/>
        <v>0</v>
      </c>
      <c r="V217" s="104" t="str">
        <f t="shared" si="51"/>
        <v xml:space="preserve"> </v>
      </c>
    </row>
    <row r="218" spans="1:22" s="13" customFormat="1" ht="12.75" hidden="1">
      <c r="A218" s="189">
        <v>215</v>
      </c>
      <c r="B218" s="201" t="s">
        <v>34</v>
      </c>
      <c r="C218" s="204" t="s">
        <v>97</v>
      </c>
      <c r="D218" s="192" t="s">
        <v>17</v>
      </c>
      <c r="E218" s="166">
        <v>12</v>
      </c>
      <c r="F218" s="210">
        <v>1067</v>
      </c>
      <c r="G218" s="79">
        <v>12</v>
      </c>
      <c r="H218" s="77">
        <f t="shared" si="55"/>
        <v>11.475426742560002</v>
      </c>
      <c r="I218" s="74" t="str">
        <f t="shared" si="41"/>
        <v xml:space="preserve"> </v>
      </c>
      <c r="J218" s="84">
        <f t="shared" si="42"/>
        <v>0</v>
      </c>
      <c r="K218" s="84">
        <f t="shared" si="43"/>
        <v>0</v>
      </c>
      <c r="L218" s="93" t="str">
        <f t="shared" si="44"/>
        <v xml:space="preserve"> </v>
      </c>
      <c r="M218" s="76" t="str">
        <f t="shared" si="56"/>
        <v xml:space="preserve"> </v>
      </c>
      <c r="N218" s="103">
        <f t="shared" si="45"/>
        <v>0</v>
      </c>
      <c r="O218" s="103">
        <f t="shared" si="46"/>
        <v>0</v>
      </c>
      <c r="P218" s="104" t="str">
        <f t="shared" si="47"/>
        <v xml:space="preserve"> </v>
      </c>
      <c r="Q218" s="121" t="str">
        <f t="shared" si="57"/>
        <v xml:space="preserve"> </v>
      </c>
      <c r="R218" s="122">
        <f t="shared" si="48"/>
        <v>0</v>
      </c>
      <c r="S218" s="76" t="str">
        <f t="shared" si="49"/>
        <v xml:space="preserve"> </v>
      </c>
      <c r="T218" s="103">
        <f t="shared" si="54"/>
        <v>0</v>
      </c>
      <c r="U218" s="103">
        <f t="shared" si="50"/>
        <v>0</v>
      </c>
      <c r="V218" s="104" t="str">
        <f t="shared" si="51"/>
        <v xml:space="preserve"> </v>
      </c>
    </row>
    <row r="219" spans="1:22" s="13" customFormat="1" ht="12.75" hidden="1">
      <c r="A219" s="189">
        <v>216</v>
      </c>
      <c r="B219" s="201" t="s">
        <v>34</v>
      </c>
      <c r="C219" s="204" t="s">
        <v>97</v>
      </c>
      <c r="D219" s="192" t="s">
        <v>17</v>
      </c>
      <c r="E219" s="166">
        <v>12</v>
      </c>
      <c r="F219" s="210">
        <v>850</v>
      </c>
      <c r="G219" s="79">
        <v>2</v>
      </c>
      <c r="H219" s="77">
        <f t="shared" si="55"/>
        <v>1.5236039879999999</v>
      </c>
      <c r="I219" s="74" t="str">
        <f t="shared" si="41"/>
        <v xml:space="preserve"> </v>
      </c>
      <c r="J219" s="84">
        <f t="shared" si="42"/>
        <v>0</v>
      </c>
      <c r="K219" s="84">
        <f t="shared" si="43"/>
        <v>0</v>
      </c>
      <c r="L219" s="93" t="str">
        <f t="shared" si="44"/>
        <v xml:space="preserve"> </v>
      </c>
      <c r="M219" s="76" t="str">
        <f t="shared" si="56"/>
        <v xml:space="preserve"> </v>
      </c>
      <c r="N219" s="103">
        <f t="shared" si="45"/>
        <v>0</v>
      </c>
      <c r="O219" s="103">
        <f t="shared" si="46"/>
        <v>0</v>
      </c>
      <c r="P219" s="104" t="str">
        <f t="shared" si="47"/>
        <v xml:space="preserve"> </v>
      </c>
      <c r="Q219" s="121" t="str">
        <f t="shared" si="57"/>
        <v xml:space="preserve"> </v>
      </c>
      <c r="R219" s="122">
        <f t="shared" si="48"/>
        <v>0</v>
      </c>
      <c r="S219" s="76" t="str">
        <f t="shared" si="49"/>
        <v xml:space="preserve"> </v>
      </c>
      <c r="T219" s="103">
        <f t="shared" si="54"/>
        <v>0</v>
      </c>
      <c r="U219" s="103">
        <f t="shared" si="50"/>
        <v>0</v>
      </c>
      <c r="V219" s="104" t="str">
        <f t="shared" si="51"/>
        <v xml:space="preserve"> </v>
      </c>
    </row>
    <row r="220" spans="1:22" s="13" customFormat="1" ht="12.75" hidden="1">
      <c r="A220" s="189">
        <v>217</v>
      </c>
      <c r="B220" s="201" t="s">
        <v>34</v>
      </c>
      <c r="C220" s="204" t="s">
        <v>97</v>
      </c>
      <c r="D220" s="192" t="s">
        <v>17</v>
      </c>
      <c r="E220" s="166">
        <v>16</v>
      </c>
      <c r="F220" s="210">
        <v>8400</v>
      </c>
      <c r="G220" s="79">
        <v>6</v>
      </c>
      <c r="H220" s="77">
        <f t="shared" si="55"/>
        <v>80.302892543999988</v>
      </c>
      <c r="I220" s="74">
        <f t="shared" si="41"/>
        <v>16</v>
      </c>
      <c r="J220" s="84">
        <f t="shared" si="42"/>
        <v>3600</v>
      </c>
      <c r="K220" s="84">
        <f t="shared" si="43"/>
        <v>6</v>
      </c>
      <c r="L220" s="93">
        <f t="shared" si="44"/>
        <v>34.074777599999997</v>
      </c>
      <c r="M220" s="76" t="str">
        <f t="shared" si="56"/>
        <v xml:space="preserve"> </v>
      </c>
      <c r="N220" s="103">
        <f t="shared" si="45"/>
        <v>0</v>
      </c>
      <c r="O220" s="103">
        <f t="shared" si="46"/>
        <v>0</v>
      </c>
      <c r="P220" s="104" t="str">
        <f t="shared" si="47"/>
        <v xml:space="preserve"> </v>
      </c>
      <c r="Q220" s="121">
        <f t="shared" si="57"/>
        <v>16</v>
      </c>
      <c r="R220" s="122">
        <f t="shared" si="48"/>
        <v>42</v>
      </c>
      <c r="S220" s="76">
        <f t="shared" si="49"/>
        <v>16</v>
      </c>
      <c r="T220" s="103">
        <f t="shared" si="54"/>
        <v>275</v>
      </c>
      <c r="U220" s="103">
        <f t="shared" si="50"/>
        <v>6</v>
      </c>
      <c r="V220" s="104">
        <f t="shared" si="51"/>
        <v>2.6029343999999996</v>
      </c>
    </row>
    <row r="221" spans="1:22" s="13" customFormat="1" ht="12.75" hidden="1">
      <c r="A221" s="189">
        <v>218</v>
      </c>
      <c r="B221" s="201" t="s">
        <v>34</v>
      </c>
      <c r="C221" s="204" t="s">
        <v>97</v>
      </c>
      <c r="D221" s="192" t="s">
        <v>17</v>
      </c>
      <c r="E221" s="166">
        <v>16</v>
      </c>
      <c r="F221" s="210">
        <v>8450</v>
      </c>
      <c r="G221" s="79">
        <v>3</v>
      </c>
      <c r="H221" s="77">
        <f t="shared" si="55"/>
        <v>40.390442975999996</v>
      </c>
      <c r="I221" s="74">
        <f t="shared" si="41"/>
        <v>16</v>
      </c>
      <c r="J221" s="84">
        <f t="shared" si="42"/>
        <v>3550</v>
      </c>
      <c r="K221" s="84">
        <f t="shared" si="43"/>
        <v>3</v>
      </c>
      <c r="L221" s="93">
        <f t="shared" si="44"/>
        <v>16.800758399999999</v>
      </c>
      <c r="M221" s="76" t="str">
        <f t="shared" si="56"/>
        <v xml:space="preserve"> </v>
      </c>
      <c r="N221" s="103">
        <f t="shared" si="45"/>
        <v>0</v>
      </c>
      <c r="O221" s="103">
        <f t="shared" si="46"/>
        <v>0</v>
      </c>
      <c r="P221" s="104" t="str">
        <f t="shared" si="47"/>
        <v xml:space="preserve"> </v>
      </c>
      <c r="Q221" s="121">
        <f t="shared" si="57"/>
        <v>16</v>
      </c>
      <c r="R221" s="122">
        <f t="shared" si="48"/>
        <v>21</v>
      </c>
      <c r="S221" s="76">
        <f t="shared" si="49"/>
        <v>16</v>
      </c>
      <c r="T221" s="103">
        <f t="shared" si="54"/>
        <v>225</v>
      </c>
      <c r="U221" s="103">
        <f t="shared" si="50"/>
        <v>3</v>
      </c>
      <c r="V221" s="104">
        <f t="shared" si="51"/>
        <v>1.0648367999999999</v>
      </c>
    </row>
    <row r="222" spans="1:22" s="13" customFormat="1" ht="12.75" hidden="1">
      <c r="A222" s="189">
        <v>219</v>
      </c>
      <c r="B222" s="201" t="s">
        <v>34</v>
      </c>
      <c r="C222" s="204" t="s">
        <v>97</v>
      </c>
      <c r="D222" s="192" t="s">
        <v>17</v>
      </c>
      <c r="E222" s="166">
        <v>16</v>
      </c>
      <c r="F222" s="210">
        <v>8450</v>
      </c>
      <c r="G222" s="79">
        <v>3</v>
      </c>
      <c r="H222" s="77">
        <f t="shared" si="55"/>
        <v>40.390442975999996</v>
      </c>
      <c r="I222" s="74">
        <f t="shared" si="41"/>
        <v>16</v>
      </c>
      <c r="J222" s="84">
        <f t="shared" si="42"/>
        <v>3550</v>
      </c>
      <c r="K222" s="84">
        <f t="shared" si="43"/>
        <v>3</v>
      </c>
      <c r="L222" s="93">
        <f t="shared" si="44"/>
        <v>16.800758399999999</v>
      </c>
      <c r="M222" s="76" t="str">
        <f t="shared" si="56"/>
        <v xml:space="preserve"> </v>
      </c>
      <c r="N222" s="103">
        <f t="shared" si="45"/>
        <v>0</v>
      </c>
      <c r="O222" s="103">
        <f t="shared" si="46"/>
        <v>0</v>
      </c>
      <c r="P222" s="104" t="str">
        <f t="shared" si="47"/>
        <v xml:space="preserve"> </v>
      </c>
      <c r="Q222" s="121">
        <f t="shared" si="57"/>
        <v>16</v>
      </c>
      <c r="R222" s="122">
        <f t="shared" si="48"/>
        <v>21</v>
      </c>
      <c r="S222" s="76">
        <f t="shared" si="49"/>
        <v>16</v>
      </c>
      <c r="T222" s="103">
        <f t="shared" si="54"/>
        <v>225</v>
      </c>
      <c r="U222" s="103">
        <f t="shared" si="50"/>
        <v>3</v>
      </c>
      <c r="V222" s="104">
        <f t="shared" si="51"/>
        <v>1.0648367999999999</v>
      </c>
    </row>
    <row r="223" spans="1:22" s="13" customFormat="1" ht="12.75" hidden="1">
      <c r="A223" s="189">
        <v>220</v>
      </c>
      <c r="B223" s="201" t="s">
        <v>34</v>
      </c>
      <c r="C223" s="204" t="s">
        <v>97</v>
      </c>
      <c r="D223" s="192" t="s">
        <v>17</v>
      </c>
      <c r="E223" s="166">
        <v>16</v>
      </c>
      <c r="F223" s="210">
        <v>9150</v>
      </c>
      <c r="G223" s="79">
        <v>1</v>
      </c>
      <c r="H223" s="77">
        <f t="shared" si="55"/>
        <v>14.578798943999999</v>
      </c>
      <c r="I223" s="74">
        <f t="shared" si="41"/>
        <v>16</v>
      </c>
      <c r="J223" s="84">
        <f t="shared" si="42"/>
        <v>2850</v>
      </c>
      <c r="K223" s="84">
        <f t="shared" si="43"/>
        <v>1</v>
      </c>
      <c r="L223" s="93">
        <f t="shared" si="44"/>
        <v>4.4959775999999998</v>
      </c>
      <c r="M223" s="76" t="str">
        <f t="shared" si="56"/>
        <v xml:space="preserve"> </v>
      </c>
      <c r="N223" s="103">
        <f t="shared" si="45"/>
        <v>0</v>
      </c>
      <c r="O223" s="103">
        <f t="shared" si="46"/>
        <v>0</v>
      </c>
      <c r="P223" s="104" t="str">
        <f t="shared" si="47"/>
        <v xml:space="preserve"> </v>
      </c>
      <c r="Q223" s="121">
        <f t="shared" si="57"/>
        <v>16</v>
      </c>
      <c r="R223" s="122">
        <f t="shared" si="48"/>
        <v>6</v>
      </c>
      <c r="S223" s="76" t="str">
        <f t="shared" si="49"/>
        <v xml:space="preserve"> </v>
      </c>
      <c r="T223" s="103">
        <f t="shared" si="54"/>
        <v>0</v>
      </c>
      <c r="U223" s="103">
        <f t="shared" si="50"/>
        <v>0</v>
      </c>
      <c r="V223" s="104" t="str">
        <f t="shared" si="51"/>
        <v xml:space="preserve"> </v>
      </c>
    </row>
    <row r="224" spans="1:22" s="13" customFormat="1" ht="12.75" hidden="1">
      <c r="A224" s="189">
        <v>221</v>
      </c>
      <c r="B224" s="201" t="s">
        <v>34</v>
      </c>
      <c r="C224" s="204" t="s">
        <v>97</v>
      </c>
      <c r="D224" s="192" t="s">
        <v>17</v>
      </c>
      <c r="E224" s="166">
        <v>16</v>
      </c>
      <c r="F224" s="210">
        <v>8300</v>
      </c>
      <c r="G224" s="79">
        <v>1</v>
      </c>
      <c r="H224" s="77">
        <f t="shared" si="55"/>
        <v>13.224484287999999</v>
      </c>
      <c r="I224" s="74">
        <f t="shared" si="41"/>
        <v>16</v>
      </c>
      <c r="J224" s="84">
        <f t="shared" si="42"/>
        <v>3700</v>
      </c>
      <c r="K224" s="84">
        <f t="shared" si="43"/>
        <v>1</v>
      </c>
      <c r="L224" s="93">
        <f t="shared" si="44"/>
        <v>5.8368831999999999</v>
      </c>
      <c r="M224" s="76" t="str">
        <f t="shared" si="56"/>
        <v xml:space="preserve"> </v>
      </c>
      <c r="N224" s="103">
        <f t="shared" si="45"/>
        <v>0</v>
      </c>
      <c r="O224" s="103">
        <f t="shared" si="46"/>
        <v>0</v>
      </c>
      <c r="P224" s="104" t="str">
        <f t="shared" si="47"/>
        <v xml:space="preserve"> </v>
      </c>
      <c r="Q224" s="121">
        <f t="shared" si="57"/>
        <v>16</v>
      </c>
      <c r="R224" s="122">
        <f t="shared" si="48"/>
        <v>7</v>
      </c>
      <c r="S224" s="76">
        <f t="shared" si="49"/>
        <v>16</v>
      </c>
      <c r="T224" s="103">
        <f t="shared" si="54"/>
        <v>375</v>
      </c>
      <c r="U224" s="103">
        <f t="shared" si="50"/>
        <v>1</v>
      </c>
      <c r="V224" s="104">
        <f t="shared" si="51"/>
        <v>0.59157599999999999</v>
      </c>
    </row>
    <row r="225" spans="1:22" s="13" customFormat="1" ht="12.75" hidden="1">
      <c r="A225" s="189">
        <v>222</v>
      </c>
      <c r="B225" s="201" t="s">
        <v>34</v>
      </c>
      <c r="C225" s="204" t="s">
        <v>97</v>
      </c>
      <c r="D225" s="192" t="s">
        <v>17</v>
      </c>
      <c r="E225" s="166">
        <v>16</v>
      </c>
      <c r="F225" s="210">
        <v>9050</v>
      </c>
      <c r="G225" s="79">
        <v>1</v>
      </c>
      <c r="H225" s="77">
        <f t="shared" si="55"/>
        <v>14.419467807999998</v>
      </c>
      <c r="I225" s="74">
        <f t="shared" si="41"/>
        <v>16</v>
      </c>
      <c r="J225" s="84">
        <f t="shared" si="42"/>
        <v>2950</v>
      </c>
      <c r="K225" s="84">
        <f t="shared" si="43"/>
        <v>1</v>
      </c>
      <c r="L225" s="93">
        <f t="shared" si="44"/>
        <v>4.6537311999999993</v>
      </c>
      <c r="M225" s="76" t="str">
        <f t="shared" si="56"/>
        <v xml:space="preserve"> </v>
      </c>
      <c r="N225" s="103">
        <f t="shared" si="45"/>
        <v>0</v>
      </c>
      <c r="O225" s="103">
        <f t="shared" si="46"/>
        <v>0</v>
      </c>
      <c r="P225" s="104" t="str">
        <f t="shared" si="47"/>
        <v xml:space="preserve"> </v>
      </c>
      <c r="Q225" s="121">
        <f t="shared" si="57"/>
        <v>16</v>
      </c>
      <c r="R225" s="122">
        <f t="shared" si="48"/>
        <v>6</v>
      </c>
      <c r="S225" s="76">
        <f t="shared" si="49"/>
        <v>16</v>
      </c>
      <c r="T225" s="103">
        <f t="shared" si="54"/>
        <v>100</v>
      </c>
      <c r="U225" s="103">
        <f t="shared" si="50"/>
        <v>1</v>
      </c>
      <c r="V225" s="104">
        <f t="shared" si="51"/>
        <v>0.15775359999999999</v>
      </c>
    </row>
    <row r="226" spans="1:22" s="13" customFormat="1" ht="12.75" hidden="1">
      <c r="A226" s="189">
        <v>223</v>
      </c>
      <c r="B226" s="201" t="s">
        <v>34</v>
      </c>
      <c r="C226" s="204" t="s">
        <v>97</v>
      </c>
      <c r="D226" s="192" t="s">
        <v>17</v>
      </c>
      <c r="E226" s="166">
        <v>16</v>
      </c>
      <c r="F226" s="210">
        <v>9950</v>
      </c>
      <c r="G226" s="79">
        <v>1</v>
      </c>
      <c r="H226" s="77">
        <f t="shared" si="55"/>
        <v>15.853448031999999</v>
      </c>
      <c r="I226" s="74">
        <f t="shared" si="41"/>
        <v>16</v>
      </c>
      <c r="J226" s="84">
        <f t="shared" si="42"/>
        <v>2050</v>
      </c>
      <c r="K226" s="84">
        <f t="shared" si="43"/>
        <v>1</v>
      </c>
      <c r="L226" s="93">
        <f t="shared" si="44"/>
        <v>3.2339487999999998</v>
      </c>
      <c r="M226" s="76" t="str">
        <f t="shared" si="56"/>
        <v xml:space="preserve"> </v>
      </c>
      <c r="N226" s="103">
        <f t="shared" si="45"/>
        <v>0</v>
      </c>
      <c r="O226" s="103">
        <f t="shared" si="46"/>
        <v>0</v>
      </c>
      <c r="P226" s="104" t="str">
        <f t="shared" si="47"/>
        <v xml:space="preserve"> </v>
      </c>
      <c r="Q226" s="121">
        <f t="shared" si="57"/>
        <v>16</v>
      </c>
      <c r="R226" s="122">
        <f t="shared" si="48"/>
        <v>4</v>
      </c>
      <c r="S226" s="76">
        <f t="shared" si="49"/>
        <v>16</v>
      </c>
      <c r="T226" s="103">
        <f t="shared" si="54"/>
        <v>150</v>
      </c>
      <c r="U226" s="103">
        <f t="shared" si="50"/>
        <v>1</v>
      </c>
      <c r="V226" s="104">
        <f t="shared" si="51"/>
        <v>0.23663039999999999</v>
      </c>
    </row>
    <row r="227" spans="1:22" s="13" customFormat="1" ht="12.75" hidden="1">
      <c r="A227" s="189">
        <v>224</v>
      </c>
      <c r="B227" s="201" t="s">
        <v>34</v>
      </c>
      <c r="C227" s="204" t="s">
        <v>97</v>
      </c>
      <c r="D227" s="192" t="s">
        <v>17</v>
      </c>
      <c r="E227" s="166">
        <v>16</v>
      </c>
      <c r="F227" s="210">
        <v>7150</v>
      </c>
      <c r="G227" s="79">
        <v>1</v>
      </c>
      <c r="H227" s="77">
        <f t="shared" si="55"/>
        <v>11.392176224</v>
      </c>
      <c r="I227" s="74">
        <f t="shared" si="41"/>
        <v>16</v>
      </c>
      <c r="J227" s="84">
        <f t="shared" si="42"/>
        <v>4850</v>
      </c>
      <c r="K227" s="84">
        <f t="shared" si="43"/>
        <v>1</v>
      </c>
      <c r="L227" s="93">
        <f t="shared" si="44"/>
        <v>7.6510495999999995</v>
      </c>
      <c r="M227" s="76" t="str">
        <f t="shared" si="56"/>
        <v xml:space="preserve"> </v>
      </c>
      <c r="N227" s="103">
        <f t="shared" si="45"/>
        <v>0</v>
      </c>
      <c r="O227" s="103">
        <f t="shared" si="46"/>
        <v>0</v>
      </c>
      <c r="P227" s="104" t="str">
        <f t="shared" si="47"/>
        <v xml:space="preserve"> </v>
      </c>
      <c r="Q227" s="121">
        <f t="shared" si="57"/>
        <v>16</v>
      </c>
      <c r="R227" s="122">
        <f t="shared" si="48"/>
        <v>10</v>
      </c>
      <c r="S227" s="76">
        <f t="shared" si="49"/>
        <v>16</v>
      </c>
      <c r="T227" s="103">
        <f t="shared" si="54"/>
        <v>100</v>
      </c>
      <c r="U227" s="103">
        <f t="shared" si="50"/>
        <v>1</v>
      </c>
      <c r="V227" s="104">
        <f t="shared" si="51"/>
        <v>0.15775359999999999</v>
      </c>
    </row>
    <row r="228" spans="1:22" s="13" customFormat="1" ht="12.75" hidden="1">
      <c r="A228" s="189">
        <v>225</v>
      </c>
      <c r="B228" s="201" t="s">
        <v>34</v>
      </c>
      <c r="C228" s="204" t="s">
        <v>97</v>
      </c>
      <c r="D228" s="192" t="s">
        <v>17</v>
      </c>
      <c r="E228" s="166">
        <v>16</v>
      </c>
      <c r="F228" s="210">
        <v>7400</v>
      </c>
      <c r="G228" s="79">
        <v>1</v>
      </c>
      <c r="H228" s="77">
        <f t="shared" si="55"/>
        <v>11.790504064</v>
      </c>
      <c r="I228" s="74">
        <f t="shared" si="41"/>
        <v>16</v>
      </c>
      <c r="J228" s="84">
        <f t="shared" si="42"/>
        <v>4600</v>
      </c>
      <c r="K228" s="84">
        <f t="shared" si="43"/>
        <v>1</v>
      </c>
      <c r="L228" s="93">
        <f t="shared" si="44"/>
        <v>7.2566655999999998</v>
      </c>
      <c r="M228" s="76" t="str">
        <f t="shared" si="56"/>
        <v xml:space="preserve"> </v>
      </c>
      <c r="N228" s="103">
        <f t="shared" si="45"/>
        <v>0</v>
      </c>
      <c r="O228" s="103">
        <f t="shared" si="46"/>
        <v>0</v>
      </c>
      <c r="P228" s="104" t="str">
        <f t="shared" si="47"/>
        <v xml:space="preserve"> </v>
      </c>
      <c r="Q228" s="121">
        <f t="shared" si="57"/>
        <v>16</v>
      </c>
      <c r="R228" s="122">
        <f t="shared" si="48"/>
        <v>9</v>
      </c>
      <c r="S228" s="76">
        <f t="shared" si="49"/>
        <v>16</v>
      </c>
      <c r="T228" s="103">
        <f t="shared" si="54"/>
        <v>325</v>
      </c>
      <c r="U228" s="103">
        <f t="shared" si="50"/>
        <v>1</v>
      </c>
      <c r="V228" s="104">
        <f t="shared" si="51"/>
        <v>0.51269919999999991</v>
      </c>
    </row>
    <row r="229" spans="1:22" s="13" customFormat="1" ht="12.75" hidden="1">
      <c r="A229" s="189">
        <v>226</v>
      </c>
      <c r="B229" s="201" t="s">
        <v>34</v>
      </c>
      <c r="C229" s="204" t="s">
        <v>97</v>
      </c>
      <c r="D229" s="192" t="s">
        <v>17</v>
      </c>
      <c r="E229" s="166">
        <v>16</v>
      </c>
      <c r="F229" s="210">
        <v>7300</v>
      </c>
      <c r="G229" s="79">
        <v>1</v>
      </c>
      <c r="H229" s="77">
        <f t="shared" si="55"/>
        <v>11.631172927999998</v>
      </c>
      <c r="I229" s="74">
        <f t="shared" si="41"/>
        <v>16</v>
      </c>
      <c r="J229" s="84">
        <f t="shared" si="42"/>
        <v>4700</v>
      </c>
      <c r="K229" s="84">
        <f t="shared" si="43"/>
        <v>1</v>
      </c>
      <c r="L229" s="93">
        <f t="shared" si="44"/>
        <v>7.4144191999999993</v>
      </c>
      <c r="M229" s="76" t="str">
        <f t="shared" si="56"/>
        <v xml:space="preserve"> </v>
      </c>
      <c r="N229" s="103">
        <f t="shared" si="45"/>
        <v>0</v>
      </c>
      <c r="O229" s="103">
        <f t="shared" si="46"/>
        <v>0</v>
      </c>
      <c r="P229" s="104" t="str">
        <f t="shared" si="47"/>
        <v xml:space="preserve"> </v>
      </c>
      <c r="Q229" s="121">
        <f t="shared" si="57"/>
        <v>16</v>
      </c>
      <c r="R229" s="122">
        <f t="shared" si="48"/>
        <v>9</v>
      </c>
      <c r="S229" s="76">
        <f t="shared" si="49"/>
        <v>16</v>
      </c>
      <c r="T229" s="103">
        <f t="shared" si="54"/>
        <v>425</v>
      </c>
      <c r="U229" s="103">
        <f t="shared" si="50"/>
        <v>1</v>
      </c>
      <c r="V229" s="104">
        <f t="shared" si="51"/>
        <v>0.67045279999999996</v>
      </c>
    </row>
    <row r="230" spans="1:22" s="13" customFormat="1" ht="12.75" hidden="1">
      <c r="A230" s="189">
        <v>227</v>
      </c>
      <c r="B230" s="201" t="s">
        <v>34</v>
      </c>
      <c r="C230" s="204" t="s">
        <v>97</v>
      </c>
      <c r="D230" s="192" t="s">
        <v>17</v>
      </c>
      <c r="E230" s="166">
        <v>16</v>
      </c>
      <c r="F230" s="210">
        <v>7500</v>
      </c>
      <c r="G230" s="79">
        <v>1</v>
      </c>
      <c r="H230" s="77">
        <f t="shared" si="55"/>
        <v>11.949835199999999</v>
      </c>
      <c r="I230" s="74">
        <f t="shared" si="41"/>
        <v>16</v>
      </c>
      <c r="J230" s="84">
        <f t="shared" si="42"/>
        <v>4500</v>
      </c>
      <c r="K230" s="84">
        <f t="shared" si="43"/>
        <v>1</v>
      </c>
      <c r="L230" s="93">
        <f t="shared" si="44"/>
        <v>7.0989119999999994</v>
      </c>
      <c r="M230" s="76" t="str">
        <f t="shared" si="56"/>
        <v xml:space="preserve"> </v>
      </c>
      <c r="N230" s="103">
        <f t="shared" si="45"/>
        <v>0</v>
      </c>
      <c r="O230" s="103">
        <f t="shared" si="46"/>
        <v>0</v>
      </c>
      <c r="P230" s="104" t="str">
        <f t="shared" si="47"/>
        <v xml:space="preserve"> </v>
      </c>
      <c r="Q230" s="121">
        <f t="shared" si="57"/>
        <v>16</v>
      </c>
      <c r="R230" s="122">
        <f t="shared" si="48"/>
        <v>9</v>
      </c>
      <c r="S230" s="76">
        <f t="shared" si="49"/>
        <v>16</v>
      </c>
      <c r="T230" s="103">
        <f t="shared" si="54"/>
        <v>225</v>
      </c>
      <c r="U230" s="103">
        <f t="shared" si="50"/>
        <v>1</v>
      </c>
      <c r="V230" s="104">
        <f t="shared" si="51"/>
        <v>0.35494559999999997</v>
      </c>
    </row>
    <row r="231" spans="1:22" s="13" customFormat="1" ht="12.75" hidden="1">
      <c r="A231" s="189">
        <v>228</v>
      </c>
      <c r="B231" s="201" t="s">
        <v>34</v>
      </c>
      <c r="C231" s="204" t="s">
        <v>97</v>
      </c>
      <c r="D231" s="192" t="s">
        <v>17</v>
      </c>
      <c r="E231" s="166">
        <v>16</v>
      </c>
      <c r="F231" s="210">
        <v>7500</v>
      </c>
      <c r="G231" s="79">
        <v>1</v>
      </c>
      <c r="H231" s="77">
        <f t="shared" si="55"/>
        <v>11.949835199999999</v>
      </c>
      <c r="I231" s="74">
        <f t="shared" si="41"/>
        <v>16</v>
      </c>
      <c r="J231" s="84">
        <f t="shared" si="42"/>
        <v>4500</v>
      </c>
      <c r="K231" s="84">
        <f t="shared" si="43"/>
        <v>1</v>
      </c>
      <c r="L231" s="93">
        <f t="shared" si="44"/>
        <v>7.0989119999999994</v>
      </c>
      <c r="M231" s="76" t="str">
        <f t="shared" si="56"/>
        <v xml:space="preserve"> </v>
      </c>
      <c r="N231" s="103">
        <f t="shared" si="45"/>
        <v>0</v>
      </c>
      <c r="O231" s="103">
        <f t="shared" si="46"/>
        <v>0</v>
      </c>
      <c r="P231" s="104" t="str">
        <f t="shared" si="47"/>
        <v xml:space="preserve"> </v>
      </c>
      <c r="Q231" s="121">
        <f t="shared" si="57"/>
        <v>16</v>
      </c>
      <c r="R231" s="122">
        <f t="shared" si="48"/>
        <v>9</v>
      </c>
      <c r="S231" s="76">
        <f t="shared" si="49"/>
        <v>16</v>
      </c>
      <c r="T231" s="103">
        <f t="shared" si="54"/>
        <v>225</v>
      </c>
      <c r="U231" s="103">
        <f t="shared" si="50"/>
        <v>1</v>
      </c>
      <c r="V231" s="104">
        <f t="shared" si="51"/>
        <v>0.35494559999999997</v>
      </c>
    </row>
    <row r="232" spans="1:22" s="13" customFormat="1" ht="12.75" hidden="1">
      <c r="A232" s="189">
        <v>229</v>
      </c>
      <c r="B232" s="201" t="s">
        <v>34</v>
      </c>
      <c r="C232" s="204" t="s">
        <v>97</v>
      </c>
      <c r="D232" s="192" t="s">
        <v>17</v>
      </c>
      <c r="E232" s="166">
        <v>16</v>
      </c>
      <c r="F232" s="210">
        <v>10400</v>
      </c>
      <c r="G232" s="79">
        <v>1</v>
      </c>
      <c r="H232" s="77">
        <f t="shared" si="55"/>
        <v>16.570438143999997</v>
      </c>
      <c r="I232" s="74">
        <f t="shared" si="41"/>
        <v>16</v>
      </c>
      <c r="J232" s="84">
        <f t="shared" si="42"/>
        <v>1600</v>
      </c>
      <c r="K232" s="84">
        <f t="shared" si="43"/>
        <v>1</v>
      </c>
      <c r="L232" s="93">
        <f t="shared" si="44"/>
        <v>2.5240575999999999</v>
      </c>
      <c r="M232" s="76" t="str">
        <f t="shared" si="56"/>
        <v xml:space="preserve"> </v>
      </c>
      <c r="N232" s="103">
        <f t="shared" si="45"/>
        <v>0</v>
      </c>
      <c r="O232" s="103">
        <f t="shared" si="46"/>
        <v>0</v>
      </c>
      <c r="P232" s="104" t="str">
        <f t="shared" si="47"/>
        <v xml:space="preserve"> </v>
      </c>
      <c r="Q232" s="121">
        <f t="shared" si="57"/>
        <v>16</v>
      </c>
      <c r="R232" s="122">
        <f t="shared" si="48"/>
        <v>3</v>
      </c>
      <c r="S232" s="76">
        <f t="shared" si="49"/>
        <v>16</v>
      </c>
      <c r="T232" s="103">
        <f t="shared" si="54"/>
        <v>175</v>
      </c>
      <c r="U232" s="103">
        <f t="shared" si="50"/>
        <v>1</v>
      </c>
      <c r="V232" s="104">
        <f t="shared" si="51"/>
        <v>0.2760688</v>
      </c>
    </row>
    <row r="233" spans="1:22" s="13" customFormat="1" ht="12.75" hidden="1">
      <c r="A233" s="189">
        <v>230</v>
      </c>
      <c r="B233" s="201" t="s">
        <v>34</v>
      </c>
      <c r="C233" s="204" t="s">
        <v>97</v>
      </c>
      <c r="D233" s="192" t="s">
        <v>17</v>
      </c>
      <c r="E233" s="166">
        <v>16</v>
      </c>
      <c r="F233" s="210">
        <v>8000</v>
      </c>
      <c r="G233" s="79">
        <v>2</v>
      </c>
      <c r="H233" s="77">
        <f t="shared" si="55"/>
        <v>25.492981759999996</v>
      </c>
      <c r="I233" s="74">
        <f t="shared" si="41"/>
        <v>16</v>
      </c>
      <c r="J233" s="84">
        <f t="shared" si="42"/>
        <v>4000</v>
      </c>
      <c r="K233" s="84">
        <f t="shared" si="43"/>
        <v>2</v>
      </c>
      <c r="L233" s="93">
        <f t="shared" si="44"/>
        <v>12.620287999999999</v>
      </c>
      <c r="M233" s="76" t="str">
        <f t="shared" si="56"/>
        <v xml:space="preserve"> </v>
      </c>
      <c r="N233" s="103">
        <f t="shared" si="45"/>
        <v>0</v>
      </c>
      <c r="O233" s="103">
        <f t="shared" si="46"/>
        <v>0</v>
      </c>
      <c r="P233" s="104" t="str">
        <f t="shared" si="47"/>
        <v xml:space="preserve"> </v>
      </c>
      <c r="Q233" s="121">
        <f t="shared" si="57"/>
        <v>16</v>
      </c>
      <c r="R233" s="122">
        <f t="shared" si="48"/>
        <v>16</v>
      </c>
      <c r="S233" s="76">
        <f t="shared" si="49"/>
        <v>16</v>
      </c>
      <c r="T233" s="103">
        <f t="shared" si="54"/>
        <v>200</v>
      </c>
      <c r="U233" s="103">
        <f t="shared" si="50"/>
        <v>2</v>
      </c>
      <c r="V233" s="104">
        <f t="shared" si="51"/>
        <v>0.63101439999999998</v>
      </c>
    </row>
    <row r="234" spans="1:22" s="13" customFormat="1" ht="12.75" hidden="1">
      <c r="A234" s="189">
        <v>231</v>
      </c>
      <c r="B234" s="201" t="s">
        <v>34</v>
      </c>
      <c r="C234" s="204" t="s">
        <v>97</v>
      </c>
      <c r="D234" s="192" t="s">
        <v>17</v>
      </c>
      <c r="E234" s="166">
        <v>16</v>
      </c>
      <c r="F234" s="210">
        <v>7400</v>
      </c>
      <c r="G234" s="79">
        <v>2</v>
      </c>
      <c r="H234" s="77">
        <f t="shared" si="55"/>
        <v>23.581008128000001</v>
      </c>
      <c r="I234" s="74">
        <f t="shared" si="41"/>
        <v>16</v>
      </c>
      <c r="J234" s="84">
        <f t="shared" si="42"/>
        <v>4600</v>
      </c>
      <c r="K234" s="84">
        <f t="shared" si="43"/>
        <v>2</v>
      </c>
      <c r="L234" s="93">
        <f t="shared" si="44"/>
        <v>14.5133312</v>
      </c>
      <c r="M234" s="76" t="str">
        <f t="shared" si="56"/>
        <v xml:space="preserve"> </v>
      </c>
      <c r="N234" s="103">
        <f t="shared" si="45"/>
        <v>0</v>
      </c>
      <c r="O234" s="103">
        <f t="shared" si="46"/>
        <v>0</v>
      </c>
      <c r="P234" s="104" t="str">
        <f t="shared" si="47"/>
        <v xml:space="preserve"> </v>
      </c>
      <c r="Q234" s="121">
        <f t="shared" si="57"/>
        <v>16</v>
      </c>
      <c r="R234" s="122">
        <f t="shared" si="48"/>
        <v>18</v>
      </c>
      <c r="S234" s="76">
        <f t="shared" si="49"/>
        <v>16</v>
      </c>
      <c r="T234" s="103">
        <f t="shared" si="54"/>
        <v>325</v>
      </c>
      <c r="U234" s="103">
        <f t="shared" si="50"/>
        <v>2</v>
      </c>
      <c r="V234" s="104">
        <f t="shared" si="51"/>
        <v>1.0253983999999998</v>
      </c>
    </row>
    <row r="235" spans="1:22" s="13" customFormat="1" ht="12.75" hidden="1">
      <c r="A235" s="189">
        <v>232</v>
      </c>
      <c r="B235" s="201" t="s">
        <v>34</v>
      </c>
      <c r="C235" s="204" t="s">
        <v>97</v>
      </c>
      <c r="D235" s="192" t="s">
        <v>17</v>
      </c>
      <c r="E235" s="166">
        <v>16</v>
      </c>
      <c r="F235" s="210">
        <v>8350</v>
      </c>
      <c r="G235" s="79">
        <v>2</v>
      </c>
      <c r="H235" s="77">
        <f t="shared" si="55"/>
        <v>26.608299711999997</v>
      </c>
      <c r="I235" s="74">
        <f t="shared" si="41"/>
        <v>16</v>
      </c>
      <c r="J235" s="84">
        <f t="shared" si="42"/>
        <v>3650</v>
      </c>
      <c r="K235" s="84">
        <f t="shared" si="43"/>
        <v>2</v>
      </c>
      <c r="L235" s="93">
        <f t="shared" si="44"/>
        <v>11.516012799999999</v>
      </c>
      <c r="M235" s="76" t="str">
        <f t="shared" si="56"/>
        <v xml:space="preserve"> </v>
      </c>
      <c r="N235" s="103">
        <f t="shared" si="45"/>
        <v>0</v>
      </c>
      <c r="O235" s="103">
        <f t="shared" si="46"/>
        <v>0</v>
      </c>
      <c r="P235" s="104" t="str">
        <f t="shared" si="47"/>
        <v xml:space="preserve"> </v>
      </c>
      <c r="Q235" s="121">
        <f t="shared" si="57"/>
        <v>16</v>
      </c>
      <c r="R235" s="122">
        <f t="shared" si="48"/>
        <v>14</v>
      </c>
      <c r="S235" s="76">
        <f t="shared" si="49"/>
        <v>16</v>
      </c>
      <c r="T235" s="103">
        <f t="shared" si="54"/>
        <v>325</v>
      </c>
      <c r="U235" s="103">
        <f t="shared" si="50"/>
        <v>2</v>
      </c>
      <c r="V235" s="104">
        <f t="shared" si="51"/>
        <v>1.0253983999999998</v>
      </c>
    </row>
    <row r="236" spans="1:22" s="13" customFormat="1" ht="12.75" hidden="1">
      <c r="A236" s="189">
        <v>233</v>
      </c>
      <c r="B236" s="201" t="s">
        <v>34</v>
      </c>
      <c r="C236" s="204" t="s">
        <v>97</v>
      </c>
      <c r="D236" s="192" t="s">
        <v>17</v>
      </c>
      <c r="E236" s="166">
        <v>16</v>
      </c>
      <c r="F236" s="210">
        <v>7400</v>
      </c>
      <c r="G236" s="79">
        <v>2</v>
      </c>
      <c r="H236" s="77">
        <f t="shared" si="55"/>
        <v>23.581008128000001</v>
      </c>
      <c r="I236" s="74">
        <f t="shared" si="41"/>
        <v>16</v>
      </c>
      <c r="J236" s="84">
        <f t="shared" si="42"/>
        <v>4600</v>
      </c>
      <c r="K236" s="84">
        <f t="shared" si="43"/>
        <v>2</v>
      </c>
      <c r="L236" s="93">
        <f t="shared" si="44"/>
        <v>14.5133312</v>
      </c>
      <c r="M236" s="76" t="str">
        <f t="shared" si="56"/>
        <v xml:space="preserve"> </v>
      </c>
      <c r="N236" s="103">
        <f t="shared" si="45"/>
        <v>0</v>
      </c>
      <c r="O236" s="103">
        <f t="shared" si="46"/>
        <v>0</v>
      </c>
      <c r="P236" s="104" t="str">
        <f t="shared" si="47"/>
        <v xml:space="preserve"> </v>
      </c>
      <c r="Q236" s="121">
        <f t="shared" si="57"/>
        <v>16</v>
      </c>
      <c r="R236" s="122">
        <f t="shared" si="48"/>
        <v>18</v>
      </c>
      <c r="S236" s="76">
        <f t="shared" si="49"/>
        <v>16</v>
      </c>
      <c r="T236" s="103">
        <f t="shared" si="54"/>
        <v>325</v>
      </c>
      <c r="U236" s="103">
        <f t="shared" si="50"/>
        <v>2</v>
      </c>
      <c r="V236" s="104">
        <f t="shared" si="51"/>
        <v>1.0253983999999998</v>
      </c>
    </row>
    <row r="237" spans="1:22" s="13" customFormat="1" ht="12.75" hidden="1">
      <c r="A237" s="189">
        <v>234</v>
      </c>
      <c r="B237" s="201" t="s">
        <v>34</v>
      </c>
      <c r="C237" s="204" t="s">
        <v>97</v>
      </c>
      <c r="D237" s="192" t="s">
        <v>17</v>
      </c>
      <c r="E237" s="166">
        <v>16</v>
      </c>
      <c r="F237" s="210">
        <v>6150</v>
      </c>
      <c r="G237" s="79">
        <v>12</v>
      </c>
      <c r="H237" s="77">
        <f t="shared" si="55"/>
        <v>117.58637836799998</v>
      </c>
      <c r="I237" s="74">
        <f t="shared" si="41"/>
        <v>16</v>
      </c>
      <c r="J237" s="84">
        <f t="shared" si="42"/>
        <v>5850</v>
      </c>
      <c r="K237" s="84">
        <f t="shared" si="43"/>
        <v>12</v>
      </c>
      <c r="L237" s="93">
        <f t="shared" si="44"/>
        <v>110.74302719999999</v>
      </c>
      <c r="M237" s="76" t="str">
        <f t="shared" si="56"/>
        <v xml:space="preserve"> </v>
      </c>
      <c r="N237" s="103">
        <f t="shared" si="45"/>
        <v>0</v>
      </c>
      <c r="O237" s="103">
        <f t="shared" si="46"/>
        <v>0</v>
      </c>
      <c r="P237" s="104" t="str">
        <f t="shared" si="47"/>
        <v xml:space="preserve"> </v>
      </c>
      <c r="Q237" s="121">
        <f t="shared" si="57"/>
        <v>16</v>
      </c>
      <c r="R237" s="122">
        <f t="shared" si="48"/>
        <v>144</v>
      </c>
      <c r="S237" s="76">
        <f t="shared" si="49"/>
        <v>16</v>
      </c>
      <c r="T237" s="103">
        <f t="shared" si="54"/>
        <v>150</v>
      </c>
      <c r="U237" s="103">
        <f t="shared" si="50"/>
        <v>12</v>
      </c>
      <c r="V237" s="104">
        <f t="shared" si="51"/>
        <v>2.8395647999999998</v>
      </c>
    </row>
    <row r="238" spans="1:22" s="13" customFormat="1" ht="12.75" hidden="1">
      <c r="A238" s="189">
        <v>235</v>
      </c>
      <c r="B238" s="201" t="s">
        <v>34</v>
      </c>
      <c r="C238" s="204" t="s">
        <v>97</v>
      </c>
      <c r="D238" s="192" t="s">
        <v>17</v>
      </c>
      <c r="E238" s="166">
        <v>16</v>
      </c>
      <c r="F238" s="210">
        <v>6250</v>
      </c>
      <c r="G238" s="79">
        <v>12</v>
      </c>
      <c r="H238" s="77">
        <f t="shared" si="55"/>
        <v>119.49835199999998</v>
      </c>
      <c r="I238" s="74">
        <f t="shared" si="41"/>
        <v>16</v>
      </c>
      <c r="J238" s="84">
        <f t="shared" si="42"/>
        <v>5750</v>
      </c>
      <c r="K238" s="84">
        <f t="shared" si="43"/>
        <v>12</v>
      </c>
      <c r="L238" s="93">
        <f t="shared" si="44"/>
        <v>108.84998399999999</v>
      </c>
      <c r="M238" s="76" t="str">
        <f t="shared" si="56"/>
        <v xml:space="preserve"> </v>
      </c>
      <c r="N238" s="103">
        <f t="shared" si="45"/>
        <v>0</v>
      </c>
      <c r="O238" s="103">
        <f t="shared" si="46"/>
        <v>0</v>
      </c>
      <c r="P238" s="104" t="str">
        <f t="shared" si="47"/>
        <v xml:space="preserve"> </v>
      </c>
      <c r="Q238" s="121">
        <f t="shared" si="57"/>
        <v>16</v>
      </c>
      <c r="R238" s="122">
        <f t="shared" si="48"/>
        <v>144</v>
      </c>
      <c r="S238" s="76">
        <f t="shared" si="49"/>
        <v>16</v>
      </c>
      <c r="T238" s="103">
        <f t="shared" si="54"/>
        <v>50</v>
      </c>
      <c r="U238" s="103">
        <f t="shared" si="50"/>
        <v>12</v>
      </c>
      <c r="V238" s="104">
        <f t="shared" si="51"/>
        <v>0.94652159999999996</v>
      </c>
    </row>
    <row r="239" spans="1:22" s="13" customFormat="1" ht="12.75" hidden="1">
      <c r="A239" s="189">
        <v>236</v>
      </c>
      <c r="B239" s="201" t="s">
        <v>34</v>
      </c>
      <c r="C239" s="204" t="s">
        <v>97</v>
      </c>
      <c r="D239" s="192" t="s">
        <v>17</v>
      </c>
      <c r="E239" s="166">
        <v>16</v>
      </c>
      <c r="F239" s="210">
        <v>9000</v>
      </c>
      <c r="G239" s="79">
        <v>1</v>
      </c>
      <c r="H239" s="77">
        <f t="shared" si="55"/>
        <v>14.339802239999999</v>
      </c>
      <c r="I239" s="74">
        <f t="shared" si="41"/>
        <v>16</v>
      </c>
      <c r="J239" s="84">
        <f t="shared" si="42"/>
        <v>3000</v>
      </c>
      <c r="K239" s="84">
        <f t="shared" si="43"/>
        <v>1</v>
      </c>
      <c r="L239" s="93">
        <f t="shared" si="44"/>
        <v>4.7326079999999999</v>
      </c>
      <c r="M239" s="76" t="str">
        <f t="shared" si="56"/>
        <v xml:space="preserve"> </v>
      </c>
      <c r="N239" s="103">
        <f t="shared" si="45"/>
        <v>0</v>
      </c>
      <c r="O239" s="103">
        <f t="shared" si="46"/>
        <v>0</v>
      </c>
      <c r="P239" s="104" t="str">
        <f t="shared" si="47"/>
        <v xml:space="preserve"> </v>
      </c>
      <c r="Q239" s="121">
        <f t="shared" si="57"/>
        <v>16</v>
      </c>
      <c r="R239" s="122">
        <f t="shared" si="48"/>
        <v>6</v>
      </c>
      <c r="S239" s="76">
        <f t="shared" si="49"/>
        <v>16</v>
      </c>
      <c r="T239" s="103">
        <f t="shared" si="54"/>
        <v>150</v>
      </c>
      <c r="U239" s="103">
        <f t="shared" si="50"/>
        <v>1</v>
      </c>
      <c r="V239" s="104">
        <f t="shared" si="51"/>
        <v>0.23663039999999999</v>
      </c>
    </row>
    <row r="240" spans="1:22" s="13" customFormat="1" ht="12.75" hidden="1">
      <c r="A240" s="189">
        <v>237</v>
      </c>
      <c r="B240" s="201" t="s">
        <v>34</v>
      </c>
      <c r="C240" s="204" t="s">
        <v>97</v>
      </c>
      <c r="D240" s="192" t="s">
        <v>17</v>
      </c>
      <c r="E240" s="166">
        <v>16</v>
      </c>
      <c r="F240" s="210">
        <v>8100</v>
      </c>
      <c r="G240" s="79">
        <v>1</v>
      </c>
      <c r="H240" s="77">
        <f t="shared" si="55"/>
        <v>12.905822015999998</v>
      </c>
      <c r="I240" s="74">
        <f t="shared" si="41"/>
        <v>16</v>
      </c>
      <c r="J240" s="84">
        <f t="shared" si="42"/>
        <v>3900</v>
      </c>
      <c r="K240" s="84">
        <f t="shared" si="43"/>
        <v>1</v>
      </c>
      <c r="L240" s="93">
        <f t="shared" si="44"/>
        <v>6.1523903999999998</v>
      </c>
      <c r="M240" s="76" t="str">
        <f t="shared" si="56"/>
        <v xml:space="preserve"> </v>
      </c>
      <c r="N240" s="103">
        <f t="shared" si="45"/>
        <v>0</v>
      </c>
      <c r="O240" s="103">
        <f t="shared" si="46"/>
        <v>0</v>
      </c>
      <c r="P240" s="104" t="str">
        <f t="shared" si="47"/>
        <v xml:space="preserve"> </v>
      </c>
      <c r="Q240" s="121">
        <f t="shared" si="57"/>
        <v>16</v>
      </c>
      <c r="R240" s="122">
        <f t="shared" si="48"/>
        <v>8</v>
      </c>
      <c r="S240" s="76">
        <f t="shared" si="49"/>
        <v>16</v>
      </c>
      <c r="T240" s="103">
        <f t="shared" si="54"/>
        <v>100</v>
      </c>
      <c r="U240" s="103">
        <f t="shared" si="50"/>
        <v>1</v>
      </c>
      <c r="V240" s="104">
        <f t="shared" si="51"/>
        <v>0.15775359999999999</v>
      </c>
    </row>
    <row r="241" spans="1:22" s="13" customFormat="1" ht="12.75" hidden="1">
      <c r="A241" s="189">
        <v>238</v>
      </c>
      <c r="B241" s="201" t="s">
        <v>34</v>
      </c>
      <c r="C241" s="204" t="s">
        <v>97</v>
      </c>
      <c r="D241" s="192" t="s">
        <v>17</v>
      </c>
      <c r="E241" s="166">
        <v>16</v>
      </c>
      <c r="F241" s="210">
        <v>8100</v>
      </c>
      <c r="G241" s="79">
        <v>1</v>
      </c>
      <c r="H241" s="77">
        <f t="shared" si="55"/>
        <v>12.905822015999998</v>
      </c>
      <c r="I241" s="74">
        <f t="shared" si="41"/>
        <v>16</v>
      </c>
      <c r="J241" s="84">
        <f t="shared" si="42"/>
        <v>3900</v>
      </c>
      <c r="K241" s="84">
        <f t="shared" si="43"/>
        <v>1</v>
      </c>
      <c r="L241" s="93">
        <f t="shared" si="44"/>
        <v>6.1523903999999998</v>
      </c>
      <c r="M241" s="76" t="str">
        <f t="shared" ref="M241:M267" si="58">IF(N241&gt;0,E241," ")</f>
        <v xml:space="preserve"> </v>
      </c>
      <c r="N241" s="103">
        <f t="shared" si="45"/>
        <v>0</v>
      </c>
      <c r="O241" s="103">
        <f t="shared" si="46"/>
        <v>0</v>
      </c>
      <c r="P241" s="104" t="str">
        <f t="shared" si="47"/>
        <v xml:space="preserve"> </v>
      </c>
      <c r="Q241" s="121">
        <f t="shared" ref="Q241:Q267" si="59">IF(R241&gt;0,$E241," ")</f>
        <v>16</v>
      </c>
      <c r="R241" s="122">
        <f t="shared" si="48"/>
        <v>8</v>
      </c>
      <c r="S241" s="76">
        <f t="shared" si="49"/>
        <v>16</v>
      </c>
      <c r="T241" s="103">
        <f t="shared" si="54"/>
        <v>100</v>
      </c>
      <c r="U241" s="103">
        <f t="shared" si="50"/>
        <v>1</v>
      </c>
      <c r="V241" s="104">
        <f t="shared" si="51"/>
        <v>0.15775359999999999</v>
      </c>
    </row>
    <row r="242" spans="1:22" s="13" customFormat="1" ht="12.75" hidden="1">
      <c r="A242" s="189">
        <v>239</v>
      </c>
      <c r="B242" s="201" t="s">
        <v>34</v>
      </c>
      <c r="C242" s="204" t="s">
        <v>97</v>
      </c>
      <c r="D242" s="192" t="s">
        <v>17</v>
      </c>
      <c r="E242" s="166">
        <v>16</v>
      </c>
      <c r="F242" s="210">
        <v>8950</v>
      </c>
      <c r="G242" s="79">
        <v>1</v>
      </c>
      <c r="H242" s="77">
        <f t="shared" si="55"/>
        <v>14.260136672</v>
      </c>
      <c r="I242" s="74">
        <f t="shared" si="41"/>
        <v>16</v>
      </c>
      <c r="J242" s="84">
        <f t="shared" si="42"/>
        <v>3050</v>
      </c>
      <c r="K242" s="84">
        <f t="shared" ref="K242:K300" si="60">IF(J242&gt;0,G242,0)</f>
        <v>1</v>
      </c>
      <c r="L242" s="93">
        <f t="shared" si="44"/>
        <v>4.8114847999999997</v>
      </c>
      <c r="M242" s="76" t="str">
        <f t="shared" si="58"/>
        <v xml:space="preserve"> </v>
      </c>
      <c r="N242" s="103">
        <f t="shared" si="45"/>
        <v>0</v>
      </c>
      <c r="O242" s="103">
        <f t="shared" ref="O242:O300" si="61">IF(N242&gt;0,G242,0)</f>
        <v>0</v>
      </c>
      <c r="P242" s="104" t="str">
        <f t="shared" ref="P242:P300" si="62">IF(N242&gt;0,$E242*$E242*N242*3.14/4*0.00000785*O242," ")</f>
        <v xml:space="preserve"> </v>
      </c>
      <c r="Q242" s="121">
        <f t="shared" si="59"/>
        <v>16</v>
      </c>
      <c r="R242" s="122">
        <f t="shared" ref="R242:R300" si="63">IF($E242=25,IF(J242&gt;0, INT(J242/787)*K242,0),IF($E242=20,IF(J242&gt;0, INT(J242/600)*K242,0),IF($E242=16,IF(J242&gt;0, INT(J242/475)*K242,0),0)))</f>
        <v>6</v>
      </c>
      <c r="S242" s="76">
        <f t="shared" ref="S242:S300" si="64">IF(T242&gt;0,E242," ")</f>
        <v>16</v>
      </c>
      <c r="T242" s="103">
        <f t="shared" ref="T242:T300" si="65">IF(N242&gt;0,N242,IF(Q242=25,J242-((R242/K242)*787),IF(Q242=20,J242-((R242/K242)*600),IF(Q242=16,J242-((R242/K242)*475),0))))</f>
        <v>200</v>
      </c>
      <c r="U242" s="103">
        <f t="shared" ref="U242:U300" si="66">IF(T242&gt;0,K242+O242,0)</f>
        <v>1</v>
      </c>
      <c r="V242" s="104">
        <f t="shared" ref="V242:V300" si="67">IF(T242&gt;0,$E242*$E242*T242*3.14/4*0.00000785*U242," ")</f>
        <v>0.31550719999999999</v>
      </c>
    </row>
    <row r="243" spans="1:22" s="13" customFormat="1" ht="12.75">
      <c r="A243" s="189">
        <v>240</v>
      </c>
      <c r="B243" s="201" t="s">
        <v>34</v>
      </c>
      <c r="C243" s="204" t="s">
        <v>97</v>
      </c>
      <c r="D243" s="192" t="s">
        <v>17</v>
      </c>
      <c r="E243" s="166">
        <v>20</v>
      </c>
      <c r="F243" s="210">
        <v>8250</v>
      </c>
      <c r="G243" s="79">
        <v>12</v>
      </c>
      <c r="H243" s="77">
        <f t="shared" si="55"/>
        <v>246.46535099999994</v>
      </c>
      <c r="I243" s="74">
        <f t="shared" si="41"/>
        <v>20</v>
      </c>
      <c r="J243" s="84">
        <f t="shared" si="42"/>
        <v>3750</v>
      </c>
      <c r="K243" s="84">
        <f t="shared" si="60"/>
        <v>12</v>
      </c>
      <c r="L243" s="93">
        <f t="shared" si="44"/>
        <v>110.92049999999998</v>
      </c>
      <c r="M243" s="76" t="str">
        <f t="shared" si="58"/>
        <v xml:space="preserve"> </v>
      </c>
      <c r="N243" s="103">
        <f t="shared" si="45"/>
        <v>0</v>
      </c>
      <c r="O243" s="103">
        <f t="shared" si="61"/>
        <v>0</v>
      </c>
      <c r="P243" s="104" t="str">
        <f t="shared" si="62"/>
        <v xml:space="preserve"> </v>
      </c>
      <c r="Q243" s="121">
        <f t="shared" si="59"/>
        <v>20</v>
      </c>
      <c r="R243" s="122">
        <f t="shared" si="63"/>
        <v>72</v>
      </c>
      <c r="S243" s="76">
        <f t="shared" si="64"/>
        <v>20</v>
      </c>
      <c r="T243" s="103">
        <f t="shared" si="65"/>
        <v>150</v>
      </c>
      <c r="U243" s="103">
        <f t="shared" si="66"/>
        <v>12</v>
      </c>
      <c r="V243" s="104">
        <f t="shared" si="67"/>
        <v>4.43682</v>
      </c>
    </row>
    <row r="244" spans="1:22" s="13" customFormat="1" ht="12.75">
      <c r="A244" s="189">
        <v>241</v>
      </c>
      <c r="B244" s="201" t="s">
        <v>34</v>
      </c>
      <c r="C244" s="204" t="s">
        <v>97</v>
      </c>
      <c r="D244" s="192" t="s">
        <v>17</v>
      </c>
      <c r="E244" s="166">
        <v>20</v>
      </c>
      <c r="F244" s="210">
        <v>8550</v>
      </c>
      <c r="G244" s="79">
        <v>12</v>
      </c>
      <c r="H244" s="77">
        <f t="shared" si="55"/>
        <v>255.42772739999998</v>
      </c>
      <c r="I244" s="74">
        <f t="shared" si="41"/>
        <v>20</v>
      </c>
      <c r="J244" s="84">
        <f t="shared" si="42"/>
        <v>3450</v>
      </c>
      <c r="K244" s="84">
        <f t="shared" si="60"/>
        <v>12</v>
      </c>
      <c r="L244" s="93">
        <f t="shared" si="44"/>
        <v>102.04686</v>
      </c>
      <c r="M244" s="76" t="str">
        <f t="shared" si="58"/>
        <v xml:space="preserve"> </v>
      </c>
      <c r="N244" s="103">
        <f t="shared" si="45"/>
        <v>0</v>
      </c>
      <c r="O244" s="103">
        <f t="shared" si="61"/>
        <v>0</v>
      </c>
      <c r="P244" s="104" t="str">
        <f t="shared" si="62"/>
        <v xml:space="preserve"> </v>
      </c>
      <c r="Q244" s="121">
        <f t="shared" si="59"/>
        <v>20</v>
      </c>
      <c r="R244" s="122">
        <f t="shared" si="63"/>
        <v>60</v>
      </c>
      <c r="S244" s="76">
        <f t="shared" si="64"/>
        <v>20</v>
      </c>
      <c r="T244" s="103">
        <f t="shared" si="65"/>
        <v>450</v>
      </c>
      <c r="U244" s="103">
        <f t="shared" si="66"/>
        <v>12</v>
      </c>
      <c r="V244" s="104">
        <f t="shared" si="67"/>
        <v>13.310459999999999</v>
      </c>
    </row>
    <row r="245" spans="1:22" s="13" customFormat="1" ht="12.75">
      <c r="A245" s="189">
        <v>242</v>
      </c>
      <c r="B245" s="201" t="s">
        <v>34</v>
      </c>
      <c r="C245" s="204" t="s">
        <v>97</v>
      </c>
      <c r="D245" s="192" t="s">
        <v>17</v>
      </c>
      <c r="E245" s="166">
        <v>20</v>
      </c>
      <c r="F245" s="210">
        <v>8250</v>
      </c>
      <c r="G245" s="79">
        <v>2</v>
      </c>
      <c r="H245" s="77">
        <f t="shared" si="55"/>
        <v>41.077558499999995</v>
      </c>
      <c r="I245" s="74">
        <f t="shared" si="41"/>
        <v>20</v>
      </c>
      <c r="J245" s="84">
        <f t="shared" si="42"/>
        <v>3750</v>
      </c>
      <c r="K245" s="84">
        <f t="shared" si="60"/>
        <v>2</v>
      </c>
      <c r="L245" s="93">
        <f t="shared" si="44"/>
        <v>18.486749999999997</v>
      </c>
      <c r="M245" s="76" t="str">
        <f t="shared" si="58"/>
        <v xml:space="preserve"> </v>
      </c>
      <c r="N245" s="103">
        <f t="shared" si="45"/>
        <v>0</v>
      </c>
      <c r="O245" s="103">
        <f t="shared" si="61"/>
        <v>0</v>
      </c>
      <c r="P245" s="104" t="str">
        <f t="shared" si="62"/>
        <v xml:space="preserve"> </v>
      </c>
      <c r="Q245" s="121">
        <f t="shared" si="59"/>
        <v>20</v>
      </c>
      <c r="R245" s="122">
        <f t="shared" si="63"/>
        <v>12</v>
      </c>
      <c r="S245" s="76">
        <f t="shared" si="64"/>
        <v>20</v>
      </c>
      <c r="T245" s="103">
        <f t="shared" si="65"/>
        <v>150</v>
      </c>
      <c r="U245" s="103">
        <f t="shared" si="66"/>
        <v>2</v>
      </c>
      <c r="V245" s="104">
        <f t="shared" si="67"/>
        <v>0.73946999999999996</v>
      </c>
    </row>
    <row r="246" spans="1:22" s="13" customFormat="1" ht="12.75">
      <c r="A246" s="189">
        <v>243</v>
      </c>
      <c r="B246" s="201" t="s">
        <v>34</v>
      </c>
      <c r="C246" s="204" t="s">
        <v>97</v>
      </c>
      <c r="D246" s="192" t="s">
        <v>17</v>
      </c>
      <c r="E246" s="166">
        <v>20</v>
      </c>
      <c r="F246" s="210">
        <v>9800</v>
      </c>
      <c r="G246" s="79">
        <v>1</v>
      </c>
      <c r="H246" s="77">
        <f t="shared" si="55"/>
        <v>24.397580199999997</v>
      </c>
      <c r="I246" s="74">
        <f t="shared" si="41"/>
        <v>20</v>
      </c>
      <c r="J246" s="84">
        <f t="shared" si="42"/>
        <v>2200</v>
      </c>
      <c r="K246" s="84">
        <f t="shared" si="60"/>
        <v>1</v>
      </c>
      <c r="L246" s="93">
        <f t="shared" si="44"/>
        <v>5.4227799999999995</v>
      </c>
      <c r="M246" s="76" t="str">
        <f t="shared" si="58"/>
        <v xml:space="preserve"> </v>
      </c>
      <c r="N246" s="103">
        <f t="shared" si="45"/>
        <v>0</v>
      </c>
      <c r="O246" s="103">
        <f t="shared" si="61"/>
        <v>0</v>
      </c>
      <c r="P246" s="104" t="str">
        <f t="shared" si="62"/>
        <v xml:space="preserve"> </v>
      </c>
      <c r="Q246" s="121">
        <f t="shared" si="59"/>
        <v>20</v>
      </c>
      <c r="R246" s="122">
        <f t="shared" si="63"/>
        <v>3</v>
      </c>
      <c r="S246" s="76">
        <f t="shared" si="64"/>
        <v>20</v>
      </c>
      <c r="T246" s="103">
        <f t="shared" si="65"/>
        <v>400</v>
      </c>
      <c r="U246" s="103">
        <f t="shared" si="66"/>
        <v>1</v>
      </c>
      <c r="V246" s="104">
        <f t="shared" si="67"/>
        <v>0.98595999999999995</v>
      </c>
    </row>
    <row r="247" spans="1:22" s="13" customFormat="1" ht="12.75">
      <c r="A247" s="189">
        <v>244</v>
      </c>
      <c r="B247" s="201" t="s">
        <v>34</v>
      </c>
      <c r="C247" s="204" t="s">
        <v>97</v>
      </c>
      <c r="D247" s="192" t="s">
        <v>17</v>
      </c>
      <c r="E247" s="166">
        <v>20</v>
      </c>
      <c r="F247" s="210">
        <v>7300</v>
      </c>
      <c r="G247" s="79">
        <v>1</v>
      </c>
      <c r="H247" s="77">
        <f t="shared" si="55"/>
        <v>18.173707699999998</v>
      </c>
      <c r="I247" s="74">
        <f t="shared" si="41"/>
        <v>20</v>
      </c>
      <c r="J247" s="84">
        <f t="shared" si="42"/>
        <v>4700</v>
      </c>
      <c r="K247" s="84">
        <f t="shared" si="60"/>
        <v>1</v>
      </c>
      <c r="L247" s="93">
        <f t="shared" si="44"/>
        <v>11.58503</v>
      </c>
      <c r="M247" s="76" t="str">
        <f t="shared" si="58"/>
        <v xml:space="preserve"> </v>
      </c>
      <c r="N247" s="103">
        <f t="shared" si="45"/>
        <v>0</v>
      </c>
      <c r="O247" s="103">
        <f t="shared" si="61"/>
        <v>0</v>
      </c>
      <c r="P247" s="104" t="str">
        <f t="shared" si="62"/>
        <v xml:space="preserve"> </v>
      </c>
      <c r="Q247" s="121">
        <f t="shared" si="59"/>
        <v>20</v>
      </c>
      <c r="R247" s="122">
        <f t="shared" si="63"/>
        <v>7</v>
      </c>
      <c r="S247" s="76">
        <f t="shared" si="64"/>
        <v>20</v>
      </c>
      <c r="T247" s="103">
        <f t="shared" si="65"/>
        <v>500</v>
      </c>
      <c r="U247" s="103">
        <f t="shared" si="66"/>
        <v>1</v>
      </c>
      <c r="V247" s="104">
        <f t="shared" si="67"/>
        <v>1.2324499999999998</v>
      </c>
    </row>
    <row r="248" spans="1:22" s="13" customFormat="1" ht="12.75">
      <c r="A248" s="189">
        <v>245</v>
      </c>
      <c r="B248" s="201" t="s">
        <v>34</v>
      </c>
      <c r="C248" s="204" t="s">
        <v>97</v>
      </c>
      <c r="D248" s="192" t="s">
        <v>17</v>
      </c>
      <c r="E248" s="166">
        <v>20</v>
      </c>
      <c r="F248" s="210">
        <v>6600</v>
      </c>
      <c r="G248" s="79">
        <v>1</v>
      </c>
      <c r="H248" s="77">
        <f t="shared" si="55"/>
        <v>16.431023399999997</v>
      </c>
      <c r="I248" s="74">
        <f t="shared" si="41"/>
        <v>20</v>
      </c>
      <c r="J248" s="84">
        <f t="shared" si="42"/>
        <v>5400</v>
      </c>
      <c r="K248" s="84">
        <f t="shared" si="60"/>
        <v>1</v>
      </c>
      <c r="L248" s="93">
        <f t="shared" si="44"/>
        <v>13.310459999999999</v>
      </c>
      <c r="M248" s="76" t="str">
        <f t="shared" si="58"/>
        <v xml:space="preserve"> </v>
      </c>
      <c r="N248" s="103">
        <f t="shared" si="45"/>
        <v>0</v>
      </c>
      <c r="O248" s="103">
        <f t="shared" si="61"/>
        <v>0</v>
      </c>
      <c r="P248" s="104" t="str">
        <f t="shared" si="62"/>
        <v xml:space="preserve"> </v>
      </c>
      <c r="Q248" s="121">
        <f t="shared" si="59"/>
        <v>20</v>
      </c>
      <c r="R248" s="122">
        <f t="shared" si="63"/>
        <v>9</v>
      </c>
      <c r="S248" s="76" t="str">
        <f t="shared" si="64"/>
        <v xml:space="preserve"> </v>
      </c>
      <c r="T248" s="103">
        <f t="shared" si="65"/>
        <v>0</v>
      </c>
      <c r="U248" s="103">
        <f t="shared" si="66"/>
        <v>0</v>
      </c>
      <c r="V248" s="104" t="str">
        <f t="shared" si="67"/>
        <v xml:space="preserve"> </v>
      </c>
    </row>
    <row r="249" spans="1:22" s="13" customFormat="1" ht="12.75">
      <c r="A249" s="189">
        <v>246</v>
      </c>
      <c r="B249" s="201" t="s">
        <v>34</v>
      </c>
      <c r="C249" s="204" t="s">
        <v>97</v>
      </c>
      <c r="D249" s="192" t="s">
        <v>17</v>
      </c>
      <c r="E249" s="166">
        <v>20</v>
      </c>
      <c r="F249" s="210">
        <v>8850</v>
      </c>
      <c r="G249" s="79">
        <v>1</v>
      </c>
      <c r="H249" s="77">
        <f t="shared" si="55"/>
        <v>22.03250865</v>
      </c>
      <c r="I249" s="74">
        <f t="shared" si="41"/>
        <v>20</v>
      </c>
      <c r="J249" s="84">
        <f t="shared" si="42"/>
        <v>3150</v>
      </c>
      <c r="K249" s="84">
        <f t="shared" si="60"/>
        <v>1</v>
      </c>
      <c r="L249" s="93">
        <f t="shared" si="44"/>
        <v>7.7644349999999998</v>
      </c>
      <c r="M249" s="76" t="str">
        <f t="shared" si="58"/>
        <v xml:space="preserve"> </v>
      </c>
      <c r="N249" s="103">
        <f t="shared" si="45"/>
        <v>0</v>
      </c>
      <c r="O249" s="103">
        <f t="shared" si="61"/>
        <v>0</v>
      </c>
      <c r="P249" s="104" t="str">
        <f t="shared" si="62"/>
        <v xml:space="preserve"> </v>
      </c>
      <c r="Q249" s="121">
        <f t="shared" si="59"/>
        <v>20</v>
      </c>
      <c r="R249" s="122">
        <f t="shared" si="63"/>
        <v>5</v>
      </c>
      <c r="S249" s="76">
        <f t="shared" si="64"/>
        <v>20</v>
      </c>
      <c r="T249" s="103">
        <f t="shared" si="65"/>
        <v>150</v>
      </c>
      <c r="U249" s="103">
        <f t="shared" si="66"/>
        <v>1</v>
      </c>
      <c r="V249" s="104">
        <f t="shared" si="67"/>
        <v>0.36973499999999998</v>
      </c>
    </row>
    <row r="250" spans="1:22" s="13" customFormat="1" ht="12.75" hidden="1">
      <c r="A250" s="189">
        <v>247</v>
      </c>
      <c r="B250" s="201" t="s">
        <v>34</v>
      </c>
      <c r="C250" s="204" t="s">
        <v>97</v>
      </c>
      <c r="D250" s="192" t="s">
        <v>17</v>
      </c>
      <c r="E250" s="166">
        <v>25</v>
      </c>
      <c r="F250" s="210">
        <v>8300</v>
      </c>
      <c r="G250" s="79">
        <v>12</v>
      </c>
      <c r="H250" s="77">
        <f t="shared" si="55"/>
        <v>387.43606312499992</v>
      </c>
      <c r="I250" s="74">
        <f t="shared" si="41"/>
        <v>25</v>
      </c>
      <c r="J250" s="84">
        <f t="shared" si="42"/>
        <v>3700</v>
      </c>
      <c r="K250" s="84">
        <f t="shared" si="60"/>
        <v>12</v>
      </c>
      <c r="L250" s="93">
        <f t="shared" si="44"/>
        <v>171.00243749999998</v>
      </c>
      <c r="M250" s="76" t="str">
        <f t="shared" si="58"/>
        <v xml:space="preserve"> </v>
      </c>
      <c r="N250" s="103">
        <f t="shared" si="45"/>
        <v>0</v>
      </c>
      <c r="O250" s="103">
        <f t="shared" si="61"/>
        <v>0</v>
      </c>
      <c r="P250" s="104" t="str">
        <f t="shared" si="62"/>
        <v xml:space="preserve"> </v>
      </c>
      <c r="Q250" s="121">
        <f t="shared" si="59"/>
        <v>25</v>
      </c>
      <c r="R250" s="122">
        <f t="shared" si="63"/>
        <v>48</v>
      </c>
      <c r="S250" s="76">
        <f t="shared" si="64"/>
        <v>25</v>
      </c>
      <c r="T250" s="103">
        <f t="shared" si="65"/>
        <v>552</v>
      </c>
      <c r="U250" s="103">
        <f t="shared" si="66"/>
        <v>12</v>
      </c>
      <c r="V250" s="104">
        <f t="shared" si="67"/>
        <v>25.511714999999999</v>
      </c>
    </row>
    <row r="251" spans="1:22" s="13" customFormat="1" ht="12.75" hidden="1">
      <c r="A251" s="189">
        <v>248</v>
      </c>
      <c r="B251" s="201" t="s">
        <v>34</v>
      </c>
      <c r="C251" s="204" t="s">
        <v>97</v>
      </c>
      <c r="D251" s="192" t="s">
        <v>17</v>
      </c>
      <c r="E251" s="166">
        <v>25</v>
      </c>
      <c r="F251" s="210">
        <v>8300</v>
      </c>
      <c r="G251" s="79">
        <v>1</v>
      </c>
      <c r="H251" s="77">
        <f t="shared" si="55"/>
        <v>32.286338593749996</v>
      </c>
      <c r="I251" s="74">
        <f t="shared" si="41"/>
        <v>25</v>
      </c>
      <c r="J251" s="84">
        <f t="shared" si="42"/>
        <v>3700</v>
      </c>
      <c r="K251" s="84">
        <f t="shared" si="60"/>
        <v>1</v>
      </c>
      <c r="L251" s="93">
        <f t="shared" si="44"/>
        <v>14.250203124999999</v>
      </c>
      <c r="M251" s="76" t="str">
        <f t="shared" si="58"/>
        <v xml:space="preserve"> </v>
      </c>
      <c r="N251" s="103">
        <f t="shared" si="45"/>
        <v>0</v>
      </c>
      <c r="O251" s="103">
        <f t="shared" si="61"/>
        <v>0</v>
      </c>
      <c r="P251" s="104" t="str">
        <f t="shared" si="62"/>
        <v xml:space="preserve"> </v>
      </c>
      <c r="Q251" s="121">
        <f t="shared" si="59"/>
        <v>25</v>
      </c>
      <c r="R251" s="122">
        <f t="shared" si="63"/>
        <v>4</v>
      </c>
      <c r="S251" s="76">
        <f t="shared" si="64"/>
        <v>25</v>
      </c>
      <c r="T251" s="103">
        <f t="shared" si="65"/>
        <v>552</v>
      </c>
      <c r="U251" s="103">
        <f t="shared" si="66"/>
        <v>1</v>
      </c>
      <c r="V251" s="104">
        <f t="shared" si="67"/>
        <v>2.1259762499999999</v>
      </c>
    </row>
    <row r="252" spans="1:22" s="13" customFormat="1" ht="12.75" hidden="1">
      <c r="A252" s="189">
        <v>249</v>
      </c>
      <c r="B252" s="201" t="s">
        <v>34</v>
      </c>
      <c r="C252" s="204" t="s">
        <v>97</v>
      </c>
      <c r="D252" s="192" t="s">
        <v>17</v>
      </c>
      <c r="E252" s="166">
        <v>25</v>
      </c>
      <c r="F252" s="210">
        <v>8200</v>
      </c>
      <c r="G252" s="79">
        <v>1</v>
      </c>
      <c r="H252" s="77">
        <f t="shared" si="55"/>
        <v>31.897346562499997</v>
      </c>
      <c r="I252" s="74">
        <f t="shared" si="41"/>
        <v>25</v>
      </c>
      <c r="J252" s="84">
        <f t="shared" si="42"/>
        <v>3800</v>
      </c>
      <c r="K252" s="84">
        <f t="shared" si="60"/>
        <v>1</v>
      </c>
      <c r="L252" s="93">
        <f t="shared" si="44"/>
        <v>14.635343749999999</v>
      </c>
      <c r="M252" s="76" t="str">
        <f t="shared" si="58"/>
        <v xml:space="preserve"> </v>
      </c>
      <c r="N252" s="103">
        <f t="shared" si="45"/>
        <v>0</v>
      </c>
      <c r="O252" s="103">
        <f t="shared" si="61"/>
        <v>0</v>
      </c>
      <c r="P252" s="104" t="str">
        <f t="shared" si="62"/>
        <v xml:space="preserve"> </v>
      </c>
      <c r="Q252" s="121">
        <f t="shared" si="59"/>
        <v>25</v>
      </c>
      <c r="R252" s="122">
        <f t="shared" si="63"/>
        <v>4</v>
      </c>
      <c r="S252" s="76">
        <f t="shared" si="64"/>
        <v>25</v>
      </c>
      <c r="T252" s="103">
        <f t="shared" si="65"/>
        <v>652</v>
      </c>
      <c r="U252" s="103">
        <f t="shared" si="66"/>
        <v>1</v>
      </c>
      <c r="V252" s="104">
        <f t="shared" si="67"/>
        <v>2.5111168749999999</v>
      </c>
    </row>
    <row r="253" spans="1:22" s="13" customFormat="1" ht="12.75" hidden="1">
      <c r="A253" s="189">
        <v>250</v>
      </c>
      <c r="B253" s="201" t="s">
        <v>34</v>
      </c>
      <c r="C253" s="204" t="s">
        <v>97</v>
      </c>
      <c r="D253" s="192" t="s">
        <v>17</v>
      </c>
      <c r="E253" s="166">
        <v>25</v>
      </c>
      <c r="F253" s="210">
        <v>8550</v>
      </c>
      <c r="G253" s="79">
        <v>1</v>
      </c>
      <c r="H253" s="77">
        <f t="shared" si="55"/>
        <v>33.258818671874998</v>
      </c>
      <c r="I253" s="74">
        <f t="shared" si="41"/>
        <v>25</v>
      </c>
      <c r="J253" s="84">
        <f t="shared" si="42"/>
        <v>3450</v>
      </c>
      <c r="K253" s="84">
        <f t="shared" si="60"/>
        <v>1</v>
      </c>
      <c r="L253" s="93">
        <f t="shared" si="44"/>
        <v>13.2873515625</v>
      </c>
      <c r="M253" s="76" t="str">
        <f t="shared" si="58"/>
        <v xml:space="preserve"> </v>
      </c>
      <c r="N253" s="103">
        <f t="shared" si="45"/>
        <v>0</v>
      </c>
      <c r="O253" s="103">
        <f t="shared" si="61"/>
        <v>0</v>
      </c>
      <c r="P253" s="104" t="str">
        <f t="shared" si="62"/>
        <v xml:space="preserve"> </v>
      </c>
      <c r="Q253" s="121">
        <f t="shared" si="59"/>
        <v>25</v>
      </c>
      <c r="R253" s="122">
        <f t="shared" si="63"/>
        <v>4</v>
      </c>
      <c r="S253" s="76">
        <f t="shared" si="64"/>
        <v>25</v>
      </c>
      <c r="T253" s="103">
        <f t="shared" si="65"/>
        <v>302</v>
      </c>
      <c r="U253" s="103">
        <f t="shared" si="66"/>
        <v>1</v>
      </c>
      <c r="V253" s="104">
        <f t="shared" si="67"/>
        <v>1.1631246874999999</v>
      </c>
    </row>
    <row r="254" spans="1:22" s="13" customFormat="1" ht="12.75" hidden="1">
      <c r="A254" s="189">
        <v>251</v>
      </c>
      <c r="B254" s="201" t="s">
        <v>34</v>
      </c>
      <c r="C254" s="204" t="s">
        <v>97</v>
      </c>
      <c r="D254" s="192" t="s">
        <v>17</v>
      </c>
      <c r="E254" s="166">
        <v>25</v>
      </c>
      <c r="F254" s="210">
        <v>8550</v>
      </c>
      <c r="G254" s="79">
        <v>1</v>
      </c>
      <c r="H254" s="77">
        <f t="shared" si="55"/>
        <v>33.258818671874998</v>
      </c>
      <c r="I254" s="74">
        <f t="shared" si="41"/>
        <v>25</v>
      </c>
      <c r="J254" s="84">
        <f t="shared" si="42"/>
        <v>3450</v>
      </c>
      <c r="K254" s="84">
        <f t="shared" si="60"/>
        <v>1</v>
      </c>
      <c r="L254" s="93">
        <f t="shared" si="44"/>
        <v>13.2873515625</v>
      </c>
      <c r="M254" s="76" t="str">
        <f t="shared" si="58"/>
        <v xml:space="preserve"> </v>
      </c>
      <c r="N254" s="103">
        <f t="shared" si="45"/>
        <v>0</v>
      </c>
      <c r="O254" s="103">
        <f t="shared" si="61"/>
        <v>0</v>
      </c>
      <c r="P254" s="104" t="str">
        <f t="shared" si="62"/>
        <v xml:space="preserve"> </v>
      </c>
      <c r="Q254" s="121">
        <f t="shared" si="59"/>
        <v>25</v>
      </c>
      <c r="R254" s="122">
        <f t="shared" si="63"/>
        <v>4</v>
      </c>
      <c r="S254" s="76">
        <f t="shared" si="64"/>
        <v>25</v>
      </c>
      <c r="T254" s="103">
        <f t="shared" si="65"/>
        <v>302</v>
      </c>
      <c r="U254" s="103">
        <f t="shared" si="66"/>
        <v>1</v>
      </c>
      <c r="V254" s="104">
        <f t="shared" si="67"/>
        <v>1.1631246874999999</v>
      </c>
    </row>
    <row r="255" spans="1:22" s="13" customFormat="1" ht="12.75" hidden="1">
      <c r="A255" s="189">
        <v>252</v>
      </c>
      <c r="B255" s="201" t="s">
        <v>34</v>
      </c>
      <c r="C255" s="204" t="s">
        <v>97</v>
      </c>
      <c r="D255" s="192" t="s">
        <v>17</v>
      </c>
      <c r="E255" s="166">
        <v>25</v>
      </c>
      <c r="F255" s="210">
        <v>8800</v>
      </c>
      <c r="G255" s="79">
        <v>1</v>
      </c>
      <c r="H255" s="77">
        <f t="shared" si="55"/>
        <v>34.231298749999993</v>
      </c>
      <c r="I255" s="74">
        <f t="shared" si="41"/>
        <v>25</v>
      </c>
      <c r="J255" s="84">
        <f t="shared" si="42"/>
        <v>3200</v>
      </c>
      <c r="K255" s="84">
        <f t="shared" si="60"/>
        <v>1</v>
      </c>
      <c r="L255" s="93">
        <f t="shared" si="44"/>
        <v>12.324499999999999</v>
      </c>
      <c r="M255" s="76" t="str">
        <f t="shared" si="58"/>
        <v xml:space="preserve"> </v>
      </c>
      <c r="N255" s="103">
        <f t="shared" si="45"/>
        <v>0</v>
      </c>
      <c r="O255" s="103">
        <f t="shared" si="61"/>
        <v>0</v>
      </c>
      <c r="P255" s="104" t="str">
        <f t="shared" si="62"/>
        <v xml:space="preserve"> </v>
      </c>
      <c r="Q255" s="121">
        <f t="shared" si="59"/>
        <v>25</v>
      </c>
      <c r="R255" s="122">
        <f t="shared" si="63"/>
        <v>4</v>
      </c>
      <c r="S255" s="76">
        <f t="shared" si="64"/>
        <v>25</v>
      </c>
      <c r="T255" s="103">
        <f t="shared" si="65"/>
        <v>52</v>
      </c>
      <c r="U255" s="103">
        <f t="shared" si="66"/>
        <v>1</v>
      </c>
      <c r="V255" s="104">
        <f t="shared" si="67"/>
        <v>0.200273125</v>
      </c>
    </row>
    <row r="256" spans="1:22" s="13" customFormat="1" ht="12.75" hidden="1">
      <c r="A256" s="189">
        <v>253</v>
      </c>
      <c r="B256" s="201" t="s">
        <v>34</v>
      </c>
      <c r="C256" s="204" t="s">
        <v>97</v>
      </c>
      <c r="D256" s="192" t="s">
        <v>17</v>
      </c>
      <c r="E256" s="166">
        <v>25</v>
      </c>
      <c r="F256" s="210">
        <v>8700</v>
      </c>
      <c r="G256" s="79">
        <v>1</v>
      </c>
      <c r="H256" s="77">
        <f t="shared" si="55"/>
        <v>33.842306718749995</v>
      </c>
      <c r="I256" s="74">
        <f t="shared" si="41"/>
        <v>25</v>
      </c>
      <c r="J256" s="84">
        <f t="shared" si="42"/>
        <v>3300</v>
      </c>
      <c r="K256" s="84">
        <f t="shared" si="60"/>
        <v>1</v>
      </c>
      <c r="L256" s="93">
        <f t="shared" si="44"/>
        <v>12.709640624999999</v>
      </c>
      <c r="M256" s="76" t="str">
        <f t="shared" si="58"/>
        <v xml:space="preserve"> </v>
      </c>
      <c r="N256" s="103">
        <f t="shared" si="45"/>
        <v>0</v>
      </c>
      <c r="O256" s="103">
        <f t="shared" si="61"/>
        <v>0</v>
      </c>
      <c r="P256" s="104" t="str">
        <f t="shared" si="62"/>
        <v xml:space="preserve"> </v>
      </c>
      <c r="Q256" s="121">
        <f t="shared" si="59"/>
        <v>25</v>
      </c>
      <c r="R256" s="122">
        <f t="shared" si="63"/>
        <v>4</v>
      </c>
      <c r="S256" s="76">
        <f t="shared" si="64"/>
        <v>25</v>
      </c>
      <c r="T256" s="103">
        <f t="shared" si="65"/>
        <v>152</v>
      </c>
      <c r="U256" s="103">
        <f t="shared" si="66"/>
        <v>1</v>
      </c>
      <c r="V256" s="104">
        <f t="shared" si="67"/>
        <v>0.58541374999999995</v>
      </c>
    </row>
    <row r="257" spans="1:22" s="13" customFormat="1" ht="12.75" hidden="1">
      <c r="A257" s="189">
        <v>254</v>
      </c>
      <c r="B257" s="201" t="s">
        <v>98</v>
      </c>
      <c r="C257" s="204" t="s">
        <v>99</v>
      </c>
      <c r="D257" s="192" t="s">
        <v>17</v>
      </c>
      <c r="E257" s="166">
        <v>25</v>
      </c>
      <c r="F257" s="210">
        <v>6555</v>
      </c>
      <c r="G257" s="79">
        <v>2</v>
      </c>
      <c r="H257" s="77">
        <f t="shared" si="55"/>
        <v>50.996855296874998</v>
      </c>
      <c r="I257" s="74">
        <f t="shared" si="41"/>
        <v>25</v>
      </c>
      <c r="J257" s="84">
        <f t="shared" si="42"/>
        <v>5445</v>
      </c>
      <c r="K257" s="84">
        <f t="shared" si="60"/>
        <v>2</v>
      </c>
      <c r="L257" s="93">
        <f t="shared" si="44"/>
        <v>41.941814062499994</v>
      </c>
      <c r="M257" s="76" t="str">
        <f t="shared" si="58"/>
        <v xml:space="preserve"> </v>
      </c>
      <c r="N257" s="103">
        <f t="shared" si="45"/>
        <v>0</v>
      </c>
      <c r="O257" s="103">
        <f t="shared" si="61"/>
        <v>0</v>
      </c>
      <c r="P257" s="104" t="str">
        <f t="shared" si="62"/>
        <v xml:space="preserve"> </v>
      </c>
      <c r="Q257" s="121">
        <f t="shared" si="59"/>
        <v>25</v>
      </c>
      <c r="R257" s="122">
        <f t="shared" si="63"/>
        <v>12</v>
      </c>
      <c r="S257" s="76">
        <f t="shared" si="64"/>
        <v>25</v>
      </c>
      <c r="T257" s="103">
        <f t="shared" si="65"/>
        <v>723</v>
      </c>
      <c r="U257" s="103">
        <f t="shared" si="66"/>
        <v>2</v>
      </c>
      <c r="V257" s="104">
        <f t="shared" si="67"/>
        <v>5.5691334374999997</v>
      </c>
    </row>
    <row r="258" spans="1:22" s="13" customFormat="1" ht="12.75">
      <c r="A258" s="189">
        <v>255</v>
      </c>
      <c r="B258" s="201" t="s">
        <v>98</v>
      </c>
      <c r="C258" s="204" t="s">
        <v>99</v>
      </c>
      <c r="D258" s="192" t="s">
        <v>17</v>
      </c>
      <c r="E258" s="166">
        <v>20</v>
      </c>
      <c r="F258" s="210">
        <v>6400</v>
      </c>
      <c r="G258" s="79">
        <v>2</v>
      </c>
      <c r="H258" s="77">
        <f t="shared" si="55"/>
        <v>31.866227199999997</v>
      </c>
      <c r="I258" s="74">
        <f t="shared" si="41"/>
        <v>20</v>
      </c>
      <c r="J258" s="84">
        <f t="shared" si="42"/>
        <v>5600</v>
      </c>
      <c r="K258" s="84">
        <f t="shared" si="60"/>
        <v>2</v>
      </c>
      <c r="L258" s="93">
        <f t="shared" si="44"/>
        <v>27.606879999999997</v>
      </c>
      <c r="M258" s="76" t="str">
        <f t="shared" si="58"/>
        <v xml:space="preserve"> </v>
      </c>
      <c r="N258" s="103">
        <f t="shared" si="45"/>
        <v>0</v>
      </c>
      <c r="O258" s="103">
        <f t="shared" si="61"/>
        <v>0</v>
      </c>
      <c r="P258" s="104" t="str">
        <f t="shared" si="62"/>
        <v xml:space="preserve"> </v>
      </c>
      <c r="Q258" s="121">
        <f t="shared" si="59"/>
        <v>20</v>
      </c>
      <c r="R258" s="122">
        <f t="shared" si="63"/>
        <v>18</v>
      </c>
      <c r="S258" s="76">
        <f t="shared" si="64"/>
        <v>20</v>
      </c>
      <c r="T258" s="103">
        <f t="shared" si="65"/>
        <v>200</v>
      </c>
      <c r="U258" s="103">
        <f t="shared" si="66"/>
        <v>2</v>
      </c>
      <c r="V258" s="104">
        <f t="shared" si="67"/>
        <v>0.98595999999999995</v>
      </c>
    </row>
    <row r="259" spans="1:22" s="13" customFormat="1" ht="12.75">
      <c r="A259" s="189">
        <v>256</v>
      </c>
      <c r="B259" s="201" t="s">
        <v>98</v>
      </c>
      <c r="C259" s="204" t="s">
        <v>99</v>
      </c>
      <c r="D259" s="192" t="s">
        <v>17</v>
      </c>
      <c r="E259" s="166">
        <v>20</v>
      </c>
      <c r="F259" s="210">
        <v>6450</v>
      </c>
      <c r="G259" s="79">
        <v>1</v>
      </c>
      <c r="H259" s="77">
        <f t="shared" si="55"/>
        <v>16.057591049999999</v>
      </c>
      <c r="I259" s="74">
        <f t="shared" si="41"/>
        <v>20</v>
      </c>
      <c r="J259" s="84">
        <f t="shared" si="42"/>
        <v>5550</v>
      </c>
      <c r="K259" s="84">
        <f t="shared" si="60"/>
        <v>1</v>
      </c>
      <c r="L259" s="93">
        <f t="shared" si="44"/>
        <v>13.680194999999999</v>
      </c>
      <c r="M259" s="76" t="str">
        <f t="shared" si="58"/>
        <v xml:space="preserve"> </v>
      </c>
      <c r="N259" s="103">
        <f t="shared" si="45"/>
        <v>0</v>
      </c>
      <c r="O259" s="103">
        <f t="shared" si="61"/>
        <v>0</v>
      </c>
      <c r="P259" s="104" t="str">
        <f t="shared" si="62"/>
        <v xml:space="preserve"> </v>
      </c>
      <c r="Q259" s="121">
        <f t="shared" si="59"/>
        <v>20</v>
      </c>
      <c r="R259" s="122">
        <f t="shared" si="63"/>
        <v>9</v>
      </c>
      <c r="S259" s="76">
        <f t="shared" si="64"/>
        <v>20</v>
      </c>
      <c r="T259" s="103">
        <f t="shared" si="65"/>
        <v>150</v>
      </c>
      <c r="U259" s="103">
        <f t="shared" si="66"/>
        <v>1</v>
      </c>
      <c r="V259" s="104">
        <f t="shared" si="67"/>
        <v>0.36973499999999998</v>
      </c>
    </row>
    <row r="260" spans="1:22" s="13" customFormat="1" ht="12.75" hidden="1">
      <c r="A260" s="189">
        <v>262</v>
      </c>
      <c r="B260" s="201" t="s">
        <v>102</v>
      </c>
      <c r="C260" s="204" t="s">
        <v>103</v>
      </c>
      <c r="D260" s="192" t="s">
        <v>17</v>
      </c>
      <c r="E260" s="166">
        <v>12</v>
      </c>
      <c r="F260" s="210">
        <v>1000</v>
      </c>
      <c r="G260" s="79">
        <v>10</v>
      </c>
      <c r="H260" s="77">
        <f t="shared" si="55"/>
        <v>8.9623764000000001</v>
      </c>
      <c r="I260" s="74" t="str">
        <f t="shared" si="41"/>
        <v xml:space="preserve"> </v>
      </c>
      <c r="J260" s="84">
        <f t="shared" si="42"/>
        <v>0</v>
      </c>
      <c r="K260" s="84">
        <f t="shared" si="60"/>
        <v>0</v>
      </c>
      <c r="L260" s="93" t="str">
        <f t="shared" si="44"/>
        <v xml:space="preserve"> </v>
      </c>
      <c r="M260" s="76" t="str">
        <f t="shared" si="58"/>
        <v xml:space="preserve"> </v>
      </c>
      <c r="N260" s="103">
        <f t="shared" si="45"/>
        <v>0</v>
      </c>
      <c r="O260" s="103">
        <f t="shared" si="61"/>
        <v>0</v>
      </c>
      <c r="P260" s="104" t="str">
        <f t="shared" si="62"/>
        <v xml:space="preserve"> </v>
      </c>
      <c r="Q260" s="121" t="str">
        <f t="shared" si="59"/>
        <v xml:space="preserve"> </v>
      </c>
      <c r="R260" s="122">
        <f t="shared" si="63"/>
        <v>0</v>
      </c>
      <c r="S260" s="76" t="str">
        <f t="shared" si="64"/>
        <v xml:space="preserve"> </v>
      </c>
      <c r="T260" s="103">
        <f t="shared" si="65"/>
        <v>0</v>
      </c>
      <c r="U260" s="103">
        <f t="shared" si="66"/>
        <v>0</v>
      </c>
      <c r="V260" s="104" t="str">
        <f t="shared" si="67"/>
        <v xml:space="preserve"> </v>
      </c>
    </row>
    <row r="261" spans="1:22" s="13" customFormat="1" ht="12.75" hidden="1">
      <c r="A261" s="189">
        <v>263</v>
      </c>
      <c r="B261" s="201" t="s">
        <v>102</v>
      </c>
      <c r="C261" s="204" t="s">
        <v>103</v>
      </c>
      <c r="D261" s="192" t="s">
        <v>17</v>
      </c>
      <c r="E261" s="166">
        <v>12</v>
      </c>
      <c r="F261" s="210">
        <v>1050</v>
      </c>
      <c r="G261" s="79">
        <v>2</v>
      </c>
      <c r="H261" s="77">
        <f t="shared" si="55"/>
        <v>1.8820990439999998</v>
      </c>
      <c r="I261" s="74" t="str">
        <f t="shared" si="41"/>
        <v xml:space="preserve"> </v>
      </c>
      <c r="J261" s="84">
        <f t="shared" si="42"/>
        <v>0</v>
      </c>
      <c r="K261" s="84">
        <f t="shared" si="60"/>
        <v>0</v>
      </c>
      <c r="L261" s="93" t="str">
        <f t="shared" si="44"/>
        <v xml:space="preserve"> </v>
      </c>
      <c r="M261" s="76" t="str">
        <f t="shared" si="58"/>
        <v xml:space="preserve"> </v>
      </c>
      <c r="N261" s="103">
        <f t="shared" si="45"/>
        <v>0</v>
      </c>
      <c r="O261" s="103">
        <f t="shared" si="61"/>
        <v>0</v>
      </c>
      <c r="P261" s="104" t="str">
        <f t="shared" si="62"/>
        <v xml:space="preserve"> </v>
      </c>
      <c r="Q261" s="121" t="str">
        <f t="shared" si="59"/>
        <v xml:space="preserve"> </v>
      </c>
      <c r="R261" s="122">
        <f t="shared" si="63"/>
        <v>0</v>
      </c>
      <c r="S261" s="76" t="str">
        <f t="shared" si="64"/>
        <v xml:space="preserve"> </v>
      </c>
      <c r="T261" s="103">
        <f t="shared" si="65"/>
        <v>0</v>
      </c>
      <c r="U261" s="103">
        <f t="shared" si="66"/>
        <v>0</v>
      </c>
      <c r="V261" s="104" t="str">
        <f t="shared" si="67"/>
        <v xml:space="preserve"> </v>
      </c>
    </row>
    <row r="262" spans="1:22" s="13" customFormat="1" ht="12.75" hidden="1">
      <c r="A262" s="189">
        <v>264</v>
      </c>
      <c r="B262" s="201" t="s">
        <v>102</v>
      </c>
      <c r="C262" s="204" t="s">
        <v>103</v>
      </c>
      <c r="D262" s="192" t="s">
        <v>17</v>
      </c>
      <c r="E262" s="166">
        <v>12</v>
      </c>
      <c r="F262" s="210">
        <v>1150</v>
      </c>
      <c r="G262" s="79">
        <v>40</v>
      </c>
      <c r="H262" s="77">
        <f t="shared" si="55"/>
        <v>41.226931439999994</v>
      </c>
      <c r="I262" s="74" t="str">
        <f t="shared" si="41"/>
        <v xml:space="preserve"> </v>
      </c>
      <c r="J262" s="84">
        <f t="shared" si="42"/>
        <v>0</v>
      </c>
      <c r="K262" s="84">
        <f t="shared" si="60"/>
        <v>0</v>
      </c>
      <c r="L262" s="93" t="str">
        <f t="shared" si="44"/>
        <v xml:space="preserve"> </v>
      </c>
      <c r="M262" s="76" t="str">
        <f t="shared" si="58"/>
        <v xml:space="preserve"> </v>
      </c>
      <c r="N262" s="103">
        <f t="shared" si="45"/>
        <v>0</v>
      </c>
      <c r="O262" s="103">
        <f t="shared" si="61"/>
        <v>0</v>
      </c>
      <c r="P262" s="104" t="str">
        <f t="shared" si="62"/>
        <v xml:space="preserve"> </v>
      </c>
      <c r="Q262" s="121" t="str">
        <f t="shared" si="59"/>
        <v xml:space="preserve"> </v>
      </c>
      <c r="R262" s="122">
        <f t="shared" si="63"/>
        <v>0</v>
      </c>
      <c r="S262" s="76" t="str">
        <f t="shared" si="64"/>
        <v xml:space="preserve"> </v>
      </c>
      <c r="T262" s="103">
        <f t="shared" si="65"/>
        <v>0</v>
      </c>
      <c r="U262" s="103">
        <f t="shared" si="66"/>
        <v>0</v>
      </c>
      <c r="V262" s="104" t="str">
        <f t="shared" si="67"/>
        <v xml:space="preserve"> </v>
      </c>
    </row>
    <row r="263" spans="1:22" s="13" customFormat="1" ht="12.75" hidden="1">
      <c r="A263" s="189">
        <v>265</v>
      </c>
      <c r="B263" s="201" t="s">
        <v>102</v>
      </c>
      <c r="C263" s="204" t="s">
        <v>103</v>
      </c>
      <c r="D263" s="192" t="s">
        <v>17</v>
      </c>
      <c r="E263" s="166">
        <v>12</v>
      </c>
      <c r="F263" s="210">
        <v>1300</v>
      </c>
      <c r="G263" s="79">
        <v>22</v>
      </c>
      <c r="H263" s="77">
        <f t="shared" si="55"/>
        <v>25.632396503999995</v>
      </c>
      <c r="I263" s="74" t="str">
        <f t="shared" si="41"/>
        <v xml:space="preserve"> </v>
      </c>
      <c r="J263" s="84">
        <f t="shared" si="42"/>
        <v>0</v>
      </c>
      <c r="K263" s="84">
        <f t="shared" si="60"/>
        <v>0</v>
      </c>
      <c r="L263" s="93" t="str">
        <f t="shared" si="44"/>
        <v xml:space="preserve"> </v>
      </c>
      <c r="M263" s="76" t="str">
        <f t="shared" si="58"/>
        <v xml:space="preserve"> </v>
      </c>
      <c r="N263" s="103">
        <f t="shared" si="45"/>
        <v>0</v>
      </c>
      <c r="O263" s="103">
        <f t="shared" si="61"/>
        <v>0</v>
      </c>
      <c r="P263" s="104" t="str">
        <f t="shared" si="62"/>
        <v xml:space="preserve"> </v>
      </c>
      <c r="Q263" s="121" t="str">
        <f t="shared" si="59"/>
        <v xml:space="preserve"> </v>
      </c>
      <c r="R263" s="122">
        <f t="shared" si="63"/>
        <v>0</v>
      </c>
      <c r="S263" s="76" t="str">
        <f t="shared" si="64"/>
        <v xml:space="preserve"> </v>
      </c>
      <c r="T263" s="103">
        <f t="shared" si="65"/>
        <v>0</v>
      </c>
      <c r="U263" s="103">
        <f t="shared" si="66"/>
        <v>0</v>
      </c>
      <c r="V263" s="104" t="str">
        <f t="shared" si="67"/>
        <v xml:space="preserve"> </v>
      </c>
    </row>
    <row r="264" spans="1:22" s="13" customFormat="1" ht="12.75" hidden="1">
      <c r="A264" s="189">
        <v>266</v>
      </c>
      <c r="B264" s="201" t="s">
        <v>102</v>
      </c>
      <c r="C264" s="204" t="s">
        <v>103</v>
      </c>
      <c r="D264" s="192" t="s">
        <v>17</v>
      </c>
      <c r="E264" s="166">
        <v>12</v>
      </c>
      <c r="F264" s="210">
        <v>1350</v>
      </c>
      <c r="G264" s="79">
        <v>20</v>
      </c>
      <c r="H264" s="77">
        <f t="shared" si="55"/>
        <v>24.198416279999996</v>
      </c>
      <c r="I264" s="74" t="str">
        <f t="shared" si="41"/>
        <v xml:space="preserve"> </v>
      </c>
      <c r="J264" s="84">
        <f t="shared" si="42"/>
        <v>0</v>
      </c>
      <c r="K264" s="84">
        <f t="shared" si="60"/>
        <v>0</v>
      </c>
      <c r="L264" s="93" t="str">
        <f t="shared" si="44"/>
        <v xml:space="preserve"> </v>
      </c>
      <c r="M264" s="76" t="str">
        <f t="shared" si="58"/>
        <v xml:space="preserve"> </v>
      </c>
      <c r="N264" s="103">
        <f t="shared" si="45"/>
        <v>0</v>
      </c>
      <c r="O264" s="103">
        <f t="shared" si="61"/>
        <v>0</v>
      </c>
      <c r="P264" s="104" t="str">
        <f t="shared" si="62"/>
        <v xml:space="preserve"> </v>
      </c>
      <c r="Q264" s="121" t="str">
        <f t="shared" si="59"/>
        <v xml:space="preserve"> </v>
      </c>
      <c r="R264" s="122">
        <f t="shared" si="63"/>
        <v>0</v>
      </c>
      <c r="S264" s="76" t="str">
        <f t="shared" si="64"/>
        <v xml:space="preserve"> </v>
      </c>
      <c r="T264" s="103">
        <f t="shared" si="65"/>
        <v>0</v>
      </c>
      <c r="U264" s="103">
        <f t="shared" si="66"/>
        <v>0</v>
      </c>
      <c r="V264" s="104" t="str">
        <f t="shared" si="67"/>
        <v xml:space="preserve"> </v>
      </c>
    </row>
    <row r="265" spans="1:22" s="13" customFormat="1" ht="12.75" hidden="1">
      <c r="A265" s="189">
        <v>267</v>
      </c>
      <c r="B265" s="201" t="s">
        <v>102</v>
      </c>
      <c r="C265" s="204" t="s">
        <v>103</v>
      </c>
      <c r="D265" s="192" t="s">
        <v>17</v>
      </c>
      <c r="E265" s="166">
        <v>12</v>
      </c>
      <c r="F265" s="210">
        <v>1400</v>
      </c>
      <c r="G265" s="79">
        <v>6</v>
      </c>
      <c r="H265" s="77">
        <f t="shared" si="55"/>
        <v>7.5283961759999993</v>
      </c>
      <c r="I265" s="74" t="str">
        <f t="shared" si="41"/>
        <v xml:space="preserve"> </v>
      </c>
      <c r="J265" s="84">
        <f t="shared" si="42"/>
        <v>0</v>
      </c>
      <c r="K265" s="84">
        <f t="shared" si="60"/>
        <v>0</v>
      </c>
      <c r="L265" s="93" t="str">
        <f t="shared" si="44"/>
        <v xml:space="preserve"> </v>
      </c>
      <c r="M265" s="76" t="str">
        <f t="shared" si="58"/>
        <v xml:space="preserve"> </v>
      </c>
      <c r="N265" s="103">
        <f t="shared" si="45"/>
        <v>0</v>
      </c>
      <c r="O265" s="103">
        <f t="shared" si="61"/>
        <v>0</v>
      </c>
      <c r="P265" s="104" t="str">
        <f t="shared" si="62"/>
        <v xml:space="preserve"> </v>
      </c>
      <c r="Q265" s="121" t="str">
        <f t="shared" si="59"/>
        <v xml:space="preserve"> </v>
      </c>
      <c r="R265" s="122">
        <f t="shared" si="63"/>
        <v>0</v>
      </c>
      <c r="S265" s="76" t="str">
        <f t="shared" si="64"/>
        <v xml:space="preserve"> </v>
      </c>
      <c r="T265" s="103">
        <f t="shared" si="65"/>
        <v>0</v>
      </c>
      <c r="U265" s="103">
        <f t="shared" si="66"/>
        <v>0</v>
      </c>
      <c r="V265" s="104" t="str">
        <f t="shared" si="67"/>
        <v xml:space="preserve"> </v>
      </c>
    </row>
    <row r="266" spans="1:22" s="13" customFormat="1" ht="12.75" hidden="1">
      <c r="A266" s="189">
        <v>268</v>
      </c>
      <c r="B266" s="201" t="s">
        <v>102</v>
      </c>
      <c r="C266" s="204" t="s">
        <v>103</v>
      </c>
      <c r="D266" s="192" t="s">
        <v>17</v>
      </c>
      <c r="E266" s="166">
        <v>12</v>
      </c>
      <c r="F266" s="210">
        <v>1500</v>
      </c>
      <c r="G266" s="79">
        <v>16</v>
      </c>
      <c r="H266" s="77">
        <f t="shared" si="55"/>
        <v>21.50970336</v>
      </c>
      <c r="I266" s="74" t="str">
        <f t="shared" si="41"/>
        <v xml:space="preserve"> </v>
      </c>
      <c r="J266" s="84">
        <f t="shared" si="42"/>
        <v>0</v>
      </c>
      <c r="K266" s="84">
        <f t="shared" si="60"/>
        <v>0</v>
      </c>
      <c r="L266" s="93" t="str">
        <f t="shared" si="44"/>
        <v xml:space="preserve"> </v>
      </c>
      <c r="M266" s="76" t="str">
        <f t="shared" si="58"/>
        <v xml:space="preserve"> </v>
      </c>
      <c r="N266" s="103">
        <f t="shared" si="45"/>
        <v>0</v>
      </c>
      <c r="O266" s="103">
        <f t="shared" si="61"/>
        <v>0</v>
      </c>
      <c r="P266" s="104" t="str">
        <f t="shared" si="62"/>
        <v xml:space="preserve"> </v>
      </c>
      <c r="Q266" s="121" t="str">
        <f t="shared" si="59"/>
        <v xml:space="preserve"> </v>
      </c>
      <c r="R266" s="122">
        <f t="shared" si="63"/>
        <v>0</v>
      </c>
      <c r="S266" s="76" t="str">
        <f t="shared" si="64"/>
        <v xml:space="preserve"> </v>
      </c>
      <c r="T266" s="103">
        <f t="shared" si="65"/>
        <v>0</v>
      </c>
      <c r="U266" s="103">
        <f t="shared" si="66"/>
        <v>0</v>
      </c>
      <c r="V266" s="104" t="str">
        <f t="shared" si="67"/>
        <v xml:space="preserve"> </v>
      </c>
    </row>
    <row r="267" spans="1:22" s="13" customFormat="1" ht="12.75" hidden="1">
      <c r="A267" s="189">
        <v>269</v>
      </c>
      <c r="B267" s="201" t="s">
        <v>102</v>
      </c>
      <c r="C267" s="204" t="s">
        <v>103</v>
      </c>
      <c r="D267" s="192" t="s">
        <v>17</v>
      </c>
      <c r="E267" s="166">
        <v>12</v>
      </c>
      <c r="F267" s="210">
        <v>1550</v>
      </c>
      <c r="G267" s="79">
        <v>2</v>
      </c>
      <c r="H267" s="77">
        <f t="shared" si="55"/>
        <v>2.7783366839999997</v>
      </c>
      <c r="I267" s="74" t="str">
        <f t="shared" si="41"/>
        <v xml:space="preserve"> </v>
      </c>
      <c r="J267" s="84">
        <f t="shared" si="42"/>
        <v>0</v>
      </c>
      <c r="K267" s="84">
        <f t="shared" si="60"/>
        <v>0</v>
      </c>
      <c r="L267" s="93" t="str">
        <f t="shared" si="44"/>
        <v xml:space="preserve"> </v>
      </c>
      <c r="M267" s="76" t="str">
        <f t="shared" si="58"/>
        <v xml:space="preserve"> </v>
      </c>
      <c r="N267" s="103">
        <f t="shared" si="45"/>
        <v>0</v>
      </c>
      <c r="O267" s="103">
        <f t="shared" si="61"/>
        <v>0</v>
      </c>
      <c r="P267" s="104" t="str">
        <f t="shared" si="62"/>
        <v xml:space="preserve"> </v>
      </c>
      <c r="Q267" s="121" t="str">
        <f t="shared" si="59"/>
        <v xml:space="preserve"> </v>
      </c>
      <c r="R267" s="122">
        <f t="shared" si="63"/>
        <v>0</v>
      </c>
      <c r="S267" s="76" t="str">
        <f t="shared" si="64"/>
        <v xml:space="preserve"> </v>
      </c>
      <c r="T267" s="103">
        <f t="shared" si="65"/>
        <v>0</v>
      </c>
      <c r="U267" s="103">
        <f t="shared" si="66"/>
        <v>0</v>
      </c>
      <c r="V267" s="104" t="str">
        <f t="shared" si="67"/>
        <v xml:space="preserve"> </v>
      </c>
    </row>
    <row r="268" spans="1:22" s="13" customFormat="1" ht="12.75" hidden="1">
      <c r="A268" s="189">
        <v>270</v>
      </c>
      <c r="B268" s="201" t="s">
        <v>102</v>
      </c>
      <c r="C268" s="204" t="s">
        <v>103</v>
      </c>
      <c r="D268" s="192" t="s">
        <v>17</v>
      </c>
      <c r="E268" s="166">
        <v>12</v>
      </c>
      <c r="F268" s="210">
        <v>1600</v>
      </c>
      <c r="G268" s="79">
        <v>234</v>
      </c>
      <c r="H268" s="77">
        <f t="shared" si="55"/>
        <v>335.55137241599999</v>
      </c>
      <c r="I268" s="74" t="str">
        <f t="shared" si="41"/>
        <v xml:space="preserve"> </v>
      </c>
      <c r="J268" s="84">
        <f t="shared" si="42"/>
        <v>0</v>
      </c>
      <c r="K268" s="84">
        <f t="shared" si="60"/>
        <v>0</v>
      </c>
      <c r="L268" s="93" t="str">
        <f t="shared" si="44"/>
        <v xml:space="preserve"> </v>
      </c>
      <c r="M268" s="76" t="str">
        <f t="shared" ref="M268:M299" si="68">IF(N268&gt;0,E268," ")</f>
        <v xml:space="preserve"> </v>
      </c>
      <c r="N268" s="103">
        <f t="shared" si="45"/>
        <v>0</v>
      </c>
      <c r="O268" s="103">
        <f t="shared" si="61"/>
        <v>0</v>
      </c>
      <c r="P268" s="104" t="str">
        <f t="shared" si="62"/>
        <v xml:space="preserve"> </v>
      </c>
      <c r="Q268" s="121" t="str">
        <f t="shared" ref="Q268:Q299" si="69">IF(R268&gt;0,$E268," ")</f>
        <v xml:space="preserve"> </v>
      </c>
      <c r="R268" s="122">
        <f t="shared" si="63"/>
        <v>0</v>
      </c>
      <c r="S268" s="76" t="str">
        <f t="shared" si="64"/>
        <v xml:space="preserve"> </v>
      </c>
      <c r="T268" s="103">
        <f t="shared" si="65"/>
        <v>0</v>
      </c>
      <c r="U268" s="103">
        <f t="shared" si="66"/>
        <v>0</v>
      </c>
      <c r="V268" s="104" t="str">
        <f t="shared" si="67"/>
        <v xml:space="preserve"> </v>
      </c>
    </row>
    <row r="269" spans="1:22" s="13" customFormat="1" ht="12.75" hidden="1">
      <c r="A269" s="189">
        <v>271</v>
      </c>
      <c r="B269" s="201" t="s">
        <v>102</v>
      </c>
      <c r="C269" s="204" t="s">
        <v>103</v>
      </c>
      <c r="D269" s="192" t="s">
        <v>17</v>
      </c>
      <c r="E269" s="166">
        <v>12</v>
      </c>
      <c r="F269" s="210">
        <v>400</v>
      </c>
      <c r="G269" s="79">
        <v>4</v>
      </c>
      <c r="H269" s="77">
        <f t="shared" si="55"/>
        <v>1.4339802239999999</v>
      </c>
      <c r="I269" s="74" t="str">
        <f t="shared" si="41"/>
        <v xml:space="preserve"> </v>
      </c>
      <c r="J269" s="84">
        <f t="shared" si="42"/>
        <v>0</v>
      </c>
      <c r="K269" s="84">
        <f t="shared" si="60"/>
        <v>0</v>
      </c>
      <c r="L269" s="93" t="str">
        <f t="shared" si="44"/>
        <v xml:space="preserve"> </v>
      </c>
      <c r="M269" s="76" t="str">
        <f t="shared" si="68"/>
        <v xml:space="preserve"> </v>
      </c>
      <c r="N269" s="103">
        <f t="shared" si="45"/>
        <v>0</v>
      </c>
      <c r="O269" s="103">
        <f t="shared" si="61"/>
        <v>0</v>
      </c>
      <c r="P269" s="104" t="str">
        <f t="shared" si="62"/>
        <v xml:space="preserve"> </v>
      </c>
      <c r="Q269" s="121" t="str">
        <f t="shared" si="69"/>
        <v xml:space="preserve"> </v>
      </c>
      <c r="R269" s="122">
        <f t="shared" si="63"/>
        <v>0</v>
      </c>
      <c r="S269" s="76" t="str">
        <f t="shared" si="64"/>
        <v xml:space="preserve"> </v>
      </c>
      <c r="T269" s="103">
        <f t="shared" si="65"/>
        <v>0</v>
      </c>
      <c r="U269" s="103">
        <f t="shared" si="66"/>
        <v>0</v>
      </c>
      <c r="V269" s="104" t="str">
        <f t="shared" si="67"/>
        <v xml:space="preserve"> </v>
      </c>
    </row>
    <row r="270" spans="1:22" s="13" customFormat="1" ht="12.75" hidden="1">
      <c r="A270" s="189">
        <v>272</v>
      </c>
      <c r="B270" s="201" t="s">
        <v>102</v>
      </c>
      <c r="C270" s="204" t="s">
        <v>103</v>
      </c>
      <c r="D270" s="192" t="s">
        <v>17</v>
      </c>
      <c r="E270" s="166">
        <v>12</v>
      </c>
      <c r="F270" s="210">
        <v>500</v>
      </c>
      <c r="G270" s="79">
        <v>4</v>
      </c>
      <c r="H270" s="77">
        <f t="shared" si="55"/>
        <v>1.7924752799999999</v>
      </c>
      <c r="I270" s="74" t="str">
        <f t="shared" si="41"/>
        <v xml:space="preserve"> </v>
      </c>
      <c r="J270" s="84">
        <f t="shared" si="42"/>
        <v>0</v>
      </c>
      <c r="K270" s="84">
        <f t="shared" si="60"/>
        <v>0</v>
      </c>
      <c r="L270" s="93" t="str">
        <f t="shared" si="44"/>
        <v xml:space="preserve"> </v>
      </c>
      <c r="M270" s="76" t="str">
        <f t="shared" si="68"/>
        <v xml:space="preserve"> </v>
      </c>
      <c r="N270" s="103">
        <f t="shared" si="45"/>
        <v>0</v>
      </c>
      <c r="O270" s="103">
        <f t="shared" si="61"/>
        <v>0</v>
      </c>
      <c r="P270" s="104" t="str">
        <f t="shared" si="62"/>
        <v xml:space="preserve"> </v>
      </c>
      <c r="Q270" s="121" t="str">
        <f t="shared" si="69"/>
        <v xml:space="preserve"> </v>
      </c>
      <c r="R270" s="122">
        <f t="shared" si="63"/>
        <v>0</v>
      </c>
      <c r="S270" s="76" t="str">
        <f t="shared" si="64"/>
        <v xml:space="preserve"> </v>
      </c>
      <c r="T270" s="103">
        <f t="shared" si="65"/>
        <v>0</v>
      </c>
      <c r="U270" s="103">
        <f t="shared" si="66"/>
        <v>0</v>
      </c>
      <c r="V270" s="104" t="str">
        <f t="shared" si="67"/>
        <v xml:space="preserve"> </v>
      </c>
    </row>
    <row r="271" spans="1:22" s="13" customFormat="1" ht="12.75" hidden="1">
      <c r="A271" s="189">
        <v>273</v>
      </c>
      <c r="B271" s="201" t="s">
        <v>102</v>
      </c>
      <c r="C271" s="204" t="s">
        <v>103</v>
      </c>
      <c r="D271" s="192" t="s">
        <v>17</v>
      </c>
      <c r="E271" s="166">
        <v>12</v>
      </c>
      <c r="F271" s="210">
        <v>600</v>
      </c>
      <c r="G271" s="79">
        <v>4</v>
      </c>
      <c r="H271" s="77">
        <f t="shared" si="55"/>
        <v>2.1509703359999999</v>
      </c>
      <c r="I271" s="74" t="str">
        <f t="shared" si="41"/>
        <v xml:space="preserve"> </v>
      </c>
      <c r="J271" s="84">
        <f t="shared" si="42"/>
        <v>0</v>
      </c>
      <c r="K271" s="84">
        <f t="shared" si="60"/>
        <v>0</v>
      </c>
      <c r="L271" s="93" t="str">
        <f t="shared" si="44"/>
        <v xml:space="preserve"> </v>
      </c>
      <c r="M271" s="76" t="str">
        <f t="shared" si="68"/>
        <v xml:space="preserve"> </v>
      </c>
      <c r="N271" s="103">
        <f t="shared" si="45"/>
        <v>0</v>
      </c>
      <c r="O271" s="103">
        <f t="shared" si="61"/>
        <v>0</v>
      </c>
      <c r="P271" s="104" t="str">
        <f t="shared" si="62"/>
        <v xml:space="preserve"> </v>
      </c>
      <c r="Q271" s="121" t="str">
        <f t="shared" si="69"/>
        <v xml:space="preserve"> </v>
      </c>
      <c r="R271" s="122">
        <f t="shared" si="63"/>
        <v>0</v>
      </c>
      <c r="S271" s="76" t="str">
        <f t="shared" si="64"/>
        <v xml:space="preserve"> </v>
      </c>
      <c r="T271" s="103">
        <f t="shared" si="65"/>
        <v>0</v>
      </c>
      <c r="U271" s="103">
        <f t="shared" si="66"/>
        <v>0</v>
      </c>
      <c r="V271" s="104" t="str">
        <f t="shared" si="67"/>
        <v xml:space="preserve"> </v>
      </c>
    </row>
    <row r="272" spans="1:22" s="13" customFormat="1" ht="12.75" hidden="1">
      <c r="A272" s="189">
        <v>274</v>
      </c>
      <c r="B272" s="201" t="s">
        <v>102</v>
      </c>
      <c r="C272" s="204" t="s">
        <v>103</v>
      </c>
      <c r="D272" s="192" t="s">
        <v>17</v>
      </c>
      <c r="E272" s="166">
        <v>12</v>
      </c>
      <c r="F272" s="210">
        <v>750</v>
      </c>
      <c r="G272" s="79">
        <v>2</v>
      </c>
      <c r="H272" s="77">
        <f t="shared" si="55"/>
        <v>1.34435646</v>
      </c>
      <c r="I272" s="74" t="str">
        <f t="shared" si="41"/>
        <v xml:space="preserve"> </v>
      </c>
      <c r="J272" s="84">
        <f t="shared" si="42"/>
        <v>0</v>
      </c>
      <c r="K272" s="84">
        <f t="shared" si="60"/>
        <v>0</v>
      </c>
      <c r="L272" s="93" t="str">
        <f t="shared" si="44"/>
        <v xml:space="preserve"> </v>
      </c>
      <c r="M272" s="76" t="str">
        <f t="shared" si="68"/>
        <v xml:space="preserve"> </v>
      </c>
      <c r="N272" s="103">
        <f t="shared" si="45"/>
        <v>0</v>
      </c>
      <c r="O272" s="103">
        <f t="shared" si="61"/>
        <v>0</v>
      </c>
      <c r="P272" s="104" t="str">
        <f t="shared" si="62"/>
        <v xml:space="preserve"> </v>
      </c>
      <c r="Q272" s="121" t="str">
        <f t="shared" si="69"/>
        <v xml:space="preserve"> </v>
      </c>
      <c r="R272" s="122">
        <f t="shared" si="63"/>
        <v>0</v>
      </c>
      <c r="S272" s="76" t="str">
        <f t="shared" si="64"/>
        <v xml:space="preserve"> </v>
      </c>
      <c r="T272" s="103">
        <f t="shared" si="65"/>
        <v>0</v>
      </c>
      <c r="U272" s="103">
        <f t="shared" si="66"/>
        <v>0</v>
      </c>
      <c r="V272" s="104" t="str">
        <f t="shared" si="67"/>
        <v xml:space="preserve"> </v>
      </c>
    </row>
    <row r="273" spans="1:22" s="13" customFormat="1" ht="12.75" hidden="1">
      <c r="A273" s="189">
        <v>275</v>
      </c>
      <c r="B273" s="201" t="s">
        <v>102</v>
      </c>
      <c r="C273" s="204" t="s">
        <v>103</v>
      </c>
      <c r="D273" s="192" t="s">
        <v>17</v>
      </c>
      <c r="E273" s="166">
        <v>12</v>
      </c>
      <c r="F273" s="210">
        <v>800</v>
      </c>
      <c r="G273" s="79">
        <v>22</v>
      </c>
      <c r="H273" s="77">
        <f t="shared" si="55"/>
        <v>15.773782464</v>
      </c>
      <c r="I273" s="74" t="str">
        <f t="shared" si="41"/>
        <v xml:space="preserve"> </v>
      </c>
      <c r="J273" s="84">
        <f t="shared" si="42"/>
        <v>0</v>
      </c>
      <c r="K273" s="84">
        <f t="shared" si="60"/>
        <v>0</v>
      </c>
      <c r="L273" s="93" t="str">
        <f t="shared" si="44"/>
        <v xml:space="preserve"> </v>
      </c>
      <c r="M273" s="76" t="str">
        <f t="shared" si="68"/>
        <v xml:space="preserve"> </v>
      </c>
      <c r="N273" s="103">
        <f t="shared" si="45"/>
        <v>0</v>
      </c>
      <c r="O273" s="103">
        <f t="shared" si="61"/>
        <v>0</v>
      </c>
      <c r="P273" s="104" t="str">
        <f t="shared" si="62"/>
        <v xml:space="preserve"> </v>
      </c>
      <c r="Q273" s="121" t="str">
        <f t="shared" si="69"/>
        <v xml:space="preserve"> </v>
      </c>
      <c r="R273" s="122">
        <f t="shared" si="63"/>
        <v>0</v>
      </c>
      <c r="S273" s="76" t="str">
        <f t="shared" si="64"/>
        <v xml:space="preserve"> </v>
      </c>
      <c r="T273" s="103">
        <f t="shared" si="65"/>
        <v>0</v>
      </c>
      <c r="U273" s="103">
        <f t="shared" si="66"/>
        <v>0</v>
      </c>
      <c r="V273" s="104" t="str">
        <f t="shared" si="67"/>
        <v xml:space="preserve"> </v>
      </c>
    </row>
    <row r="274" spans="1:22" s="13" customFormat="1" ht="12.75" hidden="1">
      <c r="A274" s="189">
        <v>276</v>
      </c>
      <c r="B274" s="201" t="s">
        <v>102</v>
      </c>
      <c r="C274" s="204" t="s">
        <v>103</v>
      </c>
      <c r="D274" s="192" t="s">
        <v>17</v>
      </c>
      <c r="E274" s="166">
        <v>12</v>
      </c>
      <c r="F274" s="210">
        <v>850</v>
      </c>
      <c r="G274" s="79">
        <v>10</v>
      </c>
      <c r="H274" s="77">
        <f t="shared" si="55"/>
        <v>7.618019939999999</v>
      </c>
      <c r="I274" s="74" t="str">
        <f t="shared" si="41"/>
        <v xml:space="preserve"> </v>
      </c>
      <c r="J274" s="84">
        <f t="shared" si="42"/>
        <v>0</v>
      </c>
      <c r="K274" s="84">
        <f t="shared" si="60"/>
        <v>0</v>
      </c>
      <c r="L274" s="93" t="str">
        <f t="shared" si="44"/>
        <v xml:space="preserve"> </v>
      </c>
      <c r="M274" s="76" t="str">
        <f t="shared" si="68"/>
        <v xml:space="preserve"> </v>
      </c>
      <c r="N274" s="103">
        <f t="shared" si="45"/>
        <v>0</v>
      </c>
      <c r="O274" s="103">
        <f t="shared" si="61"/>
        <v>0</v>
      </c>
      <c r="P274" s="104" t="str">
        <f t="shared" si="62"/>
        <v xml:space="preserve"> </v>
      </c>
      <c r="Q274" s="121" t="str">
        <f t="shared" si="69"/>
        <v xml:space="preserve"> </v>
      </c>
      <c r="R274" s="122">
        <f t="shared" si="63"/>
        <v>0</v>
      </c>
      <c r="S274" s="76" t="str">
        <f t="shared" si="64"/>
        <v xml:space="preserve"> </v>
      </c>
      <c r="T274" s="103">
        <f t="shared" si="65"/>
        <v>0</v>
      </c>
      <c r="U274" s="103">
        <f t="shared" si="66"/>
        <v>0</v>
      </c>
      <c r="V274" s="104" t="str">
        <f t="shared" si="67"/>
        <v xml:space="preserve"> </v>
      </c>
    </row>
    <row r="275" spans="1:22" s="13" customFormat="1" ht="12.75" hidden="1">
      <c r="A275" s="189">
        <v>277</v>
      </c>
      <c r="B275" s="201" t="s">
        <v>102</v>
      </c>
      <c r="C275" s="204" t="s">
        <v>103</v>
      </c>
      <c r="D275" s="192" t="s">
        <v>17</v>
      </c>
      <c r="E275" s="166">
        <v>12</v>
      </c>
      <c r="F275" s="210">
        <v>900</v>
      </c>
      <c r="G275" s="79">
        <v>124</v>
      </c>
      <c r="H275" s="77">
        <f t="shared" si="55"/>
        <v>100.02012062399999</v>
      </c>
      <c r="I275" s="74" t="str">
        <f t="shared" si="41"/>
        <v xml:space="preserve"> </v>
      </c>
      <c r="J275" s="84">
        <f t="shared" si="42"/>
        <v>0</v>
      </c>
      <c r="K275" s="84">
        <f t="shared" si="60"/>
        <v>0</v>
      </c>
      <c r="L275" s="93" t="str">
        <f t="shared" si="44"/>
        <v xml:space="preserve"> </v>
      </c>
      <c r="M275" s="76" t="str">
        <f t="shared" si="68"/>
        <v xml:space="preserve"> </v>
      </c>
      <c r="N275" s="103">
        <f t="shared" si="45"/>
        <v>0</v>
      </c>
      <c r="O275" s="103">
        <f t="shared" si="61"/>
        <v>0</v>
      </c>
      <c r="P275" s="104" t="str">
        <f t="shared" si="62"/>
        <v xml:space="preserve"> </v>
      </c>
      <c r="Q275" s="121" t="str">
        <f t="shared" si="69"/>
        <v xml:space="preserve"> </v>
      </c>
      <c r="R275" s="122">
        <f t="shared" si="63"/>
        <v>0</v>
      </c>
      <c r="S275" s="76" t="str">
        <f t="shared" si="64"/>
        <v xml:space="preserve"> </v>
      </c>
      <c r="T275" s="103">
        <f t="shared" si="65"/>
        <v>0</v>
      </c>
      <c r="U275" s="103">
        <f t="shared" si="66"/>
        <v>0</v>
      </c>
      <c r="V275" s="104" t="str">
        <f t="shared" si="67"/>
        <v xml:space="preserve"> </v>
      </c>
    </row>
    <row r="276" spans="1:22" s="13" customFormat="1" ht="12.75" hidden="1">
      <c r="A276" s="189">
        <v>278</v>
      </c>
      <c r="B276" s="201" t="s">
        <v>102</v>
      </c>
      <c r="C276" s="204" t="s">
        <v>103</v>
      </c>
      <c r="D276" s="192" t="s">
        <v>17</v>
      </c>
      <c r="E276" s="166">
        <v>12</v>
      </c>
      <c r="F276" s="210">
        <v>3050</v>
      </c>
      <c r="G276" s="79">
        <v>40</v>
      </c>
      <c r="H276" s="77">
        <f t="shared" si="55"/>
        <v>109.34099208000001</v>
      </c>
      <c r="I276" s="74" t="str">
        <f t="shared" si="41"/>
        <v xml:space="preserve"> </v>
      </c>
      <c r="J276" s="84">
        <f t="shared" si="42"/>
        <v>0</v>
      </c>
      <c r="K276" s="84">
        <f t="shared" si="60"/>
        <v>0</v>
      </c>
      <c r="L276" s="93" t="str">
        <f t="shared" si="44"/>
        <v xml:space="preserve"> </v>
      </c>
      <c r="M276" s="76" t="str">
        <f t="shared" si="68"/>
        <v xml:space="preserve"> </v>
      </c>
      <c r="N276" s="103">
        <f t="shared" si="45"/>
        <v>0</v>
      </c>
      <c r="O276" s="103">
        <f t="shared" si="61"/>
        <v>0</v>
      </c>
      <c r="P276" s="104" t="str">
        <f t="shared" si="62"/>
        <v xml:space="preserve"> </v>
      </c>
      <c r="Q276" s="121" t="str">
        <f t="shared" si="69"/>
        <v xml:space="preserve"> </v>
      </c>
      <c r="R276" s="122">
        <f t="shared" si="63"/>
        <v>0</v>
      </c>
      <c r="S276" s="76" t="str">
        <f t="shared" si="64"/>
        <v xml:space="preserve"> </v>
      </c>
      <c r="T276" s="103">
        <f t="shared" si="65"/>
        <v>0</v>
      </c>
      <c r="U276" s="103">
        <f t="shared" si="66"/>
        <v>0</v>
      </c>
      <c r="V276" s="104" t="str">
        <f t="shared" si="67"/>
        <v xml:space="preserve"> </v>
      </c>
    </row>
    <row r="277" spans="1:22" s="13" customFormat="1" ht="12.75" hidden="1">
      <c r="A277" s="189">
        <v>279</v>
      </c>
      <c r="B277" s="201" t="s">
        <v>102</v>
      </c>
      <c r="C277" s="204" t="s">
        <v>103</v>
      </c>
      <c r="D277" s="192" t="s">
        <v>17</v>
      </c>
      <c r="E277" s="166">
        <v>12</v>
      </c>
      <c r="F277" s="210">
        <v>6300</v>
      </c>
      <c r="G277" s="79">
        <v>12</v>
      </c>
      <c r="H277" s="77">
        <f t="shared" si="55"/>
        <v>67.755565583999982</v>
      </c>
      <c r="I277" s="74" t="str">
        <f t="shared" si="41"/>
        <v xml:space="preserve"> </v>
      </c>
      <c r="J277" s="84">
        <f t="shared" si="42"/>
        <v>0</v>
      </c>
      <c r="K277" s="84">
        <f t="shared" si="60"/>
        <v>0</v>
      </c>
      <c r="L277" s="93" t="str">
        <f t="shared" si="44"/>
        <v xml:space="preserve"> </v>
      </c>
      <c r="M277" s="76" t="str">
        <f t="shared" si="68"/>
        <v xml:space="preserve"> </v>
      </c>
      <c r="N277" s="103">
        <f t="shared" si="45"/>
        <v>0</v>
      </c>
      <c r="O277" s="103">
        <f t="shared" si="61"/>
        <v>0</v>
      </c>
      <c r="P277" s="104" t="str">
        <f t="shared" si="62"/>
        <v xml:space="preserve"> </v>
      </c>
      <c r="Q277" s="121" t="str">
        <f t="shared" si="69"/>
        <v xml:space="preserve"> </v>
      </c>
      <c r="R277" s="122">
        <f t="shared" si="63"/>
        <v>0</v>
      </c>
      <c r="S277" s="76" t="str">
        <f t="shared" si="64"/>
        <v xml:space="preserve"> </v>
      </c>
      <c r="T277" s="103">
        <f t="shared" si="65"/>
        <v>0</v>
      </c>
      <c r="U277" s="103">
        <f t="shared" si="66"/>
        <v>0</v>
      </c>
      <c r="V277" s="104" t="str">
        <f t="shared" si="67"/>
        <v xml:space="preserve"> </v>
      </c>
    </row>
    <row r="278" spans="1:22" s="13" customFormat="1" ht="12.75" hidden="1">
      <c r="A278" s="189">
        <v>280</v>
      </c>
      <c r="B278" s="201" t="s">
        <v>102</v>
      </c>
      <c r="C278" s="204" t="s">
        <v>103</v>
      </c>
      <c r="D278" s="192" t="s">
        <v>17</v>
      </c>
      <c r="E278" s="166">
        <v>12</v>
      </c>
      <c r="F278" s="210">
        <v>6400</v>
      </c>
      <c r="G278" s="79">
        <v>12</v>
      </c>
      <c r="H278" s="77">
        <f t="shared" si="55"/>
        <v>68.831050751999996</v>
      </c>
      <c r="I278" s="74" t="str">
        <f t="shared" si="41"/>
        <v xml:space="preserve"> </v>
      </c>
      <c r="J278" s="84">
        <f t="shared" si="42"/>
        <v>0</v>
      </c>
      <c r="K278" s="84">
        <f t="shared" si="60"/>
        <v>0</v>
      </c>
      <c r="L278" s="93" t="str">
        <f t="shared" si="44"/>
        <v xml:space="preserve"> </v>
      </c>
      <c r="M278" s="76" t="str">
        <f t="shared" si="68"/>
        <v xml:space="preserve"> </v>
      </c>
      <c r="N278" s="103">
        <f t="shared" si="45"/>
        <v>0</v>
      </c>
      <c r="O278" s="103">
        <f t="shared" si="61"/>
        <v>0</v>
      </c>
      <c r="P278" s="104" t="str">
        <f t="shared" si="62"/>
        <v xml:space="preserve"> </v>
      </c>
      <c r="Q278" s="121" t="str">
        <f t="shared" si="69"/>
        <v xml:space="preserve"> </v>
      </c>
      <c r="R278" s="122">
        <f t="shared" si="63"/>
        <v>0</v>
      </c>
      <c r="S278" s="76" t="str">
        <f t="shared" si="64"/>
        <v xml:space="preserve"> </v>
      </c>
      <c r="T278" s="103">
        <f t="shared" si="65"/>
        <v>0</v>
      </c>
      <c r="U278" s="103">
        <f t="shared" si="66"/>
        <v>0</v>
      </c>
      <c r="V278" s="104" t="str">
        <f t="shared" si="67"/>
        <v xml:space="preserve"> </v>
      </c>
    </row>
    <row r="279" spans="1:22" s="13" customFormat="1" ht="12.75" hidden="1">
      <c r="A279" s="189">
        <v>281</v>
      </c>
      <c r="B279" s="201" t="s">
        <v>102</v>
      </c>
      <c r="C279" s="204" t="s">
        <v>103</v>
      </c>
      <c r="D279" s="192" t="s">
        <v>17</v>
      </c>
      <c r="E279" s="166">
        <v>12</v>
      </c>
      <c r="F279" s="210">
        <v>6550</v>
      </c>
      <c r="G279" s="79">
        <v>12</v>
      </c>
      <c r="H279" s="77">
        <f t="shared" si="55"/>
        <v>70.444278503999996</v>
      </c>
      <c r="I279" s="74" t="str">
        <f t="shared" si="41"/>
        <v xml:space="preserve"> </v>
      </c>
      <c r="J279" s="84">
        <f t="shared" si="42"/>
        <v>0</v>
      </c>
      <c r="K279" s="84">
        <f t="shared" si="60"/>
        <v>0</v>
      </c>
      <c r="L279" s="93" t="str">
        <f t="shared" si="44"/>
        <v xml:space="preserve"> </v>
      </c>
      <c r="M279" s="76" t="str">
        <f t="shared" si="68"/>
        <v xml:space="preserve"> </v>
      </c>
      <c r="N279" s="103">
        <f t="shared" si="45"/>
        <v>0</v>
      </c>
      <c r="O279" s="103">
        <f t="shared" si="61"/>
        <v>0</v>
      </c>
      <c r="P279" s="104" t="str">
        <f t="shared" si="62"/>
        <v xml:space="preserve"> </v>
      </c>
      <c r="Q279" s="121" t="str">
        <f t="shared" si="69"/>
        <v xml:space="preserve"> </v>
      </c>
      <c r="R279" s="122">
        <f t="shared" si="63"/>
        <v>0</v>
      </c>
      <c r="S279" s="76" t="str">
        <f t="shared" si="64"/>
        <v xml:space="preserve"> </v>
      </c>
      <c r="T279" s="103">
        <f t="shared" si="65"/>
        <v>0</v>
      </c>
      <c r="U279" s="103">
        <f t="shared" si="66"/>
        <v>0</v>
      </c>
      <c r="V279" s="104" t="str">
        <f t="shared" si="67"/>
        <v xml:space="preserve"> </v>
      </c>
    </row>
    <row r="280" spans="1:22" s="13" customFormat="1" ht="12.75">
      <c r="A280" s="189">
        <v>282</v>
      </c>
      <c r="B280" s="201" t="s">
        <v>102</v>
      </c>
      <c r="C280" s="204" t="s">
        <v>103</v>
      </c>
      <c r="D280" s="192" t="s">
        <v>17</v>
      </c>
      <c r="E280" s="166">
        <v>20</v>
      </c>
      <c r="F280" s="210">
        <v>10100</v>
      </c>
      <c r="G280" s="79">
        <v>8</v>
      </c>
      <c r="H280" s="77">
        <f t="shared" si="55"/>
        <v>201.1555592</v>
      </c>
      <c r="I280" s="74">
        <f t="shared" si="41"/>
        <v>20</v>
      </c>
      <c r="J280" s="84">
        <f t="shared" si="42"/>
        <v>1900</v>
      </c>
      <c r="K280" s="84">
        <f t="shared" si="60"/>
        <v>8</v>
      </c>
      <c r="L280" s="93">
        <f t="shared" si="44"/>
        <v>37.466479999999997</v>
      </c>
      <c r="M280" s="76" t="str">
        <f t="shared" si="68"/>
        <v xml:space="preserve"> </v>
      </c>
      <c r="N280" s="103">
        <f t="shared" si="45"/>
        <v>0</v>
      </c>
      <c r="O280" s="103">
        <f t="shared" si="61"/>
        <v>0</v>
      </c>
      <c r="P280" s="104" t="str">
        <f t="shared" si="62"/>
        <v xml:space="preserve"> </v>
      </c>
      <c r="Q280" s="121">
        <f t="shared" si="69"/>
        <v>20</v>
      </c>
      <c r="R280" s="122">
        <f t="shared" si="63"/>
        <v>24</v>
      </c>
      <c r="S280" s="76">
        <f t="shared" si="64"/>
        <v>20</v>
      </c>
      <c r="T280" s="103">
        <f t="shared" si="65"/>
        <v>100</v>
      </c>
      <c r="U280" s="103">
        <f t="shared" si="66"/>
        <v>8</v>
      </c>
      <c r="V280" s="104">
        <f t="shared" si="67"/>
        <v>1.9719199999999999</v>
      </c>
    </row>
    <row r="281" spans="1:22" s="13" customFormat="1" ht="12.75">
      <c r="A281" s="189">
        <v>283</v>
      </c>
      <c r="B281" s="201" t="s">
        <v>102</v>
      </c>
      <c r="C281" s="204" t="s">
        <v>103</v>
      </c>
      <c r="D281" s="192" t="s">
        <v>17</v>
      </c>
      <c r="E281" s="166">
        <v>20</v>
      </c>
      <c r="F281" s="210">
        <v>10350</v>
      </c>
      <c r="G281" s="79">
        <v>4</v>
      </c>
      <c r="H281" s="77">
        <f t="shared" si="55"/>
        <v>103.0673286</v>
      </c>
      <c r="I281" s="74">
        <f t="shared" si="41"/>
        <v>20</v>
      </c>
      <c r="J281" s="84">
        <f t="shared" si="42"/>
        <v>1650</v>
      </c>
      <c r="K281" s="84">
        <f t="shared" si="60"/>
        <v>4</v>
      </c>
      <c r="L281" s="93">
        <f t="shared" si="44"/>
        <v>16.268339999999998</v>
      </c>
      <c r="M281" s="76" t="str">
        <f t="shared" si="68"/>
        <v xml:space="preserve"> </v>
      </c>
      <c r="N281" s="103">
        <f t="shared" si="45"/>
        <v>0</v>
      </c>
      <c r="O281" s="103">
        <f t="shared" si="61"/>
        <v>0</v>
      </c>
      <c r="P281" s="104" t="str">
        <f t="shared" si="62"/>
        <v xml:space="preserve"> </v>
      </c>
      <c r="Q281" s="121">
        <f t="shared" si="69"/>
        <v>20</v>
      </c>
      <c r="R281" s="122">
        <f t="shared" si="63"/>
        <v>8</v>
      </c>
      <c r="S281" s="76">
        <f t="shared" si="64"/>
        <v>20</v>
      </c>
      <c r="T281" s="103">
        <f t="shared" si="65"/>
        <v>450</v>
      </c>
      <c r="U281" s="103">
        <f t="shared" si="66"/>
        <v>4</v>
      </c>
      <c r="V281" s="104">
        <f t="shared" si="67"/>
        <v>4.43682</v>
      </c>
    </row>
    <row r="282" spans="1:22" s="13" customFormat="1" ht="12.75">
      <c r="A282" s="189">
        <v>284</v>
      </c>
      <c r="B282" s="201" t="s">
        <v>102</v>
      </c>
      <c r="C282" s="204" t="s">
        <v>103</v>
      </c>
      <c r="D282" s="192" t="s">
        <v>17</v>
      </c>
      <c r="E282" s="166">
        <v>20</v>
      </c>
      <c r="F282" s="210">
        <v>10550</v>
      </c>
      <c r="G282" s="79">
        <v>4</v>
      </c>
      <c r="H282" s="77">
        <f t="shared" si="55"/>
        <v>105.05896779999999</v>
      </c>
      <c r="I282" s="74">
        <f t="shared" si="41"/>
        <v>20</v>
      </c>
      <c r="J282" s="84">
        <f t="shared" si="42"/>
        <v>1450</v>
      </c>
      <c r="K282" s="84">
        <f t="shared" si="60"/>
        <v>4</v>
      </c>
      <c r="L282" s="93">
        <f t="shared" si="44"/>
        <v>14.296419999999999</v>
      </c>
      <c r="M282" s="76" t="str">
        <f t="shared" si="68"/>
        <v xml:space="preserve"> </v>
      </c>
      <c r="N282" s="103">
        <f t="shared" si="45"/>
        <v>0</v>
      </c>
      <c r="O282" s="103">
        <f t="shared" si="61"/>
        <v>0</v>
      </c>
      <c r="P282" s="104" t="str">
        <f t="shared" si="62"/>
        <v xml:space="preserve"> </v>
      </c>
      <c r="Q282" s="121">
        <f t="shared" si="69"/>
        <v>20</v>
      </c>
      <c r="R282" s="122">
        <f t="shared" si="63"/>
        <v>8</v>
      </c>
      <c r="S282" s="76">
        <f t="shared" si="64"/>
        <v>20</v>
      </c>
      <c r="T282" s="103">
        <f t="shared" si="65"/>
        <v>250</v>
      </c>
      <c r="U282" s="103">
        <f t="shared" si="66"/>
        <v>4</v>
      </c>
      <c r="V282" s="104">
        <f t="shared" si="67"/>
        <v>2.4648999999999996</v>
      </c>
    </row>
    <row r="283" spans="1:22" s="13" customFormat="1" ht="12.75">
      <c r="A283" s="189">
        <v>285</v>
      </c>
      <c r="B283" s="201" t="s">
        <v>102</v>
      </c>
      <c r="C283" s="204" t="s">
        <v>103</v>
      </c>
      <c r="D283" s="192" t="s">
        <v>17</v>
      </c>
      <c r="E283" s="166">
        <v>20</v>
      </c>
      <c r="F283" s="210">
        <v>11350</v>
      </c>
      <c r="G283" s="79">
        <v>12</v>
      </c>
      <c r="H283" s="77">
        <f t="shared" si="55"/>
        <v>339.07657380000001</v>
      </c>
      <c r="I283" s="74">
        <f t="shared" si="41"/>
        <v>20</v>
      </c>
      <c r="J283" s="84">
        <f>IF($E283=25,IF((12000-$F283)&gt;=787,12000-$F283,0),IF($E283=20,IF((12000-$F283)&gt;=600,12000-$F283,0),IF($E283=16,IF((12000-$F283)&gt;=475,12000-$F283,0),0)))</f>
        <v>650</v>
      </c>
      <c r="K283" s="84">
        <f t="shared" si="60"/>
        <v>12</v>
      </c>
      <c r="L283" s="93">
        <f t="shared" si="44"/>
        <v>19.226219999999998</v>
      </c>
      <c r="M283" s="76" t="str">
        <f t="shared" si="68"/>
        <v xml:space="preserve"> </v>
      </c>
      <c r="N283" s="103">
        <f t="shared" si="45"/>
        <v>0</v>
      </c>
      <c r="O283" s="103">
        <f t="shared" si="61"/>
        <v>0</v>
      </c>
      <c r="P283" s="104" t="str">
        <f t="shared" si="62"/>
        <v xml:space="preserve"> </v>
      </c>
      <c r="Q283" s="121">
        <f t="shared" si="69"/>
        <v>20</v>
      </c>
      <c r="R283" s="122">
        <f t="shared" si="63"/>
        <v>12</v>
      </c>
      <c r="S283" s="76">
        <f t="shared" si="64"/>
        <v>20</v>
      </c>
      <c r="T283" s="103">
        <f t="shared" si="65"/>
        <v>50</v>
      </c>
      <c r="U283" s="103">
        <f t="shared" si="66"/>
        <v>12</v>
      </c>
      <c r="V283" s="104">
        <f t="shared" si="67"/>
        <v>1.4789399999999999</v>
      </c>
    </row>
    <row r="284" spans="1:22" s="13" customFormat="1" ht="12.75">
      <c r="A284" s="189">
        <v>286</v>
      </c>
      <c r="B284" s="201" t="s">
        <v>102</v>
      </c>
      <c r="C284" s="204" t="s">
        <v>103</v>
      </c>
      <c r="D284" s="192" t="s">
        <v>17</v>
      </c>
      <c r="E284" s="166">
        <v>20</v>
      </c>
      <c r="F284" s="210">
        <f>4350+6250</f>
        <v>10600</v>
      </c>
      <c r="G284" s="79">
        <v>2</v>
      </c>
      <c r="H284" s="77">
        <f t="shared" si="55"/>
        <v>52.778438799999996</v>
      </c>
      <c r="I284" s="74">
        <f t="shared" si="41"/>
        <v>20</v>
      </c>
      <c r="J284" s="84">
        <f t="shared" si="42"/>
        <v>1400</v>
      </c>
      <c r="K284" s="84">
        <f t="shared" si="60"/>
        <v>2</v>
      </c>
      <c r="L284" s="93">
        <f t="shared" si="44"/>
        <v>6.9017199999999992</v>
      </c>
      <c r="M284" s="76" t="str">
        <f t="shared" si="68"/>
        <v xml:space="preserve"> </v>
      </c>
      <c r="N284" s="103">
        <f t="shared" si="45"/>
        <v>0</v>
      </c>
      <c r="O284" s="103">
        <f t="shared" si="61"/>
        <v>0</v>
      </c>
      <c r="P284" s="104" t="str">
        <f t="shared" si="62"/>
        <v xml:space="preserve"> </v>
      </c>
      <c r="Q284" s="121">
        <f t="shared" si="69"/>
        <v>20</v>
      </c>
      <c r="R284" s="122">
        <f t="shared" si="63"/>
        <v>4</v>
      </c>
      <c r="S284" s="76">
        <f t="shared" si="64"/>
        <v>20</v>
      </c>
      <c r="T284" s="103">
        <f t="shared" si="65"/>
        <v>200</v>
      </c>
      <c r="U284" s="103">
        <f t="shared" si="66"/>
        <v>2</v>
      </c>
      <c r="V284" s="104">
        <f t="shared" si="67"/>
        <v>0.98595999999999995</v>
      </c>
    </row>
    <row r="285" spans="1:22" s="13" customFormat="1" ht="12.75" hidden="1">
      <c r="A285" s="189">
        <v>288</v>
      </c>
      <c r="B285" s="201" t="s">
        <v>102</v>
      </c>
      <c r="C285" s="204" t="s">
        <v>103</v>
      </c>
      <c r="D285" s="192" t="s">
        <v>17</v>
      </c>
      <c r="E285" s="166">
        <v>25</v>
      </c>
      <c r="F285" s="210">
        <v>7410</v>
      </c>
      <c r="G285" s="79">
        <v>2</v>
      </c>
      <c r="H285" s="77">
        <f t="shared" si="55"/>
        <v>57.648619031249993</v>
      </c>
      <c r="I285" s="74">
        <f t="shared" si="41"/>
        <v>25</v>
      </c>
      <c r="J285" s="84">
        <f t="shared" si="42"/>
        <v>4590</v>
      </c>
      <c r="K285" s="84">
        <f t="shared" si="60"/>
        <v>2</v>
      </c>
      <c r="L285" s="93">
        <f t="shared" si="44"/>
        <v>35.355909374999996</v>
      </c>
      <c r="M285" s="76" t="str">
        <f t="shared" si="68"/>
        <v xml:space="preserve"> </v>
      </c>
      <c r="N285" s="103">
        <f t="shared" si="45"/>
        <v>0</v>
      </c>
      <c r="O285" s="103">
        <f t="shared" si="61"/>
        <v>0</v>
      </c>
      <c r="P285" s="104" t="str">
        <f t="shared" si="62"/>
        <v xml:space="preserve"> </v>
      </c>
      <c r="Q285" s="121">
        <f t="shared" si="69"/>
        <v>25</v>
      </c>
      <c r="R285" s="122">
        <f t="shared" si="63"/>
        <v>10</v>
      </c>
      <c r="S285" s="76">
        <f t="shared" si="64"/>
        <v>25</v>
      </c>
      <c r="T285" s="103">
        <f t="shared" si="65"/>
        <v>655</v>
      </c>
      <c r="U285" s="103">
        <f t="shared" si="66"/>
        <v>2</v>
      </c>
      <c r="V285" s="104">
        <f t="shared" si="67"/>
        <v>5.0453421874999993</v>
      </c>
    </row>
    <row r="286" spans="1:22" s="13" customFormat="1" ht="12.75" hidden="1">
      <c r="A286" s="189">
        <v>289</v>
      </c>
      <c r="B286" s="201" t="s">
        <v>102</v>
      </c>
      <c r="C286" s="204" t="s">
        <v>103</v>
      </c>
      <c r="D286" s="192" t="s">
        <v>17</v>
      </c>
      <c r="E286" s="166">
        <v>25</v>
      </c>
      <c r="F286" s="210">
        <v>7500</v>
      </c>
      <c r="G286" s="79">
        <v>2</v>
      </c>
      <c r="H286" s="77">
        <f t="shared" si="55"/>
        <v>58.348804687499999</v>
      </c>
      <c r="I286" s="74">
        <f t="shared" si="41"/>
        <v>25</v>
      </c>
      <c r="J286" s="84">
        <f t="shared" si="42"/>
        <v>4500</v>
      </c>
      <c r="K286" s="84">
        <f t="shared" si="60"/>
        <v>2</v>
      </c>
      <c r="L286" s="93">
        <f t="shared" si="44"/>
        <v>34.662656249999998</v>
      </c>
      <c r="M286" s="76" t="str">
        <f t="shared" si="68"/>
        <v xml:space="preserve"> </v>
      </c>
      <c r="N286" s="103">
        <f t="shared" si="45"/>
        <v>0</v>
      </c>
      <c r="O286" s="103">
        <f t="shared" si="61"/>
        <v>0</v>
      </c>
      <c r="P286" s="104" t="str">
        <f t="shared" si="62"/>
        <v xml:space="preserve"> </v>
      </c>
      <c r="Q286" s="121">
        <f t="shared" si="69"/>
        <v>25</v>
      </c>
      <c r="R286" s="122">
        <f t="shared" si="63"/>
        <v>10</v>
      </c>
      <c r="S286" s="76">
        <f t="shared" si="64"/>
        <v>25</v>
      </c>
      <c r="T286" s="103">
        <f t="shared" si="65"/>
        <v>565</v>
      </c>
      <c r="U286" s="103">
        <f t="shared" si="66"/>
        <v>2</v>
      </c>
      <c r="V286" s="104">
        <f t="shared" si="67"/>
        <v>4.3520890624999993</v>
      </c>
    </row>
    <row r="287" spans="1:22" s="13" customFormat="1" ht="12.75" hidden="1">
      <c r="A287" s="189">
        <v>290</v>
      </c>
      <c r="B287" s="201" t="s">
        <v>102</v>
      </c>
      <c r="C287" s="204" t="s">
        <v>103</v>
      </c>
      <c r="D287" s="192" t="s">
        <v>17</v>
      </c>
      <c r="E287" s="166">
        <v>25</v>
      </c>
      <c r="F287" s="210">
        <v>8150</v>
      </c>
      <c r="G287" s="79">
        <v>2</v>
      </c>
      <c r="H287" s="77">
        <f t="shared" si="55"/>
        <v>63.405701093749997</v>
      </c>
      <c r="I287" s="74">
        <f t="shared" si="41"/>
        <v>25</v>
      </c>
      <c r="J287" s="84">
        <f t="shared" si="42"/>
        <v>3850</v>
      </c>
      <c r="K287" s="84">
        <f t="shared" si="60"/>
        <v>2</v>
      </c>
      <c r="L287" s="93">
        <f t="shared" si="44"/>
        <v>29.655828124999999</v>
      </c>
      <c r="M287" s="76" t="str">
        <f t="shared" si="68"/>
        <v xml:space="preserve"> </v>
      </c>
      <c r="N287" s="103">
        <f t="shared" si="45"/>
        <v>0</v>
      </c>
      <c r="O287" s="103">
        <f t="shared" si="61"/>
        <v>0</v>
      </c>
      <c r="P287" s="104" t="str">
        <f t="shared" si="62"/>
        <v xml:space="preserve"> </v>
      </c>
      <c r="Q287" s="121">
        <f t="shared" si="69"/>
        <v>25</v>
      </c>
      <c r="R287" s="122">
        <f t="shared" si="63"/>
        <v>8</v>
      </c>
      <c r="S287" s="76">
        <f t="shared" si="64"/>
        <v>25</v>
      </c>
      <c r="T287" s="103">
        <f t="shared" si="65"/>
        <v>702</v>
      </c>
      <c r="U287" s="103">
        <f t="shared" si="66"/>
        <v>2</v>
      </c>
      <c r="V287" s="104">
        <f t="shared" si="67"/>
        <v>5.4073743749999998</v>
      </c>
    </row>
    <row r="288" spans="1:22" s="13" customFormat="1" ht="12.75" hidden="1">
      <c r="A288" s="189">
        <v>291</v>
      </c>
      <c r="B288" s="201" t="s">
        <v>102</v>
      </c>
      <c r="C288" s="204" t="s">
        <v>103</v>
      </c>
      <c r="D288" s="192" t="s">
        <v>17</v>
      </c>
      <c r="E288" s="166">
        <v>25</v>
      </c>
      <c r="F288" s="210">
        <v>8200</v>
      </c>
      <c r="G288" s="79">
        <v>2</v>
      </c>
      <c r="H288" s="77">
        <f t="shared" si="55"/>
        <v>63.794693124999995</v>
      </c>
      <c r="I288" s="74">
        <f t="shared" si="41"/>
        <v>25</v>
      </c>
      <c r="J288" s="84">
        <f t="shared" si="42"/>
        <v>3800</v>
      </c>
      <c r="K288" s="84">
        <f t="shared" si="60"/>
        <v>2</v>
      </c>
      <c r="L288" s="93">
        <f t="shared" si="44"/>
        <v>29.270687499999998</v>
      </c>
      <c r="M288" s="76" t="str">
        <f t="shared" si="68"/>
        <v xml:space="preserve"> </v>
      </c>
      <c r="N288" s="103">
        <f t="shared" si="45"/>
        <v>0</v>
      </c>
      <c r="O288" s="103">
        <f t="shared" si="61"/>
        <v>0</v>
      </c>
      <c r="P288" s="104" t="str">
        <f t="shared" si="62"/>
        <v xml:space="preserve"> </v>
      </c>
      <c r="Q288" s="121">
        <f t="shared" si="69"/>
        <v>25</v>
      </c>
      <c r="R288" s="122">
        <f t="shared" si="63"/>
        <v>8</v>
      </c>
      <c r="S288" s="76">
        <f t="shared" si="64"/>
        <v>25</v>
      </c>
      <c r="T288" s="103">
        <f t="shared" si="65"/>
        <v>652</v>
      </c>
      <c r="U288" s="103">
        <f t="shared" si="66"/>
        <v>2</v>
      </c>
      <c r="V288" s="104">
        <f t="shared" si="67"/>
        <v>5.0222337499999998</v>
      </c>
    </row>
    <row r="289" spans="1:22" s="13" customFormat="1" ht="12.75" hidden="1">
      <c r="A289" s="189">
        <v>292</v>
      </c>
      <c r="B289" s="201" t="s">
        <v>102</v>
      </c>
      <c r="C289" s="204" t="s">
        <v>103</v>
      </c>
      <c r="D289" s="192" t="s">
        <v>17</v>
      </c>
      <c r="E289" s="166">
        <v>25</v>
      </c>
      <c r="F289" s="210">
        <v>8350</v>
      </c>
      <c r="G289" s="79">
        <v>8</v>
      </c>
      <c r="H289" s="77">
        <f t="shared" si="55"/>
        <v>259.84667687500001</v>
      </c>
      <c r="I289" s="74">
        <f t="shared" si="41"/>
        <v>25</v>
      </c>
      <c r="J289" s="84">
        <f t="shared" si="42"/>
        <v>3650</v>
      </c>
      <c r="K289" s="84">
        <f t="shared" si="60"/>
        <v>8</v>
      </c>
      <c r="L289" s="93">
        <f t="shared" si="44"/>
        <v>112.4610625</v>
      </c>
      <c r="M289" s="76" t="str">
        <f t="shared" si="68"/>
        <v xml:space="preserve"> </v>
      </c>
      <c r="N289" s="103">
        <f t="shared" si="45"/>
        <v>0</v>
      </c>
      <c r="O289" s="103">
        <f t="shared" si="61"/>
        <v>0</v>
      </c>
      <c r="P289" s="104" t="str">
        <f t="shared" si="62"/>
        <v xml:space="preserve"> </v>
      </c>
      <c r="Q289" s="121">
        <f t="shared" si="69"/>
        <v>25</v>
      </c>
      <c r="R289" s="122">
        <f t="shared" si="63"/>
        <v>32</v>
      </c>
      <c r="S289" s="76">
        <f t="shared" si="64"/>
        <v>25</v>
      </c>
      <c r="T289" s="103">
        <f t="shared" si="65"/>
        <v>502</v>
      </c>
      <c r="U289" s="103">
        <f t="shared" si="66"/>
        <v>8</v>
      </c>
      <c r="V289" s="104">
        <f t="shared" si="67"/>
        <v>15.467247499999999</v>
      </c>
    </row>
    <row r="290" spans="1:22" s="13" customFormat="1" ht="12.75" hidden="1">
      <c r="A290" s="189">
        <v>293</v>
      </c>
      <c r="B290" s="201" t="s">
        <v>102</v>
      </c>
      <c r="C290" s="204" t="s">
        <v>103</v>
      </c>
      <c r="D290" s="192" t="s">
        <v>17</v>
      </c>
      <c r="E290" s="166">
        <v>12</v>
      </c>
      <c r="F290" s="210">
        <v>1094</v>
      </c>
      <c r="G290" s="79">
        <v>20</v>
      </c>
      <c r="H290" s="77">
        <f t="shared" si="55"/>
        <v>19.6096795632</v>
      </c>
      <c r="I290" s="74" t="str">
        <f t="shared" si="41"/>
        <v xml:space="preserve"> </v>
      </c>
      <c r="J290" s="84">
        <f t="shared" si="42"/>
        <v>0</v>
      </c>
      <c r="K290" s="84">
        <f t="shared" si="60"/>
        <v>0</v>
      </c>
      <c r="L290" s="93" t="str">
        <f t="shared" si="44"/>
        <v xml:space="preserve"> </v>
      </c>
      <c r="M290" s="76" t="str">
        <f t="shared" si="68"/>
        <v xml:space="preserve"> </v>
      </c>
      <c r="N290" s="103">
        <f t="shared" si="45"/>
        <v>0</v>
      </c>
      <c r="O290" s="103">
        <f t="shared" si="61"/>
        <v>0</v>
      </c>
      <c r="P290" s="104" t="str">
        <f t="shared" si="62"/>
        <v xml:space="preserve"> </v>
      </c>
      <c r="Q290" s="121" t="str">
        <f t="shared" si="69"/>
        <v xml:space="preserve"> </v>
      </c>
      <c r="R290" s="122">
        <f t="shared" si="63"/>
        <v>0</v>
      </c>
      <c r="S290" s="76" t="str">
        <f t="shared" si="64"/>
        <v xml:space="preserve"> </v>
      </c>
      <c r="T290" s="103">
        <f t="shared" si="65"/>
        <v>0</v>
      </c>
      <c r="U290" s="103">
        <f t="shared" si="66"/>
        <v>0</v>
      </c>
      <c r="V290" s="104" t="str">
        <f t="shared" si="67"/>
        <v xml:space="preserve"> </v>
      </c>
    </row>
    <row r="291" spans="1:22" s="13" customFormat="1" ht="12.75" hidden="1">
      <c r="A291" s="189">
        <v>294</v>
      </c>
      <c r="B291" s="201" t="s">
        <v>102</v>
      </c>
      <c r="C291" s="204" t="s">
        <v>103</v>
      </c>
      <c r="D291" s="192" t="s">
        <v>17</v>
      </c>
      <c r="E291" s="166">
        <v>12</v>
      </c>
      <c r="F291" s="210">
        <v>1400</v>
      </c>
      <c r="G291" s="79">
        <v>40</v>
      </c>
      <c r="H291" s="77">
        <f t="shared" si="55"/>
        <v>50.189307839999991</v>
      </c>
      <c r="I291" s="74" t="str">
        <f t="shared" si="41"/>
        <v xml:space="preserve"> </v>
      </c>
      <c r="J291" s="84">
        <f t="shared" si="42"/>
        <v>0</v>
      </c>
      <c r="K291" s="84">
        <f t="shared" si="60"/>
        <v>0</v>
      </c>
      <c r="L291" s="93" t="str">
        <f t="shared" si="44"/>
        <v xml:space="preserve"> </v>
      </c>
      <c r="M291" s="76" t="str">
        <f t="shared" si="68"/>
        <v xml:space="preserve"> </v>
      </c>
      <c r="N291" s="103">
        <f t="shared" si="45"/>
        <v>0</v>
      </c>
      <c r="O291" s="103">
        <f t="shared" si="61"/>
        <v>0</v>
      </c>
      <c r="P291" s="104" t="str">
        <f t="shared" si="62"/>
        <v xml:space="preserve"> </v>
      </c>
      <c r="Q291" s="121" t="str">
        <f t="shared" si="69"/>
        <v xml:space="preserve"> </v>
      </c>
      <c r="R291" s="122">
        <f t="shared" si="63"/>
        <v>0</v>
      </c>
      <c r="S291" s="76" t="str">
        <f t="shared" si="64"/>
        <v xml:space="preserve"> </v>
      </c>
      <c r="T291" s="103">
        <f t="shared" si="65"/>
        <v>0</v>
      </c>
      <c r="U291" s="103">
        <f t="shared" si="66"/>
        <v>0</v>
      </c>
      <c r="V291" s="104" t="str">
        <f t="shared" si="67"/>
        <v xml:space="preserve"> </v>
      </c>
    </row>
    <row r="292" spans="1:22" s="13" customFormat="1" ht="12.75" hidden="1">
      <c r="A292" s="189">
        <v>295</v>
      </c>
      <c r="B292" s="201" t="s">
        <v>102</v>
      </c>
      <c r="C292" s="204" t="s">
        <v>103</v>
      </c>
      <c r="D292" s="192" t="s">
        <v>17</v>
      </c>
      <c r="E292" s="166">
        <v>12</v>
      </c>
      <c r="F292" s="210">
        <v>750</v>
      </c>
      <c r="G292" s="79">
        <v>4</v>
      </c>
      <c r="H292" s="77">
        <f t="shared" si="55"/>
        <v>2.68871292</v>
      </c>
      <c r="I292" s="74" t="str">
        <f t="shared" si="41"/>
        <v xml:space="preserve"> </v>
      </c>
      <c r="J292" s="84">
        <f t="shared" si="42"/>
        <v>0</v>
      </c>
      <c r="K292" s="84">
        <f t="shared" si="60"/>
        <v>0</v>
      </c>
      <c r="L292" s="93" t="str">
        <f t="shared" si="44"/>
        <v xml:space="preserve"> </v>
      </c>
      <c r="M292" s="76" t="str">
        <f t="shared" si="68"/>
        <v xml:space="preserve"> </v>
      </c>
      <c r="N292" s="103">
        <f t="shared" si="45"/>
        <v>0</v>
      </c>
      <c r="O292" s="103">
        <f t="shared" si="61"/>
        <v>0</v>
      </c>
      <c r="P292" s="104" t="str">
        <f t="shared" si="62"/>
        <v xml:space="preserve"> </v>
      </c>
      <c r="Q292" s="121" t="str">
        <f t="shared" si="69"/>
        <v xml:space="preserve"> </v>
      </c>
      <c r="R292" s="122">
        <f t="shared" si="63"/>
        <v>0</v>
      </c>
      <c r="S292" s="76" t="str">
        <f t="shared" si="64"/>
        <v xml:space="preserve"> </v>
      </c>
      <c r="T292" s="103">
        <f t="shared" si="65"/>
        <v>0</v>
      </c>
      <c r="U292" s="103">
        <f t="shared" si="66"/>
        <v>0</v>
      </c>
      <c r="V292" s="104" t="str">
        <f t="shared" si="67"/>
        <v xml:space="preserve"> </v>
      </c>
    </row>
    <row r="293" spans="1:22" s="13" customFormat="1" ht="12.75" hidden="1">
      <c r="A293" s="189">
        <v>296</v>
      </c>
      <c r="B293" s="201" t="s">
        <v>102</v>
      </c>
      <c r="C293" s="204" t="s">
        <v>103</v>
      </c>
      <c r="D293" s="192" t="s">
        <v>17</v>
      </c>
      <c r="E293" s="166">
        <v>12</v>
      </c>
      <c r="F293" s="210">
        <v>900</v>
      </c>
      <c r="G293" s="79">
        <v>8</v>
      </c>
      <c r="H293" s="77">
        <f t="shared" si="55"/>
        <v>6.4529110079999992</v>
      </c>
      <c r="I293" s="74" t="str">
        <f t="shared" si="41"/>
        <v xml:space="preserve"> </v>
      </c>
      <c r="J293" s="84">
        <f t="shared" si="42"/>
        <v>0</v>
      </c>
      <c r="K293" s="84">
        <f t="shared" si="60"/>
        <v>0</v>
      </c>
      <c r="L293" s="93" t="str">
        <f t="shared" si="44"/>
        <v xml:space="preserve"> </v>
      </c>
      <c r="M293" s="76" t="str">
        <f t="shared" si="68"/>
        <v xml:space="preserve"> </v>
      </c>
      <c r="N293" s="103">
        <f t="shared" si="45"/>
        <v>0</v>
      </c>
      <c r="O293" s="103">
        <f t="shared" si="61"/>
        <v>0</v>
      </c>
      <c r="P293" s="104" t="str">
        <f t="shared" si="62"/>
        <v xml:space="preserve"> </v>
      </c>
      <c r="Q293" s="121" t="str">
        <f t="shared" si="69"/>
        <v xml:space="preserve"> </v>
      </c>
      <c r="R293" s="122">
        <f t="shared" si="63"/>
        <v>0</v>
      </c>
      <c r="S293" s="76" t="str">
        <f t="shared" si="64"/>
        <v xml:space="preserve"> </v>
      </c>
      <c r="T293" s="103">
        <f t="shared" si="65"/>
        <v>0</v>
      </c>
      <c r="U293" s="103">
        <f t="shared" si="66"/>
        <v>0</v>
      </c>
      <c r="V293" s="104" t="str">
        <f t="shared" si="67"/>
        <v xml:space="preserve"> </v>
      </c>
    </row>
    <row r="294" spans="1:22" s="13" customFormat="1" ht="12.75" hidden="1">
      <c r="A294" s="189">
        <v>297</v>
      </c>
      <c r="B294" s="201" t="s">
        <v>102</v>
      </c>
      <c r="C294" s="204" t="s">
        <v>103</v>
      </c>
      <c r="D294" s="192" t="s">
        <v>17</v>
      </c>
      <c r="E294" s="166">
        <v>16</v>
      </c>
      <c r="F294" s="210">
        <v>10550</v>
      </c>
      <c r="G294" s="79">
        <v>4</v>
      </c>
      <c r="H294" s="77">
        <f t="shared" si="55"/>
        <v>67.237739391999995</v>
      </c>
      <c r="I294" s="74">
        <f t="shared" si="41"/>
        <v>16</v>
      </c>
      <c r="J294" s="84">
        <f t="shared" si="42"/>
        <v>1450</v>
      </c>
      <c r="K294" s="84">
        <f t="shared" si="60"/>
        <v>4</v>
      </c>
      <c r="L294" s="93">
        <f t="shared" si="44"/>
        <v>9.1497087999999991</v>
      </c>
      <c r="M294" s="76" t="str">
        <f t="shared" si="68"/>
        <v xml:space="preserve"> </v>
      </c>
      <c r="N294" s="103">
        <f t="shared" si="45"/>
        <v>0</v>
      </c>
      <c r="O294" s="103">
        <f t="shared" si="61"/>
        <v>0</v>
      </c>
      <c r="P294" s="104" t="str">
        <f t="shared" si="62"/>
        <v xml:space="preserve"> </v>
      </c>
      <c r="Q294" s="121">
        <f t="shared" si="69"/>
        <v>16</v>
      </c>
      <c r="R294" s="122">
        <f t="shared" si="63"/>
        <v>12</v>
      </c>
      <c r="S294" s="76">
        <f t="shared" si="64"/>
        <v>16</v>
      </c>
      <c r="T294" s="103">
        <f t="shared" si="65"/>
        <v>25</v>
      </c>
      <c r="U294" s="103">
        <f t="shared" si="66"/>
        <v>4</v>
      </c>
      <c r="V294" s="104">
        <f t="shared" si="67"/>
        <v>0.15775359999999999</v>
      </c>
    </row>
    <row r="295" spans="1:22" s="13" customFormat="1" ht="12.75" hidden="1">
      <c r="A295" s="189">
        <v>298</v>
      </c>
      <c r="B295" s="201" t="s">
        <v>104</v>
      </c>
      <c r="C295" s="204" t="s">
        <v>105</v>
      </c>
      <c r="D295" s="192" t="s">
        <v>17</v>
      </c>
      <c r="E295" s="166">
        <v>12</v>
      </c>
      <c r="F295" s="210">
        <v>2600</v>
      </c>
      <c r="G295" s="79">
        <v>16</v>
      </c>
      <c r="H295" s="77">
        <f t="shared" si="55"/>
        <v>37.283485823999996</v>
      </c>
      <c r="I295" s="74" t="str">
        <f t="shared" si="41"/>
        <v xml:space="preserve"> </v>
      </c>
      <c r="J295" s="84">
        <f t="shared" si="42"/>
        <v>0</v>
      </c>
      <c r="K295" s="84">
        <f t="shared" si="60"/>
        <v>0</v>
      </c>
      <c r="L295" s="93" t="str">
        <f t="shared" si="44"/>
        <v xml:space="preserve"> </v>
      </c>
      <c r="M295" s="76" t="str">
        <f t="shared" si="68"/>
        <v xml:space="preserve"> </v>
      </c>
      <c r="N295" s="103">
        <f t="shared" si="45"/>
        <v>0</v>
      </c>
      <c r="O295" s="103">
        <f t="shared" si="61"/>
        <v>0</v>
      </c>
      <c r="P295" s="104" t="str">
        <f t="shared" si="62"/>
        <v xml:space="preserve"> </v>
      </c>
      <c r="Q295" s="121" t="str">
        <f t="shared" si="69"/>
        <v xml:space="preserve"> </v>
      </c>
      <c r="R295" s="122">
        <f t="shared" si="63"/>
        <v>0</v>
      </c>
      <c r="S295" s="76" t="str">
        <f t="shared" si="64"/>
        <v xml:space="preserve"> </v>
      </c>
      <c r="T295" s="103">
        <f t="shared" si="65"/>
        <v>0</v>
      </c>
      <c r="U295" s="103">
        <f t="shared" si="66"/>
        <v>0</v>
      </c>
      <c r="V295" s="104" t="str">
        <f t="shared" si="67"/>
        <v xml:space="preserve"> </v>
      </c>
    </row>
    <row r="296" spans="1:22" s="13" customFormat="1" ht="12.75" hidden="1">
      <c r="A296" s="189">
        <v>299</v>
      </c>
      <c r="B296" s="201" t="s">
        <v>104</v>
      </c>
      <c r="C296" s="204" t="s">
        <v>105</v>
      </c>
      <c r="D296" s="192" t="s">
        <v>17</v>
      </c>
      <c r="E296" s="166">
        <v>12</v>
      </c>
      <c r="F296" s="210">
        <v>8350</v>
      </c>
      <c r="G296" s="79">
        <v>2</v>
      </c>
      <c r="H296" s="77">
        <f t="shared" si="55"/>
        <v>14.967168587999998</v>
      </c>
      <c r="I296" s="74" t="str">
        <f t="shared" si="41"/>
        <v xml:space="preserve"> </v>
      </c>
      <c r="J296" s="84">
        <f t="shared" si="42"/>
        <v>0</v>
      </c>
      <c r="K296" s="84">
        <f t="shared" si="60"/>
        <v>0</v>
      </c>
      <c r="L296" s="93" t="str">
        <f t="shared" si="44"/>
        <v xml:space="preserve"> </v>
      </c>
      <c r="M296" s="76" t="str">
        <f t="shared" si="68"/>
        <v xml:space="preserve"> </v>
      </c>
      <c r="N296" s="103">
        <f t="shared" si="45"/>
        <v>0</v>
      </c>
      <c r="O296" s="103">
        <f t="shared" si="61"/>
        <v>0</v>
      </c>
      <c r="P296" s="104" t="str">
        <f t="shared" si="62"/>
        <v xml:space="preserve"> </v>
      </c>
      <c r="Q296" s="121" t="str">
        <f t="shared" si="69"/>
        <v xml:space="preserve"> </v>
      </c>
      <c r="R296" s="122">
        <f t="shared" si="63"/>
        <v>0</v>
      </c>
      <c r="S296" s="76" t="str">
        <f t="shared" si="64"/>
        <v xml:space="preserve"> </v>
      </c>
      <c r="T296" s="103">
        <f t="shared" si="65"/>
        <v>0</v>
      </c>
      <c r="U296" s="103">
        <f t="shared" si="66"/>
        <v>0</v>
      </c>
      <c r="V296" s="104" t="str">
        <f t="shared" si="67"/>
        <v xml:space="preserve"> </v>
      </c>
    </row>
    <row r="297" spans="1:22" s="13" customFormat="1" ht="12.75" hidden="1">
      <c r="A297" s="189">
        <v>300</v>
      </c>
      <c r="B297" s="201" t="s">
        <v>104</v>
      </c>
      <c r="C297" s="204" t="s">
        <v>105</v>
      </c>
      <c r="D297" s="192" t="s">
        <v>17</v>
      </c>
      <c r="E297" s="166">
        <v>12</v>
      </c>
      <c r="F297" s="210">
        <v>8550</v>
      </c>
      <c r="G297" s="79">
        <v>12</v>
      </c>
      <c r="H297" s="77">
        <f t="shared" si="55"/>
        <v>91.953981863999999</v>
      </c>
      <c r="I297" s="74" t="str">
        <f t="shared" si="41"/>
        <v xml:space="preserve"> </v>
      </c>
      <c r="J297" s="84">
        <f t="shared" si="42"/>
        <v>0</v>
      </c>
      <c r="K297" s="84">
        <f t="shared" si="60"/>
        <v>0</v>
      </c>
      <c r="L297" s="93" t="str">
        <f t="shared" si="44"/>
        <v xml:space="preserve"> </v>
      </c>
      <c r="M297" s="76" t="str">
        <f t="shared" si="68"/>
        <v xml:space="preserve"> </v>
      </c>
      <c r="N297" s="103">
        <f t="shared" si="45"/>
        <v>0</v>
      </c>
      <c r="O297" s="103">
        <f t="shared" si="61"/>
        <v>0</v>
      </c>
      <c r="P297" s="104" t="str">
        <f t="shared" si="62"/>
        <v xml:space="preserve"> </v>
      </c>
      <c r="Q297" s="121" t="str">
        <f t="shared" si="69"/>
        <v xml:space="preserve"> </v>
      </c>
      <c r="R297" s="122">
        <f t="shared" si="63"/>
        <v>0</v>
      </c>
      <c r="S297" s="76" t="str">
        <f t="shared" si="64"/>
        <v xml:space="preserve"> </v>
      </c>
      <c r="T297" s="103">
        <f t="shared" si="65"/>
        <v>0</v>
      </c>
      <c r="U297" s="103">
        <f t="shared" si="66"/>
        <v>0</v>
      </c>
      <c r="V297" s="104" t="str">
        <f t="shared" si="67"/>
        <v xml:space="preserve"> </v>
      </c>
    </row>
    <row r="298" spans="1:22" s="13" customFormat="1" ht="12.75" hidden="1">
      <c r="A298" s="189">
        <v>301</v>
      </c>
      <c r="B298" s="201" t="s">
        <v>104</v>
      </c>
      <c r="C298" s="204" t="s">
        <v>105</v>
      </c>
      <c r="D298" s="192" t="s">
        <v>17</v>
      </c>
      <c r="E298" s="166">
        <v>16</v>
      </c>
      <c r="F298" s="210">
        <f>4975*2</f>
        <v>9950</v>
      </c>
      <c r="G298" s="79">
        <v>1</v>
      </c>
      <c r="H298" s="77">
        <f t="shared" si="55"/>
        <v>15.853448031999999</v>
      </c>
      <c r="I298" s="74">
        <f t="shared" si="41"/>
        <v>16</v>
      </c>
      <c r="J298" s="84">
        <f t="shared" si="42"/>
        <v>2050</v>
      </c>
      <c r="K298" s="84">
        <f t="shared" si="60"/>
        <v>1</v>
      </c>
      <c r="L298" s="93">
        <f t="shared" si="44"/>
        <v>3.2339487999999998</v>
      </c>
      <c r="M298" s="76" t="str">
        <f t="shared" si="68"/>
        <v xml:space="preserve"> </v>
      </c>
      <c r="N298" s="103">
        <f t="shared" si="45"/>
        <v>0</v>
      </c>
      <c r="O298" s="103">
        <f t="shared" si="61"/>
        <v>0</v>
      </c>
      <c r="P298" s="104" t="str">
        <f t="shared" si="62"/>
        <v xml:space="preserve"> </v>
      </c>
      <c r="Q298" s="121">
        <f t="shared" si="69"/>
        <v>16</v>
      </c>
      <c r="R298" s="122">
        <f t="shared" si="63"/>
        <v>4</v>
      </c>
      <c r="S298" s="76">
        <f t="shared" si="64"/>
        <v>16</v>
      </c>
      <c r="T298" s="103">
        <f t="shared" si="65"/>
        <v>150</v>
      </c>
      <c r="U298" s="103">
        <f t="shared" si="66"/>
        <v>1</v>
      </c>
      <c r="V298" s="104">
        <f t="shared" si="67"/>
        <v>0.23663039999999999</v>
      </c>
    </row>
    <row r="299" spans="1:22" s="13" customFormat="1" ht="12.75" hidden="1">
      <c r="A299" s="189">
        <v>302</v>
      </c>
      <c r="B299" s="201" t="s">
        <v>106</v>
      </c>
      <c r="C299" s="204" t="s">
        <v>107</v>
      </c>
      <c r="D299" s="192" t="s">
        <v>17</v>
      </c>
      <c r="E299" s="166">
        <v>12</v>
      </c>
      <c r="F299" s="210">
        <v>2600</v>
      </c>
      <c r="G299" s="79">
        <v>1</v>
      </c>
      <c r="H299" s="77">
        <f t="shared" si="55"/>
        <v>2.3302178639999998</v>
      </c>
      <c r="I299" s="74" t="str">
        <f t="shared" si="41"/>
        <v xml:space="preserve"> </v>
      </c>
      <c r="J299" s="84">
        <f t="shared" si="42"/>
        <v>0</v>
      </c>
      <c r="K299" s="84">
        <f t="shared" si="60"/>
        <v>0</v>
      </c>
      <c r="L299" s="93" t="str">
        <f t="shared" si="44"/>
        <v xml:space="preserve"> </v>
      </c>
      <c r="M299" s="76" t="str">
        <f t="shared" si="68"/>
        <v xml:space="preserve"> </v>
      </c>
      <c r="N299" s="103">
        <f t="shared" si="45"/>
        <v>0</v>
      </c>
      <c r="O299" s="103">
        <f t="shared" si="61"/>
        <v>0</v>
      </c>
      <c r="P299" s="104" t="str">
        <f t="shared" si="62"/>
        <v xml:space="preserve"> </v>
      </c>
      <c r="Q299" s="121" t="str">
        <f t="shared" si="69"/>
        <v xml:space="preserve"> </v>
      </c>
      <c r="R299" s="122">
        <f t="shared" si="63"/>
        <v>0</v>
      </c>
      <c r="S299" s="76" t="str">
        <f t="shared" si="64"/>
        <v xml:space="preserve"> </v>
      </c>
      <c r="T299" s="103">
        <f t="shared" si="65"/>
        <v>0</v>
      </c>
      <c r="U299" s="103">
        <f t="shared" si="66"/>
        <v>0</v>
      </c>
      <c r="V299" s="104" t="str">
        <f t="shared" si="67"/>
        <v xml:space="preserve"> </v>
      </c>
    </row>
    <row r="300" spans="1:22" s="13" customFormat="1" ht="12.75" hidden="1">
      <c r="A300" s="189">
        <v>303</v>
      </c>
      <c r="B300" s="201" t="s">
        <v>106</v>
      </c>
      <c r="C300" s="204" t="s">
        <v>107</v>
      </c>
      <c r="D300" s="192" t="s">
        <v>17</v>
      </c>
      <c r="E300" s="166">
        <v>12</v>
      </c>
      <c r="F300" s="210">
        <v>2800</v>
      </c>
      <c r="G300" s="79">
        <v>1</v>
      </c>
      <c r="H300" s="77">
        <f t="shared" si="55"/>
        <v>2.5094653919999996</v>
      </c>
      <c r="I300" s="74" t="str">
        <f t="shared" si="41"/>
        <v xml:space="preserve"> </v>
      </c>
      <c r="J300" s="84">
        <f t="shared" si="42"/>
        <v>0</v>
      </c>
      <c r="K300" s="84">
        <f t="shared" si="60"/>
        <v>0</v>
      </c>
      <c r="L300" s="93" t="str">
        <f t="shared" si="44"/>
        <v xml:space="preserve"> </v>
      </c>
      <c r="M300" s="76" t="str">
        <f t="shared" ref="M300:M331" si="70">IF(N300&gt;0,E300," ")</f>
        <v xml:space="preserve"> </v>
      </c>
      <c r="N300" s="103">
        <f t="shared" si="45"/>
        <v>0</v>
      </c>
      <c r="O300" s="103">
        <f t="shared" si="61"/>
        <v>0</v>
      </c>
      <c r="P300" s="104" t="str">
        <f t="shared" si="62"/>
        <v xml:space="preserve"> </v>
      </c>
      <c r="Q300" s="121" t="str">
        <f t="shared" ref="Q300:Q331" si="71">IF(R300&gt;0,$E300," ")</f>
        <v xml:space="preserve"> </v>
      </c>
      <c r="R300" s="122">
        <f t="shared" si="63"/>
        <v>0</v>
      </c>
      <c r="S300" s="76" t="str">
        <f t="shared" si="64"/>
        <v xml:space="preserve"> </v>
      </c>
      <c r="T300" s="103">
        <f t="shared" si="65"/>
        <v>0</v>
      </c>
      <c r="U300" s="103">
        <f t="shared" si="66"/>
        <v>0</v>
      </c>
      <c r="V300" s="104" t="str">
        <f t="shared" si="67"/>
        <v xml:space="preserve"> </v>
      </c>
    </row>
    <row r="301" spans="1:22" s="13" customFormat="1" ht="12.75" hidden="1">
      <c r="A301" s="189">
        <v>304</v>
      </c>
      <c r="B301" s="201" t="s">
        <v>106</v>
      </c>
      <c r="C301" s="204" t="s">
        <v>107</v>
      </c>
      <c r="D301" s="192" t="s">
        <v>17</v>
      </c>
      <c r="E301" s="166">
        <v>12</v>
      </c>
      <c r="F301" s="210">
        <v>5450</v>
      </c>
      <c r="G301" s="79">
        <v>1</v>
      </c>
      <c r="H301" s="77">
        <f t="shared" si="55"/>
        <v>4.8844951380000001</v>
      </c>
      <c r="I301" s="74" t="str">
        <f t="shared" si="41"/>
        <v xml:space="preserve"> </v>
      </c>
      <c r="J301" s="84">
        <f t="shared" si="42"/>
        <v>0</v>
      </c>
      <c r="K301" s="84">
        <f t="shared" ref="K301:K358" si="72">IF(J301&gt;0,G301,0)</f>
        <v>0</v>
      </c>
      <c r="L301" s="93" t="str">
        <f t="shared" si="44"/>
        <v xml:space="preserve"> </v>
      </c>
      <c r="M301" s="76" t="str">
        <f t="shared" si="70"/>
        <v xml:space="preserve"> </v>
      </c>
      <c r="N301" s="103">
        <f t="shared" si="45"/>
        <v>0</v>
      </c>
      <c r="O301" s="103">
        <f t="shared" ref="O301:O358" si="73">IF(N301&gt;0,G301,0)</f>
        <v>0</v>
      </c>
      <c r="P301" s="104" t="str">
        <f t="shared" ref="P301:P358" si="74">IF(N301&gt;0,$E301*$E301*N301*3.14/4*0.00000785*O301," ")</f>
        <v xml:space="preserve"> </v>
      </c>
      <c r="Q301" s="121" t="str">
        <f t="shared" si="71"/>
        <v xml:space="preserve"> </v>
      </c>
      <c r="R301" s="122">
        <f t="shared" ref="R301:R358" si="75">IF($E301=25,IF(J301&gt;0, INT(J301/787)*K301,0),IF($E301=20,IF(J301&gt;0, INT(J301/600)*K301,0),IF($E301=16,IF(J301&gt;0, INT(J301/475)*K301,0),0)))</f>
        <v>0</v>
      </c>
      <c r="S301" s="76" t="str">
        <f t="shared" ref="S301:S358" si="76">IF(T301&gt;0,E301," ")</f>
        <v xml:space="preserve"> </v>
      </c>
      <c r="T301" s="103">
        <f t="shared" ref="T301:T358" si="77">IF(N301&gt;0,N301,IF(Q301=25,J301-((R301/K301)*787),IF(Q301=20,J301-((R301/K301)*600),IF(Q301=16,J301-((R301/K301)*475),0))))</f>
        <v>0</v>
      </c>
      <c r="U301" s="103">
        <f t="shared" ref="U301:U358" si="78">IF(T301&gt;0,K301+O301,0)</f>
        <v>0</v>
      </c>
      <c r="V301" s="104" t="str">
        <f t="shared" ref="V301:V358" si="79">IF(T301&gt;0,$E301*$E301*T301*3.14/4*0.00000785*U301," ")</f>
        <v xml:space="preserve"> </v>
      </c>
    </row>
    <row r="302" spans="1:22" s="13" customFormat="1" ht="12.75" hidden="1">
      <c r="A302" s="189">
        <v>305</v>
      </c>
      <c r="B302" s="201" t="s">
        <v>106</v>
      </c>
      <c r="C302" s="204" t="s">
        <v>107</v>
      </c>
      <c r="D302" s="192" t="s">
        <v>17</v>
      </c>
      <c r="E302" s="166">
        <v>12</v>
      </c>
      <c r="F302" s="210">
        <v>5550</v>
      </c>
      <c r="G302" s="79">
        <v>1</v>
      </c>
      <c r="H302" s="77">
        <f t="shared" si="55"/>
        <v>4.9741189019999998</v>
      </c>
      <c r="I302" s="74" t="str">
        <f t="shared" si="41"/>
        <v xml:space="preserve"> </v>
      </c>
      <c r="J302" s="84">
        <f t="shared" si="42"/>
        <v>0</v>
      </c>
      <c r="K302" s="84">
        <f t="shared" si="72"/>
        <v>0</v>
      </c>
      <c r="L302" s="93" t="str">
        <f t="shared" si="44"/>
        <v xml:space="preserve"> </v>
      </c>
      <c r="M302" s="76" t="str">
        <f t="shared" si="70"/>
        <v xml:space="preserve"> </v>
      </c>
      <c r="N302" s="103">
        <f t="shared" si="45"/>
        <v>0</v>
      </c>
      <c r="O302" s="103">
        <f t="shared" si="73"/>
        <v>0</v>
      </c>
      <c r="P302" s="104" t="str">
        <f t="shared" si="74"/>
        <v xml:space="preserve"> </v>
      </c>
      <c r="Q302" s="121" t="str">
        <f t="shared" si="71"/>
        <v xml:space="preserve"> </v>
      </c>
      <c r="R302" s="122">
        <f t="shared" si="75"/>
        <v>0</v>
      </c>
      <c r="S302" s="76" t="str">
        <f t="shared" si="76"/>
        <v xml:space="preserve"> </v>
      </c>
      <c r="T302" s="103">
        <f t="shared" si="77"/>
        <v>0</v>
      </c>
      <c r="U302" s="103">
        <f t="shared" si="78"/>
        <v>0</v>
      </c>
      <c r="V302" s="104" t="str">
        <f t="shared" si="79"/>
        <v xml:space="preserve"> </v>
      </c>
    </row>
    <row r="303" spans="1:22" s="13" customFormat="1" ht="12.75" hidden="1">
      <c r="A303" s="189">
        <v>306</v>
      </c>
      <c r="B303" s="201" t="s">
        <v>106</v>
      </c>
      <c r="C303" s="204" t="s">
        <v>107</v>
      </c>
      <c r="D303" s="192" t="s">
        <v>17</v>
      </c>
      <c r="E303" s="166">
        <v>12</v>
      </c>
      <c r="F303" s="210">
        <v>6200</v>
      </c>
      <c r="G303" s="79">
        <v>2</v>
      </c>
      <c r="H303" s="77">
        <f t="shared" si="55"/>
        <v>11.113346735999999</v>
      </c>
      <c r="I303" s="74" t="str">
        <f t="shared" si="41"/>
        <v xml:space="preserve"> </v>
      </c>
      <c r="J303" s="84">
        <f t="shared" si="42"/>
        <v>0</v>
      </c>
      <c r="K303" s="84">
        <f t="shared" si="72"/>
        <v>0</v>
      </c>
      <c r="L303" s="93" t="str">
        <f t="shared" si="44"/>
        <v xml:space="preserve"> </v>
      </c>
      <c r="M303" s="76" t="str">
        <f t="shared" si="70"/>
        <v xml:space="preserve"> </v>
      </c>
      <c r="N303" s="103">
        <f t="shared" si="45"/>
        <v>0</v>
      </c>
      <c r="O303" s="103">
        <f t="shared" si="73"/>
        <v>0</v>
      </c>
      <c r="P303" s="104" t="str">
        <f t="shared" si="74"/>
        <v xml:space="preserve"> </v>
      </c>
      <c r="Q303" s="121" t="str">
        <f t="shared" si="71"/>
        <v xml:space="preserve"> </v>
      </c>
      <c r="R303" s="122">
        <f t="shared" si="75"/>
        <v>0</v>
      </c>
      <c r="S303" s="76" t="str">
        <f t="shared" si="76"/>
        <v xml:space="preserve"> </v>
      </c>
      <c r="T303" s="103">
        <f t="shared" si="77"/>
        <v>0</v>
      </c>
      <c r="U303" s="103">
        <f t="shared" si="78"/>
        <v>0</v>
      </c>
      <c r="V303" s="104" t="str">
        <f t="shared" si="79"/>
        <v xml:space="preserve"> </v>
      </c>
    </row>
    <row r="304" spans="1:22" s="13" customFormat="1" ht="12.75" hidden="1">
      <c r="A304" s="189">
        <v>307</v>
      </c>
      <c r="B304" s="201" t="s">
        <v>106</v>
      </c>
      <c r="C304" s="204" t="s">
        <v>107</v>
      </c>
      <c r="D304" s="192" t="s">
        <v>17</v>
      </c>
      <c r="E304" s="166">
        <v>12</v>
      </c>
      <c r="F304" s="210">
        <v>6250</v>
      </c>
      <c r="G304" s="79">
        <v>8</v>
      </c>
      <c r="H304" s="77">
        <f t="shared" si="55"/>
        <v>44.811881999999997</v>
      </c>
      <c r="I304" s="74" t="str">
        <f t="shared" si="41"/>
        <v xml:space="preserve"> </v>
      </c>
      <c r="J304" s="84">
        <f t="shared" si="42"/>
        <v>0</v>
      </c>
      <c r="K304" s="84">
        <f t="shared" si="72"/>
        <v>0</v>
      </c>
      <c r="L304" s="93" t="str">
        <f t="shared" si="44"/>
        <v xml:space="preserve"> </v>
      </c>
      <c r="M304" s="76" t="str">
        <f t="shared" si="70"/>
        <v xml:space="preserve"> </v>
      </c>
      <c r="N304" s="103">
        <f t="shared" si="45"/>
        <v>0</v>
      </c>
      <c r="O304" s="103">
        <f t="shared" si="73"/>
        <v>0</v>
      </c>
      <c r="P304" s="104" t="str">
        <f t="shared" si="74"/>
        <v xml:space="preserve"> </v>
      </c>
      <c r="Q304" s="121" t="str">
        <f t="shared" si="71"/>
        <v xml:space="preserve"> </v>
      </c>
      <c r="R304" s="122">
        <f t="shared" si="75"/>
        <v>0</v>
      </c>
      <c r="S304" s="76" t="str">
        <f t="shared" si="76"/>
        <v xml:space="preserve"> </v>
      </c>
      <c r="T304" s="103">
        <f t="shared" si="77"/>
        <v>0</v>
      </c>
      <c r="U304" s="103">
        <f t="shared" si="78"/>
        <v>0</v>
      </c>
      <c r="V304" s="104" t="str">
        <f t="shared" si="79"/>
        <v xml:space="preserve"> </v>
      </c>
    </row>
    <row r="305" spans="1:22" s="13" customFormat="1" ht="12.75" hidden="1">
      <c r="A305" s="189">
        <v>308</v>
      </c>
      <c r="B305" s="201" t="s">
        <v>106</v>
      </c>
      <c r="C305" s="204" t="s">
        <v>107</v>
      </c>
      <c r="D305" s="192" t="s">
        <v>17</v>
      </c>
      <c r="E305" s="166">
        <v>12</v>
      </c>
      <c r="F305" s="210">
        <v>6300</v>
      </c>
      <c r="G305" s="79">
        <v>6</v>
      </c>
      <c r="H305" s="77">
        <f t="shared" si="55"/>
        <v>33.877782791999991</v>
      </c>
      <c r="I305" s="74" t="str">
        <f t="shared" si="41"/>
        <v xml:space="preserve"> </v>
      </c>
      <c r="J305" s="84">
        <f t="shared" si="42"/>
        <v>0</v>
      </c>
      <c r="K305" s="84">
        <f t="shared" si="72"/>
        <v>0</v>
      </c>
      <c r="L305" s="93" t="str">
        <f t="shared" si="44"/>
        <v xml:space="preserve"> </v>
      </c>
      <c r="M305" s="76" t="str">
        <f t="shared" si="70"/>
        <v xml:space="preserve"> </v>
      </c>
      <c r="N305" s="103">
        <f t="shared" si="45"/>
        <v>0</v>
      </c>
      <c r="O305" s="103">
        <f t="shared" si="73"/>
        <v>0</v>
      </c>
      <c r="P305" s="104" t="str">
        <f t="shared" si="74"/>
        <v xml:space="preserve"> </v>
      </c>
      <c r="Q305" s="121" t="str">
        <f t="shared" si="71"/>
        <v xml:space="preserve"> </v>
      </c>
      <c r="R305" s="122">
        <f t="shared" si="75"/>
        <v>0</v>
      </c>
      <c r="S305" s="76" t="str">
        <f t="shared" si="76"/>
        <v xml:space="preserve"> </v>
      </c>
      <c r="T305" s="103">
        <f t="shared" si="77"/>
        <v>0</v>
      </c>
      <c r="U305" s="103">
        <f t="shared" si="78"/>
        <v>0</v>
      </c>
      <c r="V305" s="104" t="str">
        <f t="shared" si="79"/>
        <v xml:space="preserve"> </v>
      </c>
    </row>
    <row r="306" spans="1:22" s="13" customFormat="1" ht="12.75" hidden="1">
      <c r="A306" s="189">
        <v>309</v>
      </c>
      <c r="B306" s="201" t="s">
        <v>106</v>
      </c>
      <c r="C306" s="204" t="s">
        <v>107</v>
      </c>
      <c r="D306" s="192" t="s">
        <v>17</v>
      </c>
      <c r="E306" s="166">
        <v>12</v>
      </c>
      <c r="F306" s="210">
        <v>6350</v>
      </c>
      <c r="G306" s="79">
        <v>8</v>
      </c>
      <c r="H306" s="77">
        <f t="shared" si="55"/>
        <v>45.528872111999995</v>
      </c>
      <c r="I306" s="74" t="str">
        <f t="shared" si="41"/>
        <v xml:space="preserve"> </v>
      </c>
      <c r="J306" s="84">
        <f t="shared" si="42"/>
        <v>0</v>
      </c>
      <c r="K306" s="84">
        <f t="shared" si="72"/>
        <v>0</v>
      </c>
      <c r="L306" s="93" t="str">
        <f t="shared" si="44"/>
        <v xml:space="preserve"> </v>
      </c>
      <c r="M306" s="76" t="str">
        <f t="shared" si="70"/>
        <v xml:space="preserve"> </v>
      </c>
      <c r="N306" s="103">
        <f t="shared" si="45"/>
        <v>0</v>
      </c>
      <c r="O306" s="103">
        <f t="shared" si="73"/>
        <v>0</v>
      </c>
      <c r="P306" s="104" t="str">
        <f t="shared" si="74"/>
        <v xml:space="preserve"> </v>
      </c>
      <c r="Q306" s="121" t="str">
        <f t="shared" si="71"/>
        <v xml:space="preserve"> </v>
      </c>
      <c r="R306" s="122">
        <f t="shared" si="75"/>
        <v>0</v>
      </c>
      <c r="S306" s="76" t="str">
        <f t="shared" si="76"/>
        <v xml:space="preserve"> </v>
      </c>
      <c r="T306" s="103">
        <f t="shared" si="77"/>
        <v>0</v>
      </c>
      <c r="U306" s="103">
        <f t="shared" si="78"/>
        <v>0</v>
      </c>
      <c r="V306" s="104" t="str">
        <f t="shared" si="79"/>
        <v xml:space="preserve"> </v>
      </c>
    </row>
    <row r="307" spans="1:22" s="13" customFormat="1" ht="12.75" hidden="1">
      <c r="A307" s="189">
        <v>310</v>
      </c>
      <c r="B307" s="201" t="s">
        <v>106</v>
      </c>
      <c r="C307" s="204" t="s">
        <v>107</v>
      </c>
      <c r="D307" s="192" t="s">
        <v>17</v>
      </c>
      <c r="E307" s="166">
        <v>12</v>
      </c>
      <c r="F307" s="210">
        <v>1000</v>
      </c>
      <c r="G307" s="79">
        <v>18</v>
      </c>
      <c r="H307" s="77">
        <f t="shared" si="55"/>
        <v>16.132277519999999</v>
      </c>
      <c r="I307" s="74" t="str">
        <f t="shared" si="41"/>
        <v xml:space="preserve"> </v>
      </c>
      <c r="J307" s="84">
        <f t="shared" si="42"/>
        <v>0</v>
      </c>
      <c r="K307" s="84">
        <f t="shared" si="72"/>
        <v>0</v>
      </c>
      <c r="L307" s="93" t="str">
        <f t="shared" si="44"/>
        <v xml:space="preserve"> </v>
      </c>
      <c r="M307" s="76" t="str">
        <f t="shared" si="70"/>
        <v xml:space="preserve"> </v>
      </c>
      <c r="N307" s="103">
        <f t="shared" si="45"/>
        <v>0</v>
      </c>
      <c r="O307" s="103">
        <f t="shared" si="73"/>
        <v>0</v>
      </c>
      <c r="P307" s="104" t="str">
        <f t="shared" si="74"/>
        <v xml:space="preserve"> </v>
      </c>
      <c r="Q307" s="121" t="str">
        <f t="shared" si="71"/>
        <v xml:space="preserve"> </v>
      </c>
      <c r="R307" s="122">
        <f t="shared" si="75"/>
        <v>0</v>
      </c>
      <c r="S307" s="76" t="str">
        <f t="shared" si="76"/>
        <v xml:space="preserve"> </v>
      </c>
      <c r="T307" s="103">
        <f t="shared" si="77"/>
        <v>0</v>
      </c>
      <c r="U307" s="103">
        <f t="shared" si="78"/>
        <v>0</v>
      </c>
      <c r="V307" s="104" t="str">
        <f t="shared" si="79"/>
        <v xml:space="preserve"> </v>
      </c>
    </row>
    <row r="308" spans="1:22" s="13" customFormat="1" ht="12.75" hidden="1">
      <c r="A308" s="189">
        <v>311</v>
      </c>
      <c r="B308" s="201" t="s">
        <v>106</v>
      </c>
      <c r="C308" s="204" t="s">
        <v>107</v>
      </c>
      <c r="D308" s="192" t="s">
        <v>17</v>
      </c>
      <c r="E308" s="166">
        <v>12</v>
      </c>
      <c r="F308" s="210">
        <v>1050</v>
      </c>
      <c r="G308" s="79">
        <v>24</v>
      </c>
      <c r="H308" s="77">
        <f t="shared" si="55"/>
        <v>22.585188527999996</v>
      </c>
      <c r="I308" s="74" t="str">
        <f t="shared" si="41"/>
        <v xml:space="preserve"> </v>
      </c>
      <c r="J308" s="84">
        <f t="shared" si="42"/>
        <v>0</v>
      </c>
      <c r="K308" s="84">
        <f t="shared" si="72"/>
        <v>0</v>
      </c>
      <c r="L308" s="93" t="str">
        <f t="shared" si="44"/>
        <v xml:space="preserve"> </v>
      </c>
      <c r="M308" s="76" t="str">
        <f t="shared" si="70"/>
        <v xml:space="preserve"> </v>
      </c>
      <c r="N308" s="103">
        <f t="shared" si="45"/>
        <v>0</v>
      </c>
      <c r="O308" s="103">
        <f t="shared" si="73"/>
        <v>0</v>
      </c>
      <c r="P308" s="104" t="str">
        <f t="shared" si="74"/>
        <v xml:space="preserve"> </v>
      </c>
      <c r="Q308" s="121" t="str">
        <f t="shared" si="71"/>
        <v xml:space="preserve"> </v>
      </c>
      <c r="R308" s="122">
        <f t="shared" si="75"/>
        <v>0</v>
      </c>
      <c r="S308" s="76" t="str">
        <f t="shared" si="76"/>
        <v xml:space="preserve"> </v>
      </c>
      <c r="T308" s="103">
        <f t="shared" si="77"/>
        <v>0</v>
      </c>
      <c r="U308" s="103">
        <f t="shared" si="78"/>
        <v>0</v>
      </c>
      <c r="V308" s="104" t="str">
        <f t="shared" si="79"/>
        <v xml:space="preserve"> </v>
      </c>
    </row>
    <row r="309" spans="1:22" s="13" customFormat="1" ht="12.75" hidden="1">
      <c r="A309" s="189">
        <v>312</v>
      </c>
      <c r="B309" s="201" t="s">
        <v>106</v>
      </c>
      <c r="C309" s="204" t="s">
        <v>107</v>
      </c>
      <c r="D309" s="192" t="s">
        <v>17</v>
      </c>
      <c r="E309" s="166">
        <v>12</v>
      </c>
      <c r="F309" s="210">
        <v>1100</v>
      </c>
      <c r="G309" s="79">
        <v>2</v>
      </c>
      <c r="H309" s="77">
        <f t="shared" si="55"/>
        <v>1.9717228079999998</v>
      </c>
      <c r="I309" s="74" t="str">
        <f t="shared" si="41"/>
        <v xml:space="preserve"> </v>
      </c>
      <c r="J309" s="84">
        <f t="shared" si="42"/>
        <v>0</v>
      </c>
      <c r="K309" s="84">
        <f t="shared" si="72"/>
        <v>0</v>
      </c>
      <c r="L309" s="93" t="str">
        <f t="shared" si="44"/>
        <v xml:space="preserve"> </v>
      </c>
      <c r="M309" s="76" t="str">
        <f t="shared" si="70"/>
        <v xml:space="preserve"> </v>
      </c>
      <c r="N309" s="103">
        <f t="shared" si="45"/>
        <v>0</v>
      </c>
      <c r="O309" s="103">
        <f t="shared" si="73"/>
        <v>0</v>
      </c>
      <c r="P309" s="104" t="str">
        <f t="shared" si="74"/>
        <v xml:space="preserve"> </v>
      </c>
      <c r="Q309" s="121" t="str">
        <f t="shared" si="71"/>
        <v xml:space="preserve"> </v>
      </c>
      <c r="R309" s="122">
        <f t="shared" si="75"/>
        <v>0</v>
      </c>
      <c r="S309" s="76" t="str">
        <f t="shared" si="76"/>
        <v xml:space="preserve"> </v>
      </c>
      <c r="T309" s="103">
        <f t="shared" si="77"/>
        <v>0</v>
      </c>
      <c r="U309" s="103">
        <f t="shared" si="78"/>
        <v>0</v>
      </c>
      <c r="V309" s="104" t="str">
        <f t="shared" si="79"/>
        <v xml:space="preserve"> </v>
      </c>
    </row>
    <row r="310" spans="1:22" s="13" customFormat="1" ht="12.75" hidden="1">
      <c r="A310" s="189">
        <v>313</v>
      </c>
      <c r="B310" s="201" t="s">
        <v>106</v>
      </c>
      <c r="C310" s="204" t="s">
        <v>107</v>
      </c>
      <c r="D310" s="192" t="s">
        <v>17</v>
      </c>
      <c r="E310" s="166">
        <v>12</v>
      </c>
      <c r="F310" s="210">
        <v>1150</v>
      </c>
      <c r="G310" s="79">
        <v>10</v>
      </c>
      <c r="H310" s="77">
        <f t="shared" si="55"/>
        <v>10.306732859999999</v>
      </c>
      <c r="I310" s="74" t="str">
        <f t="shared" si="41"/>
        <v xml:space="preserve"> </v>
      </c>
      <c r="J310" s="84">
        <f t="shared" si="42"/>
        <v>0</v>
      </c>
      <c r="K310" s="84">
        <f t="shared" si="72"/>
        <v>0</v>
      </c>
      <c r="L310" s="93" t="str">
        <f t="shared" si="44"/>
        <v xml:space="preserve"> </v>
      </c>
      <c r="M310" s="76" t="str">
        <f t="shared" si="70"/>
        <v xml:space="preserve"> </v>
      </c>
      <c r="N310" s="103">
        <f t="shared" si="45"/>
        <v>0</v>
      </c>
      <c r="O310" s="103">
        <f t="shared" si="73"/>
        <v>0</v>
      </c>
      <c r="P310" s="104" t="str">
        <f t="shared" si="74"/>
        <v xml:space="preserve"> </v>
      </c>
      <c r="Q310" s="121" t="str">
        <f t="shared" si="71"/>
        <v xml:space="preserve"> </v>
      </c>
      <c r="R310" s="122">
        <f t="shared" si="75"/>
        <v>0</v>
      </c>
      <c r="S310" s="76" t="str">
        <f t="shared" si="76"/>
        <v xml:space="preserve"> </v>
      </c>
      <c r="T310" s="103">
        <f t="shared" si="77"/>
        <v>0</v>
      </c>
      <c r="U310" s="103">
        <f t="shared" si="78"/>
        <v>0</v>
      </c>
      <c r="V310" s="104" t="str">
        <f t="shared" si="79"/>
        <v xml:space="preserve"> </v>
      </c>
    </row>
    <row r="311" spans="1:22" s="13" customFormat="1" ht="12.75" hidden="1">
      <c r="A311" s="189">
        <v>314</v>
      </c>
      <c r="B311" s="201" t="s">
        <v>106</v>
      </c>
      <c r="C311" s="204" t="s">
        <v>107</v>
      </c>
      <c r="D311" s="192" t="s">
        <v>17</v>
      </c>
      <c r="E311" s="166">
        <v>12</v>
      </c>
      <c r="F311" s="210">
        <v>1200</v>
      </c>
      <c r="G311" s="79">
        <v>2</v>
      </c>
      <c r="H311" s="77">
        <f t="shared" si="55"/>
        <v>2.1509703359999999</v>
      </c>
      <c r="I311" s="74" t="str">
        <f t="shared" si="41"/>
        <v xml:space="preserve"> </v>
      </c>
      <c r="J311" s="84">
        <f t="shared" si="42"/>
        <v>0</v>
      </c>
      <c r="K311" s="84">
        <f t="shared" si="72"/>
        <v>0</v>
      </c>
      <c r="L311" s="93" t="str">
        <f t="shared" si="44"/>
        <v xml:space="preserve"> </v>
      </c>
      <c r="M311" s="76" t="str">
        <f t="shared" si="70"/>
        <v xml:space="preserve"> </v>
      </c>
      <c r="N311" s="103">
        <f t="shared" si="45"/>
        <v>0</v>
      </c>
      <c r="O311" s="103">
        <f t="shared" si="73"/>
        <v>0</v>
      </c>
      <c r="P311" s="104" t="str">
        <f t="shared" si="74"/>
        <v xml:space="preserve"> </v>
      </c>
      <c r="Q311" s="121" t="str">
        <f t="shared" si="71"/>
        <v xml:space="preserve"> </v>
      </c>
      <c r="R311" s="122">
        <f t="shared" si="75"/>
        <v>0</v>
      </c>
      <c r="S311" s="76" t="str">
        <f t="shared" si="76"/>
        <v xml:space="preserve"> </v>
      </c>
      <c r="T311" s="103">
        <f t="shared" si="77"/>
        <v>0</v>
      </c>
      <c r="U311" s="103">
        <f t="shared" si="78"/>
        <v>0</v>
      </c>
      <c r="V311" s="104" t="str">
        <f t="shared" si="79"/>
        <v xml:space="preserve"> </v>
      </c>
    </row>
    <row r="312" spans="1:22" s="13" customFormat="1" ht="12.75" hidden="1">
      <c r="A312" s="189">
        <v>315</v>
      </c>
      <c r="B312" s="201" t="s">
        <v>106</v>
      </c>
      <c r="C312" s="204" t="s">
        <v>107</v>
      </c>
      <c r="D312" s="192" t="s">
        <v>17</v>
      </c>
      <c r="E312" s="166">
        <v>12</v>
      </c>
      <c r="F312" s="210">
        <v>1250</v>
      </c>
      <c r="G312" s="79">
        <v>3</v>
      </c>
      <c r="H312" s="77">
        <f t="shared" si="55"/>
        <v>3.3608911499999996</v>
      </c>
      <c r="I312" s="74" t="str">
        <f t="shared" si="41"/>
        <v xml:space="preserve"> </v>
      </c>
      <c r="J312" s="84">
        <f t="shared" si="42"/>
        <v>0</v>
      </c>
      <c r="K312" s="84">
        <f t="shared" si="72"/>
        <v>0</v>
      </c>
      <c r="L312" s="93" t="str">
        <f t="shared" si="44"/>
        <v xml:space="preserve"> </v>
      </c>
      <c r="M312" s="76" t="str">
        <f t="shared" si="70"/>
        <v xml:space="preserve"> </v>
      </c>
      <c r="N312" s="103">
        <f t="shared" si="45"/>
        <v>0</v>
      </c>
      <c r="O312" s="103">
        <f t="shared" si="73"/>
        <v>0</v>
      </c>
      <c r="P312" s="104" t="str">
        <f t="shared" si="74"/>
        <v xml:space="preserve"> </v>
      </c>
      <c r="Q312" s="121" t="str">
        <f t="shared" si="71"/>
        <v xml:space="preserve"> </v>
      </c>
      <c r="R312" s="122">
        <f t="shared" si="75"/>
        <v>0</v>
      </c>
      <c r="S312" s="76" t="str">
        <f t="shared" si="76"/>
        <v xml:space="preserve"> </v>
      </c>
      <c r="T312" s="103">
        <f t="shared" si="77"/>
        <v>0</v>
      </c>
      <c r="U312" s="103">
        <f t="shared" si="78"/>
        <v>0</v>
      </c>
      <c r="V312" s="104" t="str">
        <f t="shared" si="79"/>
        <v xml:space="preserve"> </v>
      </c>
    </row>
    <row r="313" spans="1:22" s="13" customFormat="1" ht="12.75" hidden="1">
      <c r="A313" s="189">
        <v>316</v>
      </c>
      <c r="B313" s="201" t="s">
        <v>106</v>
      </c>
      <c r="C313" s="204" t="s">
        <v>107</v>
      </c>
      <c r="D313" s="192" t="s">
        <v>17</v>
      </c>
      <c r="E313" s="166">
        <v>12</v>
      </c>
      <c r="F313" s="210">
        <v>1300</v>
      </c>
      <c r="G313" s="79">
        <v>348</v>
      </c>
      <c r="H313" s="77">
        <f t="shared" si="55"/>
        <v>405.45790833599995</v>
      </c>
      <c r="I313" s="74" t="str">
        <f t="shared" si="41"/>
        <v xml:space="preserve"> </v>
      </c>
      <c r="J313" s="84">
        <f t="shared" si="42"/>
        <v>0</v>
      </c>
      <c r="K313" s="84">
        <f t="shared" si="72"/>
        <v>0</v>
      </c>
      <c r="L313" s="93" t="str">
        <f t="shared" si="44"/>
        <v xml:space="preserve"> </v>
      </c>
      <c r="M313" s="76" t="str">
        <f t="shared" si="70"/>
        <v xml:space="preserve"> </v>
      </c>
      <c r="N313" s="103">
        <f t="shared" si="45"/>
        <v>0</v>
      </c>
      <c r="O313" s="103">
        <f t="shared" si="73"/>
        <v>0</v>
      </c>
      <c r="P313" s="104" t="str">
        <f t="shared" si="74"/>
        <v xml:space="preserve"> </v>
      </c>
      <c r="Q313" s="121" t="str">
        <f t="shared" si="71"/>
        <v xml:space="preserve"> </v>
      </c>
      <c r="R313" s="122">
        <f t="shared" si="75"/>
        <v>0</v>
      </c>
      <c r="S313" s="76" t="str">
        <f t="shared" si="76"/>
        <v xml:space="preserve"> </v>
      </c>
      <c r="T313" s="103">
        <f t="shared" si="77"/>
        <v>0</v>
      </c>
      <c r="U313" s="103">
        <f t="shared" si="78"/>
        <v>0</v>
      </c>
      <c r="V313" s="104" t="str">
        <f t="shared" si="79"/>
        <v xml:space="preserve"> </v>
      </c>
    </row>
    <row r="314" spans="1:22" s="13" customFormat="1" ht="12.75" hidden="1">
      <c r="A314" s="189">
        <v>317</v>
      </c>
      <c r="B314" s="201" t="s">
        <v>106</v>
      </c>
      <c r="C314" s="204" t="s">
        <v>107</v>
      </c>
      <c r="D314" s="192" t="s">
        <v>17</v>
      </c>
      <c r="E314" s="166">
        <v>12</v>
      </c>
      <c r="F314" s="210">
        <v>350</v>
      </c>
      <c r="G314" s="79">
        <v>24</v>
      </c>
      <c r="H314" s="77">
        <f t="shared" si="55"/>
        <v>7.5283961759999993</v>
      </c>
      <c r="I314" s="74" t="str">
        <f t="shared" si="41"/>
        <v xml:space="preserve"> </v>
      </c>
      <c r="J314" s="84">
        <f t="shared" si="42"/>
        <v>0</v>
      </c>
      <c r="K314" s="84">
        <f t="shared" si="72"/>
        <v>0</v>
      </c>
      <c r="L314" s="93" t="str">
        <f t="shared" si="44"/>
        <v xml:space="preserve"> </v>
      </c>
      <c r="M314" s="76" t="str">
        <f t="shared" si="70"/>
        <v xml:space="preserve"> </v>
      </c>
      <c r="N314" s="103">
        <f t="shared" si="45"/>
        <v>0</v>
      </c>
      <c r="O314" s="103">
        <f t="shared" si="73"/>
        <v>0</v>
      </c>
      <c r="P314" s="104" t="str">
        <f t="shared" si="74"/>
        <v xml:space="preserve"> </v>
      </c>
      <c r="Q314" s="121" t="str">
        <f t="shared" si="71"/>
        <v xml:space="preserve"> </v>
      </c>
      <c r="R314" s="122">
        <f t="shared" si="75"/>
        <v>0</v>
      </c>
      <c r="S314" s="76" t="str">
        <f t="shared" si="76"/>
        <v xml:space="preserve"> </v>
      </c>
      <c r="T314" s="103">
        <f t="shared" si="77"/>
        <v>0</v>
      </c>
      <c r="U314" s="103">
        <f t="shared" si="78"/>
        <v>0</v>
      </c>
      <c r="V314" s="104" t="str">
        <f t="shared" si="79"/>
        <v xml:space="preserve"> </v>
      </c>
    </row>
    <row r="315" spans="1:22" s="13" customFormat="1" ht="12.75" hidden="1">
      <c r="A315" s="189">
        <v>318</v>
      </c>
      <c r="B315" s="201" t="s">
        <v>106</v>
      </c>
      <c r="C315" s="204" t="s">
        <v>107</v>
      </c>
      <c r="D315" s="192" t="s">
        <v>17</v>
      </c>
      <c r="E315" s="166">
        <v>12</v>
      </c>
      <c r="F315" s="210">
        <v>550</v>
      </c>
      <c r="G315" s="79">
        <v>2</v>
      </c>
      <c r="H315" s="77">
        <f t="shared" si="55"/>
        <v>0.98586140399999989</v>
      </c>
      <c r="I315" s="74" t="str">
        <f t="shared" si="41"/>
        <v xml:space="preserve"> </v>
      </c>
      <c r="J315" s="84">
        <f t="shared" si="42"/>
        <v>0</v>
      </c>
      <c r="K315" s="84">
        <f t="shared" si="72"/>
        <v>0</v>
      </c>
      <c r="L315" s="93" t="str">
        <f t="shared" si="44"/>
        <v xml:space="preserve"> </v>
      </c>
      <c r="M315" s="76" t="str">
        <f t="shared" si="70"/>
        <v xml:space="preserve"> </v>
      </c>
      <c r="N315" s="103">
        <f t="shared" si="45"/>
        <v>0</v>
      </c>
      <c r="O315" s="103">
        <f t="shared" si="73"/>
        <v>0</v>
      </c>
      <c r="P315" s="104" t="str">
        <f t="shared" si="74"/>
        <v xml:space="preserve"> </v>
      </c>
      <c r="Q315" s="121" t="str">
        <f t="shared" si="71"/>
        <v xml:space="preserve"> </v>
      </c>
      <c r="R315" s="122">
        <f t="shared" si="75"/>
        <v>0</v>
      </c>
      <c r="S315" s="76" t="str">
        <f t="shared" si="76"/>
        <v xml:space="preserve"> </v>
      </c>
      <c r="T315" s="103">
        <f t="shared" si="77"/>
        <v>0</v>
      </c>
      <c r="U315" s="103">
        <f t="shared" si="78"/>
        <v>0</v>
      </c>
      <c r="V315" s="104" t="str">
        <f t="shared" si="79"/>
        <v xml:space="preserve"> </v>
      </c>
    </row>
    <row r="316" spans="1:22" s="13" customFormat="1" ht="12.75" hidden="1">
      <c r="A316" s="189">
        <v>319</v>
      </c>
      <c r="B316" s="201" t="s">
        <v>106</v>
      </c>
      <c r="C316" s="204" t="s">
        <v>107</v>
      </c>
      <c r="D316" s="192" t="s">
        <v>17</v>
      </c>
      <c r="E316" s="166">
        <v>12</v>
      </c>
      <c r="F316" s="210">
        <v>650</v>
      </c>
      <c r="G316" s="79">
        <v>12</v>
      </c>
      <c r="H316" s="77">
        <f t="shared" si="55"/>
        <v>6.9906535919999993</v>
      </c>
      <c r="I316" s="74" t="str">
        <f t="shared" si="41"/>
        <v xml:space="preserve"> </v>
      </c>
      <c r="J316" s="84">
        <f t="shared" si="42"/>
        <v>0</v>
      </c>
      <c r="K316" s="84">
        <f t="shared" si="72"/>
        <v>0</v>
      </c>
      <c r="L316" s="93" t="str">
        <f t="shared" si="44"/>
        <v xml:space="preserve"> </v>
      </c>
      <c r="M316" s="76" t="str">
        <f t="shared" si="70"/>
        <v xml:space="preserve"> </v>
      </c>
      <c r="N316" s="103">
        <f t="shared" si="45"/>
        <v>0</v>
      </c>
      <c r="O316" s="103">
        <f t="shared" si="73"/>
        <v>0</v>
      </c>
      <c r="P316" s="104" t="str">
        <f t="shared" si="74"/>
        <v xml:space="preserve"> </v>
      </c>
      <c r="Q316" s="121" t="str">
        <f t="shared" si="71"/>
        <v xml:space="preserve"> </v>
      </c>
      <c r="R316" s="122">
        <f t="shared" si="75"/>
        <v>0</v>
      </c>
      <c r="S316" s="76" t="str">
        <f t="shared" si="76"/>
        <v xml:space="preserve"> </v>
      </c>
      <c r="T316" s="103">
        <f t="shared" si="77"/>
        <v>0</v>
      </c>
      <c r="U316" s="103">
        <f t="shared" si="78"/>
        <v>0</v>
      </c>
      <c r="V316" s="104" t="str">
        <f t="shared" si="79"/>
        <v xml:space="preserve"> </v>
      </c>
    </row>
    <row r="317" spans="1:22" s="13" customFormat="1" ht="12.75" hidden="1">
      <c r="A317" s="189">
        <v>320</v>
      </c>
      <c r="B317" s="201" t="s">
        <v>106</v>
      </c>
      <c r="C317" s="204" t="s">
        <v>107</v>
      </c>
      <c r="D317" s="192" t="s">
        <v>17</v>
      </c>
      <c r="E317" s="166">
        <v>12</v>
      </c>
      <c r="F317" s="210">
        <v>750</v>
      </c>
      <c r="G317" s="79">
        <v>40</v>
      </c>
      <c r="H317" s="77">
        <f t="shared" si="55"/>
        <v>26.887129199999997</v>
      </c>
      <c r="I317" s="74" t="str">
        <f t="shared" si="41"/>
        <v xml:space="preserve"> </v>
      </c>
      <c r="J317" s="84">
        <f t="shared" si="42"/>
        <v>0</v>
      </c>
      <c r="K317" s="84">
        <f t="shared" si="72"/>
        <v>0</v>
      </c>
      <c r="L317" s="93" t="str">
        <f t="shared" si="44"/>
        <v xml:space="preserve"> </v>
      </c>
      <c r="M317" s="76" t="str">
        <f t="shared" si="70"/>
        <v xml:space="preserve"> </v>
      </c>
      <c r="N317" s="103">
        <f t="shared" si="45"/>
        <v>0</v>
      </c>
      <c r="O317" s="103">
        <f t="shared" si="73"/>
        <v>0</v>
      </c>
      <c r="P317" s="104" t="str">
        <f t="shared" si="74"/>
        <v xml:space="preserve"> </v>
      </c>
      <c r="Q317" s="121" t="str">
        <f t="shared" si="71"/>
        <v xml:space="preserve"> </v>
      </c>
      <c r="R317" s="122">
        <f t="shared" si="75"/>
        <v>0</v>
      </c>
      <c r="S317" s="76" t="str">
        <f t="shared" si="76"/>
        <v xml:space="preserve"> </v>
      </c>
      <c r="T317" s="103">
        <f t="shared" si="77"/>
        <v>0</v>
      </c>
      <c r="U317" s="103">
        <f t="shared" si="78"/>
        <v>0</v>
      </c>
      <c r="V317" s="104" t="str">
        <f t="shared" si="79"/>
        <v xml:space="preserve"> </v>
      </c>
    </row>
    <row r="318" spans="1:22" s="13" customFormat="1" ht="12.75" hidden="1">
      <c r="A318" s="189">
        <v>321</v>
      </c>
      <c r="B318" s="201" t="s">
        <v>106</v>
      </c>
      <c r="C318" s="204" t="s">
        <v>107</v>
      </c>
      <c r="D318" s="192" t="s">
        <v>17</v>
      </c>
      <c r="E318" s="166">
        <v>12</v>
      </c>
      <c r="F318" s="210">
        <v>800</v>
      </c>
      <c r="G318" s="79">
        <v>12</v>
      </c>
      <c r="H318" s="77">
        <f t="shared" si="55"/>
        <v>8.6038813439999995</v>
      </c>
      <c r="I318" s="74" t="str">
        <f t="shared" si="41"/>
        <v xml:space="preserve"> </v>
      </c>
      <c r="J318" s="84">
        <f t="shared" si="42"/>
        <v>0</v>
      </c>
      <c r="K318" s="84">
        <f t="shared" si="72"/>
        <v>0</v>
      </c>
      <c r="L318" s="93" t="str">
        <f t="shared" si="44"/>
        <v xml:space="preserve"> </v>
      </c>
      <c r="M318" s="76" t="str">
        <f t="shared" si="70"/>
        <v xml:space="preserve"> </v>
      </c>
      <c r="N318" s="103">
        <f t="shared" si="45"/>
        <v>0</v>
      </c>
      <c r="O318" s="103">
        <f t="shared" si="73"/>
        <v>0</v>
      </c>
      <c r="P318" s="104" t="str">
        <f t="shared" si="74"/>
        <v xml:space="preserve"> </v>
      </c>
      <c r="Q318" s="121" t="str">
        <f t="shared" si="71"/>
        <v xml:space="preserve"> </v>
      </c>
      <c r="R318" s="122">
        <f t="shared" si="75"/>
        <v>0</v>
      </c>
      <c r="S318" s="76" t="str">
        <f t="shared" si="76"/>
        <v xml:space="preserve"> </v>
      </c>
      <c r="T318" s="103">
        <f t="shared" si="77"/>
        <v>0</v>
      </c>
      <c r="U318" s="103">
        <f t="shared" si="78"/>
        <v>0</v>
      </c>
      <c r="V318" s="104" t="str">
        <f t="shared" si="79"/>
        <v xml:space="preserve"> </v>
      </c>
    </row>
    <row r="319" spans="1:22" s="13" customFormat="1" ht="12.75" hidden="1">
      <c r="A319" s="189">
        <v>322</v>
      </c>
      <c r="B319" s="201" t="s">
        <v>106</v>
      </c>
      <c r="C319" s="204" t="s">
        <v>107</v>
      </c>
      <c r="D319" s="192" t="s">
        <v>17</v>
      </c>
      <c r="E319" s="166">
        <v>12</v>
      </c>
      <c r="F319" s="210">
        <v>900</v>
      </c>
      <c r="G319" s="79">
        <v>144</v>
      </c>
      <c r="H319" s="77">
        <f t="shared" si="55"/>
        <v>116.15239814399997</v>
      </c>
      <c r="I319" s="74" t="str">
        <f t="shared" si="41"/>
        <v xml:space="preserve"> </v>
      </c>
      <c r="J319" s="84">
        <f t="shared" si="42"/>
        <v>0</v>
      </c>
      <c r="K319" s="84">
        <f t="shared" si="72"/>
        <v>0</v>
      </c>
      <c r="L319" s="93" t="str">
        <f t="shared" si="44"/>
        <v xml:space="preserve"> </v>
      </c>
      <c r="M319" s="76" t="str">
        <f t="shared" si="70"/>
        <v xml:space="preserve"> </v>
      </c>
      <c r="N319" s="103">
        <f t="shared" si="45"/>
        <v>0</v>
      </c>
      <c r="O319" s="103">
        <f t="shared" si="73"/>
        <v>0</v>
      </c>
      <c r="P319" s="104" t="str">
        <f t="shared" si="74"/>
        <v xml:space="preserve"> </v>
      </c>
      <c r="Q319" s="121" t="str">
        <f t="shared" si="71"/>
        <v xml:space="preserve"> </v>
      </c>
      <c r="R319" s="122">
        <f t="shared" si="75"/>
        <v>0</v>
      </c>
      <c r="S319" s="76" t="str">
        <f t="shared" si="76"/>
        <v xml:space="preserve"> </v>
      </c>
      <c r="T319" s="103">
        <f t="shared" si="77"/>
        <v>0</v>
      </c>
      <c r="U319" s="103">
        <f t="shared" si="78"/>
        <v>0</v>
      </c>
      <c r="V319" s="104" t="str">
        <f t="shared" si="79"/>
        <v xml:space="preserve"> </v>
      </c>
    </row>
    <row r="320" spans="1:22" s="13" customFormat="1" ht="12.75" hidden="1">
      <c r="A320" s="189">
        <v>323</v>
      </c>
      <c r="B320" s="201" t="s">
        <v>106</v>
      </c>
      <c r="C320" s="204" t="s">
        <v>107</v>
      </c>
      <c r="D320" s="192" t="s">
        <v>17</v>
      </c>
      <c r="E320" s="166">
        <v>12</v>
      </c>
      <c r="F320" s="210">
        <v>950</v>
      </c>
      <c r="G320" s="79">
        <v>4</v>
      </c>
      <c r="H320" s="77">
        <f t="shared" si="55"/>
        <v>3.4057030319999999</v>
      </c>
      <c r="I320" s="74" t="str">
        <f t="shared" si="41"/>
        <v xml:space="preserve"> </v>
      </c>
      <c r="J320" s="84">
        <f t="shared" si="42"/>
        <v>0</v>
      </c>
      <c r="K320" s="84">
        <f t="shared" si="72"/>
        <v>0</v>
      </c>
      <c r="L320" s="93" t="str">
        <f t="shared" si="44"/>
        <v xml:space="preserve"> </v>
      </c>
      <c r="M320" s="76" t="str">
        <f t="shared" si="70"/>
        <v xml:space="preserve"> </v>
      </c>
      <c r="N320" s="103">
        <f t="shared" si="45"/>
        <v>0</v>
      </c>
      <c r="O320" s="103">
        <f t="shared" si="73"/>
        <v>0</v>
      </c>
      <c r="P320" s="104" t="str">
        <f t="shared" si="74"/>
        <v xml:space="preserve"> </v>
      </c>
      <c r="Q320" s="121" t="str">
        <f t="shared" si="71"/>
        <v xml:space="preserve"> </v>
      </c>
      <c r="R320" s="122">
        <f t="shared" si="75"/>
        <v>0</v>
      </c>
      <c r="S320" s="76" t="str">
        <f t="shared" si="76"/>
        <v xml:space="preserve"> </v>
      </c>
      <c r="T320" s="103">
        <f t="shared" si="77"/>
        <v>0</v>
      </c>
      <c r="U320" s="103">
        <f t="shared" si="78"/>
        <v>0</v>
      </c>
      <c r="V320" s="104" t="str">
        <f t="shared" si="79"/>
        <v xml:space="preserve"> </v>
      </c>
    </row>
    <row r="321" spans="1:22" s="13" customFormat="1" ht="12.75">
      <c r="A321" s="189">
        <v>324</v>
      </c>
      <c r="B321" s="201" t="s">
        <v>106</v>
      </c>
      <c r="C321" s="204" t="s">
        <v>107</v>
      </c>
      <c r="D321" s="192" t="s">
        <v>17</v>
      </c>
      <c r="E321" s="166">
        <v>20</v>
      </c>
      <c r="F321" s="210">
        <v>7150</v>
      </c>
      <c r="G321" s="79">
        <v>4</v>
      </c>
      <c r="H321" s="77">
        <f t="shared" si="55"/>
        <v>71.201101399999999</v>
      </c>
      <c r="I321" s="74">
        <f t="shared" si="41"/>
        <v>20</v>
      </c>
      <c r="J321" s="84">
        <f t="shared" si="42"/>
        <v>4850</v>
      </c>
      <c r="K321" s="84">
        <f t="shared" si="72"/>
        <v>4</v>
      </c>
      <c r="L321" s="93">
        <f t="shared" si="44"/>
        <v>47.819059999999993</v>
      </c>
      <c r="M321" s="76" t="str">
        <f t="shared" si="70"/>
        <v xml:space="preserve"> </v>
      </c>
      <c r="N321" s="103">
        <f t="shared" si="45"/>
        <v>0</v>
      </c>
      <c r="O321" s="103">
        <f t="shared" si="73"/>
        <v>0</v>
      </c>
      <c r="P321" s="104" t="str">
        <f t="shared" si="74"/>
        <v xml:space="preserve"> </v>
      </c>
      <c r="Q321" s="121">
        <f t="shared" si="71"/>
        <v>20</v>
      </c>
      <c r="R321" s="122">
        <f t="shared" si="75"/>
        <v>32</v>
      </c>
      <c r="S321" s="76">
        <f t="shared" si="76"/>
        <v>20</v>
      </c>
      <c r="T321" s="103">
        <f t="shared" si="77"/>
        <v>50</v>
      </c>
      <c r="U321" s="103">
        <f t="shared" si="78"/>
        <v>4</v>
      </c>
      <c r="V321" s="104">
        <f t="shared" si="79"/>
        <v>0.49297999999999997</v>
      </c>
    </row>
    <row r="322" spans="1:22" s="13" customFormat="1" ht="12.75">
      <c r="A322" s="189">
        <v>325</v>
      </c>
      <c r="B322" s="201" t="s">
        <v>106</v>
      </c>
      <c r="C322" s="204" t="s">
        <v>107</v>
      </c>
      <c r="D322" s="192" t="s">
        <v>17</v>
      </c>
      <c r="E322" s="166">
        <v>20</v>
      </c>
      <c r="F322" s="210">
        <v>8450</v>
      </c>
      <c r="G322" s="79">
        <v>4</v>
      </c>
      <c r="H322" s="77">
        <f t="shared" si="55"/>
        <v>84.146756199999999</v>
      </c>
      <c r="I322" s="74">
        <f t="shared" si="41"/>
        <v>20</v>
      </c>
      <c r="J322" s="84">
        <f t="shared" si="42"/>
        <v>3550</v>
      </c>
      <c r="K322" s="84">
        <f t="shared" si="72"/>
        <v>4</v>
      </c>
      <c r="L322" s="93">
        <f t="shared" si="44"/>
        <v>35.001579999999997</v>
      </c>
      <c r="M322" s="76" t="str">
        <f t="shared" si="70"/>
        <v xml:space="preserve"> </v>
      </c>
      <c r="N322" s="103">
        <f t="shared" si="45"/>
        <v>0</v>
      </c>
      <c r="O322" s="103">
        <f t="shared" si="73"/>
        <v>0</v>
      </c>
      <c r="P322" s="104" t="str">
        <f t="shared" si="74"/>
        <v xml:space="preserve"> </v>
      </c>
      <c r="Q322" s="121">
        <f t="shared" si="71"/>
        <v>20</v>
      </c>
      <c r="R322" s="122">
        <f t="shared" si="75"/>
        <v>20</v>
      </c>
      <c r="S322" s="76">
        <f t="shared" si="76"/>
        <v>20</v>
      </c>
      <c r="T322" s="103">
        <f t="shared" si="77"/>
        <v>550</v>
      </c>
      <c r="U322" s="103">
        <f t="shared" si="78"/>
        <v>4</v>
      </c>
      <c r="V322" s="104">
        <f t="shared" si="79"/>
        <v>5.4227799999999995</v>
      </c>
    </row>
    <row r="323" spans="1:22" s="13" customFormat="1" ht="12.75" hidden="1">
      <c r="A323" s="189">
        <v>326</v>
      </c>
      <c r="B323" s="201" t="s">
        <v>106</v>
      </c>
      <c r="C323" s="204" t="s">
        <v>107</v>
      </c>
      <c r="D323" s="192" t="s">
        <v>17</v>
      </c>
      <c r="E323" s="166">
        <v>25</v>
      </c>
      <c r="F323" s="210">
        <v>11600</v>
      </c>
      <c r="G323" s="79">
        <v>2</v>
      </c>
      <c r="H323" s="77">
        <f t="shared" si="55"/>
        <v>90.246151249999983</v>
      </c>
      <c r="I323" s="74" t="str">
        <f t="shared" si="41"/>
        <v xml:space="preserve"> </v>
      </c>
      <c r="J323" s="84">
        <f t="shared" si="42"/>
        <v>0</v>
      </c>
      <c r="K323" s="84">
        <f t="shared" si="72"/>
        <v>0</v>
      </c>
      <c r="L323" s="93" t="str">
        <f t="shared" si="44"/>
        <v xml:space="preserve"> </v>
      </c>
      <c r="M323" s="76">
        <f t="shared" si="70"/>
        <v>25</v>
      </c>
      <c r="N323" s="103">
        <f t="shared" si="45"/>
        <v>400</v>
      </c>
      <c r="O323" s="103">
        <f t="shared" si="73"/>
        <v>2</v>
      </c>
      <c r="P323" s="104">
        <f t="shared" si="74"/>
        <v>3.0811249999999997</v>
      </c>
      <c r="Q323" s="121" t="str">
        <f t="shared" si="71"/>
        <v xml:space="preserve"> </v>
      </c>
      <c r="R323" s="122">
        <f t="shared" si="75"/>
        <v>0</v>
      </c>
      <c r="S323" s="76">
        <f t="shared" si="76"/>
        <v>25</v>
      </c>
      <c r="T323" s="103">
        <f t="shared" si="77"/>
        <v>400</v>
      </c>
      <c r="U323" s="103">
        <f t="shared" si="78"/>
        <v>2</v>
      </c>
      <c r="V323" s="104">
        <f t="shared" si="79"/>
        <v>3.0811249999999997</v>
      </c>
    </row>
    <row r="324" spans="1:22" s="13" customFormat="1" ht="12.75" hidden="1">
      <c r="A324" s="189">
        <v>327</v>
      </c>
      <c r="B324" s="201" t="s">
        <v>106</v>
      </c>
      <c r="C324" s="204" t="s">
        <v>107</v>
      </c>
      <c r="D324" s="192" t="s">
        <v>17</v>
      </c>
      <c r="E324" s="166">
        <v>25</v>
      </c>
      <c r="F324" s="210">
        <f>4900+5150</f>
        <v>10050</v>
      </c>
      <c r="G324" s="79">
        <v>1</v>
      </c>
      <c r="H324" s="77">
        <f t="shared" si="55"/>
        <v>39.093699140624999</v>
      </c>
      <c r="I324" s="74">
        <f t="shared" si="41"/>
        <v>25</v>
      </c>
      <c r="J324" s="84">
        <f t="shared" si="42"/>
        <v>1950</v>
      </c>
      <c r="K324" s="84">
        <f t="shared" si="72"/>
        <v>1</v>
      </c>
      <c r="L324" s="93">
        <f t="shared" si="44"/>
        <v>7.5102421874999994</v>
      </c>
      <c r="M324" s="76" t="str">
        <f t="shared" si="70"/>
        <v xml:space="preserve"> </v>
      </c>
      <c r="N324" s="103">
        <f t="shared" si="45"/>
        <v>0</v>
      </c>
      <c r="O324" s="103">
        <f t="shared" si="73"/>
        <v>0</v>
      </c>
      <c r="P324" s="104" t="str">
        <f t="shared" si="74"/>
        <v xml:space="preserve"> </v>
      </c>
      <c r="Q324" s="121">
        <f t="shared" si="71"/>
        <v>25</v>
      </c>
      <c r="R324" s="122">
        <f t="shared" si="75"/>
        <v>2</v>
      </c>
      <c r="S324" s="76">
        <f t="shared" si="76"/>
        <v>25</v>
      </c>
      <c r="T324" s="103">
        <f t="shared" si="77"/>
        <v>376</v>
      </c>
      <c r="U324" s="103">
        <f t="shared" si="78"/>
        <v>1</v>
      </c>
      <c r="V324" s="104">
        <f t="shared" si="79"/>
        <v>1.44812875</v>
      </c>
    </row>
    <row r="325" spans="1:22" s="13" customFormat="1" ht="12.75" hidden="1">
      <c r="A325" s="189">
        <v>329</v>
      </c>
      <c r="B325" s="201" t="s">
        <v>106</v>
      </c>
      <c r="C325" s="204" t="s">
        <v>107</v>
      </c>
      <c r="D325" s="192" t="s">
        <v>17</v>
      </c>
      <c r="E325" s="166">
        <v>25</v>
      </c>
      <c r="F325" s="210">
        <f>5400+5650</f>
        <v>11050</v>
      </c>
      <c r="G325" s="79">
        <v>1</v>
      </c>
      <c r="H325" s="77">
        <f t="shared" si="55"/>
        <v>42.983619453124994</v>
      </c>
      <c r="I325" s="74">
        <f t="shared" si="41"/>
        <v>25</v>
      </c>
      <c r="J325" s="84">
        <f t="shared" si="42"/>
        <v>950</v>
      </c>
      <c r="K325" s="84">
        <f t="shared" si="72"/>
        <v>1</v>
      </c>
      <c r="L325" s="93">
        <f t="shared" si="44"/>
        <v>3.6588359374999997</v>
      </c>
      <c r="M325" s="76" t="str">
        <f t="shared" si="70"/>
        <v xml:space="preserve"> </v>
      </c>
      <c r="N325" s="103">
        <f t="shared" si="45"/>
        <v>0</v>
      </c>
      <c r="O325" s="103">
        <f t="shared" si="73"/>
        <v>0</v>
      </c>
      <c r="P325" s="104" t="str">
        <f t="shared" si="74"/>
        <v xml:space="preserve"> </v>
      </c>
      <c r="Q325" s="121">
        <f t="shared" si="71"/>
        <v>25</v>
      </c>
      <c r="R325" s="122">
        <f t="shared" si="75"/>
        <v>1</v>
      </c>
      <c r="S325" s="76">
        <f t="shared" si="76"/>
        <v>25</v>
      </c>
      <c r="T325" s="103">
        <f t="shared" si="77"/>
        <v>163</v>
      </c>
      <c r="U325" s="103">
        <f t="shared" si="78"/>
        <v>1</v>
      </c>
      <c r="V325" s="104">
        <f t="shared" si="79"/>
        <v>0.62777921874999998</v>
      </c>
    </row>
    <row r="326" spans="1:22" s="13" customFormat="1" ht="12.75" hidden="1">
      <c r="A326" s="189">
        <v>331</v>
      </c>
      <c r="B326" s="201" t="s">
        <v>106</v>
      </c>
      <c r="C326" s="204" t="s">
        <v>107</v>
      </c>
      <c r="D326" s="192" t="s">
        <v>17</v>
      </c>
      <c r="E326" s="166">
        <v>25</v>
      </c>
      <c r="F326" s="210">
        <v>6100</v>
      </c>
      <c r="G326" s="79">
        <v>1</v>
      </c>
      <c r="H326" s="77">
        <f t="shared" si="55"/>
        <v>23.728513906250001</v>
      </c>
      <c r="I326" s="74">
        <f t="shared" si="41"/>
        <v>25</v>
      </c>
      <c r="J326" s="84">
        <f t="shared" si="42"/>
        <v>5900</v>
      </c>
      <c r="K326" s="84">
        <f t="shared" si="72"/>
        <v>1</v>
      </c>
      <c r="L326" s="93">
        <f t="shared" si="44"/>
        <v>22.723296874999999</v>
      </c>
      <c r="M326" s="76" t="str">
        <f t="shared" si="70"/>
        <v xml:space="preserve"> </v>
      </c>
      <c r="N326" s="103">
        <f t="shared" si="45"/>
        <v>0</v>
      </c>
      <c r="O326" s="103">
        <f t="shared" si="73"/>
        <v>0</v>
      </c>
      <c r="P326" s="104" t="str">
        <f t="shared" si="74"/>
        <v xml:space="preserve"> </v>
      </c>
      <c r="Q326" s="121">
        <f t="shared" si="71"/>
        <v>25</v>
      </c>
      <c r="R326" s="122">
        <f t="shared" si="75"/>
        <v>7</v>
      </c>
      <c r="S326" s="76">
        <f t="shared" si="76"/>
        <v>25</v>
      </c>
      <c r="T326" s="103">
        <f t="shared" si="77"/>
        <v>391</v>
      </c>
      <c r="U326" s="103">
        <f t="shared" si="78"/>
        <v>1</v>
      </c>
      <c r="V326" s="104">
        <f t="shared" si="79"/>
        <v>1.50589984375</v>
      </c>
    </row>
    <row r="327" spans="1:22" s="13" customFormat="1" ht="12.75" hidden="1">
      <c r="A327" s="189">
        <v>332</v>
      </c>
      <c r="B327" s="201" t="s">
        <v>106</v>
      </c>
      <c r="C327" s="204" t="s">
        <v>107</v>
      </c>
      <c r="D327" s="192" t="s">
        <v>17</v>
      </c>
      <c r="E327" s="166">
        <v>25</v>
      </c>
      <c r="F327" s="210">
        <v>6250</v>
      </c>
      <c r="G327" s="79">
        <v>1</v>
      </c>
      <c r="H327" s="77">
        <f t="shared" si="55"/>
        <v>24.312001953124998</v>
      </c>
      <c r="I327" s="74">
        <f t="shared" si="41"/>
        <v>25</v>
      </c>
      <c r="J327" s="84">
        <f t="shared" si="42"/>
        <v>5750</v>
      </c>
      <c r="K327" s="84">
        <f t="shared" si="72"/>
        <v>1</v>
      </c>
      <c r="L327" s="93">
        <f t="shared" si="44"/>
        <v>22.145585937499998</v>
      </c>
      <c r="M327" s="76" t="str">
        <f t="shared" si="70"/>
        <v xml:space="preserve"> </v>
      </c>
      <c r="N327" s="103">
        <f t="shared" si="45"/>
        <v>0</v>
      </c>
      <c r="O327" s="103">
        <f t="shared" si="73"/>
        <v>0</v>
      </c>
      <c r="P327" s="104" t="str">
        <f t="shared" si="74"/>
        <v xml:space="preserve"> </v>
      </c>
      <c r="Q327" s="121">
        <f t="shared" si="71"/>
        <v>25</v>
      </c>
      <c r="R327" s="122">
        <f t="shared" si="75"/>
        <v>7</v>
      </c>
      <c r="S327" s="76">
        <f t="shared" si="76"/>
        <v>25</v>
      </c>
      <c r="T327" s="103">
        <f t="shared" si="77"/>
        <v>241</v>
      </c>
      <c r="U327" s="103">
        <f t="shared" si="78"/>
        <v>1</v>
      </c>
      <c r="V327" s="104">
        <f t="shared" si="79"/>
        <v>0.92818890624999995</v>
      </c>
    </row>
    <row r="328" spans="1:22" s="13" customFormat="1" ht="12.75" hidden="1">
      <c r="A328" s="189">
        <v>333</v>
      </c>
      <c r="B328" s="201" t="s">
        <v>106</v>
      </c>
      <c r="C328" s="204" t="s">
        <v>107</v>
      </c>
      <c r="D328" s="192" t="s">
        <v>17</v>
      </c>
      <c r="E328" s="166">
        <v>25</v>
      </c>
      <c r="F328" s="210">
        <v>6400</v>
      </c>
      <c r="G328" s="79">
        <v>1</v>
      </c>
      <c r="H328" s="77">
        <f t="shared" si="55"/>
        <v>24.895489999999999</v>
      </c>
      <c r="I328" s="74">
        <f t="shared" si="41"/>
        <v>25</v>
      </c>
      <c r="J328" s="84">
        <f t="shared" si="42"/>
        <v>5600</v>
      </c>
      <c r="K328" s="84">
        <f t="shared" si="72"/>
        <v>1</v>
      </c>
      <c r="L328" s="93">
        <f t="shared" si="44"/>
        <v>21.567874999999997</v>
      </c>
      <c r="M328" s="76" t="str">
        <f t="shared" si="70"/>
        <v xml:space="preserve"> </v>
      </c>
      <c r="N328" s="103">
        <f t="shared" si="45"/>
        <v>0</v>
      </c>
      <c r="O328" s="103">
        <f t="shared" si="73"/>
        <v>0</v>
      </c>
      <c r="P328" s="104" t="str">
        <f t="shared" si="74"/>
        <v xml:space="preserve"> </v>
      </c>
      <c r="Q328" s="121">
        <f t="shared" si="71"/>
        <v>25</v>
      </c>
      <c r="R328" s="122">
        <f t="shared" si="75"/>
        <v>7</v>
      </c>
      <c r="S328" s="76">
        <f t="shared" si="76"/>
        <v>25</v>
      </c>
      <c r="T328" s="103">
        <f t="shared" si="77"/>
        <v>91</v>
      </c>
      <c r="U328" s="103">
        <f t="shared" si="78"/>
        <v>1</v>
      </c>
      <c r="V328" s="104">
        <f t="shared" si="79"/>
        <v>0.35047796874999998</v>
      </c>
    </row>
    <row r="329" spans="1:22" s="13" customFormat="1" ht="12.75" hidden="1">
      <c r="A329" s="189">
        <v>334</v>
      </c>
      <c r="B329" s="201" t="s">
        <v>106</v>
      </c>
      <c r="C329" s="204" t="s">
        <v>107</v>
      </c>
      <c r="D329" s="192" t="s">
        <v>17</v>
      </c>
      <c r="E329" s="166">
        <v>25</v>
      </c>
      <c r="F329" s="210">
        <v>6550</v>
      </c>
      <c r="G329" s="79">
        <v>1</v>
      </c>
      <c r="H329" s="77">
        <f t="shared" si="55"/>
        <v>25.478978046875</v>
      </c>
      <c r="I329" s="74">
        <f t="shared" si="41"/>
        <v>25</v>
      </c>
      <c r="J329" s="84">
        <f t="shared" si="42"/>
        <v>5450</v>
      </c>
      <c r="K329" s="84">
        <f t="shared" si="72"/>
        <v>1</v>
      </c>
      <c r="L329" s="93">
        <f t="shared" si="44"/>
        <v>20.9901640625</v>
      </c>
      <c r="M329" s="76" t="str">
        <f t="shared" si="70"/>
        <v xml:space="preserve"> </v>
      </c>
      <c r="N329" s="103">
        <f t="shared" si="45"/>
        <v>0</v>
      </c>
      <c r="O329" s="103">
        <f t="shared" si="73"/>
        <v>0</v>
      </c>
      <c r="P329" s="104" t="str">
        <f t="shared" si="74"/>
        <v xml:space="preserve"> </v>
      </c>
      <c r="Q329" s="121">
        <f t="shared" si="71"/>
        <v>25</v>
      </c>
      <c r="R329" s="122">
        <f t="shared" si="75"/>
        <v>6</v>
      </c>
      <c r="S329" s="76">
        <f t="shared" si="76"/>
        <v>25</v>
      </c>
      <c r="T329" s="103">
        <f t="shared" si="77"/>
        <v>728</v>
      </c>
      <c r="U329" s="103">
        <f t="shared" si="78"/>
        <v>1</v>
      </c>
      <c r="V329" s="104">
        <f t="shared" si="79"/>
        <v>2.8038237499999998</v>
      </c>
    </row>
    <row r="330" spans="1:22" s="13" customFormat="1" ht="12.75" hidden="1">
      <c r="A330" s="189">
        <v>335</v>
      </c>
      <c r="B330" s="201" t="s">
        <v>106</v>
      </c>
      <c r="C330" s="204" t="s">
        <v>107</v>
      </c>
      <c r="D330" s="192" t="s">
        <v>17</v>
      </c>
      <c r="E330" s="166">
        <v>25</v>
      </c>
      <c r="F330" s="210">
        <v>7100</v>
      </c>
      <c r="G330" s="79">
        <v>2</v>
      </c>
      <c r="H330" s="77">
        <f t="shared" si="55"/>
        <v>55.2368684375</v>
      </c>
      <c r="I330" s="74">
        <f t="shared" si="41"/>
        <v>25</v>
      </c>
      <c r="J330" s="84">
        <f t="shared" si="42"/>
        <v>4900</v>
      </c>
      <c r="K330" s="84">
        <f t="shared" si="72"/>
        <v>2</v>
      </c>
      <c r="L330" s="93">
        <f t="shared" si="44"/>
        <v>37.743781249999998</v>
      </c>
      <c r="M330" s="76" t="str">
        <f t="shared" si="70"/>
        <v xml:space="preserve"> </v>
      </c>
      <c r="N330" s="103">
        <f t="shared" si="45"/>
        <v>0</v>
      </c>
      <c r="O330" s="103">
        <f t="shared" si="73"/>
        <v>0</v>
      </c>
      <c r="P330" s="104" t="str">
        <f t="shared" si="74"/>
        <v xml:space="preserve"> </v>
      </c>
      <c r="Q330" s="121">
        <f t="shared" si="71"/>
        <v>25</v>
      </c>
      <c r="R330" s="122">
        <f t="shared" si="75"/>
        <v>12</v>
      </c>
      <c r="S330" s="76">
        <f t="shared" si="76"/>
        <v>25</v>
      </c>
      <c r="T330" s="103">
        <f t="shared" si="77"/>
        <v>178</v>
      </c>
      <c r="U330" s="103">
        <f t="shared" si="78"/>
        <v>2</v>
      </c>
      <c r="V330" s="104">
        <f t="shared" si="79"/>
        <v>1.371100625</v>
      </c>
    </row>
    <row r="331" spans="1:22" s="13" customFormat="1" ht="12.75" hidden="1">
      <c r="A331" s="189">
        <v>336</v>
      </c>
      <c r="B331" s="201" t="s">
        <v>106</v>
      </c>
      <c r="C331" s="204" t="s">
        <v>107</v>
      </c>
      <c r="D331" s="192" t="s">
        <v>17</v>
      </c>
      <c r="E331" s="166">
        <v>25</v>
      </c>
      <c r="F331" s="210">
        <v>7650</v>
      </c>
      <c r="G331" s="79">
        <v>4</v>
      </c>
      <c r="H331" s="77">
        <f t="shared" si="55"/>
        <v>119.03156156249999</v>
      </c>
      <c r="I331" s="74">
        <f t="shared" si="41"/>
        <v>25</v>
      </c>
      <c r="J331" s="84">
        <f t="shared" si="42"/>
        <v>4350</v>
      </c>
      <c r="K331" s="84">
        <f t="shared" si="72"/>
        <v>4</v>
      </c>
      <c r="L331" s="93">
        <f t="shared" si="44"/>
        <v>67.014468749999992</v>
      </c>
      <c r="M331" s="76" t="str">
        <f t="shared" si="70"/>
        <v xml:space="preserve"> </v>
      </c>
      <c r="N331" s="103">
        <f t="shared" si="45"/>
        <v>0</v>
      </c>
      <c r="O331" s="103">
        <f t="shared" si="73"/>
        <v>0</v>
      </c>
      <c r="P331" s="104" t="str">
        <f t="shared" si="74"/>
        <v xml:space="preserve"> </v>
      </c>
      <c r="Q331" s="121">
        <f t="shared" si="71"/>
        <v>25</v>
      </c>
      <c r="R331" s="122">
        <f t="shared" si="75"/>
        <v>20</v>
      </c>
      <c r="S331" s="76">
        <f t="shared" si="76"/>
        <v>25</v>
      </c>
      <c r="T331" s="103">
        <f t="shared" si="77"/>
        <v>415</v>
      </c>
      <c r="U331" s="103">
        <f t="shared" si="78"/>
        <v>4</v>
      </c>
      <c r="V331" s="104">
        <f t="shared" si="79"/>
        <v>6.3933343749999993</v>
      </c>
    </row>
    <row r="332" spans="1:22" s="13" customFormat="1" ht="12.75" hidden="1">
      <c r="A332" s="189">
        <v>337</v>
      </c>
      <c r="B332" s="201" t="s">
        <v>106</v>
      </c>
      <c r="C332" s="204" t="s">
        <v>107</v>
      </c>
      <c r="D332" s="192" t="s">
        <v>17</v>
      </c>
      <c r="E332" s="166">
        <v>25</v>
      </c>
      <c r="F332" s="210">
        <v>7750</v>
      </c>
      <c r="G332" s="79">
        <v>6</v>
      </c>
      <c r="H332" s="77">
        <f t="shared" si="55"/>
        <v>180.88129453125001</v>
      </c>
      <c r="I332" s="74">
        <f t="shared" si="41"/>
        <v>25</v>
      </c>
      <c r="J332" s="84">
        <f t="shared" si="42"/>
        <v>4250</v>
      </c>
      <c r="K332" s="84">
        <f t="shared" si="72"/>
        <v>6</v>
      </c>
      <c r="L332" s="93">
        <f t="shared" si="44"/>
        <v>98.210859374999998</v>
      </c>
      <c r="M332" s="76" t="str">
        <f t="shared" ref="M332:M415" si="80">IF(N332&gt;0,E332," ")</f>
        <v xml:space="preserve"> </v>
      </c>
      <c r="N332" s="103">
        <f t="shared" si="45"/>
        <v>0</v>
      </c>
      <c r="O332" s="103">
        <f t="shared" si="73"/>
        <v>0</v>
      </c>
      <c r="P332" s="104" t="str">
        <f t="shared" si="74"/>
        <v xml:space="preserve"> </v>
      </c>
      <c r="Q332" s="121">
        <f t="shared" ref="Q332:Q415" si="81">IF(R332&gt;0,$E332," ")</f>
        <v>25</v>
      </c>
      <c r="R332" s="122">
        <f t="shared" si="75"/>
        <v>30</v>
      </c>
      <c r="S332" s="76">
        <f t="shared" si="76"/>
        <v>25</v>
      </c>
      <c r="T332" s="103">
        <f t="shared" si="77"/>
        <v>315</v>
      </c>
      <c r="U332" s="103">
        <f t="shared" si="78"/>
        <v>6</v>
      </c>
      <c r="V332" s="104">
        <f t="shared" si="79"/>
        <v>7.2791578124999994</v>
      </c>
    </row>
    <row r="333" spans="1:22" s="13" customFormat="1" ht="12.75" hidden="1">
      <c r="A333" s="189">
        <v>338</v>
      </c>
      <c r="B333" s="201" t="s">
        <v>106</v>
      </c>
      <c r="C333" s="204" t="s">
        <v>107</v>
      </c>
      <c r="D333" s="192" t="s">
        <v>17</v>
      </c>
      <c r="E333" s="166">
        <v>25</v>
      </c>
      <c r="F333" s="210">
        <v>9600</v>
      </c>
      <c r="G333" s="79">
        <v>2</v>
      </c>
      <c r="H333" s="77">
        <f t="shared" si="55"/>
        <v>74.686469999999986</v>
      </c>
      <c r="I333" s="74">
        <f t="shared" si="41"/>
        <v>25</v>
      </c>
      <c r="J333" s="84">
        <f t="shared" si="42"/>
        <v>2400</v>
      </c>
      <c r="K333" s="84">
        <f t="shared" si="72"/>
        <v>2</v>
      </c>
      <c r="L333" s="93">
        <f t="shared" si="44"/>
        <v>18.486749999999997</v>
      </c>
      <c r="M333" s="76" t="str">
        <f t="shared" si="80"/>
        <v xml:space="preserve"> </v>
      </c>
      <c r="N333" s="103">
        <f t="shared" si="45"/>
        <v>0</v>
      </c>
      <c r="O333" s="103">
        <f t="shared" si="73"/>
        <v>0</v>
      </c>
      <c r="P333" s="104" t="str">
        <f t="shared" si="74"/>
        <v xml:space="preserve"> </v>
      </c>
      <c r="Q333" s="121">
        <f t="shared" si="81"/>
        <v>25</v>
      </c>
      <c r="R333" s="122">
        <f t="shared" si="75"/>
        <v>6</v>
      </c>
      <c r="S333" s="76">
        <f t="shared" si="76"/>
        <v>25</v>
      </c>
      <c r="T333" s="103">
        <f t="shared" si="77"/>
        <v>39</v>
      </c>
      <c r="U333" s="103">
        <f t="shared" si="78"/>
        <v>2</v>
      </c>
      <c r="V333" s="104">
        <f t="shared" si="79"/>
        <v>0.30040968749999997</v>
      </c>
    </row>
    <row r="334" spans="1:22" s="13" customFormat="1" ht="12.75" hidden="1">
      <c r="A334" s="189">
        <v>339</v>
      </c>
      <c r="B334" s="201" t="s">
        <v>108</v>
      </c>
      <c r="C334" s="204" t="s">
        <v>109</v>
      </c>
      <c r="D334" s="192" t="s">
        <v>17</v>
      </c>
      <c r="E334" s="166">
        <v>12</v>
      </c>
      <c r="F334" s="210">
        <v>1050</v>
      </c>
      <c r="G334" s="79">
        <v>3</v>
      </c>
      <c r="H334" s="77">
        <f t="shared" si="55"/>
        <v>2.8231485659999995</v>
      </c>
      <c r="I334" s="74" t="str">
        <f t="shared" si="41"/>
        <v xml:space="preserve"> </v>
      </c>
      <c r="J334" s="84">
        <f t="shared" si="42"/>
        <v>0</v>
      </c>
      <c r="K334" s="84">
        <f t="shared" si="72"/>
        <v>0</v>
      </c>
      <c r="L334" s="93" t="str">
        <f t="shared" si="44"/>
        <v xml:space="preserve"> </v>
      </c>
      <c r="M334" s="76" t="str">
        <f t="shared" si="80"/>
        <v xml:space="preserve"> </v>
      </c>
      <c r="N334" s="103">
        <f t="shared" si="45"/>
        <v>0</v>
      </c>
      <c r="O334" s="103">
        <f t="shared" si="73"/>
        <v>0</v>
      </c>
      <c r="P334" s="104" t="str">
        <f t="shared" si="74"/>
        <v xml:space="preserve"> </v>
      </c>
      <c r="Q334" s="121" t="str">
        <f t="shared" si="81"/>
        <v xml:space="preserve"> </v>
      </c>
      <c r="R334" s="122">
        <f t="shared" si="75"/>
        <v>0</v>
      </c>
      <c r="S334" s="76" t="str">
        <f t="shared" si="76"/>
        <v xml:space="preserve"> </v>
      </c>
      <c r="T334" s="103">
        <f t="shared" si="77"/>
        <v>0</v>
      </c>
      <c r="U334" s="103">
        <f t="shared" si="78"/>
        <v>0</v>
      </c>
      <c r="V334" s="104" t="str">
        <f t="shared" si="79"/>
        <v xml:space="preserve"> </v>
      </c>
    </row>
    <row r="335" spans="1:22" s="13" customFormat="1" ht="12.75" hidden="1">
      <c r="A335" s="189">
        <v>340</v>
      </c>
      <c r="B335" s="201" t="s">
        <v>108</v>
      </c>
      <c r="C335" s="204" t="s">
        <v>109</v>
      </c>
      <c r="D335" s="192" t="s">
        <v>17</v>
      </c>
      <c r="E335" s="166">
        <v>12</v>
      </c>
      <c r="F335" s="210">
        <v>1150</v>
      </c>
      <c r="G335" s="79">
        <v>52</v>
      </c>
      <c r="H335" s="77">
        <f t="shared" si="55"/>
        <v>53.595010871999996</v>
      </c>
      <c r="I335" s="74" t="str">
        <f t="shared" si="41"/>
        <v xml:space="preserve"> </v>
      </c>
      <c r="J335" s="84">
        <f t="shared" si="42"/>
        <v>0</v>
      </c>
      <c r="K335" s="84">
        <f t="shared" si="72"/>
        <v>0</v>
      </c>
      <c r="L335" s="93" t="str">
        <f t="shared" si="44"/>
        <v xml:space="preserve"> </v>
      </c>
      <c r="M335" s="76" t="str">
        <f t="shared" si="80"/>
        <v xml:space="preserve"> </v>
      </c>
      <c r="N335" s="103">
        <f t="shared" si="45"/>
        <v>0</v>
      </c>
      <c r="O335" s="103">
        <f t="shared" si="73"/>
        <v>0</v>
      </c>
      <c r="P335" s="104" t="str">
        <f t="shared" si="74"/>
        <v xml:space="preserve"> </v>
      </c>
      <c r="Q335" s="121" t="str">
        <f t="shared" si="81"/>
        <v xml:space="preserve"> </v>
      </c>
      <c r="R335" s="122">
        <f t="shared" si="75"/>
        <v>0</v>
      </c>
      <c r="S335" s="76" t="str">
        <f t="shared" si="76"/>
        <v xml:space="preserve"> </v>
      </c>
      <c r="T335" s="103">
        <f t="shared" si="77"/>
        <v>0</v>
      </c>
      <c r="U335" s="103">
        <f t="shared" si="78"/>
        <v>0</v>
      </c>
      <c r="V335" s="104" t="str">
        <f t="shared" si="79"/>
        <v xml:space="preserve"> </v>
      </c>
    </row>
    <row r="336" spans="1:22" s="13" customFormat="1" ht="12.75" hidden="1">
      <c r="A336" s="189">
        <v>341</v>
      </c>
      <c r="B336" s="201" t="s">
        <v>108</v>
      </c>
      <c r="C336" s="204" t="s">
        <v>109</v>
      </c>
      <c r="D336" s="192" t="s">
        <v>17</v>
      </c>
      <c r="E336" s="166">
        <v>12</v>
      </c>
      <c r="F336" s="210">
        <v>1300</v>
      </c>
      <c r="G336" s="79">
        <v>25</v>
      </c>
      <c r="H336" s="77">
        <f t="shared" si="55"/>
        <v>29.127723299999996</v>
      </c>
      <c r="I336" s="74" t="str">
        <f t="shared" si="41"/>
        <v xml:space="preserve"> </v>
      </c>
      <c r="J336" s="84">
        <f t="shared" si="42"/>
        <v>0</v>
      </c>
      <c r="K336" s="84">
        <f t="shared" si="72"/>
        <v>0</v>
      </c>
      <c r="L336" s="93" t="str">
        <f t="shared" si="44"/>
        <v xml:space="preserve"> </v>
      </c>
      <c r="M336" s="76" t="str">
        <f t="shared" si="80"/>
        <v xml:space="preserve"> </v>
      </c>
      <c r="N336" s="103">
        <f t="shared" si="45"/>
        <v>0</v>
      </c>
      <c r="O336" s="103">
        <f t="shared" si="73"/>
        <v>0</v>
      </c>
      <c r="P336" s="104" t="str">
        <f t="shared" si="74"/>
        <v xml:space="preserve"> </v>
      </c>
      <c r="Q336" s="121" t="str">
        <f t="shared" si="81"/>
        <v xml:space="preserve"> </v>
      </c>
      <c r="R336" s="122">
        <f t="shared" si="75"/>
        <v>0</v>
      </c>
      <c r="S336" s="76" t="str">
        <f t="shared" si="76"/>
        <v xml:space="preserve"> </v>
      </c>
      <c r="T336" s="103">
        <f t="shared" si="77"/>
        <v>0</v>
      </c>
      <c r="U336" s="103">
        <f t="shared" si="78"/>
        <v>0</v>
      </c>
      <c r="V336" s="104" t="str">
        <f t="shared" si="79"/>
        <v xml:space="preserve"> </v>
      </c>
    </row>
    <row r="337" spans="1:22" s="13" customFormat="1" ht="12.75" hidden="1">
      <c r="A337" s="189">
        <v>342</v>
      </c>
      <c r="B337" s="201" t="s">
        <v>108</v>
      </c>
      <c r="C337" s="204" t="s">
        <v>109</v>
      </c>
      <c r="D337" s="192" t="s">
        <v>17</v>
      </c>
      <c r="E337" s="166">
        <v>12</v>
      </c>
      <c r="F337" s="210">
        <v>1350</v>
      </c>
      <c r="G337" s="79">
        <v>26</v>
      </c>
      <c r="H337" s="77">
        <f t="shared" si="55"/>
        <v>31.457941163999998</v>
      </c>
      <c r="I337" s="74" t="str">
        <f t="shared" si="41"/>
        <v xml:space="preserve"> </v>
      </c>
      <c r="J337" s="84">
        <f t="shared" si="42"/>
        <v>0</v>
      </c>
      <c r="K337" s="84">
        <f t="shared" si="72"/>
        <v>0</v>
      </c>
      <c r="L337" s="93" t="str">
        <f t="shared" si="44"/>
        <v xml:space="preserve"> </v>
      </c>
      <c r="M337" s="76" t="str">
        <f t="shared" si="80"/>
        <v xml:space="preserve"> </v>
      </c>
      <c r="N337" s="103">
        <f t="shared" si="45"/>
        <v>0</v>
      </c>
      <c r="O337" s="103">
        <f t="shared" si="73"/>
        <v>0</v>
      </c>
      <c r="P337" s="104" t="str">
        <f t="shared" si="74"/>
        <v xml:space="preserve"> </v>
      </c>
      <c r="Q337" s="121" t="str">
        <f t="shared" si="81"/>
        <v xml:space="preserve"> </v>
      </c>
      <c r="R337" s="122">
        <f t="shared" si="75"/>
        <v>0</v>
      </c>
      <c r="S337" s="76" t="str">
        <f t="shared" si="76"/>
        <v xml:space="preserve"> </v>
      </c>
      <c r="T337" s="103">
        <f t="shared" si="77"/>
        <v>0</v>
      </c>
      <c r="U337" s="103">
        <f t="shared" si="78"/>
        <v>0</v>
      </c>
      <c r="V337" s="104" t="str">
        <f t="shared" si="79"/>
        <v xml:space="preserve"> </v>
      </c>
    </row>
    <row r="338" spans="1:22" s="13" customFormat="1" ht="12.75" hidden="1">
      <c r="A338" s="189">
        <v>343</v>
      </c>
      <c r="B338" s="201" t="s">
        <v>108</v>
      </c>
      <c r="C338" s="204" t="s">
        <v>109</v>
      </c>
      <c r="D338" s="192" t="s">
        <v>17</v>
      </c>
      <c r="E338" s="166">
        <v>12</v>
      </c>
      <c r="F338" s="210">
        <v>1400</v>
      </c>
      <c r="G338" s="79">
        <v>7</v>
      </c>
      <c r="H338" s="77">
        <f t="shared" si="55"/>
        <v>8.7831288719999971</v>
      </c>
      <c r="I338" s="74" t="str">
        <f t="shared" si="41"/>
        <v xml:space="preserve"> </v>
      </c>
      <c r="J338" s="84">
        <f t="shared" si="42"/>
        <v>0</v>
      </c>
      <c r="K338" s="84">
        <f t="shared" si="72"/>
        <v>0</v>
      </c>
      <c r="L338" s="93" t="str">
        <f t="shared" si="44"/>
        <v xml:space="preserve"> </v>
      </c>
      <c r="M338" s="76" t="str">
        <f t="shared" si="80"/>
        <v xml:space="preserve"> </v>
      </c>
      <c r="N338" s="103">
        <f t="shared" si="45"/>
        <v>0</v>
      </c>
      <c r="O338" s="103">
        <f t="shared" si="73"/>
        <v>0</v>
      </c>
      <c r="P338" s="104" t="str">
        <f t="shared" si="74"/>
        <v xml:space="preserve"> </v>
      </c>
      <c r="Q338" s="121" t="str">
        <f t="shared" si="81"/>
        <v xml:space="preserve"> </v>
      </c>
      <c r="R338" s="122">
        <f t="shared" si="75"/>
        <v>0</v>
      </c>
      <c r="S338" s="76" t="str">
        <f t="shared" si="76"/>
        <v xml:space="preserve"> </v>
      </c>
      <c r="T338" s="103">
        <f t="shared" si="77"/>
        <v>0</v>
      </c>
      <c r="U338" s="103">
        <f t="shared" si="78"/>
        <v>0</v>
      </c>
      <c r="V338" s="104" t="str">
        <f t="shared" si="79"/>
        <v xml:space="preserve"> </v>
      </c>
    </row>
    <row r="339" spans="1:22" s="13" customFormat="1" ht="12.75" hidden="1">
      <c r="A339" s="189">
        <v>344</v>
      </c>
      <c r="B339" s="201" t="s">
        <v>108</v>
      </c>
      <c r="C339" s="204" t="s">
        <v>109</v>
      </c>
      <c r="D339" s="192" t="s">
        <v>17</v>
      </c>
      <c r="E339" s="166">
        <v>12</v>
      </c>
      <c r="F339" s="210">
        <v>1500</v>
      </c>
      <c r="G339" s="79">
        <v>16</v>
      </c>
      <c r="H339" s="77">
        <f t="shared" si="55"/>
        <v>21.50970336</v>
      </c>
      <c r="I339" s="74" t="str">
        <f t="shared" si="41"/>
        <v xml:space="preserve"> </v>
      </c>
      <c r="J339" s="84">
        <f t="shared" si="42"/>
        <v>0</v>
      </c>
      <c r="K339" s="84">
        <f t="shared" si="72"/>
        <v>0</v>
      </c>
      <c r="L339" s="93" t="str">
        <f t="shared" si="44"/>
        <v xml:space="preserve"> </v>
      </c>
      <c r="M339" s="76" t="str">
        <f t="shared" si="80"/>
        <v xml:space="preserve"> </v>
      </c>
      <c r="N339" s="103">
        <f t="shared" si="45"/>
        <v>0</v>
      </c>
      <c r="O339" s="103">
        <f t="shared" si="73"/>
        <v>0</v>
      </c>
      <c r="P339" s="104" t="str">
        <f t="shared" si="74"/>
        <v xml:space="preserve"> </v>
      </c>
      <c r="Q339" s="121" t="str">
        <f t="shared" si="81"/>
        <v xml:space="preserve"> </v>
      </c>
      <c r="R339" s="122">
        <f t="shared" si="75"/>
        <v>0</v>
      </c>
      <c r="S339" s="76" t="str">
        <f t="shared" si="76"/>
        <v xml:space="preserve"> </v>
      </c>
      <c r="T339" s="103">
        <f t="shared" si="77"/>
        <v>0</v>
      </c>
      <c r="U339" s="103">
        <f t="shared" si="78"/>
        <v>0</v>
      </c>
      <c r="V339" s="104" t="str">
        <f t="shared" si="79"/>
        <v xml:space="preserve"> </v>
      </c>
    </row>
    <row r="340" spans="1:22" s="13" customFormat="1" ht="12.75" hidden="1">
      <c r="A340" s="189">
        <v>345</v>
      </c>
      <c r="B340" s="201" t="s">
        <v>108</v>
      </c>
      <c r="C340" s="204" t="s">
        <v>109</v>
      </c>
      <c r="D340" s="192" t="s">
        <v>17</v>
      </c>
      <c r="E340" s="166">
        <v>12</v>
      </c>
      <c r="F340" s="210">
        <v>1550</v>
      </c>
      <c r="G340" s="79">
        <v>1</v>
      </c>
      <c r="H340" s="77">
        <f t="shared" si="55"/>
        <v>1.3891683419999998</v>
      </c>
      <c r="I340" s="74" t="str">
        <f t="shared" si="41"/>
        <v xml:space="preserve"> </v>
      </c>
      <c r="J340" s="84">
        <f t="shared" si="42"/>
        <v>0</v>
      </c>
      <c r="K340" s="84">
        <f t="shared" si="72"/>
        <v>0</v>
      </c>
      <c r="L340" s="93" t="str">
        <f t="shared" si="44"/>
        <v xml:space="preserve"> </v>
      </c>
      <c r="M340" s="76" t="str">
        <f t="shared" si="80"/>
        <v xml:space="preserve"> </v>
      </c>
      <c r="N340" s="103">
        <f t="shared" si="45"/>
        <v>0</v>
      </c>
      <c r="O340" s="103">
        <f t="shared" si="73"/>
        <v>0</v>
      </c>
      <c r="P340" s="104" t="str">
        <f t="shared" si="74"/>
        <v xml:space="preserve"> </v>
      </c>
      <c r="Q340" s="121" t="str">
        <f t="shared" si="81"/>
        <v xml:space="preserve"> </v>
      </c>
      <c r="R340" s="122">
        <f t="shared" si="75"/>
        <v>0</v>
      </c>
      <c r="S340" s="76" t="str">
        <f t="shared" si="76"/>
        <v xml:space="preserve"> </v>
      </c>
      <c r="T340" s="103">
        <f t="shared" si="77"/>
        <v>0</v>
      </c>
      <c r="U340" s="103">
        <f t="shared" si="78"/>
        <v>0</v>
      </c>
      <c r="V340" s="104" t="str">
        <f t="shared" si="79"/>
        <v xml:space="preserve"> </v>
      </c>
    </row>
    <row r="341" spans="1:22" s="13" customFormat="1" ht="12.75" hidden="1">
      <c r="A341" s="189">
        <v>346</v>
      </c>
      <c r="B341" s="201" t="s">
        <v>108</v>
      </c>
      <c r="C341" s="204" t="s">
        <v>109</v>
      </c>
      <c r="D341" s="192" t="s">
        <v>17</v>
      </c>
      <c r="E341" s="166">
        <v>12</v>
      </c>
      <c r="F341" s="210">
        <v>1600</v>
      </c>
      <c r="G341" s="79">
        <v>245</v>
      </c>
      <c r="H341" s="77">
        <f t="shared" si="55"/>
        <v>351.32515487999996</v>
      </c>
      <c r="I341" s="74" t="str">
        <f t="shared" si="41"/>
        <v xml:space="preserve"> </v>
      </c>
      <c r="J341" s="84">
        <f t="shared" si="42"/>
        <v>0</v>
      </c>
      <c r="K341" s="84">
        <f t="shared" si="72"/>
        <v>0</v>
      </c>
      <c r="L341" s="93" t="str">
        <f t="shared" si="44"/>
        <v xml:space="preserve"> </v>
      </c>
      <c r="M341" s="76" t="str">
        <f t="shared" si="80"/>
        <v xml:space="preserve"> </v>
      </c>
      <c r="N341" s="103">
        <f t="shared" si="45"/>
        <v>0</v>
      </c>
      <c r="O341" s="103">
        <f t="shared" si="73"/>
        <v>0</v>
      </c>
      <c r="P341" s="104" t="str">
        <f t="shared" si="74"/>
        <v xml:space="preserve"> </v>
      </c>
      <c r="Q341" s="121" t="str">
        <f t="shared" si="81"/>
        <v xml:space="preserve"> </v>
      </c>
      <c r="R341" s="122">
        <f t="shared" si="75"/>
        <v>0</v>
      </c>
      <c r="S341" s="76" t="str">
        <f t="shared" si="76"/>
        <v xml:space="preserve"> </v>
      </c>
      <c r="T341" s="103">
        <f t="shared" si="77"/>
        <v>0</v>
      </c>
      <c r="U341" s="103">
        <f t="shared" si="78"/>
        <v>0</v>
      </c>
      <c r="V341" s="104" t="str">
        <f t="shared" si="79"/>
        <v xml:space="preserve"> </v>
      </c>
    </row>
    <row r="342" spans="1:22" s="13" customFormat="1" ht="12.75" hidden="1">
      <c r="A342" s="189">
        <v>347</v>
      </c>
      <c r="B342" s="201" t="s">
        <v>108</v>
      </c>
      <c r="C342" s="204" t="s">
        <v>109</v>
      </c>
      <c r="D342" s="192" t="s">
        <v>17</v>
      </c>
      <c r="E342" s="166">
        <v>12</v>
      </c>
      <c r="F342" s="210">
        <v>500</v>
      </c>
      <c r="G342" s="79">
        <v>4</v>
      </c>
      <c r="H342" s="77">
        <f t="shared" si="55"/>
        <v>1.7924752799999999</v>
      </c>
      <c r="I342" s="74" t="str">
        <f t="shared" si="41"/>
        <v xml:space="preserve"> </v>
      </c>
      <c r="J342" s="84">
        <f t="shared" si="42"/>
        <v>0</v>
      </c>
      <c r="K342" s="84">
        <f t="shared" si="72"/>
        <v>0</v>
      </c>
      <c r="L342" s="93" t="str">
        <f t="shared" si="44"/>
        <v xml:space="preserve"> </v>
      </c>
      <c r="M342" s="76" t="str">
        <f t="shared" si="80"/>
        <v xml:space="preserve"> </v>
      </c>
      <c r="N342" s="103">
        <f t="shared" si="45"/>
        <v>0</v>
      </c>
      <c r="O342" s="103">
        <f t="shared" si="73"/>
        <v>0</v>
      </c>
      <c r="P342" s="104" t="str">
        <f t="shared" si="74"/>
        <v xml:space="preserve"> </v>
      </c>
      <c r="Q342" s="121" t="str">
        <f t="shared" si="81"/>
        <v xml:space="preserve"> </v>
      </c>
      <c r="R342" s="122">
        <f t="shared" si="75"/>
        <v>0</v>
      </c>
      <c r="S342" s="76" t="str">
        <f t="shared" si="76"/>
        <v xml:space="preserve"> </v>
      </c>
      <c r="T342" s="103">
        <f t="shared" si="77"/>
        <v>0</v>
      </c>
      <c r="U342" s="103">
        <f t="shared" si="78"/>
        <v>0</v>
      </c>
      <c r="V342" s="104" t="str">
        <f t="shared" si="79"/>
        <v xml:space="preserve"> </v>
      </c>
    </row>
    <row r="343" spans="1:22" s="13" customFormat="1" ht="12.75" hidden="1">
      <c r="A343" s="189">
        <v>348</v>
      </c>
      <c r="B343" s="201" t="s">
        <v>108</v>
      </c>
      <c r="C343" s="204" t="s">
        <v>109</v>
      </c>
      <c r="D343" s="192" t="s">
        <v>17</v>
      </c>
      <c r="E343" s="166">
        <v>12</v>
      </c>
      <c r="F343" s="210">
        <v>750</v>
      </c>
      <c r="G343" s="79">
        <v>5</v>
      </c>
      <c r="H343" s="77">
        <f t="shared" si="55"/>
        <v>3.3608911499999996</v>
      </c>
      <c r="I343" s="74" t="str">
        <f t="shared" si="41"/>
        <v xml:space="preserve"> </v>
      </c>
      <c r="J343" s="84">
        <f t="shared" si="42"/>
        <v>0</v>
      </c>
      <c r="K343" s="84">
        <f t="shared" si="72"/>
        <v>0</v>
      </c>
      <c r="L343" s="93" t="str">
        <f t="shared" si="44"/>
        <v xml:space="preserve"> </v>
      </c>
      <c r="M343" s="76" t="str">
        <f t="shared" si="80"/>
        <v xml:space="preserve"> </v>
      </c>
      <c r="N343" s="103">
        <f t="shared" si="45"/>
        <v>0</v>
      </c>
      <c r="O343" s="103">
        <f t="shared" si="73"/>
        <v>0</v>
      </c>
      <c r="P343" s="104" t="str">
        <f t="shared" si="74"/>
        <v xml:space="preserve"> </v>
      </c>
      <c r="Q343" s="121" t="str">
        <f t="shared" si="81"/>
        <v xml:space="preserve"> </v>
      </c>
      <c r="R343" s="122">
        <f t="shared" si="75"/>
        <v>0</v>
      </c>
      <c r="S343" s="76" t="str">
        <f t="shared" si="76"/>
        <v xml:space="preserve"> </v>
      </c>
      <c r="T343" s="103">
        <f t="shared" si="77"/>
        <v>0</v>
      </c>
      <c r="U343" s="103">
        <f t="shared" si="78"/>
        <v>0</v>
      </c>
      <c r="V343" s="104" t="str">
        <f t="shared" si="79"/>
        <v xml:space="preserve"> </v>
      </c>
    </row>
    <row r="344" spans="1:22" s="13" customFormat="1" ht="12.75" hidden="1">
      <c r="A344" s="189">
        <v>349</v>
      </c>
      <c r="B344" s="201" t="s">
        <v>108</v>
      </c>
      <c r="C344" s="204" t="s">
        <v>109</v>
      </c>
      <c r="D344" s="192" t="s">
        <v>17</v>
      </c>
      <c r="E344" s="166">
        <v>12</v>
      </c>
      <c r="F344" s="210">
        <v>800</v>
      </c>
      <c r="G344" s="79">
        <v>45</v>
      </c>
      <c r="H344" s="77">
        <f t="shared" si="55"/>
        <v>32.264555039999998</v>
      </c>
      <c r="I344" s="74" t="str">
        <f t="shared" si="41"/>
        <v xml:space="preserve"> </v>
      </c>
      <c r="J344" s="84">
        <f t="shared" si="42"/>
        <v>0</v>
      </c>
      <c r="K344" s="84">
        <f t="shared" si="72"/>
        <v>0</v>
      </c>
      <c r="L344" s="93" t="str">
        <f t="shared" si="44"/>
        <v xml:space="preserve"> </v>
      </c>
      <c r="M344" s="76" t="str">
        <f t="shared" si="80"/>
        <v xml:space="preserve"> </v>
      </c>
      <c r="N344" s="103">
        <f t="shared" si="45"/>
        <v>0</v>
      </c>
      <c r="O344" s="103">
        <f t="shared" si="73"/>
        <v>0</v>
      </c>
      <c r="P344" s="104" t="str">
        <f t="shared" si="74"/>
        <v xml:space="preserve"> </v>
      </c>
      <c r="Q344" s="121" t="str">
        <f t="shared" si="81"/>
        <v xml:space="preserve"> </v>
      </c>
      <c r="R344" s="122">
        <f t="shared" si="75"/>
        <v>0</v>
      </c>
      <c r="S344" s="76" t="str">
        <f t="shared" si="76"/>
        <v xml:space="preserve"> </v>
      </c>
      <c r="T344" s="103">
        <f t="shared" si="77"/>
        <v>0</v>
      </c>
      <c r="U344" s="103">
        <f t="shared" si="78"/>
        <v>0</v>
      </c>
      <c r="V344" s="104" t="str">
        <f t="shared" si="79"/>
        <v xml:space="preserve"> </v>
      </c>
    </row>
    <row r="345" spans="1:22" s="13" customFormat="1" ht="12.75" hidden="1">
      <c r="A345" s="189">
        <v>350</v>
      </c>
      <c r="B345" s="201" t="s">
        <v>108</v>
      </c>
      <c r="C345" s="204" t="s">
        <v>109</v>
      </c>
      <c r="D345" s="192" t="s">
        <v>17</v>
      </c>
      <c r="E345" s="166">
        <v>12</v>
      </c>
      <c r="F345" s="210">
        <v>900</v>
      </c>
      <c r="G345" s="79">
        <v>75</v>
      </c>
      <c r="H345" s="77">
        <f t="shared" si="55"/>
        <v>60.496040699999995</v>
      </c>
      <c r="I345" s="74" t="str">
        <f t="shared" si="41"/>
        <v xml:space="preserve"> </v>
      </c>
      <c r="J345" s="84">
        <f t="shared" si="42"/>
        <v>0</v>
      </c>
      <c r="K345" s="84">
        <f t="shared" si="72"/>
        <v>0</v>
      </c>
      <c r="L345" s="93" t="str">
        <f t="shared" si="44"/>
        <v xml:space="preserve"> </v>
      </c>
      <c r="M345" s="76" t="str">
        <f t="shared" si="80"/>
        <v xml:space="preserve"> </v>
      </c>
      <c r="N345" s="103">
        <f t="shared" si="45"/>
        <v>0</v>
      </c>
      <c r="O345" s="103">
        <f t="shared" si="73"/>
        <v>0</v>
      </c>
      <c r="P345" s="104" t="str">
        <f t="shared" si="74"/>
        <v xml:space="preserve"> </v>
      </c>
      <c r="Q345" s="121" t="str">
        <f t="shared" si="81"/>
        <v xml:space="preserve"> </v>
      </c>
      <c r="R345" s="122">
        <f t="shared" si="75"/>
        <v>0</v>
      </c>
      <c r="S345" s="76" t="str">
        <f t="shared" si="76"/>
        <v xml:space="preserve"> </v>
      </c>
      <c r="T345" s="103">
        <f t="shared" si="77"/>
        <v>0</v>
      </c>
      <c r="U345" s="103">
        <f t="shared" si="78"/>
        <v>0</v>
      </c>
      <c r="V345" s="104" t="str">
        <f t="shared" si="79"/>
        <v xml:space="preserve"> </v>
      </c>
    </row>
    <row r="346" spans="1:22" s="13" customFormat="1" ht="12.75" hidden="1">
      <c r="A346" s="189">
        <v>351</v>
      </c>
      <c r="B346" s="201" t="s">
        <v>108</v>
      </c>
      <c r="C346" s="204" t="s">
        <v>109</v>
      </c>
      <c r="D346" s="192" t="s">
        <v>17</v>
      </c>
      <c r="E346" s="166">
        <v>12</v>
      </c>
      <c r="F346" s="210">
        <v>2750</v>
      </c>
      <c r="G346" s="79">
        <v>4</v>
      </c>
      <c r="H346" s="77">
        <f t="shared" si="55"/>
        <v>9.8586140399999991</v>
      </c>
      <c r="I346" s="74" t="str">
        <f t="shared" si="41"/>
        <v xml:space="preserve"> </v>
      </c>
      <c r="J346" s="84">
        <f t="shared" si="42"/>
        <v>0</v>
      </c>
      <c r="K346" s="84">
        <f t="shared" si="72"/>
        <v>0</v>
      </c>
      <c r="L346" s="93" t="str">
        <f t="shared" si="44"/>
        <v xml:space="preserve"> </v>
      </c>
      <c r="M346" s="76" t="str">
        <f t="shared" si="80"/>
        <v xml:space="preserve"> </v>
      </c>
      <c r="N346" s="103">
        <f t="shared" si="45"/>
        <v>0</v>
      </c>
      <c r="O346" s="103">
        <f t="shared" si="73"/>
        <v>0</v>
      </c>
      <c r="P346" s="104" t="str">
        <f t="shared" si="74"/>
        <v xml:space="preserve"> </v>
      </c>
      <c r="Q346" s="121" t="str">
        <f t="shared" si="81"/>
        <v xml:space="preserve"> </v>
      </c>
      <c r="R346" s="122">
        <f t="shared" si="75"/>
        <v>0</v>
      </c>
      <c r="S346" s="76" t="str">
        <f t="shared" si="76"/>
        <v xml:space="preserve"> </v>
      </c>
      <c r="T346" s="103">
        <f t="shared" si="77"/>
        <v>0</v>
      </c>
      <c r="U346" s="103">
        <f t="shared" si="78"/>
        <v>0</v>
      </c>
      <c r="V346" s="104" t="str">
        <f t="shared" si="79"/>
        <v xml:space="preserve"> </v>
      </c>
    </row>
    <row r="347" spans="1:22" s="13" customFormat="1" ht="12.75" hidden="1">
      <c r="A347" s="189">
        <v>352</v>
      </c>
      <c r="B347" s="201" t="s">
        <v>108</v>
      </c>
      <c r="C347" s="204" t="s">
        <v>109</v>
      </c>
      <c r="D347" s="192" t="s">
        <v>17</v>
      </c>
      <c r="E347" s="166">
        <v>12</v>
      </c>
      <c r="F347" s="210">
        <v>3050</v>
      </c>
      <c r="G347" s="79">
        <v>44</v>
      </c>
      <c r="H347" s="77">
        <f t="shared" si="55"/>
        <v>120.275091288</v>
      </c>
      <c r="I347" s="74" t="str">
        <f t="shared" si="41"/>
        <v xml:space="preserve"> </v>
      </c>
      <c r="J347" s="84">
        <f t="shared" si="42"/>
        <v>0</v>
      </c>
      <c r="K347" s="84">
        <f t="shared" si="72"/>
        <v>0</v>
      </c>
      <c r="L347" s="93" t="str">
        <f t="shared" si="44"/>
        <v xml:space="preserve"> </v>
      </c>
      <c r="M347" s="76" t="str">
        <f t="shared" si="80"/>
        <v xml:space="preserve"> </v>
      </c>
      <c r="N347" s="103">
        <f t="shared" si="45"/>
        <v>0</v>
      </c>
      <c r="O347" s="103">
        <f t="shared" si="73"/>
        <v>0</v>
      </c>
      <c r="P347" s="104" t="str">
        <f t="shared" si="74"/>
        <v xml:space="preserve"> </v>
      </c>
      <c r="Q347" s="121" t="str">
        <f t="shared" si="81"/>
        <v xml:space="preserve"> </v>
      </c>
      <c r="R347" s="122">
        <f t="shared" si="75"/>
        <v>0</v>
      </c>
      <c r="S347" s="76" t="str">
        <f t="shared" si="76"/>
        <v xml:space="preserve"> </v>
      </c>
      <c r="T347" s="103">
        <f t="shared" si="77"/>
        <v>0</v>
      </c>
      <c r="U347" s="103">
        <f t="shared" si="78"/>
        <v>0</v>
      </c>
      <c r="V347" s="104" t="str">
        <f t="shared" si="79"/>
        <v xml:space="preserve"> </v>
      </c>
    </row>
    <row r="348" spans="1:22" s="13" customFormat="1" ht="12.75" hidden="1">
      <c r="A348" s="189">
        <v>353</v>
      </c>
      <c r="B348" s="201" t="s">
        <v>108</v>
      </c>
      <c r="C348" s="204" t="s">
        <v>109</v>
      </c>
      <c r="D348" s="192" t="s">
        <v>17</v>
      </c>
      <c r="E348" s="166">
        <v>12</v>
      </c>
      <c r="F348" s="210">
        <v>6300</v>
      </c>
      <c r="G348" s="79">
        <v>12</v>
      </c>
      <c r="H348" s="77">
        <f t="shared" si="55"/>
        <v>67.755565583999982</v>
      </c>
      <c r="I348" s="74" t="str">
        <f t="shared" si="41"/>
        <v xml:space="preserve"> </v>
      </c>
      <c r="J348" s="84">
        <f t="shared" si="42"/>
        <v>0</v>
      </c>
      <c r="K348" s="84">
        <f t="shared" si="72"/>
        <v>0</v>
      </c>
      <c r="L348" s="93" t="str">
        <f t="shared" si="44"/>
        <v xml:space="preserve"> </v>
      </c>
      <c r="M348" s="76" t="str">
        <f t="shared" si="80"/>
        <v xml:space="preserve"> </v>
      </c>
      <c r="N348" s="103">
        <f t="shared" si="45"/>
        <v>0</v>
      </c>
      <c r="O348" s="103">
        <f t="shared" si="73"/>
        <v>0</v>
      </c>
      <c r="P348" s="104" t="str">
        <f t="shared" si="74"/>
        <v xml:space="preserve"> </v>
      </c>
      <c r="Q348" s="121" t="str">
        <f t="shared" si="81"/>
        <v xml:space="preserve"> </v>
      </c>
      <c r="R348" s="122">
        <f t="shared" si="75"/>
        <v>0</v>
      </c>
      <c r="S348" s="76" t="str">
        <f t="shared" si="76"/>
        <v xml:space="preserve"> </v>
      </c>
      <c r="T348" s="103">
        <f t="shared" si="77"/>
        <v>0</v>
      </c>
      <c r="U348" s="103">
        <f t="shared" si="78"/>
        <v>0</v>
      </c>
      <c r="V348" s="104" t="str">
        <f t="shared" si="79"/>
        <v xml:space="preserve"> </v>
      </c>
    </row>
    <row r="349" spans="1:22" s="13" customFormat="1" ht="12.75" hidden="1">
      <c r="A349" s="189">
        <v>354</v>
      </c>
      <c r="B349" s="201" t="s">
        <v>108</v>
      </c>
      <c r="C349" s="204" t="s">
        <v>109</v>
      </c>
      <c r="D349" s="192" t="s">
        <v>17</v>
      </c>
      <c r="E349" s="166">
        <v>12</v>
      </c>
      <c r="F349" s="210">
        <v>6400</v>
      </c>
      <c r="G349" s="79">
        <v>12</v>
      </c>
      <c r="H349" s="77">
        <f t="shared" si="55"/>
        <v>68.831050751999996</v>
      </c>
      <c r="I349" s="74" t="str">
        <f t="shared" si="41"/>
        <v xml:space="preserve"> </v>
      </c>
      <c r="J349" s="84">
        <f t="shared" si="42"/>
        <v>0</v>
      </c>
      <c r="K349" s="84">
        <f t="shared" si="72"/>
        <v>0</v>
      </c>
      <c r="L349" s="93" t="str">
        <f t="shared" si="44"/>
        <v xml:space="preserve"> </v>
      </c>
      <c r="M349" s="76" t="str">
        <f t="shared" si="80"/>
        <v xml:space="preserve"> </v>
      </c>
      <c r="N349" s="103">
        <f t="shared" si="45"/>
        <v>0</v>
      </c>
      <c r="O349" s="103">
        <f t="shared" si="73"/>
        <v>0</v>
      </c>
      <c r="P349" s="104" t="str">
        <f t="shared" si="74"/>
        <v xml:space="preserve"> </v>
      </c>
      <c r="Q349" s="121" t="str">
        <f t="shared" si="81"/>
        <v xml:space="preserve"> </v>
      </c>
      <c r="R349" s="122">
        <f t="shared" si="75"/>
        <v>0</v>
      </c>
      <c r="S349" s="76" t="str">
        <f t="shared" si="76"/>
        <v xml:space="preserve"> </v>
      </c>
      <c r="T349" s="103">
        <f t="shared" si="77"/>
        <v>0</v>
      </c>
      <c r="U349" s="103">
        <f t="shared" si="78"/>
        <v>0</v>
      </c>
      <c r="V349" s="104" t="str">
        <f t="shared" si="79"/>
        <v xml:space="preserve"> </v>
      </c>
    </row>
    <row r="350" spans="1:22" s="13" customFormat="1" ht="12.75" hidden="1">
      <c r="A350" s="189">
        <v>355</v>
      </c>
      <c r="B350" s="201" t="s">
        <v>108</v>
      </c>
      <c r="C350" s="204" t="s">
        <v>109</v>
      </c>
      <c r="D350" s="192" t="s">
        <v>17</v>
      </c>
      <c r="E350" s="166">
        <v>12</v>
      </c>
      <c r="F350" s="210">
        <v>6550</v>
      </c>
      <c r="G350" s="79">
        <v>12</v>
      </c>
      <c r="H350" s="77">
        <f t="shared" si="55"/>
        <v>70.444278503999996</v>
      </c>
      <c r="I350" s="74" t="str">
        <f t="shared" si="41"/>
        <v xml:space="preserve"> </v>
      </c>
      <c r="J350" s="84">
        <f t="shared" si="42"/>
        <v>0</v>
      </c>
      <c r="K350" s="84">
        <f t="shared" si="72"/>
        <v>0</v>
      </c>
      <c r="L350" s="93" t="str">
        <f t="shared" si="44"/>
        <v xml:space="preserve"> </v>
      </c>
      <c r="M350" s="76" t="str">
        <f t="shared" si="80"/>
        <v xml:space="preserve"> </v>
      </c>
      <c r="N350" s="103">
        <f t="shared" si="45"/>
        <v>0</v>
      </c>
      <c r="O350" s="103">
        <f t="shared" si="73"/>
        <v>0</v>
      </c>
      <c r="P350" s="104" t="str">
        <f t="shared" si="74"/>
        <v xml:space="preserve"> </v>
      </c>
      <c r="Q350" s="121" t="str">
        <f t="shared" si="81"/>
        <v xml:space="preserve"> </v>
      </c>
      <c r="R350" s="122">
        <f t="shared" si="75"/>
        <v>0</v>
      </c>
      <c r="S350" s="76" t="str">
        <f t="shared" si="76"/>
        <v xml:space="preserve"> </v>
      </c>
      <c r="T350" s="103">
        <f t="shared" si="77"/>
        <v>0</v>
      </c>
      <c r="U350" s="103">
        <f t="shared" si="78"/>
        <v>0</v>
      </c>
      <c r="V350" s="104" t="str">
        <f t="shared" si="79"/>
        <v xml:space="preserve"> </v>
      </c>
    </row>
    <row r="351" spans="1:22" s="13" customFormat="1" ht="12.75">
      <c r="A351" s="189">
        <v>356</v>
      </c>
      <c r="B351" s="201" t="s">
        <v>108</v>
      </c>
      <c r="C351" s="204" t="s">
        <v>109</v>
      </c>
      <c r="D351" s="192" t="s">
        <v>17</v>
      </c>
      <c r="E351" s="166">
        <v>20</v>
      </c>
      <c r="F351" s="210">
        <v>10000</v>
      </c>
      <c r="G351" s="79">
        <v>1</v>
      </c>
      <c r="H351" s="77">
        <f t="shared" si="55"/>
        <v>24.895489999999999</v>
      </c>
      <c r="I351" s="74">
        <f t="shared" si="41"/>
        <v>20</v>
      </c>
      <c r="J351" s="84">
        <f t="shared" si="42"/>
        <v>2000</v>
      </c>
      <c r="K351" s="84">
        <f t="shared" si="72"/>
        <v>1</v>
      </c>
      <c r="L351" s="93">
        <f t="shared" si="44"/>
        <v>4.9297999999999993</v>
      </c>
      <c r="M351" s="76" t="str">
        <f t="shared" si="80"/>
        <v xml:space="preserve"> </v>
      </c>
      <c r="N351" s="103">
        <f t="shared" si="45"/>
        <v>0</v>
      </c>
      <c r="O351" s="103">
        <f t="shared" si="73"/>
        <v>0</v>
      </c>
      <c r="P351" s="104" t="str">
        <f t="shared" si="74"/>
        <v xml:space="preserve"> </v>
      </c>
      <c r="Q351" s="121">
        <f t="shared" si="81"/>
        <v>20</v>
      </c>
      <c r="R351" s="122">
        <f t="shared" si="75"/>
        <v>3</v>
      </c>
      <c r="S351" s="76">
        <f t="shared" si="76"/>
        <v>20</v>
      </c>
      <c r="T351" s="103">
        <f t="shared" si="77"/>
        <v>200</v>
      </c>
      <c r="U351" s="103">
        <f t="shared" si="78"/>
        <v>1</v>
      </c>
      <c r="V351" s="104">
        <f t="shared" si="79"/>
        <v>0.49297999999999997</v>
      </c>
    </row>
    <row r="352" spans="1:22" s="13" customFormat="1" ht="12.75">
      <c r="A352" s="189">
        <v>357</v>
      </c>
      <c r="B352" s="201" t="s">
        <v>108</v>
      </c>
      <c r="C352" s="204" t="s">
        <v>109</v>
      </c>
      <c r="D352" s="192" t="s">
        <v>17</v>
      </c>
      <c r="E352" s="166">
        <v>20</v>
      </c>
      <c r="F352" s="210">
        <v>10100</v>
      </c>
      <c r="G352" s="79">
        <v>6</v>
      </c>
      <c r="H352" s="77">
        <f t="shared" si="55"/>
        <v>150.86666940000001</v>
      </c>
      <c r="I352" s="74">
        <f t="shared" si="41"/>
        <v>20</v>
      </c>
      <c r="J352" s="84">
        <f t="shared" si="42"/>
        <v>1900</v>
      </c>
      <c r="K352" s="84">
        <f t="shared" si="72"/>
        <v>6</v>
      </c>
      <c r="L352" s="93">
        <f t="shared" si="44"/>
        <v>28.09986</v>
      </c>
      <c r="M352" s="76" t="str">
        <f t="shared" si="80"/>
        <v xml:space="preserve"> </v>
      </c>
      <c r="N352" s="103">
        <f t="shared" si="45"/>
        <v>0</v>
      </c>
      <c r="O352" s="103">
        <f t="shared" si="73"/>
        <v>0</v>
      </c>
      <c r="P352" s="104" t="str">
        <f t="shared" si="74"/>
        <v xml:space="preserve"> </v>
      </c>
      <c r="Q352" s="121">
        <f t="shared" si="81"/>
        <v>20</v>
      </c>
      <c r="R352" s="122">
        <f t="shared" si="75"/>
        <v>18</v>
      </c>
      <c r="S352" s="76">
        <f t="shared" si="76"/>
        <v>20</v>
      </c>
      <c r="T352" s="103">
        <f t="shared" si="77"/>
        <v>100</v>
      </c>
      <c r="U352" s="103">
        <f t="shared" si="78"/>
        <v>6</v>
      </c>
      <c r="V352" s="104">
        <f t="shared" si="79"/>
        <v>1.4789399999999999</v>
      </c>
    </row>
    <row r="353" spans="1:22" s="13" customFormat="1" ht="12.75">
      <c r="A353" s="189">
        <v>358</v>
      </c>
      <c r="B353" s="201" t="s">
        <v>108</v>
      </c>
      <c r="C353" s="204" t="s">
        <v>109</v>
      </c>
      <c r="D353" s="192" t="s">
        <v>17</v>
      </c>
      <c r="E353" s="166">
        <v>20</v>
      </c>
      <c r="F353" s="210">
        <v>10350</v>
      </c>
      <c r="G353" s="79">
        <v>8</v>
      </c>
      <c r="H353" s="77">
        <f t="shared" si="55"/>
        <v>206.13465719999999</v>
      </c>
      <c r="I353" s="74">
        <f t="shared" si="41"/>
        <v>20</v>
      </c>
      <c r="J353" s="84">
        <f t="shared" si="42"/>
        <v>1650</v>
      </c>
      <c r="K353" s="84">
        <f t="shared" si="72"/>
        <v>8</v>
      </c>
      <c r="L353" s="93">
        <f t="shared" si="44"/>
        <v>32.536679999999997</v>
      </c>
      <c r="M353" s="76" t="str">
        <f t="shared" si="80"/>
        <v xml:space="preserve"> </v>
      </c>
      <c r="N353" s="103">
        <f t="shared" si="45"/>
        <v>0</v>
      </c>
      <c r="O353" s="103">
        <f t="shared" si="73"/>
        <v>0</v>
      </c>
      <c r="P353" s="104" t="str">
        <f t="shared" si="74"/>
        <v xml:space="preserve"> </v>
      </c>
      <c r="Q353" s="121">
        <f t="shared" si="81"/>
        <v>20</v>
      </c>
      <c r="R353" s="122">
        <f t="shared" si="75"/>
        <v>16</v>
      </c>
      <c r="S353" s="76">
        <f t="shared" si="76"/>
        <v>20</v>
      </c>
      <c r="T353" s="103">
        <f t="shared" si="77"/>
        <v>450</v>
      </c>
      <c r="U353" s="103">
        <f t="shared" si="78"/>
        <v>8</v>
      </c>
      <c r="V353" s="104">
        <f t="shared" si="79"/>
        <v>8.87364</v>
      </c>
    </row>
    <row r="354" spans="1:22" s="13" customFormat="1" ht="12.75">
      <c r="A354" s="189">
        <v>359</v>
      </c>
      <c r="B354" s="201" t="s">
        <v>108</v>
      </c>
      <c r="C354" s="204" t="s">
        <v>109</v>
      </c>
      <c r="D354" s="192" t="s">
        <v>17</v>
      </c>
      <c r="E354" s="166">
        <v>20</v>
      </c>
      <c r="F354" s="210">
        <v>10400</v>
      </c>
      <c r="G354" s="79">
        <v>1</v>
      </c>
      <c r="H354" s="77">
        <f t="shared" si="55"/>
        <v>25.8913096</v>
      </c>
      <c r="I354" s="74">
        <f t="shared" si="41"/>
        <v>20</v>
      </c>
      <c r="J354" s="84">
        <f t="shared" si="42"/>
        <v>1600</v>
      </c>
      <c r="K354" s="84">
        <f t="shared" si="72"/>
        <v>1</v>
      </c>
      <c r="L354" s="93">
        <f t="shared" si="44"/>
        <v>3.9438399999999998</v>
      </c>
      <c r="M354" s="76" t="str">
        <f t="shared" si="80"/>
        <v xml:space="preserve"> </v>
      </c>
      <c r="N354" s="103">
        <f t="shared" si="45"/>
        <v>0</v>
      </c>
      <c r="O354" s="103">
        <f t="shared" si="73"/>
        <v>0</v>
      </c>
      <c r="P354" s="104" t="str">
        <f t="shared" si="74"/>
        <v xml:space="preserve"> </v>
      </c>
      <c r="Q354" s="121">
        <f t="shared" si="81"/>
        <v>20</v>
      </c>
      <c r="R354" s="122">
        <f t="shared" si="75"/>
        <v>2</v>
      </c>
      <c r="S354" s="76">
        <f t="shared" si="76"/>
        <v>20</v>
      </c>
      <c r="T354" s="103">
        <f t="shared" si="77"/>
        <v>400</v>
      </c>
      <c r="U354" s="103">
        <f t="shared" si="78"/>
        <v>1</v>
      </c>
      <c r="V354" s="104">
        <f t="shared" si="79"/>
        <v>0.98595999999999995</v>
      </c>
    </row>
    <row r="355" spans="1:22" s="13" customFormat="1" ht="12.75">
      <c r="A355" s="189">
        <v>360</v>
      </c>
      <c r="B355" s="201" t="s">
        <v>108</v>
      </c>
      <c r="C355" s="204" t="s">
        <v>109</v>
      </c>
      <c r="D355" s="192" t="s">
        <v>17</v>
      </c>
      <c r="E355" s="166">
        <v>20</v>
      </c>
      <c r="F355" s="210">
        <v>11350</v>
      </c>
      <c r="G355" s="79">
        <v>12</v>
      </c>
      <c r="H355" s="77">
        <f t="shared" si="55"/>
        <v>339.07657380000001</v>
      </c>
      <c r="I355" s="74">
        <f t="shared" si="41"/>
        <v>20</v>
      </c>
      <c r="J355" s="84">
        <f t="shared" si="42"/>
        <v>650</v>
      </c>
      <c r="K355" s="84">
        <f t="shared" si="72"/>
        <v>12</v>
      </c>
      <c r="L355" s="93">
        <f t="shared" si="44"/>
        <v>19.226219999999998</v>
      </c>
      <c r="M355" s="76" t="str">
        <f t="shared" si="80"/>
        <v xml:space="preserve"> </v>
      </c>
      <c r="N355" s="103">
        <f t="shared" si="45"/>
        <v>0</v>
      </c>
      <c r="O355" s="103">
        <f t="shared" si="73"/>
        <v>0</v>
      </c>
      <c r="P355" s="104" t="str">
        <f t="shared" si="74"/>
        <v xml:space="preserve"> </v>
      </c>
      <c r="Q355" s="121">
        <f t="shared" si="81"/>
        <v>20</v>
      </c>
      <c r="R355" s="122">
        <f t="shared" si="75"/>
        <v>12</v>
      </c>
      <c r="S355" s="76">
        <f t="shared" si="76"/>
        <v>20</v>
      </c>
      <c r="T355" s="103">
        <f t="shared" si="77"/>
        <v>50</v>
      </c>
      <c r="U355" s="103">
        <f t="shared" si="78"/>
        <v>12</v>
      </c>
      <c r="V355" s="104">
        <f t="shared" si="79"/>
        <v>1.4789399999999999</v>
      </c>
    </row>
    <row r="356" spans="1:22" s="13" customFormat="1" ht="12.75">
      <c r="A356" s="189">
        <v>361</v>
      </c>
      <c r="B356" s="201" t="s">
        <v>108</v>
      </c>
      <c r="C356" s="204" t="s">
        <v>109</v>
      </c>
      <c r="D356" s="192" t="s">
        <v>17</v>
      </c>
      <c r="E356" s="166">
        <v>20</v>
      </c>
      <c r="F356" s="210">
        <f>4100+4350</f>
        <v>8450</v>
      </c>
      <c r="G356" s="79">
        <v>1</v>
      </c>
      <c r="H356" s="77">
        <f t="shared" si="55"/>
        <v>21.03668905</v>
      </c>
      <c r="I356" s="74">
        <f t="shared" si="41"/>
        <v>20</v>
      </c>
      <c r="J356" s="84">
        <f t="shared" si="42"/>
        <v>3550</v>
      </c>
      <c r="K356" s="84">
        <f t="shared" si="72"/>
        <v>1</v>
      </c>
      <c r="L356" s="93">
        <f t="shared" si="44"/>
        <v>8.7503949999999993</v>
      </c>
      <c r="M356" s="76" t="str">
        <f t="shared" si="80"/>
        <v xml:space="preserve"> </v>
      </c>
      <c r="N356" s="103">
        <f t="shared" si="45"/>
        <v>0</v>
      </c>
      <c r="O356" s="103">
        <f t="shared" si="73"/>
        <v>0</v>
      </c>
      <c r="P356" s="104" t="str">
        <f t="shared" si="74"/>
        <v xml:space="preserve"> </v>
      </c>
      <c r="Q356" s="121">
        <f t="shared" si="81"/>
        <v>20</v>
      </c>
      <c r="R356" s="122">
        <f t="shared" si="75"/>
        <v>5</v>
      </c>
      <c r="S356" s="76">
        <f t="shared" si="76"/>
        <v>20</v>
      </c>
      <c r="T356" s="103">
        <f t="shared" si="77"/>
        <v>550</v>
      </c>
      <c r="U356" s="103">
        <f t="shared" si="78"/>
        <v>1</v>
      </c>
      <c r="V356" s="104">
        <f t="shared" si="79"/>
        <v>1.3556949999999999</v>
      </c>
    </row>
    <row r="357" spans="1:22" s="13" customFormat="1" ht="12.75">
      <c r="A357" s="189">
        <v>363</v>
      </c>
      <c r="B357" s="201" t="s">
        <v>108</v>
      </c>
      <c r="C357" s="204" t="s">
        <v>109</v>
      </c>
      <c r="D357" s="192" t="s">
        <v>17</v>
      </c>
      <c r="E357" s="166">
        <v>20</v>
      </c>
      <c r="F357" s="210">
        <v>6250</v>
      </c>
      <c r="G357" s="79">
        <v>2</v>
      </c>
      <c r="H357" s="77">
        <f t="shared" si="55"/>
        <v>31.119362499999998</v>
      </c>
      <c r="I357" s="74">
        <f t="shared" si="41"/>
        <v>20</v>
      </c>
      <c r="J357" s="84">
        <f t="shared" si="42"/>
        <v>5750</v>
      </c>
      <c r="K357" s="84">
        <f t="shared" si="72"/>
        <v>2</v>
      </c>
      <c r="L357" s="93">
        <f t="shared" si="44"/>
        <v>28.346349999999997</v>
      </c>
      <c r="M357" s="76" t="str">
        <f t="shared" si="80"/>
        <v xml:space="preserve"> </v>
      </c>
      <c r="N357" s="103">
        <f t="shared" si="45"/>
        <v>0</v>
      </c>
      <c r="O357" s="103">
        <f t="shared" si="73"/>
        <v>0</v>
      </c>
      <c r="P357" s="104" t="str">
        <f t="shared" si="74"/>
        <v xml:space="preserve"> </v>
      </c>
      <c r="Q357" s="121">
        <f t="shared" si="81"/>
        <v>20</v>
      </c>
      <c r="R357" s="122">
        <f t="shared" si="75"/>
        <v>18</v>
      </c>
      <c r="S357" s="76">
        <f t="shared" si="76"/>
        <v>20</v>
      </c>
      <c r="T357" s="103">
        <f t="shared" si="77"/>
        <v>350</v>
      </c>
      <c r="U357" s="103">
        <f t="shared" si="78"/>
        <v>2</v>
      </c>
      <c r="V357" s="104">
        <f t="shared" si="79"/>
        <v>1.7254299999999998</v>
      </c>
    </row>
    <row r="358" spans="1:22" s="13" customFormat="1" ht="12.75">
      <c r="A358" s="189">
        <v>364</v>
      </c>
      <c r="B358" s="201" t="s">
        <v>108</v>
      </c>
      <c r="C358" s="204" t="s">
        <v>109</v>
      </c>
      <c r="D358" s="192" t="s">
        <v>17</v>
      </c>
      <c r="E358" s="166">
        <v>20</v>
      </c>
      <c r="F358" s="210">
        <v>9750</v>
      </c>
      <c r="G358" s="79">
        <v>2</v>
      </c>
      <c r="H358" s="77">
        <f t="shared" si="55"/>
        <v>48.546205499999992</v>
      </c>
      <c r="I358" s="74">
        <f t="shared" si="41"/>
        <v>20</v>
      </c>
      <c r="J358" s="84">
        <f t="shared" si="42"/>
        <v>2250</v>
      </c>
      <c r="K358" s="84">
        <f t="shared" si="72"/>
        <v>2</v>
      </c>
      <c r="L358" s="93">
        <f t="shared" si="44"/>
        <v>11.092049999999999</v>
      </c>
      <c r="M358" s="76" t="str">
        <f t="shared" si="80"/>
        <v xml:space="preserve"> </v>
      </c>
      <c r="N358" s="103">
        <f t="shared" si="45"/>
        <v>0</v>
      </c>
      <c r="O358" s="103">
        <f t="shared" si="73"/>
        <v>0</v>
      </c>
      <c r="P358" s="104" t="str">
        <f t="shared" si="74"/>
        <v xml:space="preserve"> </v>
      </c>
      <c r="Q358" s="121">
        <f t="shared" si="81"/>
        <v>20</v>
      </c>
      <c r="R358" s="122">
        <f t="shared" si="75"/>
        <v>6</v>
      </c>
      <c r="S358" s="76">
        <f t="shared" si="76"/>
        <v>20</v>
      </c>
      <c r="T358" s="103">
        <f t="shared" si="77"/>
        <v>450</v>
      </c>
      <c r="U358" s="103">
        <f t="shared" si="78"/>
        <v>2</v>
      </c>
      <c r="V358" s="104">
        <f t="shared" si="79"/>
        <v>2.21841</v>
      </c>
    </row>
    <row r="359" spans="1:22" s="198" customFormat="1" ht="12.75" hidden="1" customHeight="1">
      <c r="A359" s="189">
        <v>365</v>
      </c>
      <c r="B359" s="201" t="s">
        <v>108</v>
      </c>
      <c r="C359" s="204" t="s">
        <v>109</v>
      </c>
      <c r="D359" s="192" t="s">
        <v>17</v>
      </c>
      <c r="E359" s="166">
        <v>25</v>
      </c>
      <c r="F359" s="210">
        <f>(1200*2)+1350+(1450*2)+(1800*2)</f>
        <v>10250</v>
      </c>
      <c r="G359" s="79">
        <v>2</v>
      </c>
      <c r="H359" s="194">
        <f>E359*E359*F359*3.14/4*0.00000785*G359*1.01</f>
        <v>79.74336640624999</v>
      </c>
      <c r="I359" s="195">
        <f>IF(J359&gt;0,$E359," ")</f>
        <v>25</v>
      </c>
      <c r="J359" s="196">
        <f>IF($E359=25,IF((12000-$F359)&gt;=787,12000-$F359,0),IF($E359=20,IF((12000-$F359)&gt;=600,12000-$F359,0),IF($E359=16,IF((12000-$F359)&gt;=475,12000-$F359,0),0)))</f>
        <v>1750</v>
      </c>
      <c r="K359" s="196">
        <f>IF(J359&gt;0,G359,0)</f>
        <v>2</v>
      </c>
      <c r="L359" s="197">
        <f>IF(J359&gt;0,$E359*$E359*J359*3.14/4*0.00000785*K359," ")</f>
        <v>13.479921874999999</v>
      </c>
      <c r="M359" s="166" t="str">
        <f t="shared" si="80"/>
        <v xml:space="preserve"> </v>
      </c>
      <c r="N359" s="167">
        <f>IF($E359=25,IF((12000-$F359)&lt;787,12000-$F359,0),IF($E359=20,IF((12000-$F359)&lt;600,12000-$F359,0),IF($E359=16,IF((12000-$F359)&lt;475,12000-$F359,0),0)))</f>
        <v>0</v>
      </c>
      <c r="O359" s="167">
        <f>IF(N359&gt;0,G359,0)</f>
        <v>0</v>
      </c>
      <c r="P359" s="168" t="str">
        <f>IF(N359&gt;0,$E359*$E359*N359*3.14/4*0.00000785*O359," ")</f>
        <v xml:space="preserve"> </v>
      </c>
      <c r="Q359" s="164">
        <f t="shared" si="81"/>
        <v>25</v>
      </c>
      <c r="R359" s="165">
        <f>IF($E359=25,IF(J359&gt;0, INT(J359/787)*K359,0),IF($E359=20,IF(J359&gt;0, INT(J359/600)*K359,0),IF($E359=16,IF(J359&gt;0, INT(J359/475)*K359,0),0)))</f>
        <v>4</v>
      </c>
      <c r="S359" s="166">
        <f>IF(T359&gt;0,E359," ")</f>
        <v>25</v>
      </c>
      <c r="T359" s="167">
        <f>IF(N359&gt;0,N359,IF(Q359=25,J359-((R359/K359)*787),IF(Q359=20,J359-((R359/K359)*600),IF(Q359=16,J359-((R359/K359)*475),0))))</f>
        <v>176</v>
      </c>
      <c r="U359" s="167">
        <f>IF(T359&gt;0,K359+O359,0)</f>
        <v>2</v>
      </c>
      <c r="V359" s="168">
        <f>IF(T359&gt;0,$E359*$E359*T359*3.14/4*0.00000785*U359," ")</f>
        <v>1.3556949999999999</v>
      </c>
    </row>
    <row r="360" spans="1:22" s="198" customFormat="1" ht="12.75" hidden="1" customHeight="1">
      <c r="A360" s="189">
        <v>366</v>
      </c>
      <c r="B360" s="201" t="s">
        <v>108</v>
      </c>
      <c r="C360" s="204" t="s">
        <v>109</v>
      </c>
      <c r="D360" s="192" t="s">
        <v>17</v>
      </c>
      <c r="E360" s="166">
        <v>25</v>
      </c>
      <c r="F360" s="210">
        <f>(1800*2)+7650</f>
        <v>11250</v>
      </c>
      <c r="G360" s="79">
        <v>1</v>
      </c>
      <c r="H360" s="194">
        <f>E360*E360*F360*3.14/4*0.00000785*G360*1.01</f>
        <v>43.761603515624998</v>
      </c>
      <c r="I360" s="195" t="str">
        <f t="shared" ref="I360:I366" si="82">IF(J360&gt;0,$E360," ")</f>
        <v xml:space="preserve"> </v>
      </c>
      <c r="J360" s="196">
        <f t="shared" ref="J360:J417" si="83">IF($E360=25,IF((12000-$F360)&gt;=787,12000-$F360,0),IF($E360=20,IF((12000-$F360)&gt;=600,12000-$F360,0),IF($E360=16,IF((12000-$F360)&gt;=475,12000-$F360,0),0)))</f>
        <v>0</v>
      </c>
      <c r="K360" s="196">
        <f t="shared" ref="K360:K415" si="84">IF(J360&gt;0,G360,0)</f>
        <v>0</v>
      </c>
      <c r="L360" s="197" t="str">
        <f t="shared" ref="L360:L366" si="85">IF(J360&gt;0,$E360*$E360*J360*3.14/4*0.00000785*K360," ")</f>
        <v xml:space="preserve"> </v>
      </c>
      <c r="M360" s="166">
        <f t="shared" si="80"/>
        <v>25</v>
      </c>
      <c r="N360" s="167">
        <f t="shared" ref="N360:N417" si="86">IF($E360=25,IF((12000-$F360)&lt;787,12000-$F360,0),IF($E360=20,IF((12000-$F360)&lt;600,12000-$F360,0),IF($E360=16,IF((12000-$F360)&lt;475,12000-$F360,0),0)))</f>
        <v>750</v>
      </c>
      <c r="O360" s="167">
        <f t="shared" ref="O360:O415" si="87">IF(N360&gt;0,G360,0)</f>
        <v>1</v>
      </c>
      <c r="P360" s="168">
        <f t="shared" ref="P360:P415" si="88">IF(N360&gt;0,$E360*$E360*N360*3.14/4*0.00000785*O360," ")</f>
        <v>2.8885546874999997</v>
      </c>
      <c r="Q360" s="164" t="str">
        <f t="shared" si="81"/>
        <v xml:space="preserve"> </v>
      </c>
      <c r="R360" s="165">
        <f t="shared" ref="R360:R415" si="89">IF($E360=25,IF(J360&gt;0, INT(J360/787)*K360,0),IF($E360=20,IF(J360&gt;0, INT(J360/600)*K360,0),IF($E360=16,IF(J360&gt;0, INT(J360/475)*K360,0),0)))</f>
        <v>0</v>
      </c>
      <c r="S360" s="166">
        <f t="shared" ref="S360:S415" si="90">IF(T360&gt;0,E360," ")</f>
        <v>25</v>
      </c>
      <c r="T360" s="167">
        <f>IF($N360&gt;0,$N360,IF($Q360=25,$J360-(($R360/$K360)*787),IF($Q360=20,$J360-(($R360/$K360)*600),IF($Q360=16,$J360-(($R360/$K360)*475),0))))</f>
        <v>750</v>
      </c>
      <c r="U360" s="167">
        <f t="shared" ref="U360:U415" si="91">IF(T360&gt;0,K360+O360,0)</f>
        <v>1</v>
      </c>
      <c r="V360" s="168">
        <f t="shared" ref="V360:V415" si="92">IF(T360&gt;0,$E360*$E360*T360*3.14/4*0.00000785*U360," ")</f>
        <v>2.8885546874999997</v>
      </c>
    </row>
    <row r="361" spans="1:22" s="200" customFormat="1" ht="12.75" hidden="1">
      <c r="A361" s="189">
        <v>367</v>
      </c>
      <c r="B361" s="201" t="s">
        <v>108</v>
      </c>
      <c r="C361" s="204" t="s">
        <v>109</v>
      </c>
      <c r="D361" s="192" t="s">
        <v>17</v>
      </c>
      <c r="E361" s="166">
        <v>25</v>
      </c>
      <c r="F361" s="210">
        <f>7650+1800</f>
        <v>9450</v>
      </c>
      <c r="G361" s="79">
        <v>1</v>
      </c>
      <c r="H361" s="194">
        <f>E361*E361*F361*3.14/4*0.00000785*G361*1.01</f>
        <v>36.759746953125003</v>
      </c>
      <c r="I361" s="195">
        <f t="shared" si="82"/>
        <v>25</v>
      </c>
      <c r="J361" s="196">
        <f t="shared" si="83"/>
        <v>2550</v>
      </c>
      <c r="K361" s="196">
        <f t="shared" si="84"/>
        <v>1</v>
      </c>
      <c r="L361" s="197">
        <f t="shared" si="85"/>
        <v>9.8210859374999995</v>
      </c>
      <c r="M361" s="166" t="str">
        <f t="shared" si="80"/>
        <v xml:space="preserve"> </v>
      </c>
      <c r="N361" s="167">
        <f t="shared" si="86"/>
        <v>0</v>
      </c>
      <c r="O361" s="167">
        <f t="shared" si="87"/>
        <v>0</v>
      </c>
      <c r="P361" s="168" t="str">
        <f t="shared" si="88"/>
        <v xml:space="preserve"> </v>
      </c>
      <c r="Q361" s="164">
        <f t="shared" si="81"/>
        <v>25</v>
      </c>
      <c r="R361" s="165">
        <f t="shared" si="89"/>
        <v>3</v>
      </c>
      <c r="S361" s="166">
        <f t="shared" si="90"/>
        <v>25</v>
      </c>
      <c r="T361" s="167">
        <f t="shared" ref="T361:T367" si="93">IF($N361&gt;0,$N361,IF($Q361=25,$J361-(($R361/$K361)*787),IF($Q361=20,$J361-(($R361/$K361)*600),IF($Q361=16,$J361-(($R361/$K361)*475),0))))</f>
        <v>189</v>
      </c>
      <c r="U361" s="167">
        <f t="shared" si="91"/>
        <v>1</v>
      </c>
      <c r="V361" s="168">
        <f t="shared" si="92"/>
        <v>0.72791578124999989</v>
      </c>
    </row>
    <row r="362" spans="1:22" s="200" customFormat="1" ht="12.75" hidden="1">
      <c r="A362" s="189">
        <v>368</v>
      </c>
      <c r="B362" s="201" t="s">
        <v>108</v>
      </c>
      <c r="C362" s="204" t="s">
        <v>109</v>
      </c>
      <c r="D362" s="192" t="s">
        <v>17</v>
      </c>
      <c r="E362" s="166">
        <v>25</v>
      </c>
      <c r="F362" s="210">
        <v>7650</v>
      </c>
      <c r="G362" s="79">
        <v>6</v>
      </c>
      <c r="H362" s="194">
        <f t="shared" ref="H362:H415" si="94">E362*E362*F362*3.14/4*0.00000785*G362*1.01</f>
        <v>178.54734234374999</v>
      </c>
      <c r="I362" s="195">
        <f t="shared" si="82"/>
        <v>25</v>
      </c>
      <c r="J362" s="196">
        <f t="shared" si="83"/>
        <v>4350</v>
      </c>
      <c r="K362" s="196">
        <f t="shared" si="84"/>
        <v>6</v>
      </c>
      <c r="L362" s="197">
        <f t="shared" si="85"/>
        <v>100.52170312499999</v>
      </c>
      <c r="M362" s="166" t="str">
        <f t="shared" si="80"/>
        <v xml:space="preserve"> </v>
      </c>
      <c r="N362" s="167">
        <f t="shared" si="86"/>
        <v>0</v>
      </c>
      <c r="O362" s="167">
        <f t="shared" si="87"/>
        <v>0</v>
      </c>
      <c r="P362" s="168" t="str">
        <f t="shared" si="88"/>
        <v xml:space="preserve"> </v>
      </c>
      <c r="Q362" s="164">
        <f t="shared" si="81"/>
        <v>25</v>
      </c>
      <c r="R362" s="165">
        <f t="shared" si="89"/>
        <v>30</v>
      </c>
      <c r="S362" s="166">
        <f t="shared" si="90"/>
        <v>25</v>
      </c>
      <c r="T362" s="167">
        <f t="shared" si="93"/>
        <v>415</v>
      </c>
      <c r="U362" s="167">
        <f t="shared" si="91"/>
        <v>6</v>
      </c>
      <c r="V362" s="168">
        <f t="shared" si="92"/>
        <v>9.5900015624999995</v>
      </c>
    </row>
    <row r="363" spans="1:22" s="200" customFormat="1" ht="12.75" hidden="1">
      <c r="A363" s="189">
        <v>369</v>
      </c>
      <c r="B363" s="201" t="s">
        <v>108</v>
      </c>
      <c r="C363" s="204" t="s">
        <v>109</v>
      </c>
      <c r="D363" s="192" t="s">
        <v>17</v>
      </c>
      <c r="E363" s="166">
        <v>25</v>
      </c>
      <c r="F363" s="210">
        <v>8350</v>
      </c>
      <c r="G363" s="79">
        <v>12</v>
      </c>
      <c r="H363" s="194">
        <f t="shared" si="94"/>
        <v>389.77001531249999</v>
      </c>
      <c r="I363" s="195">
        <f t="shared" si="82"/>
        <v>25</v>
      </c>
      <c r="J363" s="196">
        <f t="shared" si="83"/>
        <v>3650</v>
      </c>
      <c r="K363" s="196">
        <f t="shared" si="84"/>
        <v>12</v>
      </c>
      <c r="L363" s="197">
        <f t="shared" si="85"/>
        <v>168.69159374999998</v>
      </c>
      <c r="M363" s="166" t="str">
        <f t="shared" si="80"/>
        <v xml:space="preserve"> </v>
      </c>
      <c r="N363" s="167">
        <f t="shared" si="86"/>
        <v>0</v>
      </c>
      <c r="O363" s="167">
        <f t="shared" si="87"/>
        <v>0</v>
      </c>
      <c r="P363" s="168" t="str">
        <f t="shared" si="88"/>
        <v xml:space="preserve"> </v>
      </c>
      <c r="Q363" s="164">
        <f t="shared" si="81"/>
        <v>25</v>
      </c>
      <c r="R363" s="165">
        <f t="shared" si="89"/>
        <v>48</v>
      </c>
      <c r="S363" s="166">
        <f t="shared" si="90"/>
        <v>25</v>
      </c>
      <c r="T363" s="167">
        <f t="shared" si="93"/>
        <v>502</v>
      </c>
      <c r="U363" s="167">
        <f t="shared" si="91"/>
        <v>12</v>
      </c>
      <c r="V363" s="168">
        <f t="shared" si="92"/>
        <v>23.200871249999999</v>
      </c>
    </row>
    <row r="364" spans="1:22" s="200" customFormat="1" ht="12.75" hidden="1">
      <c r="A364" s="189">
        <v>370</v>
      </c>
      <c r="B364" s="201" t="s">
        <v>108</v>
      </c>
      <c r="C364" s="204" t="s">
        <v>109</v>
      </c>
      <c r="D364" s="192" t="s">
        <v>17</v>
      </c>
      <c r="E364" s="166">
        <v>12</v>
      </c>
      <c r="F364" s="210">
        <v>1094</v>
      </c>
      <c r="G364" s="79">
        <v>26</v>
      </c>
      <c r="H364" s="194">
        <f t="shared" si="94"/>
        <v>25.49258343216</v>
      </c>
      <c r="I364" s="195" t="str">
        <f t="shared" si="82"/>
        <v xml:space="preserve"> </v>
      </c>
      <c r="J364" s="196">
        <f t="shared" si="83"/>
        <v>0</v>
      </c>
      <c r="K364" s="196">
        <f t="shared" si="84"/>
        <v>0</v>
      </c>
      <c r="L364" s="197" t="str">
        <f t="shared" si="85"/>
        <v xml:space="preserve"> </v>
      </c>
      <c r="M364" s="166" t="str">
        <f t="shared" si="80"/>
        <v xml:space="preserve"> </v>
      </c>
      <c r="N364" s="167">
        <f t="shared" si="86"/>
        <v>0</v>
      </c>
      <c r="O364" s="167">
        <f t="shared" si="87"/>
        <v>0</v>
      </c>
      <c r="P364" s="168" t="str">
        <f t="shared" si="88"/>
        <v xml:space="preserve"> </v>
      </c>
      <c r="Q364" s="164" t="str">
        <f t="shared" si="81"/>
        <v xml:space="preserve"> </v>
      </c>
      <c r="R364" s="165">
        <f t="shared" si="89"/>
        <v>0</v>
      </c>
      <c r="S364" s="166" t="str">
        <f t="shared" si="90"/>
        <v xml:space="preserve"> </v>
      </c>
      <c r="T364" s="167">
        <f t="shared" si="93"/>
        <v>0</v>
      </c>
      <c r="U364" s="167">
        <f t="shared" si="91"/>
        <v>0</v>
      </c>
      <c r="V364" s="168" t="str">
        <f t="shared" si="92"/>
        <v xml:space="preserve"> </v>
      </c>
    </row>
    <row r="365" spans="1:22" s="200" customFormat="1" ht="12.75" hidden="1">
      <c r="A365" s="189">
        <v>371</v>
      </c>
      <c r="B365" s="201" t="s">
        <v>110</v>
      </c>
      <c r="C365" s="204" t="s">
        <v>111</v>
      </c>
      <c r="D365" s="192" t="s">
        <v>17</v>
      </c>
      <c r="E365" s="166">
        <v>12</v>
      </c>
      <c r="F365" s="210">
        <v>1000</v>
      </c>
      <c r="G365" s="79">
        <v>25</v>
      </c>
      <c r="H365" s="194">
        <f t="shared" si="94"/>
        <v>22.405940999999999</v>
      </c>
      <c r="I365" s="195" t="str">
        <f t="shared" si="82"/>
        <v xml:space="preserve"> </v>
      </c>
      <c r="J365" s="196">
        <f t="shared" si="83"/>
        <v>0</v>
      </c>
      <c r="K365" s="196">
        <f t="shared" si="84"/>
        <v>0</v>
      </c>
      <c r="L365" s="197" t="str">
        <f t="shared" si="85"/>
        <v xml:space="preserve"> </v>
      </c>
      <c r="M365" s="166" t="str">
        <f t="shared" si="80"/>
        <v xml:space="preserve"> </v>
      </c>
      <c r="N365" s="167">
        <f t="shared" si="86"/>
        <v>0</v>
      </c>
      <c r="O365" s="167">
        <f t="shared" si="87"/>
        <v>0</v>
      </c>
      <c r="P365" s="168" t="str">
        <f t="shared" si="88"/>
        <v xml:space="preserve"> </v>
      </c>
      <c r="Q365" s="164" t="str">
        <f t="shared" si="81"/>
        <v xml:space="preserve"> </v>
      </c>
      <c r="R365" s="165">
        <f t="shared" si="89"/>
        <v>0</v>
      </c>
      <c r="S365" s="166" t="str">
        <f t="shared" si="90"/>
        <v xml:space="preserve"> </v>
      </c>
      <c r="T365" s="167">
        <f t="shared" si="93"/>
        <v>0</v>
      </c>
      <c r="U365" s="167">
        <f t="shared" si="91"/>
        <v>0</v>
      </c>
      <c r="V365" s="168" t="str">
        <f t="shared" si="92"/>
        <v xml:space="preserve"> </v>
      </c>
    </row>
    <row r="366" spans="1:22" s="200" customFormat="1" ht="12.75" hidden="1">
      <c r="A366" s="189">
        <v>372</v>
      </c>
      <c r="B366" s="201" t="s">
        <v>110</v>
      </c>
      <c r="C366" s="204" t="s">
        <v>111</v>
      </c>
      <c r="D366" s="192" t="s">
        <v>17</v>
      </c>
      <c r="E366" s="166">
        <v>12</v>
      </c>
      <c r="F366" s="210">
        <v>1050</v>
      </c>
      <c r="G366" s="79">
        <v>2</v>
      </c>
      <c r="H366" s="194">
        <f t="shared" si="94"/>
        <v>1.8820990439999998</v>
      </c>
      <c r="I366" s="195" t="str">
        <f t="shared" si="82"/>
        <v xml:space="preserve"> </v>
      </c>
      <c r="J366" s="196">
        <f t="shared" si="83"/>
        <v>0</v>
      </c>
      <c r="K366" s="196">
        <f t="shared" si="84"/>
        <v>0</v>
      </c>
      <c r="L366" s="197" t="str">
        <f t="shared" si="85"/>
        <v xml:space="preserve"> </v>
      </c>
      <c r="M366" s="166" t="str">
        <f t="shared" si="80"/>
        <v xml:space="preserve"> </v>
      </c>
      <c r="N366" s="167">
        <f t="shared" si="86"/>
        <v>0</v>
      </c>
      <c r="O366" s="167">
        <f t="shared" si="87"/>
        <v>0</v>
      </c>
      <c r="P366" s="168" t="str">
        <f t="shared" si="88"/>
        <v xml:space="preserve"> </v>
      </c>
      <c r="Q366" s="164" t="str">
        <f t="shared" si="81"/>
        <v xml:space="preserve"> </v>
      </c>
      <c r="R366" s="165">
        <f t="shared" si="89"/>
        <v>0</v>
      </c>
      <c r="S366" s="166" t="str">
        <f t="shared" si="90"/>
        <v xml:space="preserve"> </v>
      </c>
      <c r="T366" s="167">
        <f t="shared" si="93"/>
        <v>0</v>
      </c>
      <c r="U366" s="167">
        <f t="shared" si="91"/>
        <v>0</v>
      </c>
      <c r="V366" s="168" t="str">
        <f t="shared" si="92"/>
        <v xml:space="preserve"> </v>
      </c>
    </row>
    <row r="367" spans="1:22" s="200" customFormat="1" ht="12.75" hidden="1">
      <c r="A367" s="189">
        <v>373</v>
      </c>
      <c r="B367" s="201" t="s">
        <v>110</v>
      </c>
      <c r="C367" s="204" t="s">
        <v>111</v>
      </c>
      <c r="D367" s="192" t="s">
        <v>17</v>
      </c>
      <c r="E367" s="166">
        <v>12</v>
      </c>
      <c r="F367" s="210">
        <v>1100</v>
      </c>
      <c r="G367" s="79">
        <v>1</v>
      </c>
      <c r="H367" s="194">
        <f t="shared" si="94"/>
        <v>0.98586140399999989</v>
      </c>
      <c r="I367" s="195" t="str">
        <f>IF(J367&gt;0,$E367," ")</f>
        <v xml:space="preserve"> </v>
      </c>
      <c r="J367" s="196">
        <f>IF($E367=25,IF((12000-$F367)&gt;=787,12000-$F367,0),IF($E367=20,IF((12000-$F367)&gt;=600,12000-$F367,0),IF($E367=16,IF((12000-$F367)&gt;=475,12000-$F367,0),0)))</f>
        <v>0</v>
      </c>
      <c r="K367" s="196">
        <f t="shared" si="84"/>
        <v>0</v>
      </c>
      <c r="L367" s="197" t="str">
        <f>IF(J367&gt;0,$E367*$E367*J367*3.14/4*0.00000785*K367," ")</f>
        <v xml:space="preserve"> </v>
      </c>
      <c r="M367" s="166" t="str">
        <f t="shared" si="80"/>
        <v xml:space="preserve"> </v>
      </c>
      <c r="N367" s="167">
        <f t="shared" si="86"/>
        <v>0</v>
      </c>
      <c r="O367" s="167">
        <f t="shared" si="87"/>
        <v>0</v>
      </c>
      <c r="P367" s="168" t="str">
        <f t="shared" si="88"/>
        <v xml:space="preserve"> </v>
      </c>
      <c r="Q367" s="164" t="str">
        <f t="shared" si="81"/>
        <v xml:space="preserve"> </v>
      </c>
      <c r="R367" s="165">
        <f t="shared" si="89"/>
        <v>0</v>
      </c>
      <c r="S367" s="166" t="str">
        <f t="shared" si="90"/>
        <v xml:space="preserve"> </v>
      </c>
      <c r="T367" s="167">
        <f t="shared" si="93"/>
        <v>0</v>
      </c>
      <c r="U367" s="167">
        <f t="shared" si="91"/>
        <v>0</v>
      </c>
      <c r="V367" s="168" t="str">
        <f t="shared" si="92"/>
        <v xml:space="preserve"> </v>
      </c>
    </row>
    <row r="368" spans="1:22" s="13" customFormat="1" ht="12.75" hidden="1">
      <c r="A368" s="189">
        <v>374</v>
      </c>
      <c r="B368" s="201" t="s">
        <v>110</v>
      </c>
      <c r="C368" s="204" t="s">
        <v>111</v>
      </c>
      <c r="D368" s="192" t="s">
        <v>17</v>
      </c>
      <c r="E368" s="166">
        <v>12</v>
      </c>
      <c r="F368" s="210">
        <v>1300</v>
      </c>
      <c r="G368" s="79">
        <v>3</v>
      </c>
      <c r="H368" s="77">
        <f t="shared" si="94"/>
        <v>3.4953267959999996</v>
      </c>
      <c r="I368" s="74" t="str">
        <f t="shared" ref="I368:I415" si="95">IF(J368&gt;0,$E368," ")</f>
        <v xml:space="preserve"> </v>
      </c>
      <c r="J368" s="84">
        <f>IF($E368=25,IF((12000-$F368)&gt;=787,12000-$F368,0),IF($E368=20,IF((12000-$F368)&gt;=600,12000-$F368,0),IF($E368=16,IF((12000-$F368)&gt;=475,12000-$F368,0),0)))</f>
        <v>0</v>
      </c>
      <c r="K368" s="84">
        <f t="shared" si="84"/>
        <v>0</v>
      </c>
      <c r="L368" s="93" t="str">
        <f t="shared" ref="L368:L415" si="96">IF(J368&gt;0,$E368*$E368*J368*3.14/4*0.00000785*K368," ")</f>
        <v xml:space="preserve"> </v>
      </c>
      <c r="M368" s="76" t="str">
        <f t="shared" si="80"/>
        <v xml:space="preserve"> </v>
      </c>
      <c r="N368" s="103">
        <f>IF($E368=25,IF((12000-$F368)&lt;787,12000-$F368,0),IF($E368=20,IF((12000-$F368)&lt;600,12000-$F368,0),IF($E368=16,IF((12000-$F368)&lt;475,12000-$F368,0),0)))</f>
        <v>0</v>
      </c>
      <c r="O368" s="103">
        <f t="shared" si="87"/>
        <v>0</v>
      </c>
      <c r="P368" s="104" t="str">
        <f t="shared" si="88"/>
        <v xml:space="preserve"> </v>
      </c>
      <c r="Q368" s="121" t="str">
        <f t="shared" si="81"/>
        <v xml:space="preserve"> </v>
      </c>
      <c r="R368" s="122">
        <f t="shared" si="89"/>
        <v>0</v>
      </c>
      <c r="S368" s="76" t="str">
        <f t="shared" si="90"/>
        <v xml:space="preserve"> </v>
      </c>
      <c r="T368" s="103">
        <f t="shared" ref="T368:T415" si="97">IF(N368&gt;0,N368,IF(Q368=25,J368-((R368/K368)*787),IF(Q368=20,J368-((R368/K368)*600),IF(Q368=16,J368-((R368/K368)*475),0))))</f>
        <v>0</v>
      </c>
      <c r="U368" s="103">
        <f t="shared" si="91"/>
        <v>0</v>
      </c>
      <c r="V368" s="104" t="str">
        <f t="shared" si="92"/>
        <v xml:space="preserve"> </v>
      </c>
    </row>
    <row r="369" spans="1:22" s="13" customFormat="1" ht="12.75" hidden="1">
      <c r="A369" s="189">
        <v>375</v>
      </c>
      <c r="B369" s="201" t="s">
        <v>110</v>
      </c>
      <c r="C369" s="204" t="s">
        <v>111</v>
      </c>
      <c r="D369" s="192" t="s">
        <v>17</v>
      </c>
      <c r="E369" s="166">
        <v>12</v>
      </c>
      <c r="F369" s="210">
        <v>1350</v>
      </c>
      <c r="G369" s="79">
        <v>25</v>
      </c>
      <c r="H369" s="77">
        <f t="shared" si="94"/>
        <v>30.248020350000001</v>
      </c>
      <c r="I369" s="74" t="str">
        <f t="shared" si="95"/>
        <v xml:space="preserve"> </v>
      </c>
      <c r="J369" s="84">
        <f>IF($E369=25,IF((12000-$F369)&gt;=787,12000-$F369,0),IF($E369=20,IF((12000-$F369)&gt;=600,12000-$F369,0),IF($E369=16,IF((12000-$F369)&gt;=475,12000-$F369,0),0)))</f>
        <v>0</v>
      </c>
      <c r="K369" s="84">
        <f t="shared" si="84"/>
        <v>0</v>
      </c>
      <c r="L369" s="93" t="str">
        <f t="shared" si="96"/>
        <v xml:space="preserve"> </v>
      </c>
      <c r="M369" s="76" t="str">
        <f t="shared" si="80"/>
        <v xml:space="preserve"> </v>
      </c>
      <c r="N369" s="103">
        <f t="shared" si="86"/>
        <v>0</v>
      </c>
      <c r="O369" s="103">
        <f t="shared" si="87"/>
        <v>0</v>
      </c>
      <c r="P369" s="104" t="str">
        <f t="shared" si="88"/>
        <v xml:space="preserve"> </v>
      </c>
      <c r="Q369" s="121" t="str">
        <f t="shared" si="81"/>
        <v xml:space="preserve"> </v>
      </c>
      <c r="R369" s="122">
        <f t="shared" si="89"/>
        <v>0</v>
      </c>
      <c r="S369" s="76" t="str">
        <f t="shared" si="90"/>
        <v xml:space="preserve"> </v>
      </c>
      <c r="T369" s="103">
        <f t="shared" si="97"/>
        <v>0</v>
      </c>
      <c r="U369" s="103">
        <f t="shared" si="91"/>
        <v>0</v>
      </c>
      <c r="V369" s="104" t="str">
        <f t="shared" si="92"/>
        <v xml:space="preserve"> </v>
      </c>
    </row>
    <row r="370" spans="1:22" s="13" customFormat="1" ht="12.75" hidden="1">
      <c r="A370" s="189">
        <v>376</v>
      </c>
      <c r="B370" s="201" t="s">
        <v>110</v>
      </c>
      <c r="C370" s="204" t="s">
        <v>111</v>
      </c>
      <c r="D370" s="192" t="s">
        <v>17</v>
      </c>
      <c r="E370" s="166">
        <v>12</v>
      </c>
      <c r="F370" s="210">
        <v>1400</v>
      </c>
      <c r="G370" s="79">
        <v>1</v>
      </c>
      <c r="H370" s="77">
        <f t="shared" si="94"/>
        <v>1.2547326959999998</v>
      </c>
      <c r="I370" s="74" t="str">
        <f t="shared" si="95"/>
        <v xml:space="preserve"> </v>
      </c>
      <c r="J370" s="84">
        <f t="shared" si="83"/>
        <v>0</v>
      </c>
      <c r="K370" s="84">
        <f t="shared" si="84"/>
        <v>0</v>
      </c>
      <c r="L370" s="93" t="str">
        <f t="shared" si="96"/>
        <v xml:space="preserve"> </v>
      </c>
      <c r="M370" s="76" t="str">
        <f t="shared" si="80"/>
        <v xml:space="preserve"> </v>
      </c>
      <c r="N370" s="103">
        <f t="shared" si="86"/>
        <v>0</v>
      </c>
      <c r="O370" s="103">
        <f t="shared" si="87"/>
        <v>0</v>
      </c>
      <c r="P370" s="104" t="str">
        <f t="shared" si="88"/>
        <v xml:space="preserve"> </v>
      </c>
      <c r="Q370" s="121" t="str">
        <f t="shared" si="81"/>
        <v xml:space="preserve"> </v>
      </c>
      <c r="R370" s="122">
        <f t="shared" si="89"/>
        <v>0</v>
      </c>
      <c r="S370" s="76" t="str">
        <f t="shared" si="90"/>
        <v xml:space="preserve"> </v>
      </c>
      <c r="T370" s="103">
        <f t="shared" si="97"/>
        <v>0</v>
      </c>
      <c r="U370" s="103">
        <f t="shared" si="91"/>
        <v>0</v>
      </c>
      <c r="V370" s="104" t="str">
        <f t="shared" si="92"/>
        <v xml:space="preserve"> </v>
      </c>
    </row>
    <row r="371" spans="1:22" s="13" customFormat="1" ht="12.75" hidden="1">
      <c r="A371" s="189">
        <v>377</v>
      </c>
      <c r="B371" s="201" t="s">
        <v>110</v>
      </c>
      <c r="C371" s="204" t="s">
        <v>111</v>
      </c>
      <c r="D371" s="192" t="s">
        <v>17</v>
      </c>
      <c r="E371" s="166">
        <v>12</v>
      </c>
      <c r="F371" s="210">
        <v>1450</v>
      </c>
      <c r="G371" s="79">
        <v>15</v>
      </c>
      <c r="H371" s="77">
        <f t="shared" si="94"/>
        <v>19.493168669999999</v>
      </c>
      <c r="I371" s="74" t="str">
        <f t="shared" si="95"/>
        <v xml:space="preserve"> </v>
      </c>
      <c r="J371" s="84">
        <f t="shared" si="83"/>
        <v>0</v>
      </c>
      <c r="K371" s="84">
        <f t="shared" si="84"/>
        <v>0</v>
      </c>
      <c r="L371" s="93" t="str">
        <f t="shared" si="96"/>
        <v xml:space="preserve"> </v>
      </c>
      <c r="M371" s="76" t="str">
        <f t="shared" si="80"/>
        <v xml:space="preserve"> </v>
      </c>
      <c r="N371" s="103">
        <f t="shared" si="86"/>
        <v>0</v>
      </c>
      <c r="O371" s="103">
        <f t="shared" si="87"/>
        <v>0</v>
      </c>
      <c r="P371" s="104" t="str">
        <f t="shared" si="88"/>
        <v xml:space="preserve"> </v>
      </c>
      <c r="Q371" s="121" t="str">
        <f t="shared" si="81"/>
        <v xml:space="preserve"> </v>
      </c>
      <c r="R371" s="122">
        <f t="shared" si="89"/>
        <v>0</v>
      </c>
      <c r="S371" s="76" t="str">
        <f t="shared" si="90"/>
        <v xml:space="preserve"> </v>
      </c>
      <c r="T371" s="103">
        <f t="shared" si="97"/>
        <v>0</v>
      </c>
      <c r="U371" s="103">
        <f t="shared" si="91"/>
        <v>0</v>
      </c>
      <c r="V371" s="104" t="str">
        <f t="shared" si="92"/>
        <v xml:space="preserve"> </v>
      </c>
    </row>
    <row r="372" spans="1:22" s="13" customFormat="1" ht="12.75" hidden="1">
      <c r="A372" s="189">
        <v>378</v>
      </c>
      <c r="B372" s="201" t="s">
        <v>110</v>
      </c>
      <c r="C372" s="204" t="s">
        <v>111</v>
      </c>
      <c r="D372" s="192" t="s">
        <v>17</v>
      </c>
      <c r="E372" s="166">
        <v>12</v>
      </c>
      <c r="F372" s="210">
        <v>1550</v>
      </c>
      <c r="G372" s="79">
        <v>4</v>
      </c>
      <c r="H372" s="77">
        <f t="shared" si="94"/>
        <v>5.5566733679999993</v>
      </c>
      <c r="I372" s="74" t="str">
        <f t="shared" si="95"/>
        <v xml:space="preserve"> </v>
      </c>
      <c r="J372" s="84">
        <f>IF($E372=25,IF((12000-$F372)&gt;=787,12000-$F372,0),IF($E372=20,IF((12000-$F372)&gt;=600,12000-$F372,0),IF($E372=16,IF((12000-$F372)&gt;=475,12000-$F372,0),0)))</f>
        <v>0</v>
      </c>
      <c r="K372" s="84">
        <f t="shared" si="84"/>
        <v>0</v>
      </c>
      <c r="L372" s="93" t="str">
        <f t="shared" si="96"/>
        <v xml:space="preserve"> </v>
      </c>
      <c r="M372" s="76" t="str">
        <f t="shared" si="80"/>
        <v xml:space="preserve"> </v>
      </c>
      <c r="N372" s="103">
        <f t="shared" si="86"/>
        <v>0</v>
      </c>
      <c r="O372" s="103">
        <f t="shared" si="87"/>
        <v>0</v>
      </c>
      <c r="P372" s="104" t="str">
        <f t="shared" si="88"/>
        <v xml:space="preserve"> </v>
      </c>
      <c r="Q372" s="121" t="str">
        <f t="shared" si="81"/>
        <v xml:space="preserve"> </v>
      </c>
      <c r="R372" s="122">
        <f t="shared" si="89"/>
        <v>0</v>
      </c>
      <c r="S372" s="76" t="str">
        <f t="shared" si="90"/>
        <v xml:space="preserve"> </v>
      </c>
      <c r="T372" s="103">
        <f t="shared" si="97"/>
        <v>0</v>
      </c>
      <c r="U372" s="103">
        <f t="shared" si="91"/>
        <v>0</v>
      </c>
      <c r="V372" s="104" t="str">
        <f t="shared" si="92"/>
        <v xml:space="preserve"> </v>
      </c>
    </row>
    <row r="373" spans="1:22" s="13" customFormat="1" ht="12.75" hidden="1">
      <c r="A373" s="189">
        <v>379</v>
      </c>
      <c r="B373" s="201" t="s">
        <v>110</v>
      </c>
      <c r="C373" s="204" t="s">
        <v>111</v>
      </c>
      <c r="D373" s="192" t="s">
        <v>17</v>
      </c>
      <c r="E373" s="166">
        <v>12</v>
      </c>
      <c r="F373" s="210">
        <v>1600</v>
      </c>
      <c r="G373" s="79">
        <v>96</v>
      </c>
      <c r="H373" s="77">
        <f t="shared" si="94"/>
        <v>137.66210150399999</v>
      </c>
      <c r="I373" s="74" t="str">
        <f t="shared" si="95"/>
        <v xml:space="preserve"> </v>
      </c>
      <c r="J373" s="84">
        <f t="shared" si="83"/>
        <v>0</v>
      </c>
      <c r="K373" s="84">
        <f t="shared" si="84"/>
        <v>0</v>
      </c>
      <c r="L373" s="93" t="str">
        <f t="shared" si="96"/>
        <v xml:space="preserve"> </v>
      </c>
      <c r="M373" s="76" t="str">
        <f t="shared" si="80"/>
        <v xml:space="preserve"> </v>
      </c>
      <c r="N373" s="103">
        <f t="shared" si="86"/>
        <v>0</v>
      </c>
      <c r="O373" s="103">
        <f t="shared" si="87"/>
        <v>0</v>
      </c>
      <c r="P373" s="104" t="str">
        <f t="shared" si="88"/>
        <v xml:space="preserve"> </v>
      </c>
      <c r="Q373" s="121" t="str">
        <f t="shared" si="81"/>
        <v xml:space="preserve"> </v>
      </c>
      <c r="R373" s="122">
        <f t="shared" si="89"/>
        <v>0</v>
      </c>
      <c r="S373" s="76" t="str">
        <f t="shared" si="90"/>
        <v xml:space="preserve"> </v>
      </c>
      <c r="T373" s="103">
        <f t="shared" si="97"/>
        <v>0</v>
      </c>
      <c r="U373" s="103">
        <f t="shared" si="91"/>
        <v>0</v>
      </c>
      <c r="V373" s="104" t="str">
        <f t="shared" si="92"/>
        <v xml:space="preserve"> </v>
      </c>
    </row>
    <row r="374" spans="1:22" s="13" customFormat="1" ht="12.75" hidden="1">
      <c r="A374" s="189">
        <v>380</v>
      </c>
      <c r="B374" s="201" t="s">
        <v>110</v>
      </c>
      <c r="C374" s="204" t="s">
        <v>111</v>
      </c>
      <c r="D374" s="192" t="s">
        <v>17</v>
      </c>
      <c r="E374" s="166">
        <v>12</v>
      </c>
      <c r="F374" s="210">
        <v>300</v>
      </c>
      <c r="G374" s="79">
        <v>1</v>
      </c>
      <c r="H374" s="77">
        <f t="shared" si="94"/>
        <v>0.26887129199999998</v>
      </c>
      <c r="I374" s="74" t="str">
        <f t="shared" si="95"/>
        <v xml:space="preserve"> </v>
      </c>
      <c r="J374" s="84">
        <f t="shared" si="83"/>
        <v>0</v>
      </c>
      <c r="K374" s="84">
        <f t="shared" si="84"/>
        <v>0</v>
      </c>
      <c r="L374" s="93" t="str">
        <f t="shared" si="96"/>
        <v xml:space="preserve"> </v>
      </c>
      <c r="M374" s="76" t="str">
        <f t="shared" si="80"/>
        <v xml:space="preserve"> </v>
      </c>
      <c r="N374" s="103">
        <f t="shared" si="86"/>
        <v>0</v>
      </c>
      <c r="O374" s="103">
        <f t="shared" si="87"/>
        <v>0</v>
      </c>
      <c r="P374" s="104" t="str">
        <f t="shared" si="88"/>
        <v xml:space="preserve"> </v>
      </c>
      <c r="Q374" s="121" t="str">
        <f t="shared" si="81"/>
        <v xml:space="preserve"> </v>
      </c>
      <c r="R374" s="122">
        <f t="shared" si="89"/>
        <v>0</v>
      </c>
      <c r="S374" s="76" t="str">
        <f t="shared" si="90"/>
        <v xml:space="preserve"> </v>
      </c>
      <c r="T374" s="103">
        <f t="shared" si="97"/>
        <v>0</v>
      </c>
      <c r="U374" s="103">
        <f t="shared" si="91"/>
        <v>0</v>
      </c>
      <c r="V374" s="104" t="str">
        <f t="shared" si="92"/>
        <v xml:space="preserve"> </v>
      </c>
    </row>
    <row r="375" spans="1:22" s="13" customFormat="1" ht="12.75" hidden="1">
      <c r="A375" s="189">
        <v>381</v>
      </c>
      <c r="B375" s="201" t="s">
        <v>110</v>
      </c>
      <c r="C375" s="204" t="s">
        <v>111</v>
      </c>
      <c r="D375" s="192" t="s">
        <v>17</v>
      </c>
      <c r="E375" s="166">
        <v>12</v>
      </c>
      <c r="F375" s="210">
        <v>350</v>
      </c>
      <c r="G375" s="79">
        <v>2</v>
      </c>
      <c r="H375" s="77">
        <f t="shared" si="94"/>
        <v>0.62736634799999991</v>
      </c>
      <c r="I375" s="74" t="str">
        <f t="shared" si="95"/>
        <v xml:space="preserve"> </v>
      </c>
      <c r="J375" s="84">
        <f t="shared" si="83"/>
        <v>0</v>
      </c>
      <c r="K375" s="84">
        <f t="shared" si="84"/>
        <v>0</v>
      </c>
      <c r="L375" s="93" t="str">
        <f t="shared" si="96"/>
        <v xml:space="preserve"> </v>
      </c>
      <c r="M375" s="76" t="str">
        <f t="shared" si="80"/>
        <v xml:space="preserve"> </v>
      </c>
      <c r="N375" s="103">
        <f t="shared" si="86"/>
        <v>0</v>
      </c>
      <c r="O375" s="103">
        <f t="shared" si="87"/>
        <v>0</v>
      </c>
      <c r="P375" s="104" t="str">
        <f t="shared" si="88"/>
        <v xml:space="preserve"> </v>
      </c>
      <c r="Q375" s="121" t="str">
        <f t="shared" si="81"/>
        <v xml:space="preserve"> </v>
      </c>
      <c r="R375" s="122">
        <f t="shared" si="89"/>
        <v>0</v>
      </c>
      <c r="S375" s="76" t="str">
        <f t="shared" si="90"/>
        <v xml:space="preserve"> </v>
      </c>
      <c r="T375" s="103">
        <f t="shared" si="97"/>
        <v>0</v>
      </c>
      <c r="U375" s="103">
        <f t="shared" si="91"/>
        <v>0</v>
      </c>
      <c r="V375" s="104" t="str">
        <f t="shared" si="92"/>
        <v xml:space="preserve"> </v>
      </c>
    </row>
    <row r="376" spans="1:22" s="13" customFormat="1" ht="12.75" hidden="1">
      <c r="A376" s="189">
        <v>382</v>
      </c>
      <c r="B376" s="201" t="s">
        <v>110</v>
      </c>
      <c r="C376" s="204" t="s">
        <v>111</v>
      </c>
      <c r="D376" s="192" t="s">
        <v>17</v>
      </c>
      <c r="E376" s="166">
        <v>12</v>
      </c>
      <c r="F376" s="210">
        <v>450</v>
      </c>
      <c r="G376" s="79">
        <v>2</v>
      </c>
      <c r="H376" s="77">
        <f t="shared" si="94"/>
        <v>0.8066138759999999</v>
      </c>
      <c r="I376" s="74" t="str">
        <f t="shared" si="95"/>
        <v xml:space="preserve"> </v>
      </c>
      <c r="J376" s="84">
        <f t="shared" si="83"/>
        <v>0</v>
      </c>
      <c r="K376" s="84">
        <f t="shared" si="84"/>
        <v>0</v>
      </c>
      <c r="L376" s="93" t="str">
        <f t="shared" si="96"/>
        <v xml:space="preserve"> </v>
      </c>
      <c r="M376" s="76" t="str">
        <f t="shared" si="80"/>
        <v xml:space="preserve"> </v>
      </c>
      <c r="N376" s="103">
        <f t="shared" si="86"/>
        <v>0</v>
      </c>
      <c r="O376" s="103">
        <f t="shared" si="87"/>
        <v>0</v>
      </c>
      <c r="P376" s="104" t="str">
        <f t="shared" si="88"/>
        <v xml:space="preserve"> </v>
      </c>
      <c r="Q376" s="121" t="str">
        <f t="shared" si="81"/>
        <v xml:space="preserve"> </v>
      </c>
      <c r="R376" s="122">
        <f t="shared" si="89"/>
        <v>0</v>
      </c>
      <c r="S376" s="76" t="str">
        <f t="shared" si="90"/>
        <v xml:space="preserve"> </v>
      </c>
      <c r="T376" s="103">
        <f t="shared" si="97"/>
        <v>0</v>
      </c>
      <c r="U376" s="103">
        <f t="shared" si="91"/>
        <v>0</v>
      </c>
      <c r="V376" s="104" t="str">
        <f t="shared" si="92"/>
        <v xml:space="preserve"> </v>
      </c>
    </row>
    <row r="377" spans="1:22" s="13" customFormat="1" ht="12.75" hidden="1">
      <c r="A377" s="189">
        <v>383</v>
      </c>
      <c r="B377" s="201" t="s">
        <v>110</v>
      </c>
      <c r="C377" s="204" t="s">
        <v>111</v>
      </c>
      <c r="D377" s="192" t="s">
        <v>17</v>
      </c>
      <c r="E377" s="166">
        <v>12</v>
      </c>
      <c r="F377" s="210">
        <v>500</v>
      </c>
      <c r="G377" s="79">
        <v>2</v>
      </c>
      <c r="H377" s="77">
        <f t="shared" si="94"/>
        <v>0.89623763999999995</v>
      </c>
      <c r="I377" s="74" t="str">
        <f t="shared" si="95"/>
        <v xml:space="preserve"> </v>
      </c>
      <c r="J377" s="84">
        <f t="shared" si="83"/>
        <v>0</v>
      </c>
      <c r="K377" s="84">
        <f t="shared" si="84"/>
        <v>0</v>
      </c>
      <c r="L377" s="93" t="str">
        <f t="shared" si="96"/>
        <v xml:space="preserve"> </v>
      </c>
      <c r="M377" s="76" t="str">
        <f t="shared" si="80"/>
        <v xml:space="preserve"> </v>
      </c>
      <c r="N377" s="103">
        <f t="shared" si="86"/>
        <v>0</v>
      </c>
      <c r="O377" s="103">
        <f t="shared" si="87"/>
        <v>0</v>
      </c>
      <c r="P377" s="104" t="str">
        <f t="shared" si="88"/>
        <v xml:space="preserve"> </v>
      </c>
      <c r="Q377" s="121" t="str">
        <f t="shared" si="81"/>
        <v xml:space="preserve"> </v>
      </c>
      <c r="R377" s="122">
        <f t="shared" si="89"/>
        <v>0</v>
      </c>
      <c r="S377" s="76" t="str">
        <f t="shared" si="90"/>
        <v xml:space="preserve"> </v>
      </c>
      <c r="T377" s="103">
        <f t="shared" si="97"/>
        <v>0</v>
      </c>
      <c r="U377" s="103">
        <f t="shared" si="91"/>
        <v>0</v>
      </c>
      <c r="V377" s="104" t="str">
        <f t="shared" si="92"/>
        <v xml:space="preserve"> </v>
      </c>
    </row>
    <row r="378" spans="1:22" s="13" customFormat="1" ht="12.75" hidden="1">
      <c r="A378" s="189">
        <v>384</v>
      </c>
      <c r="B378" s="201" t="s">
        <v>110</v>
      </c>
      <c r="C378" s="204" t="s">
        <v>111</v>
      </c>
      <c r="D378" s="192" t="s">
        <v>17</v>
      </c>
      <c r="E378" s="166">
        <v>12</v>
      </c>
      <c r="F378" s="210">
        <v>550</v>
      </c>
      <c r="G378" s="79">
        <v>3</v>
      </c>
      <c r="H378" s="77">
        <f t="shared" si="94"/>
        <v>1.4787921059999998</v>
      </c>
      <c r="I378" s="74" t="str">
        <f t="shared" si="95"/>
        <v xml:space="preserve"> </v>
      </c>
      <c r="J378" s="84">
        <f t="shared" si="83"/>
        <v>0</v>
      </c>
      <c r="K378" s="84">
        <f t="shared" si="84"/>
        <v>0</v>
      </c>
      <c r="L378" s="93" t="str">
        <f t="shared" si="96"/>
        <v xml:space="preserve"> </v>
      </c>
      <c r="M378" s="76" t="str">
        <f t="shared" si="80"/>
        <v xml:space="preserve"> </v>
      </c>
      <c r="N378" s="103">
        <f t="shared" si="86"/>
        <v>0</v>
      </c>
      <c r="O378" s="103">
        <f t="shared" si="87"/>
        <v>0</v>
      </c>
      <c r="P378" s="104" t="str">
        <f t="shared" si="88"/>
        <v xml:space="preserve"> </v>
      </c>
      <c r="Q378" s="121" t="str">
        <f t="shared" si="81"/>
        <v xml:space="preserve"> </v>
      </c>
      <c r="R378" s="122">
        <f t="shared" si="89"/>
        <v>0</v>
      </c>
      <c r="S378" s="76" t="str">
        <f t="shared" si="90"/>
        <v xml:space="preserve"> </v>
      </c>
      <c r="T378" s="103">
        <f t="shared" si="97"/>
        <v>0</v>
      </c>
      <c r="U378" s="103">
        <f t="shared" si="91"/>
        <v>0</v>
      </c>
      <c r="V378" s="104" t="str">
        <f t="shared" si="92"/>
        <v xml:space="preserve"> </v>
      </c>
    </row>
    <row r="379" spans="1:22" s="13" customFormat="1" ht="12.75" hidden="1">
      <c r="A379" s="189">
        <v>385</v>
      </c>
      <c r="B379" s="201" t="s">
        <v>110</v>
      </c>
      <c r="C379" s="204" t="s">
        <v>111</v>
      </c>
      <c r="D379" s="192" t="s">
        <v>17</v>
      </c>
      <c r="E379" s="166">
        <v>12</v>
      </c>
      <c r="F379" s="210">
        <v>750</v>
      </c>
      <c r="G379" s="79">
        <v>10</v>
      </c>
      <c r="H379" s="77">
        <f t="shared" si="94"/>
        <v>6.7217822999999992</v>
      </c>
      <c r="I379" s="74" t="str">
        <f t="shared" si="95"/>
        <v xml:space="preserve"> </v>
      </c>
      <c r="J379" s="84">
        <f t="shared" si="83"/>
        <v>0</v>
      </c>
      <c r="K379" s="84">
        <f t="shared" si="84"/>
        <v>0</v>
      </c>
      <c r="L379" s="93" t="str">
        <f t="shared" si="96"/>
        <v xml:space="preserve"> </v>
      </c>
      <c r="M379" s="76" t="str">
        <f t="shared" si="80"/>
        <v xml:space="preserve"> </v>
      </c>
      <c r="N379" s="103">
        <f t="shared" si="86"/>
        <v>0</v>
      </c>
      <c r="O379" s="103">
        <f t="shared" si="87"/>
        <v>0</v>
      </c>
      <c r="P379" s="104" t="str">
        <f t="shared" si="88"/>
        <v xml:space="preserve"> </v>
      </c>
      <c r="Q379" s="121" t="str">
        <f t="shared" si="81"/>
        <v xml:space="preserve"> </v>
      </c>
      <c r="R379" s="122">
        <f t="shared" si="89"/>
        <v>0</v>
      </c>
      <c r="S379" s="76" t="str">
        <f t="shared" si="90"/>
        <v xml:space="preserve"> </v>
      </c>
      <c r="T379" s="103">
        <f t="shared" si="97"/>
        <v>0</v>
      </c>
      <c r="U379" s="103">
        <f t="shared" si="91"/>
        <v>0</v>
      </c>
      <c r="V379" s="104" t="str">
        <f t="shared" si="92"/>
        <v xml:space="preserve"> </v>
      </c>
    </row>
    <row r="380" spans="1:22" s="13" customFormat="1" ht="12.75" hidden="1">
      <c r="A380" s="189">
        <v>386</v>
      </c>
      <c r="B380" s="201" t="s">
        <v>110</v>
      </c>
      <c r="C380" s="204" t="s">
        <v>111</v>
      </c>
      <c r="D380" s="192" t="s">
        <v>17</v>
      </c>
      <c r="E380" s="166">
        <v>12</v>
      </c>
      <c r="F380" s="210">
        <v>800</v>
      </c>
      <c r="G380" s="79">
        <v>1</v>
      </c>
      <c r="H380" s="77">
        <f t="shared" si="94"/>
        <v>0.71699011199999996</v>
      </c>
      <c r="I380" s="74" t="str">
        <f t="shared" si="95"/>
        <v xml:space="preserve"> </v>
      </c>
      <c r="J380" s="84">
        <f t="shared" si="83"/>
        <v>0</v>
      </c>
      <c r="K380" s="84">
        <f t="shared" si="84"/>
        <v>0</v>
      </c>
      <c r="L380" s="93" t="str">
        <f t="shared" si="96"/>
        <v xml:space="preserve"> </v>
      </c>
      <c r="M380" s="76" t="str">
        <f t="shared" si="80"/>
        <v xml:space="preserve"> </v>
      </c>
      <c r="N380" s="103">
        <f t="shared" si="86"/>
        <v>0</v>
      </c>
      <c r="O380" s="103">
        <f t="shared" si="87"/>
        <v>0</v>
      </c>
      <c r="P380" s="104" t="str">
        <f t="shared" si="88"/>
        <v xml:space="preserve"> </v>
      </c>
      <c r="Q380" s="121" t="str">
        <f t="shared" si="81"/>
        <v xml:space="preserve"> </v>
      </c>
      <c r="R380" s="122">
        <f t="shared" si="89"/>
        <v>0</v>
      </c>
      <c r="S380" s="76" t="str">
        <f t="shared" si="90"/>
        <v xml:space="preserve"> </v>
      </c>
      <c r="T380" s="103">
        <f t="shared" si="97"/>
        <v>0</v>
      </c>
      <c r="U380" s="103">
        <f t="shared" si="91"/>
        <v>0</v>
      </c>
      <c r="V380" s="104" t="str">
        <f t="shared" si="92"/>
        <v xml:space="preserve"> </v>
      </c>
    </row>
    <row r="381" spans="1:22" s="13" customFormat="1" ht="12.75" hidden="1">
      <c r="A381" s="189">
        <v>387</v>
      </c>
      <c r="B381" s="201" t="s">
        <v>110</v>
      </c>
      <c r="C381" s="204" t="s">
        <v>111</v>
      </c>
      <c r="D381" s="192" t="s">
        <v>17</v>
      </c>
      <c r="E381" s="166">
        <v>12</v>
      </c>
      <c r="F381" s="210">
        <v>850</v>
      </c>
      <c r="G381" s="79">
        <v>8</v>
      </c>
      <c r="H381" s="77">
        <f t="shared" si="94"/>
        <v>6.0944159519999994</v>
      </c>
      <c r="I381" s="74" t="str">
        <f t="shared" si="95"/>
        <v xml:space="preserve"> </v>
      </c>
      <c r="J381" s="84">
        <f t="shared" si="83"/>
        <v>0</v>
      </c>
      <c r="K381" s="84">
        <f t="shared" si="84"/>
        <v>0</v>
      </c>
      <c r="L381" s="93" t="str">
        <f t="shared" si="96"/>
        <v xml:space="preserve"> </v>
      </c>
      <c r="M381" s="76" t="str">
        <f t="shared" si="80"/>
        <v xml:space="preserve"> </v>
      </c>
      <c r="N381" s="103">
        <f t="shared" si="86"/>
        <v>0</v>
      </c>
      <c r="O381" s="103">
        <f t="shared" si="87"/>
        <v>0</v>
      </c>
      <c r="P381" s="104" t="str">
        <f t="shared" si="88"/>
        <v xml:space="preserve"> </v>
      </c>
      <c r="Q381" s="121" t="str">
        <f t="shared" si="81"/>
        <v xml:space="preserve"> </v>
      </c>
      <c r="R381" s="122">
        <f t="shared" si="89"/>
        <v>0</v>
      </c>
      <c r="S381" s="76" t="str">
        <f t="shared" si="90"/>
        <v xml:space="preserve"> </v>
      </c>
      <c r="T381" s="103">
        <f t="shared" si="97"/>
        <v>0</v>
      </c>
      <c r="U381" s="103">
        <f t="shared" si="91"/>
        <v>0</v>
      </c>
      <c r="V381" s="104" t="str">
        <f t="shared" si="92"/>
        <v xml:space="preserve"> </v>
      </c>
    </row>
    <row r="382" spans="1:22" s="13" customFormat="1" ht="12.75" hidden="1">
      <c r="A382" s="189">
        <v>388</v>
      </c>
      <c r="B382" s="201" t="s">
        <v>110</v>
      </c>
      <c r="C382" s="204" t="s">
        <v>111</v>
      </c>
      <c r="D382" s="192" t="s">
        <v>17</v>
      </c>
      <c r="E382" s="166">
        <v>12</v>
      </c>
      <c r="F382" s="210">
        <v>2100</v>
      </c>
      <c r="G382" s="79">
        <v>2</v>
      </c>
      <c r="H382" s="77">
        <f t="shared" si="94"/>
        <v>3.7641980879999997</v>
      </c>
      <c r="I382" s="74" t="str">
        <f t="shared" si="95"/>
        <v xml:space="preserve"> </v>
      </c>
      <c r="J382" s="84">
        <f t="shared" si="83"/>
        <v>0</v>
      </c>
      <c r="K382" s="84">
        <f t="shared" si="84"/>
        <v>0</v>
      </c>
      <c r="L382" s="93" t="str">
        <f t="shared" si="96"/>
        <v xml:space="preserve"> </v>
      </c>
      <c r="M382" s="76" t="str">
        <f t="shared" si="80"/>
        <v xml:space="preserve"> </v>
      </c>
      <c r="N382" s="103">
        <f t="shared" si="86"/>
        <v>0</v>
      </c>
      <c r="O382" s="103">
        <f t="shared" si="87"/>
        <v>0</v>
      </c>
      <c r="P382" s="104" t="str">
        <f t="shared" si="88"/>
        <v xml:space="preserve"> </v>
      </c>
      <c r="Q382" s="121" t="str">
        <f t="shared" si="81"/>
        <v xml:space="preserve"> </v>
      </c>
      <c r="R382" s="122">
        <f t="shared" si="89"/>
        <v>0</v>
      </c>
      <c r="S382" s="76" t="str">
        <f t="shared" si="90"/>
        <v xml:space="preserve"> </v>
      </c>
      <c r="T382" s="103">
        <f t="shared" si="97"/>
        <v>0</v>
      </c>
      <c r="U382" s="103">
        <f t="shared" si="91"/>
        <v>0</v>
      </c>
      <c r="V382" s="104" t="str">
        <f t="shared" si="92"/>
        <v xml:space="preserve"> </v>
      </c>
    </row>
    <row r="383" spans="1:22" s="13" customFormat="1" ht="12.75" hidden="1">
      <c r="A383" s="189">
        <v>389</v>
      </c>
      <c r="B383" s="201" t="s">
        <v>110</v>
      </c>
      <c r="C383" s="204" t="s">
        <v>111</v>
      </c>
      <c r="D383" s="192" t="s">
        <v>17</v>
      </c>
      <c r="E383" s="166">
        <v>12</v>
      </c>
      <c r="F383" s="210">
        <v>2200</v>
      </c>
      <c r="G383" s="79">
        <v>3</v>
      </c>
      <c r="H383" s="77">
        <f t="shared" si="94"/>
        <v>5.9151684239999991</v>
      </c>
      <c r="I383" s="74" t="str">
        <f t="shared" si="95"/>
        <v xml:space="preserve"> </v>
      </c>
      <c r="J383" s="84">
        <f t="shared" si="83"/>
        <v>0</v>
      </c>
      <c r="K383" s="84">
        <f t="shared" si="84"/>
        <v>0</v>
      </c>
      <c r="L383" s="93" t="str">
        <f t="shared" si="96"/>
        <v xml:space="preserve"> </v>
      </c>
      <c r="M383" s="76" t="str">
        <f t="shared" si="80"/>
        <v xml:space="preserve"> </v>
      </c>
      <c r="N383" s="103">
        <f t="shared" si="86"/>
        <v>0</v>
      </c>
      <c r="O383" s="103">
        <f t="shared" si="87"/>
        <v>0</v>
      </c>
      <c r="P383" s="104" t="str">
        <f t="shared" si="88"/>
        <v xml:space="preserve"> </v>
      </c>
      <c r="Q383" s="121" t="str">
        <f t="shared" si="81"/>
        <v xml:space="preserve"> </v>
      </c>
      <c r="R383" s="122">
        <f t="shared" si="89"/>
        <v>0</v>
      </c>
      <c r="S383" s="76" t="str">
        <f t="shared" si="90"/>
        <v xml:space="preserve"> </v>
      </c>
      <c r="T383" s="103">
        <f t="shared" si="97"/>
        <v>0</v>
      </c>
      <c r="U383" s="103">
        <f t="shared" si="91"/>
        <v>0</v>
      </c>
      <c r="V383" s="104" t="str">
        <f t="shared" si="92"/>
        <v xml:space="preserve"> </v>
      </c>
    </row>
    <row r="384" spans="1:22" s="13" customFormat="1" ht="12.75" hidden="1">
      <c r="A384" s="189">
        <v>390</v>
      </c>
      <c r="B384" s="201" t="s">
        <v>110</v>
      </c>
      <c r="C384" s="204" t="s">
        <v>111</v>
      </c>
      <c r="D384" s="192" t="s">
        <v>17</v>
      </c>
      <c r="E384" s="166">
        <v>12</v>
      </c>
      <c r="F384" s="210">
        <v>2450</v>
      </c>
      <c r="G384" s="79">
        <v>1</v>
      </c>
      <c r="H384" s="77">
        <f t="shared" si="94"/>
        <v>2.1957822179999997</v>
      </c>
      <c r="I384" s="74" t="str">
        <f t="shared" si="95"/>
        <v xml:space="preserve"> </v>
      </c>
      <c r="J384" s="84">
        <f t="shared" si="83"/>
        <v>0</v>
      </c>
      <c r="K384" s="84">
        <f t="shared" si="84"/>
        <v>0</v>
      </c>
      <c r="L384" s="93" t="str">
        <f t="shared" si="96"/>
        <v xml:space="preserve"> </v>
      </c>
      <c r="M384" s="76" t="str">
        <f t="shared" si="80"/>
        <v xml:space="preserve"> </v>
      </c>
      <c r="N384" s="103">
        <f t="shared" si="86"/>
        <v>0</v>
      </c>
      <c r="O384" s="103">
        <f t="shared" si="87"/>
        <v>0</v>
      </c>
      <c r="P384" s="104" t="str">
        <f t="shared" si="88"/>
        <v xml:space="preserve"> </v>
      </c>
      <c r="Q384" s="121" t="str">
        <f t="shared" si="81"/>
        <v xml:space="preserve"> </v>
      </c>
      <c r="R384" s="122">
        <f t="shared" si="89"/>
        <v>0</v>
      </c>
      <c r="S384" s="76" t="str">
        <f t="shared" si="90"/>
        <v xml:space="preserve"> </v>
      </c>
      <c r="T384" s="103">
        <f t="shared" si="97"/>
        <v>0</v>
      </c>
      <c r="U384" s="103">
        <f t="shared" si="91"/>
        <v>0</v>
      </c>
      <c r="V384" s="104" t="str">
        <f t="shared" si="92"/>
        <v xml:space="preserve"> </v>
      </c>
    </row>
    <row r="385" spans="1:22" s="13" customFormat="1" ht="12.75" hidden="1">
      <c r="A385" s="189">
        <v>391</v>
      </c>
      <c r="B385" s="201" t="s">
        <v>110</v>
      </c>
      <c r="C385" s="204" t="s">
        <v>111</v>
      </c>
      <c r="D385" s="192" t="s">
        <v>17</v>
      </c>
      <c r="E385" s="166">
        <v>12</v>
      </c>
      <c r="F385" s="210">
        <v>2600</v>
      </c>
      <c r="G385" s="79">
        <v>4</v>
      </c>
      <c r="H385" s="77">
        <f t="shared" si="94"/>
        <v>9.320871455999999</v>
      </c>
      <c r="I385" s="74" t="str">
        <f t="shared" si="95"/>
        <v xml:space="preserve"> </v>
      </c>
      <c r="J385" s="84">
        <f t="shared" si="83"/>
        <v>0</v>
      </c>
      <c r="K385" s="84">
        <f t="shared" si="84"/>
        <v>0</v>
      </c>
      <c r="L385" s="93" t="str">
        <f t="shared" si="96"/>
        <v xml:space="preserve"> </v>
      </c>
      <c r="M385" s="76" t="str">
        <f t="shared" si="80"/>
        <v xml:space="preserve"> </v>
      </c>
      <c r="N385" s="103">
        <f t="shared" si="86"/>
        <v>0</v>
      </c>
      <c r="O385" s="103">
        <f t="shared" si="87"/>
        <v>0</v>
      </c>
      <c r="P385" s="104" t="str">
        <f t="shared" si="88"/>
        <v xml:space="preserve"> </v>
      </c>
      <c r="Q385" s="121" t="str">
        <f t="shared" si="81"/>
        <v xml:space="preserve"> </v>
      </c>
      <c r="R385" s="122">
        <f t="shared" si="89"/>
        <v>0</v>
      </c>
      <c r="S385" s="76" t="str">
        <f t="shared" si="90"/>
        <v xml:space="preserve"> </v>
      </c>
      <c r="T385" s="103">
        <f t="shared" si="97"/>
        <v>0</v>
      </c>
      <c r="U385" s="103">
        <f t="shared" si="91"/>
        <v>0</v>
      </c>
      <c r="V385" s="104" t="str">
        <f t="shared" si="92"/>
        <v xml:space="preserve"> </v>
      </c>
    </row>
    <row r="386" spans="1:22" s="13" customFormat="1" ht="12.75" hidden="1">
      <c r="A386" s="189">
        <v>392</v>
      </c>
      <c r="B386" s="201" t="s">
        <v>110</v>
      </c>
      <c r="C386" s="204" t="s">
        <v>111</v>
      </c>
      <c r="D386" s="192" t="s">
        <v>17</v>
      </c>
      <c r="E386" s="166">
        <v>12</v>
      </c>
      <c r="F386" s="210">
        <v>3100</v>
      </c>
      <c r="G386" s="79">
        <v>10</v>
      </c>
      <c r="H386" s="77">
        <f t="shared" si="94"/>
        <v>27.783366839999996</v>
      </c>
      <c r="I386" s="74" t="str">
        <f t="shared" si="95"/>
        <v xml:space="preserve"> </v>
      </c>
      <c r="J386" s="84">
        <f t="shared" si="83"/>
        <v>0</v>
      </c>
      <c r="K386" s="84">
        <f t="shared" si="84"/>
        <v>0</v>
      </c>
      <c r="L386" s="93" t="str">
        <f t="shared" si="96"/>
        <v xml:space="preserve"> </v>
      </c>
      <c r="M386" s="76" t="str">
        <f t="shared" si="80"/>
        <v xml:space="preserve"> </v>
      </c>
      <c r="N386" s="103">
        <f t="shared" si="86"/>
        <v>0</v>
      </c>
      <c r="O386" s="103">
        <f t="shared" si="87"/>
        <v>0</v>
      </c>
      <c r="P386" s="104" t="str">
        <f t="shared" si="88"/>
        <v xml:space="preserve"> </v>
      </c>
      <c r="Q386" s="121" t="str">
        <f t="shared" si="81"/>
        <v xml:space="preserve"> </v>
      </c>
      <c r="R386" s="122">
        <f t="shared" si="89"/>
        <v>0</v>
      </c>
      <c r="S386" s="76" t="str">
        <f t="shared" si="90"/>
        <v xml:space="preserve"> </v>
      </c>
      <c r="T386" s="103">
        <f t="shared" si="97"/>
        <v>0</v>
      </c>
      <c r="U386" s="103">
        <f t="shared" si="91"/>
        <v>0</v>
      </c>
      <c r="V386" s="104" t="str">
        <f t="shared" si="92"/>
        <v xml:space="preserve"> </v>
      </c>
    </row>
    <row r="387" spans="1:22" s="13" customFormat="1" ht="12.75" hidden="1">
      <c r="A387" s="189">
        <v>393</v>
      </c>
      <c r="B387" s="201" t="s">
        <v>110</v>
      </c>
      <c r="C387" s="204" t="s">
        <v>111</v>
      </c>
      <c r="D387" s="192" t="s">
        <v>17</v>
      </c>
      <c r="E387" s="166">
        <v>16</v>
      </c>
      <c r="F387" s="210">
        <v>10000</v>
      </c>
      <c r="G387" s="79">
        <v>2</v>
      </c>
      <c r="H387" s="77">
        <f t="shared" si="94"/>
        <v>31.866227199999997</v>
      </c>
      <c r="I387" s="74">
        <f t="shared" si="95"/>
        <v>16</v>
      </c>
      <c r="J387" s="84">
        <f t="shared" si="83"/>
        <v>2000</v>
      </c>
      <c r="K387" s="84">
        <f t="shared" si="84"/>
        <v>2</v>
      </c>
      <c r="L387" s="93">
        <f t="shared" si="96"/>
        <v>6.3101439999999993</v>
      </c>
      <c r="M387" s="76" t="str">
        <f t="shared" si="80"/>
        <v xml:space="preserve"> </v>
      </c>
      <c r="N387" s="103">
        <f t="shared" si="86"/>
        <v>0</v>
      </c>
      <c r="O387" s="103">
        <f t="shared" si="87"/>
        <v>0</v>
      </c>
      <c r="P387" s="104" t="str">
        <f t="shared" si="88"/>
        <v xml:space="preserve"> </v>
      </c>
      <c r="Q387" s="121">
        <f t="shared" si="81"/>
        <v>16</v>
      </c>
      <c r="R387" s="122">
        <f t="shared" si="89"/>
        <v>8</v>
      </c>
      <c r="S387" s="76">
        <f t="shared" si="90"/>
        <v>16</v>
      </c>
      <c r="T387" s="103">
        <f t="shared" si="97"/>
        <v>100</v>
      </c>
      <c r="U387" s="103">
        <f t="shared" si="91"/>
        <v>2</v>
      </c>
      <c r="V387" s="104">
        <f t="shared" si="92"/>
        <v>0.31550719999999999</v>
      </c>
    </row>
    <row r="388" spans="1:22" s="13" customFormat="1" ht="12.75" hidden="1">
      <c r="A388" s="189">
        <v>394</v>
      </c>
      <c r="B388" s="201" t="s">
        <v>110</v>
      </c>
      <c r="C388" s="204" t="s">
        <v>111</v>
      </c>
      <c r="D388" s="192" t="s">
        <v>17</v>
      </c>
      <c r="E388" s="166">
        <v>16</v>
      </c>
      <c r="F388" s="210">
        <v>10300</v>
      </c>
      <c r="G388" s="79">
        <v>2</v>
      </c>
      <c r="H388" s="77">
        <f t="shared" si="94"/>
        <v>32.822214015999997</v>
      </c>
      <c r="I388" s="74">
        <f t="shared" si="95"/>
        <v>16</v>
      </c>
      <c r="J388" s="84">
        <f t="shared" si="83"/>
        <v>1700</v>
      </c>
      <c r="K388" s="84">
        <f t="shared" si="84"/>
        <v>2</v>
      </c>
      <c r="L388" s="93">
        <f t="shared" si="96"/>
        <v>5.3636223999999997</v>
      </c>
      <c r="M388" s="76" t="str">
        <f t="shared" si="80"/>
        <v xml:space="preserve"> </v>
      </c>
      <c r="N388" s="103">
        <f t="shared" si="86"/>
        <v>0</v>
      </c>
      <c r="O388" s="103">
        <f t="shared" si="87"/>
        <v>0</v>
      </c>
      <c r="P388" s="104" t="str">
        <f t="shared" si="88"/>
        <v xml:space="preserve"> </v>
      </c>
      <c r="Q388" s="121">
        <f t="shared" si="81"/>
        <v>16</v>
      </c>
      <c r="R388" s="122">
        <f t="shared" si="89"/>
        <v>6</v>
      </c>
      <c r="S388" s="76">
        <f t="shared" si="90"/>
        <v>16</v>
      </c>
      <c r="T388" s="103">
        <f t="shared" si="97"/>
        <v>275</v>
      </c>
      <c r="U388" s="103">
        <f t="shared" si="91"/>
        <v>2</v>
      </c>
      <c r="V388" s="104">
        <f t="shared" si="92"/>
        <v>0.86764479999999988</v>
      </c>
    </row>
    <row r="389" spans="1:22" s="13" customFormat="1" ht="12.75" hidden="1">
      <c r="A389" s="189">
        <v>395</v>
      </c>
      <c r="B389" s="201" t="s">
        <v>110</v>
      </c>
      <c r="C389" s="204" t="s">
        <v>111</v>
      </c>
      <c r="D389" s="192" t="s">
        <v>17</v>
      </c>
      <c r="E389" s="166">
        <v>16</v>
      </c>
      <c r="F389" s="210">
        <v>10450</v>
      </c>
      <c r="G389" s="79">
        <v>2</v>
      </c>
      <c r="H389" s="77">
        <f t="shared" si="94"/>
        <v>33.300207424</v>
      </c>
      <c r="I389" s="74">
        <f t="shared" si="95"/>
        <v>16</v>
      </c>
      <c r="J389" s="84">
        <f t="shared" si="83"/>
        <v>1550</v>
      </c>
      <c r="K389" s="84">
        <f t="shared" si="84"/>
        <v>2</v>
      </c>
      <c r="L389" s="93">
        <f t="shared" si="96"/>
        <v>4.8903615999999994</v>
      </c>
      <c r="M389" s="76" t="str">
        <f t="shared" si="80"/>
        <v xml:space="preserve"> </v>
      </c>
      <c r="N389" s="103">
        <f t="shared" si="86"/>
        <v>0</v>
      </c>
      <c r="O389" s="103">
        <f t="shared" si="87"/>
        <v>0</v>
      </c>
      <c r="P389" s="104" t="str">
        <f t="shared" si="88"/>
        <v xml:space="preserve"> </v>
      </c>
      <c r="Q389" s="121">
        <f t="shared" si="81"/>
        <v>16</v>
      </c>
      <c r="R389" s="122">
        <f t="shared" si="89"/>
        <v>6</v>
      </c>
      <c r="S389" s="76">
        <f t="shared" si="90"/>
        <v>16</v>
      </c>
      <c r="T389" s="103">
        <f t="shared" si="97"/>
        <v>125</v>
      </c>
      <c r="U389" s="103">
        <f t="shared" si="91"/>
        <v>2</v>
      </c>
      <c r="V389" s="104">
        <f t="shared" si="92"/>
        <v>0.39438399999999996</v>
      </c>
    </row>
    <row r="390" spans="1:22" s="13" customFormat="1" ht="12.75" hidden="1">
      <c r="A390" s="189">
        <v>396</v>
      </c>
      <c r="B390" s="201" t="s">
        <v>110</v>
      </c>
      <c r="C390" s="204" t="s">
        <v>111</v>
      </c>
      <c r="D390" s="192" t="s">
        <v>17</v>
      </c>
      <c r="E390" s="166">
        <v>16</v>
      </c>
      <c r="F390" s="210">
        <v>10800</v>
      </c>
      <c r="G390" s="79">
        <v>2</v>
      </c>
      <c r="H390" s="77">
        <f t="shared" si="94"/>
        <v>34.415525375999998</v>
      </c>
      <c r="I390" s="74">
        <f t="shared" si="95"/>
        <v>16</v>
      </c>
      <c r="J390" s="84">
        <f t="shared" si="83"/>
        <v>1200</v>
      </c>
      <c r="K390" s="84">
        <f t="shared" si="84"/>
        <v>2</v>
      </c>
      <c r="L390" s="93">
        <f t="shared" si="96"/>
        <v>3.7860863999999999</v>
      </c>
      <c r="M390" s="76" t="str">
        <f t="shared" si="80"/>
        <v xml:space="preserve"> </v>
      </c>
      <c r="N390" s="103">
        <f t="shared" si="86"/>
        <v>0</v>
      </c>
      <c r="O390" s="103">
        <f t="shared" si="87"/>
        <v>0</v>
      </c>
      <c r="P390" s="104" t="str">
        <f t="shared" si="88"/>
        <v xml:space="preserve"> </v>
      </c>
      <c r="Q390" s="121">
        <f t="shared" si="81"/>
        <v>16</v>
      </c>
      <c r="R390" s="122">
        <f t="shared" si="89"/>
        <v>4</v>
      </c>
      <c r="S390" s="76">
        <f t="shared" si="90"/>
        <v>16</v>
      </c>
      <c r="T390" s="103">
        <f t="shared" si="97"/>
        <v>250</v>
      </c>
      <c r="U390" s="103">
        <f t="shared" si="91"/>
        <v>2</v>
      </c>
      <c r="V390" s="104">
        <f t="shared" si="92"/>
        <v>0.78876799999999991</v>
      </c>
    </row>
    <row r="391" spans="1:22" s="13" customFormat="1" ht="12.75" hidden="1">
      <c r="A391" s="189">
        <v>397</v>
      </c>
      <c r="B391" s="201" t="s">
        <v>110</v>
      </c>
      <c r="C391" s="204" t="s">
        <v>111</v>
      </c>
      <c r="D391" s="192" t="s">
        <v>17</v>
      </c>
      <c r="E391" s="166">
        <v>16</v>
      </c>
      <c r="F391" s="210">
        <v>11200</v>
      </c>
      <c r="G391" s="79">
        <v>2</v>
      </c>
      <c r="H391" s="77">
        <f t="shared" si="94"/>
        <v>35.690174464000002</v>
      </c>
      <c r="I391" s="74">
        <f t="shared" si="95"/>
        <v>16</v>
      </c>
      <c r="J391" s="84">
        <f t="shared" si="83"/>
        <v>800</v>
      </c>
      <c r="K391" s="84">
        <f t="shared" si="84"/>
        <v>2</v>
      </c>
      <c r="L391" s="93">
        <f t="shared" si="96"/>
        <v>2.5240575999999999</v>
      </c>
      <c r="M391" s="76" t="str">
        <f t="shared" si="80"/>
        <v xml:space="preserve"> </v>
      </c>
      <c r="N391" s="103">
        <f t="shared" si="86"/>
        <v>0</v>
      </c>
      <c r="O391" s="103">
        <f t="shared" si="87"/>
        <v>0</v>
      </c>
      <c r="P391" s="104" t="str">
        <f t="shared" si="88"/>
        <v xml:space="preserve"> </v>
      </c>
      <c r="Q391" s="121">
        <f t="shared" si="81"/>
        <v>16</v>
      </c>
      <c r="R391" s="122">
        <f t="shared" si="89"/>
        <v>2</v>
      </c>
      <c r="S391" s="76">
        <f t="shared" si="90"/>
        <v>16</v>
      </c>
      <c r="T391" s="103">
        <f t="shared" si="97"/>
        <v>325</v>
      </c>
      <c r="U391" s="103">
        <f t="shared" si="91"/>
        <v>2</v>
      </c>
      <c r="V391" s="104">
        <f t="shared" si="92"/>
        <v>1.0253983999999998</v>
      </c>
    </row>
    <row r="392" spans="1:22" s="13" customFormat="1" ht="12.75" hidden="1">
      <c r="A392" s="189">
        <v>398</v>
      </c>
      <c r="B392" s="201" t="s">
        <v>110</v>
      </c>
      <c r="C392" s="204" t="s">
        <v>111</v>
      </c>
      <c r="D392" s="192" t="s">
        <v>17</v>
      </c>
      <c r="E392" s="166">
        <v>16</v>
      </c>
      <c r="F392" s="210">
        <v>5950</v>
      </c>
      <c r="G392" s="79">
        <v>2</v>
      </c>
      <c r="H392" s="77">
        <f t="shared" si="94"/>
        <v>18.960405183999999</v>
      </c>
      <c r="I392" s="74">
        <f t="shared" si="95"/>
        <v>16</v>
      </c>
      <c r="J392" s="84">
        <f t="shared" si="83"/>
        <v>6050</v>
      </c>
      <c r="K392" s="84">
        <f t="shared" si="84"/>
        <v>2</v>
      </c>
      <c r="L392" s="93">
        <f t="shared" si="96"/>
        <v>19.088185599999999</v>
      </c>
      <c r="M392" s="76" t="str">
        <f t="shared" si="80"/>
        <v xml:space="preserve"> </v>
      </c>
      <c r="N392" s="103">
        <f t="shared" si="86"/>
        <v>0</v>
      </c>
      <c r="O392" s="103">
        <f t="shared" si="87"/>
        <v>0</v>
      </c>
      <c r="P392" s="104" t="str">
        <f t="shared" si="88"/>
        <v xml:space="preserve"> </v>
      </c>
      <c r="Q392" s="121">
        <f t="shared" si="81"/>
        <v>16</v>
      </c>
      <c r="R392" s="122">
        <f t="shared" si="89"/>
        <v>24</v>
      </c>
      <c r="S392" s="76">
        <f t="shared" si="90"/>
        <v>16</v>
      </c>
      <c r="T392" s="103">
        <f t="shared" si="97"/>
        <v>350</v>
      </c>
      <c r="U392" s="103">
        <f t="shared" si="91"/>
        <v>2</v>
      </c>
      <c r="V392" s="104">
        <f t="shared" si="92"/>
        <v>1.1042752</v>
      </c>
    </row>
    <row r="393" spans="1:22" s="13" customFormat="1" ht="12.75" hidden="1">
      <c r="A393" s="189">
        <v>399</v>
      </c>
      <c r="B393" s="201" t="s">
        <v>110</v>
      </c>
      <c r="C393" s="204" t="s">
        <v>111</v>
      </c>
      <c r="D393" s="192" t="s">
        <v>17</v>
      </c>
      <c r="E393" s="166">
        <v>16</v>
      </c>
      <c r="F393" s="210">
        <v>7600</v>
      </c>
      <c r="G393" s="79">
        <v>2</v>
      </c>
      <c r="H393" s="77">
        <f t="shared" si="94"/>
        <v>24.218332671999999</v>
      </c>
      <c r="I393" s="74">
        <f t="shared" si="95"/>
        <v>16</v>
      </c>
      <c r="J393" s="84">
        <f t="shared" si="83"/>
        <v>4400</v>
      </c>
      <c r="K393" s="84">
        <f t="shared" si="84"/>
        <v>2</v>
      </c>
      <c r="L393" s="93">
        <f t="shared" si="96"/>
        <v>13.882316799999998</v>
      </c>
      <c r="M393" s="76" t="str">
        <f t="shared" si="80"/>
        <v xml:space="preserve"> </v>
      </c>
      <c r="N393" s="103">
        <f t="shared" si="86"/>
        <v>0</v>
      </c>
      <c r="O393" s="103">
        <f t="shared" si="87"/>
        <v>0</v>
      </c>
      <c r="P393" s="104" t="str">
        <f t="shared" si="88"/>
        <v xml:space="preserve"> </v>
      </c>
      <c r="Q393" s="121">
        <f t="shared" si="81"/>
        <v>16</v>
      </c>
      <c r="R393" s="122">
        <f t="shared" si="89"/>
        <v>18</v>
      </c>
      <c r="S393" s="76">
        <f t="shared" si="90"/>
        <v>16</v>
      </c>
      <c r="T393" s="103">
        <f t="shared" si="97"/>
        <v>125</v>
      </c>
      <c r="U393" s="103">
        <f t="shared" si="91"/>
        <v>2</v>
      </c>
      <c r="V393" s="104">
        <f t="shared" si="92"/>
        <v>0.39438399999999996</v>
      </c>
    </row>
    <row r="394" spans="1:22" s="13" customFormat="1" ht="12.75" hidden="1">
      <c r="A394" s="189">
        <v>400</v>
      </c>
      <c r="B394" s="201" t="s">
        <v>110</v>
      </c>
      <c r="C394" s="204" t="s">
        <v>111</v>
      </c>
      <c r="D394" s="192" t="s">
        <v>17</v>
      </c>
      <c r="E394" s="166">
        <v>16</v>
      </c>
      <c r="F394" s="210">
        <v>8100</v>
      </c>
      <c r="G394" s="79">
        <v>2</v>
      </c>
      <c r="H394" s="77">
        <f t="shared" si="94"/>
        <v>25.811644031999997</v>
      </c>
      <c r="I394" s="74">
        <f t="shared" si="95"/>
        <v>16</v>
      </c>
      <c r="J394" s="84">
        <f t="shared" si="83"/>
        <v>3900</v>
      </c>
      <c r="K394" s="84">
        <f t="shared" si="84"/>
        <v>2</v>
      </c>
      <c r="L394" s="93">
        <f t="shared" si="96"/>
        <v>12.3047808</v>
      </c>
      <c r="M394" s="76" t="str">
        <f t="shared" si="80"/>
        <v xml:space="preserve"> </v>
      </c>
      <c r="N394" s="103">
        <f t="shared" si="86"/>
        <v>0</v>
      </c>
      <c r="O394" s="103">
        <f t="shared" si="87"/>
        <v>0</v>
      </c>
      <c r="P394" s="104" t="str">
        <f t="shared" si="88"/>
        <v xml:space="preserve"> </v>
      </c>
      <c r="Q394" s="121">
        <f t="shared" si="81"/>
        <v>16</v>
      </c>
      <c r="R394" s="122">
        <f t="shared" si="89"/>
        <v>16</v>
      </c>
      <c r="S394" s="76">
        <f t="shared" si="90"/>
        <v>16</v>
      </c>
      <c r="T394" s="103">
        <f t="shared" si="97"/>
        <v>100</v>
      </c>
      <c r="U394" s="103">
        <f t="shared" si="91"/>
        <v>2</v>
      </c>
      <c r="V394" s="104">
        <f t="shared" si="92"/>
        <v>0.31550719999999999</v>
      </c>
    </row>
    <row r="395" spans="1:22" s="13" customFormat="1" ht="12.75" hidden="1">
      <c r="A395" s="189">
        <v>401</v>
      </c>
      <c r="B395" s="201" t="s">
        <v>110</v>
      </c>
      <c r="C395" s="204" t="s">
        <v>111</v>
      </c>
      <c r="D395" s="192" t="s">
        <v>17</v>
      </c>
      <c r="E395" s="166">
        <v>16</v>
      </c>
      <c r="F395" s="210">
        <v>7950</v>
      </c>
      <c r="G395" s="79">
        <v>2</v>
      </c>
      <c r="H395" s="77">
        <f t="shared" si="94"/>
        <v>25.333650623999997</v>
      </c>
      <c r="I395" s="74">
        <f t="shared" si="95"/>
        <v>16</v>
      </c>
      <c r="J395" s="84">
        <f t="shared" si="83"/>
        <v>4050</v>
      </c>
      <c r="K395" s="84">
        <f t="shared" si="84"/>
        <v>2</v>
      </c>
      <c r="L395" s="93">
        <f t="shared" si="96"/>
        <v>12.778041599999998</v>
      </c>
      <c r="M395" s="76" t="str">
        <f t="shared" si="80"/>
        <v xml:space="preserve"> </v>
      </c>
      <c r="N395" s="103">
        <f t="shared" si="86"/>
        <v>0</v>
      </c>
      <c r="O395" s="103">
        <f t="shared" si="87"/>
        <v>0</v>
      </c>
      <c r="P395" s="104" t="str">
        <f t="shared" si="88"/>
        <v xml:space="preserve"> </v>
      </c>
      <c r="Q395" s="121">
        <f t="shared" si="81"/>
        <v>16</v>
      </c>
      <c r="R395" s="122">
        <f t="shared" si="89"/>
        <v>16</v>
      </c>
      <c r="S395" s="76">
        <f t="shared" si="90"/>
        <v>16</v>
      </c>
      <c r="T395" s="103">
        <f t="shared" si="97"/>
        <v>250</v>
      </c>
      <c r="U395" s="103">
        <f t="shared" si="91"/>
        <v>2</v>
      </c>
      <c r="V395" s="104">
        <f t="shared" si="92"/>
        <v>0.78876799999999991</v>
      </c>
    </row>
    <row r="396" spans="1:22" s="13" customFormat="1" ht="12.75">
      <c r="A396" s="189">
        <v>402</v>
      </c>
      <c r="B396" s="201" t="s">
        <v>110</v>
      </c>
      <c r="C396" s="204" t="s">
        <v>111</v>
      </c>
      <c r="D396" s="192" t="s">
        <v>17</v>
      </c>
      <c r="E396" s="166">
        <v>20</v>
      </c>
      <c r="F396" s="210">
        <v>5500</v>
      </c>
      <c r="G396" s="79">
        <v>4</v>
      </c>
      <c r="H396" s="77">
        <f t="shared" si="94"/>
        <v>54.770077999999998</v>
      </c>
      <c r="I396" s="74">
        <f t="shared" si="95"/>
        <v>20</v>
      </c>
      <c r="J396" s="84">
        <f t="shared" si="83"/>
        <v>6500</v>
      </c>
      <c r="K396" s="84">
        <f t="shared" si="84"/>
        <v>4</v>
      </c>
      <c r="L396" s="93">
        <f t="shared" si="96"/>
        <v>64.087399999999988</v>
      </c>
      <c r="M396" s="76" t="str">
        <f t="shared" si="80"/>
        <v xml:space="preserve"> </v>
      </c>
      <c r="N396" s="103">
        <f t="shared" si="86"/>
        <v>0</v>
      </c>
      <c r="O396" s="103">
        <f t="shared" si="87"/>
        <v>0</v>
      </c>
      <c r="P396" s="104" t="str">
        <f t="shared" si="88"/>
        <v xml:space="preserve"> </v>
      </c>
      <c r="Q396" s="121">
        <f t="shared" si="81"/>
        <v>20</v>
      </c>
      <c r="R396" s="122">
        <f t="shared" si="89"/>
        <v>40</v>
      </c>
      <c r="S396" s="76">
        <f t="shared" si="90"/>
        <v>20</v>
      </c>
      <c r="T396" s="103">
        <f t="shared" si="97"/>
        <v>500</v>
      </c>
      <c r="U396" s="103">
        <f t="shared" si="91"/>
        <v>4</v>
      </c>
      <c r="V396" s="104">
        <f t="shared" si="92"/>
        <v>4.9297999999999993</v>
      </c>
    </row>
    <row r="397" spans="1:22" s="13" customFormat="1" ht="12.75">
      <c r="A397" s="189">
        <v>403</v>
      </c>
      <c r="B397" s="201" t="s">
        <v>110</v>
      </c>
      <c r="C397" s="204" t="s">
        <v>111</v>
      </c>
      <c r="D397" s="192" t="s">
        <v>17</v>
      </c>
      <c r="E397" s="166">
        <v>20</v>
      </c>
      <c r="F397" s="210">
        <v>9500</v>
      </c>
      <c r="G397" s="79">
        <v>4</v>
      </c>
      <c r="H397" s="77">
        <f t="shared" si="94"/>
        <v>94.602861999999988</v>
      </c>
      <c r="I397" s="74">
        <f t="shared" si="95"/>
        <v>20</v>
      </c>
      <c r="J397" s="84">
        <f t="shared" si="83"/>
        <v>2500</v>
      </c>
      <c r="K397" s="84">
        <f t="shared" si="84"/>
        <v>4</v>
      </c>
      <c r="L397" s="93">
        <f t="shared" si="96"/>
        <v>24.648999999999997</v>
      </c>
      <c r="M397" s="76" t="str">
        <f t="shared" si="80"/>
        <v xml:space="preserve"> </v>
      </c>
      <c r="N397" s="103">
        <f t="shared" si="86"/>
        <v>0</v>
      </c>
      <c r="O397" s="103">
        <f t="shared" si="87"/>
        <v>0</v>
      </c>
      <c r="P397" s="104" t="str">
        <f t="shared" si="88"/>
        <v xml:space="preserve"> </v>
      </c>
      <c r="Q397" s="121">
        <f t="shared" si="81"/>
        <v>20</v>
      </c>
      <c r="R397" s="122">
        <f t="shared" si="89"/>
        <v>16</v>
      </c>
      <c r="S397" s="76">
        <f t="shared" si="90"/>
        <v>20</v>
      </c>
      <c r="T397" s="103">
        <f t="shared" si="97"/>
        <v>100</v>
      </c>
      <c r="U397" s="103">
        <f t="shared" si="91"/>
        <v>4</v>
      </c>
      <c r="V397" s="104">
        <f t="shared" si="92"/>
        <v>0.98595999999999995</v>
      </c>
    </row>
    <row r="398" spans="1:22" s="13" customFormat="1" ht="12.75">
      <c r="A398" s="189">
        <v>404</v>
      </c>
      <c r="B398" s="201" t="s">
        <v>110</v>
      </c>
      <c r="C398" s="204" t="s">
        <v>111</v>
      </c>
      <c r="D398" s="192" t="s">
        <v>17</v>
      </c>
      <c r="E398" s="166">
        <v>20</v>
      </c>
      <c r="F398" s="210">
        <v>9550</v>
      </c>
      <c r="G398" s="79">
        <v>2</v>
      </c>
      <c r="H398" s="77">
        <f t="shared" si="94"/>
        <v>47.550385899999995</v>
      </c>
      <c r="I398" s="74">
        <f t="shared" si="95"/>
        <v>20</v>
      </c>
      <c r="J398" s="84">
        <f t="shared" si="83"/>
        <v>2450</v>
      </c>
      <c r="K398" s="84">
        <f t="shared" si="84"/>
        <v>2</v>
      </c>
      <c r="L398" s="93">
        <f t="shared" si="96"/>
        <v>12.078009999999999</v>
      </c>
      <c r="M398" s="76" t="str">
        <f t="shared" si="80"/>
        <v xml:space="preserve"> </v>
      </c>
      <c r="N398" s="103">
        <f t="shared" si="86"/>
        <v>0</v>
      </c>
      <c r="O398" s="103">
        <f t="shared" si="87"/>
        <v>0</v>
      </c>
      <c r="P398" s="104" t="str">
        <f t="shared" si="88"/>
        <v xml:space="preserve"> </v>
      </c>
      <c r="Q398" s="121">
        <f t="shared" si="81"/>
        <v>20</v>
      </c>
      <c r="R398" s="122">
        <f t="shared" si="89"/>
        <v>8</v>
      </c>
      <c r="S398" s="76">
        <f t="shared" si="90"/>
        <v>20</v>
      </c>
      <c r="T398" s="103">
        <f t="shared" si="97"/>
        <v>50</v>
      </c>
      <c r="U398" s="103">
        <f t="shared" si="91"/>
        <v>2</v>
      </c>
      <c r="V398" s="104">
        <f t="shared" si="92"/>
        <v>0.24648999999999999</v>
      </c>
    </row>
    <row r="399" spans="1:22" s="13" customFormat="1" ht="12.75" hidden="1">
      <c r="A399" s="189">
        <v>405</v>
      </c>
      <c r="B399" s="201" t="s">
        <v>112</v>
      </c>
      <c r="C399" s="204" t="s">
        <v>113</v>
      </c>
      <c r="D399" s="192" t="s">
        <v>17</v>
      </c>
      <c r="E399" s="166">
        <v>12</v>
      </c>
      <c r="F399" s="210">
        <v>1000</v>
      </c>
      <c r="G399" s="79">
        <v>6</v>
      </c>
      <c r="H399" s="77">
        <f t="shared" si="94"/>
        <v>5.3774258399999999</v>
      </c>
      <c r="I399" s="74" t="str">
        <f t="shared" si="95"/>
        <v xml:space="preserve"> </v>
      </c>
      <c r="J399" s="84">
        <f t="shared" si="83"/>
        <v>0</v>
      </c>
      <c r="K399" s="84">
        <f t="shared" si="84"/>
        <v>0</v>
      </c>
      <c r="L399" s="93" t="str">
        <f t="shared" si="96"/>
        <v xml:space="preserve"> </v>
      </c>
      <c r="M399" s="76" t="str">
        <f t="shared" si="80"/>
        <v xml:space="preserve"> </v>
      </c>
      <c r="N399" s="103">
        <f t="shared" si="86"/>
        <v>0</v>
      </c>
      <c r="O399" s="103">
        <f t="shared" si="87"/>
        <v>0</v>
      </c>
      <c r="P399" s="104" t="str">
        <f t="shared" si="88"/>
        <v xml:space="preserve"> </v>
      </c>
      <c r="Q399" s="121" t="str">
        <f t="shared" si="81"/>
        <v xml:space="preserve"> </v>
      </c>
      <c r="R399" s="122">
        <f t="shared" si="89"/>
        <v>0</v>
      </c>
      <c r="S399" s="76" t="str">
        <f t="shared" si="90"/>
        <v xml:space="preserve"> </v>
      </c>
      <c r="T399" s="103">
        <f t="shared" si="97"/>
        <v>0</v>
      </c>
      <c r="U399" s="103">
        <f t="shared" si="91"/>
        <v>0</v>
      </c>
      <c r="V399" s="104" t="str">
        <f t="shared" si="92"/>
        <v xml:space="preserve"> </v>
      </c>
    </row>
    <row r="400" spans="1:22" s="13" customFormat="1" ht="12.75" hidden="1">
      <c r="A400" s="189">
        <v>406</v>
      </c>
      <c r="B400" s="201" t="s">
        <v>112</v>
      </c>
      <c r="C400" s="204" t="s">
        <v>113</v>
      </c>
      <c r="D400" s="192" t="s">
        <v>17</v>
      </c>
      <c r="E400" s="166">
        <v>12</v>
      </c>
      <c r="F400" s="210">
        <v>1200</v>
      </c>
      <c r="G400" s="79">
        <v>2</v>
      </c>
      <c r="H400" s="77">
        <f t="shared" si="94"/>
        <v>2.1509703359999999</v>
      </c>
      <c r="I400" s="74" t="str">
        <f t="shared" si="95"/>
        <v xml:space="preserve"> </v>
      </c>
      <c r="J400" s="84">
        <f t="shared" si="83"/>
        <v>0</v>
      </c>
      <c r="K400" s="84">
        <f t="shared" si="84"/>
        <v>0</v>
      </c>
      <c r="L400" s="93" t="str">
        <f t="shared" si="96"/>
        <v xml:space="preserve"> </v>
      </c>
      <c r="M400" s="76" t="str">
        <f t="shared" si="80"/>
        <v xml:space="preserve"> </v>
      </c>
      <c r="N400" s="103">
        <f t="shared" si="86"/>
        <v>0</v>
      </c>
      <c r="O400" s="103">
        <f t="shared" si="87"/>
        <v>0</v>
      </c>
      <c r="P400" s="104" t="str">
        <f t="shared" si="88"/>
        <v xml:space="preserve"> </v>
      </c>
      <c r="Q400" s="121" t="str">
        <f t="shared" si="81"/>
        <v xml:space="preserve"> </v>
      </c>
      <c r="R400" s="122">
        <f t="shared" si="89"/>
        <v>0</v>
      </c>
      <c r="S400" s="76" t="str">
        <f t="shared" si="90"/>
        <v xml:space="preserve"> </v>
      </c>
      <c r="T400" s="103">
        <f t="shared" si="97"/>
        <v>0</v>
      </c>
      <c r="U400" s="103">
        <f t="shared" si="91"/>
        <v>0</v>
      </c>
      <c r="V400" s="104" t="str">
        <f t="shared" si="92"/>
        <v xml:space="preserve"> </v>
      </c>
    </row>
    <row r="401" spans="1:22" s="13" customFormat="1" ht="12.75" hidden="1">
      <c r="A401" s="189">
        <v>407</v>
      </c>
      <c r="B401" s="201" t="s">
        <v>112</v>
      </c>
      <c r="C401" s="204" t="s">
        <v>113</v>
      </c>
      <c r="D401" s="192" t="s">
        <v>17</v>
      </c>
      <c r="E401" s="166">
        <v>12</v>
      </c>
      <c r="F401" s="210">
        <v>1500</v>
      </c>
      <c r="G401" s="79">
        <v>22</v>
      </c>
      <c r="H401" s="77">
        <f t="shared" si="94"/>
        <v>29.575842120000001</v>
      </c>
      <c r="I401" s="74" t="str">
        <f t="shared" si="95"/>
        <v xml:space="preserve"> </v>
      </c>
      <c r="J401" s="84">
        <f t="shared" si="83"/>
        <v>0</v>
      </c>
      <c r="K401" s="84">
        <f t="shared" si="84"/>
        <v>0</v>
      </c>
      <c r="L401" s="93" t="str">
        <f t="shared" si="96"/>
        <v xml:space="preserve"> </v>
      </c>
      <c r="M401" s="76" t="str">
        <f t="shared" si="80"/>
        <v xml:space="preserve"> </v>
      </c>
      <c r="N401" s="103">
        <f t="shared" si="86"/>
        <v>0</v>
      </c>
      <c r="O401" s="103">
        <f t="shared" si="87"/>
        <v>0</v>
      </c>
      <c r="P401" s="104" t="str">
        <f t="shared" si="88"/>
        <v xml:space="preserve"> </v>
      </c>
      <c r="Q401" s="121" t="str">
        <f t="shared" si="81"/>
        <v xml:space="preserve"> </v>
      </c>
      <c r="R401" s="122">
        <f t="shared" si="89"/>
        <v>0</v>
      </c>
      <c r="S401" s="76" t="str">
        <f t="shared" si="90"/>
        <v xml:space="preserve"> </v>
      </c>
      <c r="T401" s="103">
        <f t="shared" si="97"/>
        <v>0</v>
      </c>
      <c r="U401" s="103">
        <f t="shared" si="91"/>
        <v>0</v>
      </c>
      <c r="V401" s="104" t="str">
        <f t="shared" si="92"/>
        <v xml:space="preserve"> </v>
      </c>
    </row>
    <row r="402" spans="1:22" s="13" customFormat="1" ht="12.75" hidden="1">
      <c r="A402" s="189">
        <v>408</v>
      </c>
      <c r="B402" s="201" t="s">
        <v>112</v>
      </c>
      <c r="C402" s="204" t="s">
        <v>113</v>
      </c>
      <c r="D402" s="192" t="s">
        <v>17</v>
      </c>
      <c r="E402" s="166">
        <v>12</v>
      </c>
      <c r="F402" s="210">
        <v>450</v>
      </c>
      <c r="G402" s="79">
        <v>8</v>
      </c>
      <c r="H402" s="77">
        <f t="shared" si="94"/>
        <v>3.2264555039999996</v>
      </c>
      <c r="I402" s="74" t="str">
        <f t="shared" si="95"/>
        <v xml:space="preserve"> </v>
      </c>
      <c r="J402" s="84">
        <f t="shared" si="83"/>
        <v>0</v>
      </c>
      <c r="K402" s="84">
        <f t="shared" si="84"/>
        <v>0</v>
      </c>
      <c r="L402" s="93" t="str">
        <f t="shared" si="96"/>
        <v xml:space="preserve"> </v>
      </c>
      <c r="M402" s="76" t="str">
        <f t="shared" si="80"/>
        <v xml:space="preserve"> </v>
      </c>
      <c r="N402" s="103">
        <f t="shared" si="86"/>
        <v>0</v>
      </c>
      <c r="O402" s="103">
        <f t="shared" si="87"/>
        <v>0</v>
      </c>
      <c r="P402" s="104" t="str">
        <f t="shared" si="88"/>
        <v xml:space="preserve"> </v>
      </c>
      <c r="Q402" s="121" t="str">
        <f t="shared" si="81"/>
        <v xml:space="preserve"> </v>
      </c>
      <c r="R402" s="122">
        <f t="shared" si="89"/>
        <v>0</v>
      </c>
      <c r="S402" s="76" t="str">
        <f t="shared" si="90"/>
        <v xml:space="preserve"> </v>
      </c>
      <c r="T402" s="103">
        <f t="shared" si="97"/>
        <v>0</v>
      </c>
      <c r="U402" s="103">
        <f t="shared" si="91"/>
        <v>0</v>
      </c>
      <c r="V402" s="104" t="str">
        <f t="shared" si="92"/>
        <v xml:space="preserve"> </v>
      </c>
    </row>
    <row r="403" spans="1:22" s="13" customFormat="1" ht="12.75" hidden="1">
      <c r="A403" s="189">
        <v>409</v>
      </c>
      <c r="B403" s="201" t="s">
        <v>112</v>
      </c>
      <c r="C403" s="204" t="s">
        <v>113</v>
      </c>
      <c r="D403" s="192" t="s">
        <v>17</v>
      </c>
      <c r="E403" s="166">
        <v>12</v>
      </c>
      <c r="F403" s="210">
        <v>650</v>
      </c>
      <c r="G403" s="79">
        <v>8</v>
      </c>
      <c r="H403" s="77">
        <f t="shared" si="94"/>
        <v>4.6604357279999995</v>
      </c>
      <c r="I403" s="74" t="str">
        <f t="shared" si="95"/>
        <v xml:space="preserve"> </v>
      </c>
      <c r="J403" s="84">
        <f t="shared" si="83"/>
        <v>0</v>
      </c>
      <c r="K403" s="84">
        <f t="shared" si="84"/>
        <v>0</v>
      </c>
      <c r="L403" s="93" t="str">
        <f t="shared" si="96"/>
        <v xml:space="preserve"> </v>
      </c>
      <c r="M403" s="76" t="str">
        <f t="shared" si="80"/>
        <v xml:space="preserve"> </v>
      </c>
      <c r="N403" s="103">
        <f t="shared" si="86"/>
        <v>0</v>
      </c>
      <c r="O403" s="103">
        <f t="shared" si="87"/>
        <v>0</v>
      </c>
      <c r="P403" s="104" t="str">
        <f t="shared" si="88"/>
        <v xml:space="preserve"> </v>
      </c>
      <c r="Q403" s="121" t="str">
        <f t="shared" si="81"/>
        <v xml:space="preserve"> </v>
      </c>
      <c r="R403" s="122">
        <f t="shared" si="89"/>
        <v>0</v>
      </c>
      <c r="S403" s="76" t="str">
        <f t="shared" si="90"/>
        <v xml:space="preserve"> </v>
      </c>
      <c r="T403" s="103">
        <f t="shared" si="97"/>
        <v>0</v>
      </c>
      <c r="U403" s="103">
        <f t="shared" si="91"/>
        <v>0</v>
      </c>
      <c r="V403" s="104" t="str">
        <f t="shared" si="92"/>
        <v xml:space="preserve"> </v>
      </c>
    </row>
    <row r="404" spans="1:22" s="13" customFormat="1" ht="12.75" hidden="1">
      <c r="A404" s="189">
        <v>410</v>
      </c>
      <c r="B404" s="201" t="s">
        <v>112</v>
      </c>
      <c r="C404" s="204" t="s">
        <v>113</v>
      </c>
      <c r="D404" s="192" t="s">
        <v>17</v>
      </c>
      <c r="E404" s="166">
        <v>12</v>
      </c>
      <c r="F404" s="210">
        <v>900</v>
      </c>
      <c r="G404" s="79">
        <v>6</v>
      </c>
      <c r="H404" s="77">
        <f t="shared" si="94"/>
        <v>4.8396832559999998</v>
      </c>
      <c r="I404" s="74" t="str">
        <f t="shared" si="95"/>
        <v xml:space="preserve"> </v>
      </c>
      <c r="J404" s="84">
        <f t="shared" si="83"/>
        <v>0</v>
      </c>
      <c r="K404" s="84">
        <f t="shared" si="84"/>
        <v>0</v>
      </c>
      <c r="L404" s="93" t="str">
        <f t="shared" si="96"/>
        <v xml:space="preserve"> </v>
      </c>
      <c r="M404" s="76" t="str">
        <f t="shared" si="80"/>
        <v xml:space="preserve"> </v>
      </c>
      <c r="N404" s="103">
        <f t="shared" si="86"/>
        <v>0</v>
      </c>
      <c r="O404" s="103">
        <f t="shared" si="87"/>
        <v>0</v>
      </c>
      <c r="P404" s="104" t="str">
        <f t="shared" si="88"/>
        <v xml:space="preserve"> </v>
      </c>
      <c r="Q404" s="121" t="str">
        <f t="shared" si="81"/>
        <v xml:space="preserve"> </v>
      </c>
      <c r="R404" s="122">
        <f t="shared" si="89"/>
        <v>0</v>
      </c>
      <c r="S404" s="76" t="str">
        <f t="shared" si="90"/>
        <v xml:space="preserve"> </v>
      </c>
      <c r="T404" s="103">
        <f t="shared" si="97"/>
        <v>0</v>
      </c>
      <c r="U404" s="103">
        <f t="shared" si="91"/>
        <v>0</v>
      </c>
      <c r="V404" s="104" t="str">
        <f t="shared" si="92"/>
        <v xml:space="preserve"> </v>
      </c>
    </row>
    <row r="405" spans="1:22" s="13" customFormat="1" ht="12.75" hidden="1">
      <c r="A405" s="189">
        <v>411</v>
      </c>
      <c r="B405" s="201" t="s">
        <v>112</v>
      </c>
      <c r="C405" s="204" t="s">
        <v>113</v>
      </c>
      <c r="D405" s="192" t="s">
        <v>17</v>
      </c>
      <c r="E405" s="166">
        <v>12</v>
      </c>
      <c r="F405" s="210">
        <v>950</v>
      </c>
      <c r="G405" s="79">
        <v>16</v>
      </c>
      <c r="H405" s="77">
        <f t="shared" si="94"/>
        <v>13.622812128</v>
      </c>
      <c r="I405" s="74" t="str">
        <f t="shared" si="95"/>
        <v xml:space="preserve"> </v>
      </c>
      <c r="J405" s="84">
        <f t="shared" si="83"/>
        <v>0</v>
      </c>
      <c r="K405" s="84">
        <f t="shared" si="84"/>
        <v>0</v>
      </c>
      <c r="L405" s="93" t="str">
        <f t="shared" si="96"/>
        <v xml:space="preserve"> </v>
      </c>
      <c r="M405" s="76" t="str">
        <f t="shared" si="80"/>
        <v xml:space="preserve"> </v>
      </c>
      <c r="N405" s="103">
        <f t="shared" si="86"/>
        <v>0</v>
      </c>
      <c r="O405" s="103">
        <f t="shared" si="87"/>
        <v>0</v>
      </c>
      <c r="P405" s="104" t="str">
        <f t="shared" si="88"/>
        <v xml:space="preserve"> </v>
      </c>
      <c r="Q405" s="121" t="str">
        <f t="shared" si="81"/>
        <v xml:space="preserve"> </v>
      </c>
      <c r="R405" s="122">
        <f t="shared" si="89"/>
        <v>0</v>
      </c>
      <c r="S405" s="76" t="str">
        <f t="shared" si="90"/>
        <v xml:space="preserve"> </v>
      </c>
      <c r="T405" s="103">
        <f t="shared" si="97"/>
        <v>0</v>
      </c>
      <c r="U405" s="103">
        <f t="shared" si="91"/>
        <v>0</v>
      </c>
      <c r="V405" s="104" t="str">
        <f t="shared" si="92"/>
        <v xml:space="preserve"> </v>
      </c>
    </row>
    <row r="406" spans="1:22" s="13" customFormat="1" ht="12.75" hidden="1">
      <c r="A406" s="189">
        <v>412</v>
      </c>
      <c r="B406" s="201" t="s">
        <v>112</v>
      </c>
      <c r="C406" s="204" t="s">
        <v>113</v>
      </c>
      <c r="D406" s="192" t="s">
        <v>17</v>
      </c>
      <c r="E406" s="166">
        <v>12</v>
      </c>
      <c r="F406" s="210">
        <v>1700</v>
      </c>
      <c r="G406" s="79">
        <v>2</v>
      </c>
      <c r="H406" s="77">
        <f t="shared" si="94"/>
        <v>3.0472079759999997</v>
      </c>
      <c r="I406" s="74" t="str">
        <f t="shared" si="95"/>
        <v xml:space="preserve"> </v>
      </c>
      <c r="J406" s="84">
        <f t="shared" si="83"/>
        <v>0</v>
      </c>
      <c r="K406" s="84">
        <f t="shared" si="84"/>
        <v>0</v>
      </c>
      <c r="L406" s="93" t="str">
        <f t="shared" si="96"/>
        <v xml:space="preserve"> </v>
      </c>
      <c r="M406" s="76" t="str">
        <f t="shared" si="80"/>
        <v xml:space="preserve"> </v>
      </c>
      <c r="N406" s="103">
        <f t="shared" si="86"/>
        <v>0</v>
      </c>
      <c r="O406" s="103">
        <f t="shared" si="87"/>
        <v>0</v>
      </c>
      <c r="P406" s="104" t="str">
        <f t="shared" si="88"/>
        <v xml:space="preserve"> </v>
      </c>
      <c r="Q406" s="121" t="str">
        <f t="shared" si="81"/>
        <v xml:space="preserve"> </v>
      </c>
      <c r="R406" s="122">
        <f t="shared" si="89"/>
        <v>0</v>
      </c>
      <c r="S406" s="76" t="str">
        <f t="shared" si="90"/>
        <v xml:space="preserve"> </v>
      </c>
      <c r="T406" s="103">
        <f t="shared" si="97"/>
        <v>0</v>
      </c>
      <c r="U406" s="103">
        <f t="shared" si="91"/>
        <v>0</v>
      </c>
      <c r="V406" s="104" t="str">
        <f t="shared" si="92"/>
        <v xml:space="preserve"> </v>
      </c>
    </row>
    <row r="407" spans="1:22" s="13" customFormat="1" ht="12.75" hidden="1">
      <c r="A407" s="189">
        <v>413</v>
      </c>
      <c r="B407" s="201" t="s">
        <v>112</v>
      </c>
      <c r="C407" s="204" t="s">
        <v>113</v>
      </c>
      <c r="D407" s="192" t="s">
        <v>17</v>
      </c>
      <c r="E407" s="166">
        <v>12</v>
      </c>
      <c r="F407" s="210">
        <v>2300</v>
      </c>
      <c r="G407" s="79">
        <v>2</v>
      </c>
      <c r="H407" s="77">
        <f t="shared" si="94"/>
        <v>4.1226931439999994</v>
      </c>
      <c r="I407" s="74" t="str">
        <f t="shared" si="95"/>
        <v xml:space="preserve"> </v>
      </c>
      <c r="J407" s="84">
        <f t="shared" si="83"/>
        <v>0</v>
      </c>
      <c r="K407" s="84">
        <f t="shared" si="84"/>
        <v>0</v>
      </c>
      <c r="L407" s="93" t="str">
        <f t="shared" si="96"/>
        <v xml:space="preserve"> </v>
      </c>
      <c r="M407" s="76" t="str">
        <f t="shared" si="80"/>
        <v xml:space="preserve"> </v>
      </c>
      <c r="N407" s="103">
        <f t="shared" si="86"/>
        <v>0</v>
      </c>
      <c r="O407" s="103">
        <f t="shared" si="87"/>
        <v>0</v>
      </c>
      <c r="P407" s="104" t="str">
        <f t="shared" si="88"/>
        <v xml:space="preserve"> </v>
      </c>
      <c r="Q407" s="121" t="str">
        <f t="shared" si="81"/>
        <v xml:space="preserve"> </v>
      </c>
      <c r="R407" s="122">
        <f t="shared" si="89"/>
        <v>0</v>
      </c>
      <c r="S407" s="76" t="str">
        <f t="shared" si="90"/>
        <v xml:space="preserve"> </v>
      </c>
      <c r="T407" s="103">
        <f t="shared" si="97"/>
        <v>0</v>
      </c>
      <c r="U407" s="103">
        <f t="shared" si="91"/>
        <v>0</v>
      </c>
      <c r="V407" s="104" t="str">
        <f t="shared" si="92"/>
        <v xml:space="preserve"> </v>
      </c>
    </row>
    <row r="408" spans="1:22" s="13" customFormat="1" ht="12.75" hidden="1">
      <c r="A408" s="189">
        <v>414</v>
      </c>
      <c r="B408" s="201" t="s">
        <v>112</v>
      </c>
      <c r="C408" s="204" t="s">
        <v>113</v>
      </c>
      <c r="D408" s="192" t="s">
        <v>17</v>
      </c>
      <c r="E408" s="166">
        <v>12</v>
      </c>
      <c r="F408" s="210">
        <v>2600</v>
      </c>
      <c r="G408" s="79">
        <v>8</v>
      </c>
      <c r="H408" s="77">
        <f t="shared" si="94"/>
        <v>18.641742911999998</v>
      </c>
      <c r="I408" s="74" t="str">
        <f t="shared" si="95"/>
        <v xml:space="preserve"> </v>
      </c>
      <c r="J408" s="84">
        <f t="shared" si="83"/>
        <v>0</v>
      </c>
      <c r="K408" s="84">
        <f t="shared" si="84"/>
        <v>0</v>
      </c>
      <c r="L408" s="93" t="str">
        <f t="shared" si="96"/>
        <v xml:space="preserve"> </v>
      </c>
      <c r="M408" s="76" t="str">
        <f t="shared" si="80"/>
        <v xml:space="preserve"> </v>
      </c>
      <c r="N408" s="103">
        <f t="shared" si="86"/>
        <v>0</v>
      </c>
      <c r="O408" s="103">
        <f t="shared" si="87"/>
        <v>0</v>
      </c>
      <c r="P408" s="104" t="str">
        <f t="shared" si="88"/>
        <v xml:space="preserve"> </v>
      </c>
      <c r="Q408" s="121" t="str">
        <f t="shared" si="81"/>
        <v xml:space="preserve"> </v>
      </c>
      <c r="R408" s="122">
        <f t="shared" si="89"/>
        <v>0</v>
      </c>
      <c r="S408" s="76" t="str">
        <f t="shared" si="90"/>
        <v xml:space="preserve"> </v>
      </c>
      <c r="T408" s="103">
        <f t="shared" si="97"/>
        <v>0</v>
      </c>
      <c r="U408" s="103">
        <f t="shared" si="91"/>
        <v>0</v>
      </c>
      <c r="V408" s="104" t="str">
        <f t="shared" si="92"/>
        <v xml:space="preserve"> </v>
      </c>
    </row>
    <row r="409" spans="1:22" s="13" customFormat="1" ht="12.75" hidden="1">
      <c r="A409" s="189">
        <v>415</v>
      </c>
      <c r="B409" s="201" t="s">
        <v>112</v>
      </c>
      <c r="C409" s="204" t="s">
        <v>113</v>
      </c>
      <c r="D409" s="192" t="s">
        <v>17</v>
      </c>
      <c r="E409" s="166">
        <v>12</v>
      </c>
      <c r="F409" s="210">
        <v>2700</v>
      </c>
      <c r="G409" s="79">
        <v>8</v>
      </c>
      <c r="H409" s="77">
        <f t="shared" si="94"/>
        <v>19.358733023999999</v>
      </c>
      <c r="I409" s="74" t="str">
        <f t="shared" si="95"/>
        <v xml:space="preserve"> </v>
      </c>
      <c r="J409" s="84">
        <f t="shared" si="83"/>
        <v>0</v>
      </c>
      <c r="K409" s="84">
        <f t="shared" si="84"/>
        <v>0</v>
      </c>
      <c r="L409" s="93" t="str">
        <f t="shared" si="96"/>
        <v xml:space="preserve"> </v>
      </c>
      <c r="M409" s="76" t="str">
        <f t="shared" si="80"/>
        <v xml:space="preserve"> </v>
      </c>
      <c r="N409" s="103">
        <f t="shared" si="86"/>
        <v>0</v>
      </c>
      <c r="O409" s="103">
        <f t="shared" si="87"/>
        <v>0</v>
      </c>
      <c r="P409" s="104" t="str">
        <f t="shared" si="88"/>
        <v xml:space="preserve"> </v>
      </c>
      <c r="Q409" s="121" t="str">
        <f t="shared" si="81"/>
        <v xml:space="preserve"> </v>
      </c>
      <c r="R409" s="122">
        <f t="shared" si="89"/>
        <v>0</v>
      </c>
      <c r="S409" s="76" t="str">
        <f t="shared" si="90"/>
        <v xml:space="preserve"> </v>
      </c>
      <c r="T409" s="103">
        <f t="shared" si="97"/>
        <v>0</v>
      </c>
      <c r="U409" s="103">
        <f t="shared" si="91"/>
        <v>0</v>
      </c>
      <c r="V409" s="104" t="str">
        <f t="shared" si="92"/>
        <v xml:space="preserve"> </v>
      </c>
    </row>
    <row r="410" spans="1:22" s="13" customFormat="1" ht="12.75" hidden="1">
      <c r="A410" s="189">
        <v>416</v>
      </c>
      <c r="B410" s="201" t="s">
        <v>112</v>
      </c>
      <c r="C410" s="204" t="s">
        <v>113</v>
      </c>
      <c r="D410" s="192" t="s">
        <v>17</v>
      </c>
      <c r="E410" s="166">
        <v>12</v>
      </c>
      <c r="F410" s="210">
        <v>2850</v>
      </c>
      <c r="G410" s="79">
        <v>8</v>
      </c>
      <c r="H410" s="77">
        <f t="shared" si="94"/>
        <v>20.434218191999996</v>
      </c>
      <c r="I410" s="74" t="str">
        <f t="shared" si="95"/>
        <v xml:space="preserve"> </v>
      </c>
      <c r="J410" s="84">
        <f t="shared" si="83"/>
        <v>0</v>
      </c>
      <c r="K410" s="84">
        <f t="shared" si="84"/>
        <v>0</v>
      </c>
      <c r="L410" s="93" t="str">
        <f t="shared" si="96"/>
        <v xml:space="preserve"> </v>
      </c>
      <c r="M410" s="76" t="str">
        <f t="shared" si="80"/>
        <v xml:space="preserve"> </v>
      </c>
      <c r="N410" s="103">
        <f t="shared" si="86"/>
        <v>0</v>
      </c>
      <c r="O410" s="103">
        <f t="shared" si="87"/>
        <v>0</v>
      </c>
      <c r="P410" s="104" t="str">
        <f t="shared" si="88"/>
        <v xml:space="preserve"> </v>
      </c>
      <c r="Q410" s="121" t="str">
        <f t="shared" si="81"/>
        <v xml:space="preserve"> </v>
      </c>
      <c r="R410" s="122">
        <f t="shared" si="89"/>
        <v>0</v>
      </c>
      <c r="S410" s="76" t="str">
        <f t="shared" si="90"/>
        <v xml:space="preserve"> </v>
      </c>
      <c r="T410" s="103">
        <f t="shared" si="97"/>
        <v>0</v>
      </c>
      <c r="U410" s="103">
        <f t="shared" si="91"/>
        <v>0</v>
      </c>
      <c r="V410" s="104" t="str">
        <f t="shared" si="92"/>
        <v xml:space="preserve"> </v>
      </c>
    </row>
    <row r="411" spans="1:22" s="13" customFormat="1" ht="12.75" hidden="1">
      <c r="A411" s="189">
        <v>417</v>
      </c>
      <c r="B411" s="201" t="s">
        <v>112</v>
      </c>
      <c r="C411" s="204" t="s">
        <v>113</v>
      </c>
      <c r="D411" s="192" t="s">
        <v>17</v>
      </c>
      <c r="E411" s="166">
        <v>16</v>
      </c>
      <c r="F411" s="210">
        <v>10600</v>
      </c>
      <c r="G411" s="79">
        <v>2</v>
      </c>
      <c r="H411" s="77">
        <f t="shared" si="94"/>
        <v>33.778200832000003</v>
      </c>
      <c r="I411" s="74">
        <f t="shared" si="95"/>
        <v>16</v>
      </c>
      <c r="J411" s="84">
        <f t="shared" si="83"/>
        <v>1400</v>
      </c>
      <c r="K411" s="84">
        <f t="shared" si="84"/>
        <v>2</v>
      </c>
      <c r="L411" s="93">
        <f t="shared" si="96"/>
        <v>4.4171008</v>
      </c>
      <c r="M411" s="76" t="str">
        <f t="shared" si="80"/>
        <v xml:space="preserve"> </v>
      </c>
      <c r="N411" s="103">
        <f t="shared" si="86"/>
        <v>0</v>
      </c>
      <c r="O411" s="103">
        <f t="shared" si="87"/>
        <v>0</v>
      </c>
      <c r="P411" s="104" t="str">
        <f t="shared" si="88"/>
        <v xml:space="preserve"> </v>
      </c>
      <c r="Q411" s="121">
        <f t="shared" si="81"/>
        <v>16</v>
      </c>
      <c r="R411" s="122">
        <f t="shared" si="89"/>
        <v>4</v>
      </c>
      <c r="S411" s="76">
        <f t="shared" si="90"/>
        <v>16</v>
      </c>
      <c r="T411" s="103">
        <f t="shared" si="97"/>
        <v>450</v>
      </c>
      <c r="U411" s="103">
        <f t="shared" si="91"/>
        <v>2</v>
      </c>
      <c r="V411" s="104">
        <f t="shared" si="92"/>
        <v>1.4197823999999999</v>
      </c>
    </row>
    <row r="412" spans="1:22" s="13" customFormat="1" ht="12.75" hidden="1">
      <c r="A412" s="189">
        <v>418</v>
      </c>
      <c r="B412" s="201" t="s">
        <v>112</v>
      </c>
      <c r="C412" s="204" t="s">
        <v>113</v>
      </c>
      <c r="D412" s="192" t="s">
        <v>17</v>
      </c>
      <c r="E412" s="166">
        <v>16</v>
      </c>
      <c r="F412" s="210">
        <f>5500*2</f>
        <v>11000</v>
      </c>
      <c r="G412" s="79">
        <v>1</v>
      </c>
      <c r="H412" s="77">
        <f t="shared" si="94"/>
        <v>17.526424959999996</v>
      </c>
      <c r="I412" s="74">
        <f t="shared" si="95"/>
        <v>16</v>
      </c>
      <c r="J412" s="84">
        <f t="shared" si="83"/>
        <v>1000</v>
      </c>
      <c r="K412" s="84">
        <f t="shared" si="84"/>
        <v>1</v>
      </c>
      <c r="L412" s="93">
        <f t="shared" si="96"/>
        <v>1.5775359999999998</v>
      </c>
      <c r="M412" s="76" t="str">
        <f t="shared" si="80"/>
        <v xml:space="preserve"> </v>
      </c>
      <c r="N412" s="103">
        <f t="shared" si="86"/>
        <v>0</v>
      </c>
      <c r="O412" s="103">
        <f t="shared" si="87"/>
        <v>0</v>
      </c>
      <c r="P412" s="104" t="str">
        <f t="shared" si="88"/>
        <v xml:space="preserve"> </v>
      </c>
      <c r="Q412" s="121">
        <f t="shared" si="81"/>
        <v>16</v>
      </c>
      <c r="R412" s="122">
        <f t="shared" si="89"/>
        <v>2</v>
      </c>
      <c r="S412" s="76">
        <f t="shared" si="90"/>
        <v>16</v>
      </c>
      <c r="T412" s="103">
        <f t="shared" si="97"/>
        <v>50</v>
      </c>
      <c r="U412" s="103">
        <f t="shared" si="91"/>
        <v>1</v>
      </c>
      <c r="V412" s="104">
        <f t="shared" si="92"/>
        <v>7.8876799999999997E-2</v>
      </c>
    </row>
    <row r="413" spans="1:22" s="13" customFormat="1" ht="12.75" hidden="1">
      <c r="A413" s="189">
        <v>419</v>
      </c>
      <c r="B413" s="201" t="s">
        <v>112</v>
      </c>
      <c r="C413" s="204" t="s">
        <v>113</v>
      </c>
      <c r="D413" s="192" t="s">
        <v>17</v>
      </c>
      <c r="E413" s="166">
        <v>16</v>
      </c>
      <c r="F413" s="210">
        <v>7350</v>
      </c>
      <c r="G413" s="79">
        <v>2</v>
      </c>
      <c r="H413" s="77">
        <f t="shared" si="94"/>
        <v>23.421676991999998</v>
      </c>
      <c r="I413" s="74">
        <f t="shared" si="95"/>
        <v>16</v>
      </c>
      <c r="J413" s="84">
        <f t="shared" si="83"/>
        <v>4650</v>
      </c>
      <c r="K413" s="84">
        <f t="shared" si="84"/>
        <v>2</v>
      </c>
      <c r="L413" s="93">
        <f t="shared" si="96"/>
        <v>14.671084799999999</v>
      </c>
      <c r="M413" s="76" t="str">
        <f t="shared" si="80"/>
        <v xml:space="preserve"> </v>
      </c>
      <c r="N413" s="103">
        <f t="shared" si="86"/>
        <v>0</v>
      </c>
      <c r="O413" s="103">
        <f t="shared" si="87"/>
        <v>0</v>
      </c>
      <c r="P413" s="104" t="str">
        <f t="shared" si="88"/>
        <v xml:space="preserve"> </v>
      </c>
      <c r="Q413" s="121">
        <f t="shared" si="81"/>
        <v>16</v>
      </c>
      <c r="R413" s="122">
        <f t="shared" si="89"/>
        <v>18</v>
      </c>
      <c r="S413" s="76">
        <f t="shared" si="90"/>
        <v>16</v>
      </c>
      <c r="T413" s="103">
        <f t="shared" si="97"/>
        <v>375</v>
      </c>
      <c r="U413" s="103">
        <f t="shared" si="91"/>
        <v>2</v>
      </c>
      <c r="V413" s="104">
        <f t="shared" si="92"/>
        <v>1.183152</v>
      </c>
    </row>
    <row r="414" spans="1:22" s="13" customFormat="1" ht="12.75" hidden="1">
      <c r="A414" s="189">
        <v>420</v>
      </c>
      <c r="B414" s="201" t="s">
        <v>112</v>
      </c>
      <c r="C414" s="204" t="s">
        <v>113</v>
      </c>
      <c r="D414" s="192" t="s">
        <v>17</v>
      </c>
      <c r="E414" s="166">
        <v>16</v>
      </c>
      <c r="F414" s="210">
        <v>8400</v>
      </c>
      <c r="G414" s="79">
        <v>4</v>
      </c>
      <c r="H414" s="77">
        <f t="shared" si="94"/>
        <v>53.535261695999992</v>
      </c>
      <c r="I414" s="74">
        <f t="shared" si="95"/>
        <v>16</v>
      </c>
      <c r="J414" s="84">
        <f t="shared" si="83"/>
        <v>3600</v>
      </c>
      <c r="K414" s="84">
        <f t="shared" si="84"/>
        <v>4</v>
      </c>
      <c r="L414" s="93">
        <f t="shared" si="96"/>
        <v>22.716518399999998</v>
      </c>
      <c r="M414" s="76" t="str">
        <f t="shared" si="80"/>
        <v xml:space="preserve"> </v>
      </c>
      <c r="N414" s="103">
        <f t="shared" si="86"/>
        <v>0</v>
      </c>
      <c r="O414" s="103">
        <f t="shared" si="87"/>
        <v>0</v>
      </c>
      <c r="P414" s="104" t="str">
        <f t="shared" si="88"/>
        <v xml:space="preserve"> </v>
      </c>
      <c r="Q414" s="121">
        <f t="shared" si="81"/>
        <v>16</v>
      </c>
      <c r="R414" s="122">
        <f t="shared" si="89"/>
        <v>28</v>
      </c>
      <c r="S414" s="76">
        <f t="shared" si="90"/>
        <v>16</v>
      </c>
      <c r="T414" s="103">
        <f t="shared" si="97"/>
        <v>275</v>
      </c>
      <c r="U414" s="103">
        <f t="shared" si="91"/>
        <v>4</v>
      </c>
      <c r="V414" s="104">
        <f t="shared" si="92"/>
        <v>1.7352895999999998</v>
      </c>
    </row>
    <row r="415" spans="1:22" s="13" customFormat="1" ht="12.75" hidden="1">
      <c r="A415" s="189">
        <v>421</v>
      </c>
      <c r="B415" s="201" t="s">
        <v>112</v>
      </c>
      <c r="C415" s="204" t="s">
        <v>113</v>
      </c>
      <c r="D415" s="192" t="s">
        <v>17</v>
      </c>
      <c r="E415" s="166">
        <v>16</v>
      </c>
      <c r="F415" s="210">
        <v>9450</v>
      </c>
      <c r="G415" s="79">
        <v>2</v>
      </c>
      <c r="H415" s="77">
        <f t="shared" si="94"/>
        <v>30.113584703999997</v>
      </c>
      <c r="I415" s="74">
        <f t="shared" si="95"/>
        <v>16</v>
      </c>
      <c r="J415" s="84">
        <f t="shared" si="83"/>
        <v>2550</v>
      </c>
      <c r="K415" s="84">
        <f t="shared" si="84"/>
        <v>2</v>
      </c>
      <c r="L415" s="93">
        <f t="shared" si="96"/>
        <v>8.0454335999999991</v>
      </c>
      <c r="M415" s="76" t="str">
        <f t="shared" si="80"/>
        <v xml:space="preserve"> </v>
      </c>
      <c r="N415" s="103">
        <f t="shared" si="86"/>
        <v>0</v>
      </c>
      <c r="O415" s="103">
        <f t="shared" si="87"/>
        <v>0</v>
      </c>
      <c r="P415" s="104" t="str">
        <f t="shared" si="88"/>
        <v xml:space="preserve"> </v>
      </c>
      <c r="Q415" s="121">
        <f t="shared" si="81"/>
        <v>16</v>
      </c>
      <c r="R415" s="122">
        <f t="shared" si="89"/>
        <v>10</v>
      </c>
      <c r="S415" s="76">
        <f t="shared" si="90"/>
        <v>16</v>
      </c>
      <c r="T415" s="103">
        <f t="shared" si="97"/>
        <v>175</v>
      </c>
      <c r="U415" s="103">
        <f t="shared" si="91"/>
        <v>2</v>
      </c>
      <c r="V415" s="104">
        <f t="shared" si="92"/>
        <v>0.55213760000000001</v>
      </c>
    </row>
    <row r="416" spans="1:22" s="13" customFormat="1" ht="12.75" hidden="1">
      <c r="A416" s="189">
        <v>422</v>
      </c>
      <c r="B416" s="201"/>
      <c r="C416" s="204"/>
      <c r="D416" s="192" t="s">
        <v>38</v>
      </c>
      <c r="E416" s="166">
        <v>25</v>
      </c>
      <c r="F416" s="210">
        <f>15*787</f>
        <v>11805</v>
      </c>
      <c r="G416" s="79">
        <v>25</v>
      </c>
      <c r="H416" s="77">
        <f>E416*E416*F416*3.14/4*0.00000785*G416*1.01</f>
        <v>1148.0127322265625</v>
      </c>
      <c r="I416" s="74" t="str">
        <f t="shared" ref="I416" si="98">IF(J416&gt;0,$E416," ")</f>
        <v xml:space="preserve"> </v>
      </c>
      <c r="J416" s="84">
        <f t="shared" si="83"/>
        <v>0</v>
      </c>
      <c r="K416" s="84">
        <f t="shared" ref="K416" si="99">IF(J416&gt;0,G416,0)</f>
        <v>0</v>
      </c>
      <c r="L416" s="93" t="str">
        <f t="shared" ref="L416" si="100">IF(J416&gt;0,$E416*$E416*J416*3.14/4*0.00000785*K416," ")</f>
        <v xml:space="preserve"> </v>
      </c>
      <c r="M416" s="76">
        <f t="shared" ref="M416" si="101">IF(N416&gt;0,E416," ")</f>
        <v>25</v>
      </c>
      <c r="N416" s="103">
        <f t="shared" si="86"/>
        <v>195</v>
      </c>
      <c r="O416" s="103">
        <f t="shared" ref="O416" si="102">IF(N416&gt;0,G416,0)</f>
        <v>25</v>
      </c>
      <c r="P416" s="104">
        <f t="shared" ref="P416" si="103">IF(N416&gt;0,$E416*$E416*N416*3.14/4*0.00000785*O416," ")</f>
        <v>18.775605468749998</v>
      </c>
      <c r="Q416" s="121" t="str">
        <f t="shared" ref="Q416" si="104">IF(R416&gt;0,$E416," ")</f>
        <v xml:space="preserve"> </v>
      </c>
      <c r="R416" s="122">
        <f t="shared" ref="R416" si="105">IF($E416=25,IF(J416&gt;0, INT(J416/787)*K416,0),IF($E416=20,IF(J416&gt;0, INT(J416/600)*K416,0),IF($E416=16,IF(J416&gt;0, INT(J416/475)*K416,0),0)))</f>
        <v>0</v>
      </c>
      <c r="S416" s="76">
        <f t="shared" ref="S416" si="106">IF(T416&gt;0,E416," ")</f>
        <v>25</v>
      </c>
      <c r="T416" s="103">
        <f t="shared" ref="T416" si="107">IF(N416&gt;0,N416,IF(Q416=25,J416-((R416/K416)*787),IF(Q416=20,J416-((R416/K416)*600),IF(Q416=16,J416-((R416/K416)*475),0))))</f>
        <v>195</v>
      </c>
      <c r="U416" s="103">
        <f t="shared" ref="U416" si="108">IF(T416&gt;0,K416+O416,0)</f>
        <v>25</v>
      </c>
      <c r="V416" s="104">
        <f t="shared" ref="V416" si="109">IF(T416&gt;0,$E416*$E416*T416*3.14/4*0.00000785*U416," ")</f>
        <v>18.775605468749998</v>
      </c>
    </row>
    <row r="417" spans="1:22" s="13" customFormat="1" ht="12.75" hidden="1">
      <c r="A417" s="189">
        <v>423</v>
      </c>
      <c r="B417" s="201"/>
      <c r="C417" s="204"/>
      <c r="D417" s="192" t="s">
        <v>38</v>
      </c>
      <c r="E417" s="166">
        <v>25</v>
      </c>
      <c r="F417" s="210">
        <f>14*787</f>
        <v>11018</v>
      </c>
      <c r="G417" s="79">
        <v>1</v>
      </c>
      <c r="H417" s="77">
        <f>E417*E417*F417*3.14/4*0.00000785*G417*1.01</f>
        <v>42.859142003124994</v>
      </c>
      <c r="I417" s="74">
        <f t="shared" ref="I417" si="110">IF(J417&gt;0,$E417," ")</f>
        <v>25</v>
      </c>
      <c r="J417" s="84">
        <f t="shared" si="83"/>
        <v>982</v>
      </c>
      <c r="K417" s="84">
        <f t="shared" ref="K417" si="111">IF(J417&gt;0,G417,0)</f>
        <v>1</v>
      </c>
      <c r="L417" s="93">
        <f t="shared" ref="L417" si="112">IF(J417&gt;0,$E417*$E417*J417*3.14/4*0.00000785*K417," ")</f>
        <v>3.7820809374999995</v>
      </c>
      <c r="M417" s="76" t="str">
        <f t="shared" ref="M417" si="113">IF(N417&gt;0,E417," ")</f>
        <v xml:space="preserve"> </v>
      </c>
      <c r="N417" s="103">
        <f t="shared" si="86"/>
        <v>0</v>
      </c>
      <c r="O417" s="103">
        <f t="shared" ref="O417" si="114">IF(N417&gt;0,G417,0)</f>
        <v>0</v>
      </c>
      <c r="P417" s="104" t="str">
        <f t="shared" ref="P417" si="115">IF(N417&gt;0,$E417*$E417*N417*3.14/4*0.00000785*O417," ")</f>
        <v xml:space="preserve"> </v>
      </c>
      <c r="Q417" s="121">
        <f t="shared" ref="Q417" si="116">IF(R417&gt;0,$E417," ")</f>
        <v>25</v>
      </c>
      <c r="R417" s="122">
        <f t="shared" ref="R417" si="117">IF($E417=25,IF(J417&gt;0, INT(J417/787)*K417,0),IF($E417=20,IF(J417&gt;0, INT(J417/600)*K417,0),IF($E417=16,IF(J417&gt;0, INT(J417/475)*K417,0),0)))</f>
        <v>1</v>
      </c>
      <c r="S417" s="76">
        <f t="shared" ref="S417" si="118">IF(T417&gt;0,E417," ")</f>
        <v>25</v>
      </c>
      <c r="T417" s="103">
        <f t="shared" ref="T417" si="119">IF(N417&gt;0,N417,IF(Q417=25,J417-((R417/K417)*787),IF(Q417=20,J417-((R417/K417)*600),IF(Q417=16,J417-((R417/K417)*475),0))))</f>
        <v>195</v>
      </c>
      <c r="U417" s="103">
        <f t="shared" ref="U417" si="120">IF(T417&gt;0,K417+O417,0)</f>
        <v>1</v>
      </c>
      <c r="V417" s="104">
        <f t="shared" ref="V417" si="121">IF(T417&gt;0,$E417*$E417*T417*3.14/4*0.00000785*U417," ")</f>
        <v>0.75102421874999992</v>
      </c>
    </row>
    <row r="418" spans="1:22" s="207" customFormat="1" ht="11.25" hidden="1">
      <c r="A418" s="331" t="s">
        <v>3</v>
      </c>
      <c r="B418" s="331"/>
      <c r="C418" s="331"/>
      <c r="D418" s="331"/>
      <c r="E418" s="206"/>
      <c r="F418" s="185"/>
      <c r="G418" s="185">
        <f>SUM(G9:G417)</f>
        <v>11452</v>
      </c>
      <c r="H418" s="186">
        <f>SUM(H9:H417)</f>
        <v>30978.502653715841</v>
      </c>
      <c r="I418" s="185"/>
      <c r="J418" s="128"/>
      <c r="K418" s="185">
        <f>SUM(K9:K417)</f>
        <v>641</v>
      </c>
      <c r="L418" s="186">
        <f>SUM(L9:L417)</f>
        <v>4751.3208429525021</v>
      </c>
      <c r="M418" s="206"/>
      <c r="N418" s="185"/>
      <c r="O418" s="185">
        <f>SUM(O9:O417)</f>
        <v>28</v>
      </c>
      <c r="P418" s="186">
        <f>SUM(P9:P417)</f>
        <v>24.745285156249999</v>
      </c>
      <c r="Q418" s="102"/>
      <c r="R418" s="128"/>
      <c r="S418" s="206"/>
      <c r="T418" s="185"/>
      <c r="U418" s="185">
        <f>SUM(U9:U417)</f>
        <v>637</v>
      </c>
      <c r="V418" s="186">
        <f>SUM(V9:V417)</f>
        <v>548.02238782749964</v>
      </c>
    </row>
    <row r="419" spans="1:22" ht="25.5" hidden="1">
      <c r="A419" s="22" t="s">
        <v>42</v>
      </c>
    </row>
    <row r="420" spans="1:22" hidden="1">
      <c r="A420" s="328" t="s">
        <v>0</v>
      </c>
      <c r="B420" s="329" t="s">
        <v>5</v>
      </c>
      <c r="C420" s="329" t="s">
        <v>1</v>
      </c>
      <c r="D420" s="330" t="s">
        <v>2</v>
      </c>
      <c r="E420" s="131" t="s">
        <v>6</v>
      </c>
      <c r="F420" s="132" t="s">
        <v>7</v>
      </c>
    </row>
    <row r="421" spans="1:22" hidden="1">
      <c r="A421" s="328"/>
      <c r="B421" s="329"/>
      <c r="C421" s="329"/>
      <c r="D421" s="330"/>
      <c r="E421" s="131" t="s">
        <v>13</v>
      </c>
      <c r="F421" s="132" t="s">
        <v>41</v>
      </c>
    </row>
    <row r="422" spans="1:22" hidden="1">
      <c r="A422" s="169" t="s">
        <v>39</v>
      </c>
      <c r="B422" s="218" t="s">
        <v>90</v>
      </c>
      <c r="C422" s="218" t="s">
        <v>91</v>
      </c>
      <c r="D422" s="116" t="s">
        <v>38</v>
      </c>
      <c r="E422" s="134">
        <v>16</v>
      </c>
      <c r="F422" s="117">
        <v>100</v>
      </c>
    </row>
    <row r="423" spans="1:22" hidden="1">
      <c r="A423" s="169" t="s">
        <v>40</v>
      </c>
      <c r="B423" s="218" t="s">
        <v>29</v>
      </c>
      <c r="C423" s="218" t="s">
        <v>92</v>
      </c>
      <c r="D423" s="116" t="s">
        <v>38</v>
      </c>
      <c r="E423" s="134">
        <v>25</v>
      </c>
      <c r="F423" s="117">
        <v>370</v>
      </c>
    </row>
    <row r="424" spans="1:22" hidden="1">
      <c r="A424" s="169" t="s">
        <v>49</v>
      </c>
      <c r="B424" s="218" t="s">
        <v>44</v>
      </c>
      <c r="C424" s="218" t="s">
        <v>93</v>
      </c>
      <c r="D424" s="116" t="s">
        <v>38</v>
      </c>
      <c r="E424" s="134">
        <v>16</v>
      </c>
      <c r="F424" s="117">
        <v>200</v>
      </c>
    </row>
    <row r="425" spans="1:22" hidden="1">
      <c r="A425" s="169" t="s">
        <v>50</v>
      </c>
      <c r="B425" s="218" t="s">
        <v>34</v>
      </c>
      <c r="C425" s="218" t="s">
        <v>94</v>
      </c>
      <c r="D425" s="116" t="s">
        <v>38</v>
      </c>
      <c r="E425" s="134">
        <v>20</v>
      </c>
      <c r="F425" s="117">
        <v>500</v>
      </c>
    </row>
    <row r="426" spans="1:22" hidden="1">
      <c r="A426" s="169" t="s">
        <v>51</v>
      </c>
      <c r="B426" s="218" t="s">
        <v>100</v>
      </c>
      <c r="C426" s="218" t="s">
        <v>101</v>
      </c>
      <c r="D426" s="116" t="s">
        <v>38</v>
      </c>
      <c r="E426" s="134">
        <v>16</v>
      </c>
      <c r="F426" s="117">
        <v>500</v>
      </c>
    </row>
    <row r="427" spans="1:22" hidden="1">
      <c r="A427" s="169" t="s">
        <v>52</v>
      </c>
      <c r="B427" s="218" t="s">
        <v>100</v>
      </c>
      <c r="C427" s="218" t="s">
        <v>101</v>
      </c>
      <c r="D427" s="116" t="s">
        <v>38</v>
      </c>
      <c r="E427" s="134">
        <v>20</v>
      </c>
      <c r="F427" s="117">
        <v>200</v>
      </c>
    </row>
    <row r="428" spans="1:22" hidden="1">
      <c r="A428" s="169" t="s">
        <v>53</v>
      </c>
      <c r="B428" s="218" t="s">
        <v>100</v>
      </c>
      <c r="C428" s="218" t="s">
        <v>101</v>
      </c>
      <c r="D428" s="116" t="s">
        <v>38</v>
      </c>
      <c r="E428" s="134">
        <v>25</v>
      </c>
      <c r="F428" s="117">
        <v>800</v>
      </c>
    </row>
    <row r="429" spans="1:22" s="21" customFormat="1" ht="11.25">
      <c r="B429" s="135"/>
      <c r="C429" s="135"/>
      <c r="F429" s="40"/>
      <c r="G429" s="41"/>
      <c r="H429" s="49"/>
      <c r="I429" s="41"/>
      <c r="J429" s="55"/>
      <c r="K429" s="57"/>
      <c r="L429" s="95"/>
      <c r="M429" s="95"/>
      <c r="N429" s="95"/>
      <c r="O429" s="33"/>
      <c r="P429" s="41"/>
      <c r="Q429" s="41"/>
      <c r="R429" s="129"/>
      <c r="S429" s="95"/>
      <c r="T429" s="95"/>
      <c r="U429" s="33"/>
      <c r="V429" s="41"/>
    </row>
    <row r="430" spans="1:22" s="21" customFormat="1" ht="11.25">
      <c r="B430" s="135"/>
      <c r="C430" s="135"/>
      <c r="F430" s="40"/>
      <c r="G430" s="41"/>
      <c r="H430" s="49"/>
      <c r="I430" s="41"/>
      <c r="J430" s="55"/>
      <c r="K430" s="57"/>
      <c r="L430" s="95"/>
      <c r="M430" s="95"/>
      <c r="N430" s="95"/>
      <c r="O430" s="33"/>
      <c r="P430" s="41"/>
      <c r="Q430" s="41"/>
      <c r="R430" s="129"/>
      <c r="S430" s="95"/>
      <c r="T430" s="95"/>
      <c r="U430" s="33"/>
      <c r="V430" s="41"/>
    </row>
    <row r="431" spans="1:22" s="21" customFormat="1" ht="25.5">
      <c r="A431" s="22" t="s">
        <v>45</v>
      </c>
      <c r="B431" s="135"/>
      <c r="C431" s="135"/>
      <c r="F431" s="40"/>
      <c r="G431" s="41"/>
      <c r="H431" s="49"/>
      <c r="I431" s="41"/>
      <c r="J431" s="55"/>
      <c r="K431" s="57"/>
      <c r="L431" s="95"/>
      <c r="M431" s="95"/>
      <c r="N431" s="95"/>
      <c r="O431" s="33"/>
      <c r="P431" s="41"/>
      <c r="Q431" s="41"/>
      <c r="R431" s="129"/>
      <c r="S431" s="95"/>
      <c r="T431" s="95"/>
      <c r="U431" s="33"/>
      <c r="V431" s="41"/>
    </row>
    <row r="432" spans="1:22" s="21" customFormat="1" ht="30.75" customHeight="1">
      <c r="A432" s="22"/>
      <c r="B432" s="183" t="s">
        <v>43</v>
      </c>
      <c r="C432" s="183" t="s">
        <v>46</v>
      </c>
      <c r="D432" s="138" t="s">
        <v>54</v>
      </c>
      <c r="E432" s="138" t="s">
        <v>55</v>
      </c>
      <c r="F432" s="214" t="s">
        <v>47</v>
      </c>
      <c r="G432" s="41"/>
      <c r="H432" s="49"/>
      <c r="I432" s="41"/>
      <c r="J432" s="55"/>
      <c r="K432" s="57"/>
      <c r="L432" s="95"/>
      <c r="M432" s="95"/>
      <c r="N432" s="95"/>
      <c r="O432" s="33"/>
      <c r="P432" s="41"/>
      <c r="Q432" s="41"/>
      <c r="R432" s="129"/>
      <c r="S432" s="95"/>
      <c r="T432" s="95"/>
      <c r="U432" s="33"/>
      <c r="V432" s="41"/>
    </row>
    <row r="433" spans="2:23" s="21" customFormat="1">
      <c r="B433" s="137" t="s">
        <v>56</v>
      </c>
      <c r="C433" s="137">
        <v>460</v>
      </c>
      <c r="D433" s="137">
        <f>SUMIF($Q$9:$Q$415,16,$R$9:$R$415)</f>
        <v>1470</v>
      </c>
      <c r="E433" s="139">
        <f>SUMIF($E$422:$E$428,16,$F$422:$F$428)</f>
        <v>800</v>
      </c>
      <c r="F433" s="139">
        <f>(C433+D433)-E433</f>
        <v>1130</v>
      </c>
      <c r="G433" s="40"/>
      <c r="H433" s="41"/>
      <c r="I433" s="49"/>
      <c r="J433" s="41"/>
      <c r="K433" s="55"/>
      <c r="L433" s="57"/>
      <c r="M433" s="95"/>
      <c r="N433" s="95"/>
      <c r="O433" s="95"/>
      <c r="P433" s="33"/>
      <c r="Q433" s="41"/>
      <c r="R433" s="41"/>
      <c r="S433" s="129"/>
      <c r="T433" s="95"/>
      <c r="U433" s="95"/>
      <c r="V433" s="33"/>
      <c r="W433" s="41"/>
    </row>
    <row r="434" spans="2:23" s="21" customFormat="1">
      <c r="B434" s="137" t="s">
        <v>57</v>
      </c>
      <c r="C434" s="137">
        <v>56</v>
      </c>
      <c r="D434" s="137">
        <f>SUMIF($Q$9:$Q$415,20,$R$9:$R$415)</f>
        <v>870</v>
      </c>
      <c r="E434" s="139">
        <f>SUMIF($E$422:$E$428,20,$F$422:$F$428)</f>
        <v>700</v>
      </c>
      <c r="F434" s="139">
        <f>(C434+D434)-E434</f>
        <v>226</v>
      </c>
      <c r="G434" s="40"/>
      <c r="H434" s="41"/>
      <c r="I434" s="49"/>
      <c r="J434" s="41"/>
      <c r="K434" s="55"/>
      <c r="L434" s="57"/>
      <c r="M434" s="95"/>
      <c r="N434" s="95"/>
      <c r="O434" s="95"/>
      <c r="P434" s="33"/>
      <c r="Q434" s="41"/>
      <c r="R434" s="41"/>
      <c r="S434" s="129"/>
      <c r="T434" s="95"/>
      <c r="U434" s="95"/>
      <c r="V434" s="33"/>
      <c r="W434" s="41"/>
    </row>
    <row r="435" spans="2:23" s="21" customFormat="1">
      <c r="B435" s="137" t="s">
        <v>58</v>
      </c>
      <c r="C435" s="137">
        <v>175</v>
      </c>
      <c r="D435" s="137">
        <f>SUMIF($Q$9:$Q$415,25,$R$9:$R$415)</f>
        <v>606</v>
      </c>
      <c r="E435" s="139">
        <f>SUMIF($E$422:$E$428,25,$F$422:$F$428)</f>
        <v>1170</v>
      </c>
      <c r="F435" s="139">
        <v>0</v>
      </c>
      <c r="G435" s="148" t="s">
        <v>152</v>
      </c>
      <c r="H435" s="41"/>
      <c r="I435" s="49"/>
      <c r="J435" s="41"/>
      <c r="K435" s="55"/>
      <c r="L435" s="57"/>
      <c r="M435" s="95"/>
      <c r="N435" s="95"/>
      <c r="O435" s="95"/>
      <c r="P435" s="33"/>
      <c r="Q435" s="41"/>
      <c r="R435" s="41"/>
      <c r="S435" s="129"/>
      <c r="T435" s="95"/>
      <c r="U435" s="95"/>
      <c r="V435" s="33"/>
      <c r="W435" s="41"/>
    </row>
    <row r="436" spans="2:23" s="21" customFormat="1" ht="11.25">
      <c r="B436" s="135"/>
      <c r="C436" s="135"/>
      <c r="F436" s="40"/>
      <c r="G436" s="41"/>
      <c r="H436" s="49"/>
      <c r="I436" s="41"/>
      <c r="J436" s="55"/>
      <c r="K436" s="57"/>
      <c r="L436" s="95"/>
      <c r="M436" s="95"/>
      <c r="N436" s="95"/>
      <c r="O436" s="33"/>
      <c r="P436" s="41"/>
      <c r="Q436" s="41"/>
      <c r="R436" s="129"/>
      <c r="S436" s="95"/>
      <c r="T436" s="95"/>
      <c r="U436" s="33"/>
      <c r="V436" s="41"/>
    </row>
    <row r="437" spans="2:23" s="21" customFormat="1" ht="11.25">
      <c r="B437" s="135"/>
      <c r="C437" s="135"/>
      <c r="D437" s="63"/>
      <c r="E437" s="33"/>
      <c r="F437" s="41"/>
      <c r="G437" s="41"/>
      <c r="H437" s="49"/>
      <c r="I437" s="41"/>
      <c r="J437" s="55"/>
      <c r="K437" s="57"/>
      <c r="L437" s="95"/>
      <c r="M437" s="95"/>
      <c r="N437" s="95"/>
      <c r="O437" s="33"/>
      <c r="P437" s="41"/>
      <c r="Q437" s="41"/>
      <c r="R437" s="129"/>
      <c r="S437" s="95"/>
      <c r="T437" s="95"/>
      <c r="U437" s="33"/>
      <c r="V437" s="41"/>
    </row>
    <row r="438" spans="2:23" s="21" customFormat="1" ht="11.25">
      <c r="B438" s="135"/>
      <c r="C438" s="135"/>
      <c r="D438" s="63"/>
      <c r="E438" s="33"/>
      <c r="F438" s="41"/>
      <c r="G438" s="41"/>
      <c r="H438" s="49"/>
      <c r="I438" s="41"/>
      <c r="J438" s="55"/>
      <c r="K438" s="57"/>
      <c r="L438" s="95"/>
      <c r="M438" s="95"/>
      <c r="N438" s="95"/>
      <c r="O438" s="33"/>
      <c r="P438" s="41"/>
      <c r="Q438" s="41"/>
      <c r="R438" s="129"/>
      <c r="S438" s="95"/>
      <c r="T438" s="95"/>
      <c r="U438" s="33"/>
      <c r="V438" s="41"/>
    </row>
    <row r="439" spans="2:23" s="21" customFormat="1" ht="11.25">
      <c r="B439" s="135"/>
      <c r="C439" s="135"/>
      <c r="D439" s="63"/>
      <c r="E439" s="33"/>
      <c r="F439" s="41"/>
      <c r="G439" s="41"/>
      <c r="H439" s="49"/>
      <c r="I439" s="41"/>
      <c r="J439" s="55"/>
      <c r="K439" s="57"/>
      <c r="L439" s="95"/>
      <c r="M439" s="95"/>
      <c r="N439" s="95"/>
      <c r="O439" s="33"/>
      <c r="P439" s="41"/>
      <c r="Q439" s="41"/>
      <c r="R439" s="129"/>
      <c r="S439" s="95"/>
      <c r="T439" s="95"/>
      <c r="U439" s="33"/>
      <c r="V439" s="41"/>
    </row>
    <row r="440" spans="2:23" s="21" customFormat="1" ht="11.25">
      <c r="B440" s="135"/>
      <c r="C440" s="135"/>
      <c r="D440" s="63"/>
      <c r="E440" s="33"/>
      <c r="F440" s="41"/>
      <c r="G440" s="41"/>
      <c r="H440" s="49"/>
      <c r="I440" s="41"/>
      <c r="J440" s="55"/>
      <c r="K440" s="57"/>
      <c r="L440" s="95"/>
      <c r="M440" s="95"/>
      <c r="N440" s="95"/>
      <c r="O440" s="33"/>
      <c r="P440" s="41"/>
      <c r="Q440" s="41"/>
      <c r="R440" s="129"/>
      <c r="S440" s="95"/>
      <c r="T440" s="95"/>
      <c r="U440" s="33"/>
      <c r="V440" s="41"/>
    </row>
    <row r="441" spans="2:23" s="21" customFormat="1" ht="11.25">
      <c r="B441" s="135"/>
      <c r="C441" s="135"/>
      <c r="D441" s="63"/>
      <c r="E441" s="33"/>
      <c r="F441" s="41"/>
      <c r="G441" s="41"/>
      <c r="H441" s="49"/>
      <c r="I441" s="41"/>
      <c r="J441" s="55"/>
      <c r="K441" s="57"/>
      <c r="L441" s="95"/>
      <c r="M441" s="95"/>
      <c r="N441" s="95"/>
      <c r="O441" s="33"/>
      <c r="P441" s="41"/>
      <c r="Q441" s="41"/>
      <c r="R441" s="129"/>
      <c r="S441" s="95"/>
      <c r="T441" s="95"/>
      <c r="U441" s="33"/>
      <c r="V441" s="41"/>
    </row>
    <row r="442" spans="2:23" s="21" customFormat="1" ht="11.25">
      <c r="B442" s="135"/>
      <c r="C442" s="135"/>
      <c r="D442" s="63"/>
      <c r="E442" s="33"/>
      <c r="F442" s="41"/>
      <c r="G442" s="41"/>
      <c r="H442" s="49"/>
      <c r="I442" s="41"/>
      <c r="J442" s="55"/>
      <c r="K442" s="57"/>
      <c r="L442" s="95"/>
      <c r="M442" s="95"/>
      <c r="N442" s="95"/>
      <c r="O442" s="33"/>
      <c r="P442" s="41"/>
      <c r="Q442" s="41"/>
      <c r="R442" s="129"/>
      <c r="S442" s="95"/>
      <c r="T442" s="95"/>
      <c r="U442" s="33"/>
      <c r="V442" s="41"/>
    </row>
    <row r="443" spans="2:23" s="21" customFormat="1" ht="11.25">
      <c r="B443" s="135"/>
      <c r="C443" s="135"/>
      <c r="D443" s="63"/>
      <c r="E443" s="33"/>
      <c r="F443" s="41"/>
      <c r="G443" s="41"/>
      <c r="H443" s="49"/>
      <c r="I443" s="41"/>
      <c r="J443" s="55"/>
      <c r="K443" s="57"/>
      <c r="L443" s="95"/>
      <c r="M443" s="95"/>
      <c r="N443" s="95"/>
      <c r="O443" s="33"/>
      <c r="P443" s="41"/>
      <c r="Q443" s="41"/>
      <c r="R443" s="129"/>
      <c r="S443" s="95"/>
      <c r="T443" s="95"/>
      <c r="U443" s="33"/>
      <c r="V443" s="41"/>
    </row>
    <row r="444" spans="2:23" s="21" customFormat="1" ht="11.25">
      <c r="B444" s="135"/>
      <c r="C444" s="135"/>
      <c r="D444" s="63"/>
      <c r="E444" s="33"/>
      <c r="F444" s="41"/>
      <c r="G444" s="41"/>
      <c r="H444" s="49"/>
      <c r="I444" s="41"/>
      <c r="J444" s="55"/>
      <c r="K444" s="57"/>
      <c r="L444" s="95"/>
      <c r="M444" s="95"/>
      <c r="N444" s="95"/>
      <c r="O444" s="33"/>
      <c r="P444" s="41"/>
      <c r="Q444" s="41"/>
      <c r="R444" s="129"/>
      <c r="S444" s="95"/>
      <c r="T444" s="95"/>
      <c r="U444" s="33"/>
      <c r="V444" s="41"/>
    </row>
    <row r="445" spans="2:23" s="21" customFormat="1" ht="11.25">
      <c r="B445" s="135"/>
      <c r="C445" s="135"/>
      <c r="D445" s="63"/>
      <c r="E445" s="33"/>
      <c r="F445" s="41"/>
      <c r="G445" s="41"/>
      <c r="H445" s="49"/>
      <c r="I445" s="41"/>
      <c r="J445" s="55"/>
      <c r="K445" s="57"/>
      <c r="L445" s="95"/>
      <c r="M445" s="95"/>
      <c r="N445" s="95"/>
      <c r="O445" s="33"/>
      <c r="P445" s="41"/>
      <c r="Q445" s="41"/>
      <c r="R445" s="129"/>
      <c r="S445" s="95"/>
      <c r="T445" s="95"/>
      <c r="U445" s="33"/>
      <c r="V445" s="41"/>
    </row>
    <row r="446" spans="2:23" s="21" customFormat="1" ht="11.25">
      <c r="B446" s="135"/>
      <c r="C446" s="135"/>
      <c r="D446" s="63"/>
      <c r="E446" s="33"/>
      <c r="F446" s="41"/>
      <c r="G446" s="41"/>
      <c r="H446" s="49"/>
      <c r="I446" s="41"/>
      <c r="J446" s="55"/>
      <c r="K446" s="57"/>
      <c r="L446" s="95"/>
      <c r="M446" s="95"/>
      <c r="N446" s="95"/>
      <c r="O446" s="33"/>
      <c r="P446" s="41"/>
      <c r="Q446" s="41"/>
      <c r="R446" s="129"/>
      <c r="S446" s="95"/>
      <c r="T446" s="95"/>
      <c r="U446" s="33"/>
      <c r="V446" s="41"/>
    </row>
    <row r="447" spans="2:23" s="21" customFormat="1" ht="11.25">
      <c r="B447" s="135"/>
      <c r="C447" s="135"/>
      <c r="D447" s="63"/>
      <c r="E447" s="33"/>
      <c r="F447" s="41"/>
      <c r="G447" s="41"/>
      <c r="H447" s="49"/>
      <c r="I447" s="41"/>
      <c r="J447" s="55"/>
      <c r="K447" s="57"/>
      <c r="L447" s="95"/>
      <c r="M447" s="95"/>
      <c r="N447" s="95"/>
      <c r="O447" s="33"/>
      <c r="P447" s="41"/>
      <c r="Q447" s="41"/>
      <c r="R447" s="129"/>
      <c r="S447" s="95"/>
      <c r="T447" s="95"/>
      <c r="U447" s="33"/>
      <c r="V447" s="41"/>
    </row>
    <row r="448" spans="2:23" s="21" customFormat="1" ht="11.25">
      <c r="B448" s="135"/>
      <c r="C448" s="135"/>
      <c r="D448" s="63"/>
      <c r="E448" s="33"/>
      <c r="F448" s="41"/>
      <c r="G448" s="41"/>
      <c r="H448" s="49"/>
      <c r="I448" s="41"/>
      <c r="J448" s="55"/>
      <c r="K448" s="57"/>
      <c r="L448" s="95"/>
      <c r="M448" s="95"/>
      <c r="N448" s="95"/>
      <c r="O448" s="33"/>
      <c r="P448" s="41"/>
      <c r="Q448" s="41"/>
      <c r="R448" s="129"/>
      <c r="S448" s="95"/>
      <c r="T448" s="95"/>
      <c r="U448" s="33"/>
      <c r="V448" s="41"/>
    </row>
    <row r="449" spans="2:22" s="21" customFormat="1" ht="11.25">
      <c r="B449" s="135"/>
      <c r="C449" s="135"/>
      <c r="D449" s="63"/>
      <c r="E449" s="33"/>
      <c r="F449" s="41"/>
      <c r="G449" s="41"/>
      <c r="H449" s="49"/>
      <c r="I449" s="41"/>
      <c r="J449" s="55"/>
      <c r="K449" s="57"/>
      <c r="L449" s="95"/>
      <c r="M449" s="95"/>
      <c r="N449" s="95"/>
      <c r="O449" s="33"/>
      <c r="P449" s="41"/>
      <c r="Q449" s="41"/>
      <c r="R449" s="129"/>
      <c r="S449" s="95"/>
      <c r="T449" s="95"/>
      <c r="U449" s="33"/>
      <c r="V449" s="41"/>
    </row>
    <row r="450" spans="2:22" s="21" customFormat="1" ht="11.25">
      <c r="B450" s="135"/>
      <c r="C450" s="135"/>
      <c r="D450" s="63"/>
      <c r="E450" s="33"/>
      <c r="F450" s="41"/>
      <c r="G450" s="41"/>
      <c r="H450" s="49"/>
      <c r="I450" s="41"/>
      <c r="J450" s="55"/>
      <c r="K450" s="57"/>
      <c r="L450" s="95"/>
      <c r="M450" s="95"/>
      <c r="N450" s="95"/>
      <c r="O450" s="33"/>
      <c r="P450" s="41"/>
      <c r="Q450" s="41"/>
      <c r="R450" s="129"/>
      <c r="S450" s="95"/>
      <c r="T450" s="95"/>
      <c r="U450" s="33"/>
      <c r="V450" s="41"/>
    </row>
    <row r="451" spans="2:22" s="21" customFormat="1" ht="11.25">
      <c r="B451" s="135"/>
      <c r="C451" s="135"/>
      <c r="D451" s="63"/>
      <c r="E451" s="33"/>
      <c r="F451" s="41"/>
      <c r="G451" s="41"/>
      <c r="H451" s="49"/>
      <c r="I451" s="41"/>
      <c r="J451" s="55"/>
      <c r="K451" s="57"/>
      <c r="L451" s="95"/>
      <c r="M451" s="95"/>
      <c r="N451" s="95"/>
      <c r="O451" s="33"/>
      <c r="P451" s="41"/>
      <c r="Q451" s="41"/>
      <c r="R451" s="129"/>
      <c r="S451" s="95"/>
      <c r="T451" s="95"/>
      <c r="U451" s="33"/>
      <c r="V451" s="41"/>
    </row>
    <row r="452" spans="2:22" s="21" customFormat="1" ht="11.25">
      <c r="B452" s="135"/>
      <c r="C452" s="135"/>
      <c r="D452" s="63"/>
      <c r="E452" s="33"/>
      <c r="F452" s="41"/>
      <c r="G452" s="41"/>
      <c r="H452" s="49"/>
      <c r="I452" s="41"/>
      <c r="J452" s="55"/>
      <c r="K452" s="57"/>
      <c r="L452" s="95"/>
      <c r="M452" s="95"/>
      <c r="N452" s="95"/>
      <c r="O452" s="33"/>
      <c r="P452" s="41"/>
      <c r="Q452" s="41"/>
      <c r="R452" s="129"/>
      <c r="S452" s="95"/>
      <c r="T452" s="95"/>
      <c r="U452" s="33"/>
      <c r="V452" s="41"/>
    </row>
    <row r="453" spans="2:22" s="21" customFormat="1" ht="11.25">
      <c r="B453" s="135"/>
      <c r="C453" s="135"/>
      <c r="D453" s="63"/>
      <c r="E453" s="33"/>
      <c r="F453" s="41"/>
      <c r="G453" s="41"/>
      <c r="H453" s="49"/>
      <c r="I453" s="41"/>
      <c r="J453" s="55"/>
      <c r="K453" s="57"/>
      <c r="L453" s="95"/>
      <c r="M453" s="95"/>
      <c r="N453" s="95"/>
      <c r="O453" s="33"/>
      <c r="P453" s="41"/>
      <c r="Q453" s="41"/>
      <c r="R453" s="129"/>
      <c r="S453" s="95"/>
      <c r="T453" s="95"/>
      <c r="U453" s="33"/>
      <c r="V453" s="41"/>
    </row>
    <row r="454" spans="2:22" s="21" customFormat="1" ht="11.25">
      <c r="B454" s="135"/>
      <c r="C454" s="135"/>
      <c r="D454" s="63"/>
      <c r="E454" s="33"/>
      <c r="F454" s="41"/>
      <c r="G454" s="41"/>
      <c r="H454" s="49"/>
      <c r="I454" s="41"/>
      <c r="J454" s="55"/>
      <c r="K454" s="57"/>
      <c r="L454" s="95"/>
      <c r="M454" s="95"/>
      <c r="N454" s="95"/>
      <c r="O454" s="33"/>
      <c r="P454" s="41"/>
      <c r="Q454" s="41"/>
      <c r="R454" s="129"/>
      <c r="S454" s="95"/>
      <c r="T454" s="95"/>
      <c r="U454" s="33"/>
      <c r="V454" s="41"/>
    </row>
    <row r="455" spans="2:22" s="21" customFormat="1" ht="11.25">
      <c r="B455" s="135"/>
      <c r="C455" s="135"/>
      <c r="D455" s="63"/>
      <c r="E455" s="33"/>
      <c r="F455" s="41"/>
      <c r="G455" s="41"/>
      <c r="H455" s="49"/>
      <c r="I455" s="41"/>
      <c r="J455" s="55"/>
      <c r="K455" s="57"/>
      <c r="L455" s="95"/>
      <c r="M455" s="95"/>
      <c r="N455" s="95"/>
      <c r="O455" s="33"/>
      <c r="P455" s="41"/>
      <c r="Q455" s="41"/>
      <c r="R455" s="129"/>
      <c r="S455" s="95"/>
      <c r="T455" s="95"/>
      <c r="U455" s="33"/>
      <c r="V455" s="41"/>
    </row>
    <row r="456" spans="2:22" s="21" customFormat="1" ht="11.25">
      <c r="B456" s="135"/>
      <c r="C456" s="135"/>
      <c r="D456" s="63"/>
      <c r="E456" s="33"/>
      <c r="F456" s="41"/>
      <c r="G456" s="41"/>
      <c r="H456" s="49"/>
      <c r="I456" s="41"/>
      <c r="J456" s="55"/>
      <c r="K456" s="57"/>
      <c r="L456" s="95"/>
      <c r="M456" s="95"/>
      <c r="N456" s="95"/>
      <c r="O456" s="33"/>
      <c r="P456" s="41"/>
      <c r="Q456" s="41"/>
      <c r="R456" s="129"/>
      <c r="S456" s="95"/>
      <c r="T456" s="95"/>
      <c r="U456" s="33"/>
      <c r="V456" s="41"/>
    </row>
    <row r="457" spans="2:22" s="21" customFormat="1" ht="11.25">
      <c r="B457" s="135"/>
      <c r="C457" s="135"/>
      <c r="D457" s="63"/>
      <c r="E457" s="33"/>
      <c r="F457" s="41"/>
      <c r="G457" s="41"/>
      <c r="H457" s="49"/>
      <c r="I457" s="41"/>
      <c r="J457" s="55"/>
      <c r="K457" s="57"/>
      <c r="L457" s="95"/>
      <c r="M457" s="95"/>
      <c r="N457" s="95"/>
      <c r="O457" s="33"/>
      <c r="P457" s="41"/>
      <c r="Q457" s="41"/>
      <c r="R457" s="129"/>
      <c r="S457" s="95"/>
      <c r="T457" s="95"/>
      <c r="U457" s="33"/>
      <c r="V457" s="41"/>
    </row>
    <row r="458" spans="2:22" s="21" customFormat="1" ht="11.25">
      <c r="B458" s="135"/>
      <c r="C458" s="135"/>
      <c r="D458" s="63"/>
      <c r="E458" s="33"/>
      <c r="F458" s="41"/>
      <c r="G458" s="41"/>
      <c r="H458" s="49"/>
      <c r="I458" s="41"/>
      <c r="J458" s="55"/>
      <c r="K458" s="57"/>
      <c r="L458" s="95"/>
      <c r="M458" s="95"/>
      <c r="N458" s="95"/>
      <c r="O458" s="33"/>
      <c r="P458" s="41"/>
      <c r="Q458" s="41"/>
      <c r="R458" s="129"/>
      <c r="S458" s="95"/>
      <c r="T458" s="95"/>
      <c r="U458" s="33"/>
      <c r="V458" s="41"/>
    </row>
    <row r="459" spans="2:22" s="21" customFormat="1" ht="11.25">
      <c r="B459" s="135"/>
      <c r="C459" s="135"/>
      <c r="D459" s="63"/>
      <c r="E459" s="33"/>
      <c r="F459" s="41"/>
      <c r="G459" s="41"/>
      <c r="H459" s="49"/>
      <c r="I459" s="41"/>
      <c r="J459" s="55"/>
      <c r="K459" s="57"/>
      <c r="L459" s="95"/>
      <c r="M459" s="95"/>
      <c r="N459" s="95"/>
      <c r="O459" s="33"/>
      <c r="P459" s="41"/>
      <c r="Q459" s="41"/>
      <c r="R459" s="129"/>
      <c r="S459" s="95"/>
      <c r="T459" s="95"/>
      <c r="U459" s="33"/>
      <c r="V459" s="41"/>
    </row>
    <row r="460" spans="2:22" s="21" customFormat="1" ht="11.25">
      <c r="B460" s="135"/>
      <c r="C460" s="135"/>
      <c r="D460" s="63"/>
      <c r="E460" s="33"/>
      <c r="F460" s="41"/>
      <c r="G460" s="41"/>
      <c r="H460" s="49"/>
      <c r="I460" s="41"/>
      <c r="J460" s="55"/>
      <c r="K460" s="57"/>
      <c r="L460" s="95"/>
      <c r="M460" s="95"/>
      <c r="N460" s="95"/>
      <c r="O460" s="33"/>
      <c r="P460" s="41"/>
      <c r="Q460" s="41"/>
      <c r="R460" s="129"/>
      <c r="S460" s="95"/>
      <c r="T460" s="95"/>
      <c r="U460" s="33"/>
      <c r="V460" s="41"/>
    </row>
    <row r="461" spans="2:22" s="21" customFormat="1" ht="11.25">
      <c r="B461" s="135"/>
      <c r="C461" s="135"/>
      <c r="D461" s="63"/>
      <c r="E461" s="33"/>
      <c r="F461" s="41"/>
      <c r="G461" s="41"/>
      <c r="H461" s="49"/>
      <c r="I461" s="41"/>
      <c r="J461" s="55"/>
      <c r="K461" s="57"/>
      <c r="L461" s="95"/>
      <c r="M461" s="95"/>
      <c r="N461" s="95"/>
      <c r="O461" s="33"/>
      <c r="P461" s="41"/>
      <c r="Q461" s="41"/>
      <c r="R461" s="129"/>
      <c r="S461" s="95"/>
      <c r="T461" s="95"/>
      <c r="U461" s="33"/>
      <c r="V461" s="41"/>
    </row>
    <row r="462" spans="2:22" s="21" customFormat="1" ht="11.25">
      <c r="B462" s="135"/>
      <c r="C462" s="135"/>
      <c r="D462" s="63"/>
      <c r="E462" s="33"/>
      <c r="F462" s="41"/>
      <c r="G462" s="41"/>
      <c r="H462" s="49"/>
      <c r="I462" s="41"/>
      <c r="J462" s="55"/>
      <c r="K462" s="57"/>
      <c r="L462" s="95"/>
      <c r="M462" s="95"/>
      <c r="N462" s="95"/>
      <c r="O462" s="33"/>
      <c r="P462" s="41"/>
      <c r="Q462" s="41"/>
      <c r="R462" s="129"/>
      <c r="S462" s="95"/>
      <c r="T462" s="95"/>
      <c r="U462" s="33"/>
      <c r="V462" s="41"/>
    </row>
    <row r="463" spans="2:22" s="21" customFormat="1" ht="11.25">
      <c r="B463" s="135"/>
      <c r="C463" s="135"/>
      <c r="D463" s="63"/>
      <c r="E463" s="33"/>
      <c r="F463" s="41"/>
      <c r="G463" s="41"/>
      <c r="H463" s="49"/>
      <c r="I463" s="41"/>
      <c r="J463" s="55"/>
      <c r="K463" s="57"/>
      <c r="L463" s="95"/>
      <c r="M463" s="95"/>
      <c r="N463" s="95"/>
      <c r="O463" s="33"/>
      <c r="P463" s="41"/>
      <c r="Q463" s="41"/>
      <c r="R463" s="129"/>
      <c r="S463" s="95"/>
      <c r="T463" s="95"/>
      <c r="U463" s="33"/>
      <c r="V463" s="41"/>
    </row>
  </sheetData>
  <autoFilter ref="A7:R428">
    <filterColumn colId="2"/>
    <filterColumn colId="8">
      <filters>
        <filter val="M20"/>
      </filters>
    </filterColumn>
    <filterColumn colId="12"/>
    <filterColumn colId="13"/>
  </autoFilter>
  <mergeCells count="13">
    <mergeCell ref="S6:V6"/>
    <mergeCell ref="A420:A421"/>
    <mergeCell ref="B420:B421"/>
    <mergeCell ref="C420:C421"/>
    <mergeCell ref="D420:D421"/>
    <mergeCell ref="M6:P6"/>
    <mergeCell ref="E6:H6"/>
    <mergeCell ref="I6:L6"/>
    <mergeCell ref="A418:D418"/>
    <mergeCell ref="A7:A8"/>
    <mergeCell ref="B7:B8"/>
    <mergeCell ref="C7:C8"/>
    <mergeCell ref="D7:D8"/>
  </mergeCells>
  <printOptions horizontalCentered="1" verticalCentered="1"/>
  <pageMargins left="0.7" right="0.7" top="0.75" bottom="0.75" header="0.3" footer="0.3"/>
  <pageSetup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V215"/>
  <sheetViews>
    <sheetView topLeftCell="A160" zoomScale="115" zoomScaleNormal="115" workbookViewId="0">
      <selection activeCell="F176" sqref="F174:F176"/>
    </sheetView>
  </sheetViews>
  <sheetFormatPr defaultColWidth="9.140625" defaultRowHeight="15"/>
  <cols>
    <col min="1" max="1" width="3.85546875" style="19" customWidth="1"/>
    <col min="2" max="2" width="17.140625" style="20" customWidth="1"/>
    <col min="3" max="3" width="8.7109375" style="135" customWidth="1"/>
    <col min="4" max="4" width="13.28515625" style="64" customWidth="1"/>
    <col min="5" max="5" width="10.7109375" style="32" customWidth="1"/>
    <col min="6" max="7" width="10.7109375" style="40" customWidth="1"/>
    <col min="8" max="8" width="10.7109375" style="48" customWidth="1"/>
    <col min="9" max="9" width="10.7109375" style="40" customWidth="1"/>
    <col min="10" max="10" width="10.7109375" style="55" customWidth="1"/>
    <col min="11" max="11" width="10.7109375" style="56" customWidth="1"/>
    <col min="12" max="12" width="10.7109375" style="95" customWidth="1"/>
    <col min="13" max="13" width="10.7109375" style="40" customWidth="1"/>
    <col min="14" max="14" width="10.7109375" style="129" customWidth="1"/>
    <col min="15" max="15" width="11.5703125" style="95" customWidth="1"/>
    <col min="16" max="16" width="10.7109375" style="95" customWidth="1"/>
    <col min="17" max="17" width="10.7109375" style="32" customWidth="1"/>
    <col min="18" max="18" width="10.7109375" style="40" customWidth="1"/>
    <col min="19" max="16384" width="9.140625" style="3"/>
  </cols>
  <sheetData>
    <row r="1" spans="1:22" ht="32.25" customHeight="1">
      <c r="A1" s="1"/>
      <c r="B1" s="2"/>
      <c r="C1" s="140"/>
      <c r="D1" s="58"/>
      <c r="E1" s="144"/>
      <c r="F1" s="34"/>
      <c r="G1" s="34"/>
      <c r="H1" s="42"/>
      <c r="I1" s="34"/>
      <c r="J1" s="85"/>
      <c r="K1" s="50"/>
      <c r="L1" s="89"/>
      <c r="M1" s="34"/>
      <c r="N1" s="123"/>
      <c r="O1" s="89"/>
      <c r="P1" s="89"/>
      <c r="Q1" s="26"/>
      <c r="R1" s="34"/>
    </row>
    <row r="2" spans="1:22" ht="25.5">
      <c r="A2" s="22" t="s">
        <v>4</v>
      </c>
      <c r="B2" s="4"/>
      <c r="C2" s="59"/>
      <c r="D2" s="59"/>
      <c r="E2" s="145"/>
      <c r="F2" s="35"/>
      <c r="G2" s="35"/>
      <c r="H2" s="43"/>
      <c r="I2" s="35"/>
      <c r="J2" s="86"/>
      <c r="K2" s="51"/>
      <c r="L2" s="90"/>
      <c r="M2" s="35"/>
      <c r="N2" s="124"/>
      <c r="O2" s="90"/>
      <c r="P2" s="90"/>
      <c r="Q2" s="27"/>
      <c r="R2" s="35"/>
    </row>
    <row r="3" spans="1:22" ht="22.5">
      <c r="A3" s="5"/>
      <c r="B3" s="4"/>
      <c r="C3" s="59"/>
      <c r="D3" s="59"/>
      <c r="E3" s="146"/>
      <c r="F3" s="36"/>
      <c r="G3" s="36"/>
      <c r="H3" s="44"/>
      <c r="I3" s="36"/>
      <c r="J3" s="87"/>
      <c r="K3" s="52"/>
      <c r="L3" s="91"/>
      <c r="M3" s="36"/>
      <c r="N3" s="125"/>
      <c r="O3" s="91"/>
      <c r="P3" s="91"/>
      <c r="Q3" s="28"/>
      <c r="R3" s="36"/>
    </row>
    <row r="4" spans="1:22" ht="18">
      <c r="A4" s="6" t="s">
        <v>31</v>
      </c>
      <c r="B4" s="7"/>
      <c r="C4" s="60"/>
      <c r="D4" s="60"/>
      <c r="E4" s="147"/>
      <c r="F4" s="37"/>
      <c r="G4" s="37"/>
      <c r="H4" s="45"/>
      <c r="I4" s="37"/>
      <c r="J4" s="88"/>
      <c r="K4" s="53"/>
      <c r="L4" s="92"/>
      <c r="M4" s="37"/>
      <c r="N4" s="126"/>
      <c r="O4" s="92"/>
      <c r="P4" s="92"/>
      <c r="Q4" s="29"/>
      <c r="R4" s="37"/>
    </row>
    <row r="5" spans="1:22" ht="18">
      <c r="A5" s="8"/>
      <c r="B5" s="4"/>
      <c r="C5" s="60"/>
      <c r="D5" s="60"/>
      <c r="E5" s="147"/>
      <c r="F5" s="37"/>
      <c r="G5" s="37"/>
      <c r="H5" s="45"/>
      <c r="I5" s="37"/>
      <c r="J5" s="88"/>
      <c r="K5" s="53"/>
      <c r="L5" s="92"/>
      <c r="M5" s="37"/>
      <c r="N5" s="126"/>
      <c r="O5" s="92"/>
      <c r="P5" s="92"/>
      <c r="Q5" s="29"/>
      <c r="R5" s="37"/>
    </row>
    <row r="6" spans="1:22" s="11" customFormat="1" ht="13.5" thickBot="1">
      <c r="A6" s="9"/>
      <c r="B6" s="10"/>
      <c r="C6" s="141"/>
      <c r="D6" s="61"/>
      <c r="E6" s="319" t="s">
        <v>9</v>
      </c>
      <c r="F6" s="319"/>
      <c r="G6" s="319"/>
      <c r="H6" s="319"/>
      <c r="I6" s="319" t="s">
        <v>10</v>
      </c>
      <c r="J6" s="319"/>
      <c r="K6" s="319"/>
      <c r="L6" s="319"/>
      <c r="M6" s="319" t="s">
        <v>11</v>
      </c>
      <c r="N6" s="320"/>
      <c r="O6" s="319"/>
      <c r="P6" s="319"/>
      <c r="Q6" s="332" t="s">
        <v>35</v>
      </c>
      <c r="R6" s="333"/>
      <c r="S6" s="319" t="s">
        <v>37</v>
      </c>
      <c r="T6" s="320"/>
      <c r="U6" s="319"/>
      <c r="V6" s="319"/>
    </row>
    <row r="7" spans="1:22" s="24" customFormat="1" ht="12.75">
      <c r="A7" s="322" t="s">
        <v>0</v>
      </c>
      <c r="B7" s="324" t="s">
        <v>5</v>
      </c>
      <c r="C7" s="324" t="s">
        <v>1</v>
      </c>
      <c r="D7" s="326" t="s">
        <v>2</v>
      </c>
      <c r="E7" s="30" t="s">
        <v>6</v>
      </c>
      <c r="F7" s="38" t="s">
        <v>12</v>
      </c>
      <c r="G7" s="38" t="s">
        <v>7</v>
      </c>
      <c r="H7" s="46" t="s">
        <v>8</v>
      </c>
      <c r="I7" s="38" t="s">
        <v>6</v>
      </c>
      <c r="J7" s="54" t="s">
        <v>12</v>
      </c>
      <c r="K7" s="54" t="s">
        <v>7</v>
      </c>
      <c r="L7" s="115" t="s">
        <v>8</v>
      </c>
      <c r="M7" s="30" t="s">
        <v>6</v>
      </c>
      <c r="N7" s="38" t="s">
        <v>12</v>
      </c>
      <c r="O7" s="38" t="s">
        <v>7</v>
      </c>
      <c r="P7" s="46" t="s">
        <v>8</v>
      </c>
      <c r="Q7" s="38" t="s">
        <v>6</v>
      </c>
      <c r="R7" s="54" t="s">
        <v>7</v>
      </c>
      <c r="S7" s="30" t="s">
        <v>6</v>
      </c>
      <c r="T7" s="38" t="s">
        <v>12</v>
      </c>
      <c r="U7" s="38" t="s">
        <v>7</v>
      </c>
      <c r="V7" s="46" t="s">
        <v>8</v>
      </c>
    </row>
    <row r="8" spans="1:22" s="25" customFormat="1" ht="15.75" customHeight="1">
      <c r="A8" s="323"/>
      <c r="B8" s="325"/>
      <c r="C8" s="325"/>
      <c r="D8" s="327"/>
      <c r="E8" s="65" t="s">
        <v>13</v>
      </c>
      <c r="F8" s="66" t="s">
        <v>14</v>
      </c>
      <c r="G8" s="66" t="s">
        <v>15</v>
      </c>
      <c r="H8" s="67" t="s">
        <v>16</v>
      </c>
      <c r="I8" s="66" t="s">
        <v>13</v>
      </c>
      <c r="J8" s="68" t="s">
        <v>14</v>
      </c>
      <c r="K8" s="68" t="s">
        <v>15</v>
      </c>
      <c r="L8" s="69" t="s">
        <v>16</v>
      </c>
      <c r="M8" s="65" t="s">
        <v>13</v>
      </c>
      <c r="N8" s="66" t="s">
        <v>14</v>
      </c>
      <c r="O8" s="66" t="s">
        <v>15</v>
      </c>
      <c r="P8" s="67" t="s">
        <v>16</v>
      </c>
      <c r="Q8" s="66" t="s">
        <v>13</v>
      </c>
      <c r="R8" s="68" t="s">
        <v>36</v>
      </c>
      <c r="S8" s="65" t="s">
        <v>13</v>
      </c>
      <c r="T8" s="66" t="s">
        <v>14</v>
      </c>
      <c r="U8" s="66" t="s">
        <v>15</v>
      </c>
      <c r="V8" s="67" t="s">
        <v>16</v>
      </c>
    </row>
    <row r="9" spans="1:22" s="200" customFormat="1" ht="12.75">
      <c r="A9" s="189">
        <v>1</v>
      </c>
      <c r="B9" s="190" t="s">
        <v>114</v>
      </c>
      <c r="C9" s="191" t="s">
        <v>115</v>
      </c>
      <c r="D9" s="192" t="s">
        <v>17</v>
      </c>
      <c r="E9" s="166">
        <v>12</v>
      </c>
      <c r="F9" s="193">
        <v>1000</v>
      </c>
      <c r="G9" s="193">
        <v>4</v>
      </c>
      <c r="H9" s="194">
        <f>E9*E9*F9*3.14/4*0.00000785*G9*1.01</f>
        <v>3.5849505599999998</v>
      </c>
      <c r="I9" s="195" t="str">
        <f>IF(J9&gt;0,$E9," ")</f>
        <v xml:space="preserve"> </v>
      </c>
      <c r="J9" s="196">
        <f>IF($E9=25,IF((12000-$F9)&gt;=787,12000-$F9,0),IF($E9=20,IF((12000-$F9)&gt;=600,12000-$F9,0),IF($E9=16,IF((12000-$F9)&gt;=475,12000-$F9,0),0)))</f>
        <v>0</v>
      </c>
      <c r="K9" s="196">
        <f>IF(J9&gt;0,G9,0)</f>
        <v>0</v>
      </c>
      <c r="L9" s="197" t="str">
        <f>IF(J9&gt;0,$E9*$E9*J9*3.14/4*0.00000785*K9," ")</f>
        <v xml:space="preserve"> </v>
      </c>
      <c r="M9" s="166" t="str">
        <f t="shared" ref="M9:M40" si="0">IF(N9&gt;0,E9," ")</f>
        <v xml:space="preserve"> </v>
      </c>
      <c r="N9" s="167">
        <f>IF($E9=25,IF((12000-$F9)&lt;787,12000-$F9,0),IF($E9=20,IF((12000-$F9)&lt;600,12000-$F9,0),IF($E9=16,IF((12000-$F9)&lt;475,12000-$F9,0),0)))</f>
        <v>0</v>
      </c>
      <c r="O9" s="167">
        <f t="shared" ref="O9:O40" si="1">IF(N9&gt;0,G9,0)</f>
        <v>0</v>
      </c>
      <c r="P9" s="168" t="str">
        <f>IF(N9&gt;0,$E9*$E9*N9*3.14/4*0.00000785*O9," ")</f>
        <v xml:space="preserve"> </v>
      </c>
      <c r="Q9" s="164" t="str">
        <f t="shared" ref="Q9:Q103" si="2">IF(R9&gt;0,$E9," ")</f>
        <v xml:space="preserve"> </v>
      </c>
      <c r="R9" s="165">
        <f>IF($E9=25,IF(J9&gt;0, INT(J9/787)*K9,0),IF($E9=20,IF(J9&gt;0, INT(J9/600)*K9,0),IF($E9=16,IF(J9&gt;0, INT(J9/475)*K9,0),0)))</f>
        <v>0</v>
      </c>
      <c r="S9" s="166" t="str">
        <f t="shared" ref="S9:S40" si="3">IF(T9&gt;0,E9," ")</f>
        <v xml:space="preserve"> </v>
      </c>
      <c r="T9" s="167">
        <f>IF(N9&gt;0,N9,IF(Q9=25,J9-((R9/K9)*787),IF(Q9=20,J9-((R9/K9)*600),IF(Q9=16,J9-((R9/K9)*475),0))))</f>
        <v>0</v>
      </c>
      <c r="U9" s="167">
        <f t="shared" ref="U9:U40" si="4">IF(T9&gt;0,K9+O9,0)</f>
        <v>0</v>
      </c>
      <c r="V9" s="168" t="str">
        <f>IF(T9&gt;0,$E9*$E9*T9*3.14/4*0.00000785*U9," ")</f>
        <v xml:space="preserve"> </v>
      </c>
    </row>
    <row r="10" spans="1:22" s="200" customFormat="1" ht="12.75">
      <c r="A10" s="189">
        <v>2</v>
      </c>
      <c r="B10" s="190" t="s">
        <v>114</v>
      </c>
      <c r="C10" s="191" t="s">
        <v>115</v>
      </c>
      <c r="D10" s="192" t="s">
        <v>17</v>
      </c>
      <c r="E10" s="166">
        <v>12</v>
      </c>
      <c r="F10" s="193">
        <v>1100</v>
      </c>
      <c r="G10" s="193">
        <v>28</v>
      </c>
      <c r="H10" s="194">
        <f>E10*E10*F10*3.14/4*0.00000785*G10*1.01</f>
        <v>27.604119311999995</v>
      </c>
      <c r="I10" s="195" t="str">
        <f t="shared" ref="I10:I16" si="5">IF(J10&gt;0,$E10," ")</f>
        <v xml:space="preserve"> </v>
      </c>
      <c r="J10" s="196">
        <f t="shared" ref="J10:J155" si="6">IF($E10=25,IF((12000-$F10)&gt;=787,12000-$F10,0),IF($E10=20,IF((12000-$F10)&gt;=600,12000-$F10,0),IF($E10=16,IF((12000-$F10)&gt;=475,12000-$F10,0),0)))</f>
        <v>0</v>
      </c>
      <c r="K10" s="196">
        <f t="shared" ref="K10:K136" si="7">IF(J10&gt;0,G10,0)</f>
        <v>0</v>
      </c>
      <c r="L10" s="197" t="str">
        <f t="shared" ref="L10:L154" si="8">IF(J10&gt;0,$E10*$E10*J10*3.14/4*0.00000785*K10," ")</f>
        <v xml:space="preserve"> </v>
      </c>
      <c r="M10" s="166" t="str">
        <f t="shared" si="0"/>
        <v xml:space="preserve"> </v>
      </c>
      <c r="N10" s="167">
        <f t="shared" ref="N10:N155" si="9">IF($E10=25,IF((12000-$F10)&lt;787,12000-$F10,0),IF($E10=20,IF((12000-$F10)&lt;600,12000-$F10,0),IF($E10=16,IF((12000-$F10)&lt;475,12000-$F10,0),0)))</f>
        <v>0</v>
      </c>
      <c r="O10" s="167">
        <f t="shared" si="1"/>
        <v>0</v>
      </c>
      <c r="P10" s="168" t="str">
        <f t="shared" ref="P10:P136" si="10">IF(N10&gt;0,$E10*$E10*N10*3.14/4*0.00000785*O10," ")</f>
        <v xml:space="preserve"> </v>
      </c>
      <c r="Q10" s="164" t="str">
        <f t="shared" si="2"/>
        <v xml:space="preserve"> </v>
      </c>
      <c r="R10" s="165">
        <f t="shared" ref="R10:R136" si="11">IF($E10=25,IF(J10&gt;0, INT(J10/787)*K10,0),IF($E10=20,IF(J10&gt;0, INT(J10/600)*K10,0),IF($E10=16,IF(J10&gt;0, INT(J10/475)*K10,0),0)))</f>
        <v>0</v>
      </c>
      <c r="S10" s="166" t="str">
        <f t="shared" si="3"/>
        <v xml:space="preserve"> </v>
      </c>
      <c r="T10" s="167">
        <f t="shared" ref="T10:T17" si="12">IF($N10&gt;0,$N10,IF($Q10=25,$J10-(($R10/$K10)*787),IF($Q10=20,$J10-(($R10/$K10)*600),IF($Q10=16,$J10-(($R10/$K10)*475),0))))</f>
        <v>0</v>
      </c>
      <c r="U10" s="167">
        <f t="shared" si="4"/>
        <v>0</v>
      </c>
      <c r="V10" s="168" t="str">
        <f t="shared" ref="V10:V136" si="13">IF(T10&gt;0,$E10*$E10*T10*3.14/4*0.00000785*U10," ")</f>
        <v xml:space="preserve"> </v>
      </c>
    </row>
    <row r="11" spans="1:22" s="200" customFormat="1" ht="12.75">
      <c r="A11" s="189">
        <v>3</v>
      </c>
      <c r="B11" s="190" t="s">
        <v>114</v>
      </c>
      <c r="C11" s="191" t="s">
        <v>115</v>
      </c>
      <c r="D11" s="192" t="s">
        <v>17</v>
      </c>
      <c r="E11" s="166">
        <v>12</v>
      </c>
      <c r="F11" s="210">
        <v>1250</v>
      </c>
      <c r="G11" s="199">
        <v>40</v>
      </c>
      <c r="H11" s="194">
        <f>E11*E11*F11*3.14/4*0.00000785*G11*1.01</f>
        <v>44.811882000000004</v>
      </c>
      <c r="I11" s="195" t="str">
        <f t="shared" si="5"/>
        <v xml:space="preserve"> </v>
      </c>
      <c r="J11" s="196">
        <f t="shared" si="6"/>
        <v>0</v>
      </c>
      <c r="K11" s="196">
        <f t="shared" si="7"/>
        <v>0</v>
      </c>
      <c r="L11" s="197" t="str">
        <f t="shared" si="8"/>
        <v xml:space="preserve"> </v>
      </c>
      <c r="M11" s="166" t="str">
        <f t="shared" si="0"/>
        <v xml:space="preserve"> </v>
      </c>
      <c r="N11" s="167">
        <f t="shared" si="9"/>
        <v>0</v>
      </c>
      <c r="O11" s="167">
        <f t="shared" si="1"/>
        <v>0</v>
      </c>
      <c r="P11" s="168" t="str">
        <f t="shared" si="10"/>
        <v xml:space="preserve"> </v>
      </c>
      <c r="Q11" s="164" t="str">
        <f t="shared" si="2"/>
        <v xml:space="preserve"> </v>
      </c>
      <c r="R11" s="165">
        <f t="shared" si="11"/>
        <v>0</v>
      </c>
      <c r="S11" s="166" t="str">
        <f t="shared" si="3"/>
        <v xml:space="preserve"> </v>
      </c>
      <c r="T11" s="167">
        <f t="shared" si="12"/>
        <v>0</v>
      </c>
      <c r="U11" s="167">
        <f t="shared" si="4"/>
        <v>0</v>
      </c>
      <c r="V11" s="168" t="str">
        <f t="shared" si="13"/>
        <v xml:space="preserve"> </v>
      </c>
    </row>
    <row r="12" spans="1:22" s="200" customFormat="1" ht="12.75">
      <c r="A12" s="189">
        <v>4</v>
      </c>
      <c r="B12" s="190" t="s">
        <v>114</v>
      </c>
      <c r="C12" s="191" t="s">
        <v>115</v>
      </c>
      <c r="D12" s="192" t="s">
        <v>17</v>
      </c>
      <c r="E12" s="166">
        <v>12</v>
      </c>
      <c r="F12" s="210">
        <v>1500</v>
      </c>
      <c r="G12" s="79">
        <v>180</v>
      </c>
      <c r="H12" s="194">
        <f t="shared" ref="H12:H137" si="14">E12*E12*F12*3.14/4*0.00000785*G12*1.01</f>
        <v>241.98416280000001</v>
      </c>
      <c r="I12" s="195" t="str">
        <f t="shared" si="5"/>
        <v xml:space="preserve"> </v>
      </c>
      <c r="J12" s="196">
        <f t="shared" si="6"/>
        <v>0</v>
      </c>
      <c r="K12" s="196">
        <f t="shared" si="7"/>
        <v>0</v>
      </c>
      <c r="L12" s="197" t="str">
        <f t="shared" si="8"/>
        <v xml:space="preserve"> </v>
      </c>
      <c r="M12" s="166" t="str">
        <f t="shared" si="0"/>
        <v xml:space="preserve"> </v>
      </c>
      <c r="N12" s="167">
        <f t="shared" si="9"/>
        <v>0</v>
      </c>
      <c r="O12" s="167">
        <f t="shared" si="1"/>
        <v>0</v>
      </c>
      <c r="P12" s="168" t="str">
        <f t="shared" si="10"/>
        <v xml:space="preserve"> </v>
      </c>
      <c r="Q12" s="164" t="str">
        <f t="shared" si="2"/>
        <v xml:space="preserve"> </v>
      </c>
      <c r="R12" s="165">
        <f t="shared" si="11"/>
        <v>0</v>
      </c>
      <c r="S12" s="166" t="str">
        <f t="shared" si="3"/>
        <v xml:space="preserve"> </v>
      </c>
      <c r="T12" s="167">
        <f t="shared" si="12"/>
        <v>0</v>
      </c>
      <c r="U12" s="167">
        <f t="shared" si="4"/>
        <v>0</v>
      </c>
      <c r="V12" s="168" t="str">
        <f t="shared" si="13"/>
        <v xml:space="preserve"> </v>
      </c>
    </row>
    <row r="13" spans="1:22" s="200" customFormat="1" ht="12.75">
      <c r="A13" s="189">
        <v>5</v>
      </c>
      <c r="B13" s="190" t="s">
        <v>114</v>
      </c>
      <c r="C13" s="191" t="s">
        <v>115</v>
      </c>
      <c r="D13" s="192" t="s">
        <v>17</v>
      </c>
      <c r="E13" s="166">
        <v>12</v>
      </c>
      <c r="F13" s="210">
        <v>1700</v>
      </c>
      <c r="G13" s="79">
        <v>1670</v>
      </c>
      <c r="H13" s="194">
        <f t="shared" si="14"/>
        <v>2544.4186599599998</v>
      </c>
      <c r="I13" s="195" t="str">
        <f t="shared" si="5"/>
        <v xml:space="preserve"> </v>
      </c>
      <c r="J13" s="196">
        <f t="shared" si="6"/>
        <v>0</v>
      </c>
      <c r="K13" s="196">
        <f t="shared" si="7"/>
        <v>0</v>
      </c>
      <c r="L13" s="197" t="str">
        <f t="shared" si="8"/>
        <v xml:space="preserve"> </v>
      </c>
      <c r="M13" s="166" t="str">
        <f t="shared" si="0"/>
        <v xml:space="preserve"> </v>
      </c>
      <c r="N13" s="167">
        <f t="shared" si="9"/>
        <v>0</v>
      </c>
      <c r="O13" s="167">
        <f t="shared" si="1"/>
        <v>0</v>
      </c>
      <c r="P13" s="168" t="str">
        <f t="shared" si="10"/>
        <v xml:space="preserve"> </v>
      </c>
      <c r="Q13" s="164" t="str">
        <f t="shared" si="2"/>
        <v xml:space="preserve"> </v>
      </c>
      <c r="R13" s="165">
        <f t="shared" si="11"/>
        <v>0</v>
      </c>
      <c r="S13" s="166" t="str">
        <f t="shared" si="3"/>
        <v xml:space="preserve"> </v>
      </c>
      <c r="T13" s="167">
        <f t="shared" si="12"/>
        <v>0</v>
      </c>
      <c r="U13" s="167">
        <f t="shared" si="4"/>
        <v>0</v>
      </c>
      <c r="V13" s="168" t="str">
        <f t="shared" si="13"/>
        <v xml:space="preserve"> </v>
      </c>
    </row>
    <row r="14" spans="1:22" s="200" customFormat="1" ht="12.75">
      <c r="A14" s="189">
        <v>6</v>
      </c>
      <c r="B14" s="190" t="s">
        <v>114</v>
      </c>
      <c r="C14" s="191" t="s">
        <v>115</v>
      </c>
      <c r="D14" s="192" t="s">
        <v>17</v>
      </c>
      <c r="E14" s="166">
        <v>12</v>
      </c>
      <c r="F14" s="210">
        <v>450</v>
      </c>
      <c r="G14" s="79">
        <v>40</v>
      </c>
      <c r="H14" s="194">
        <f t="shared" si="14"/>
        <v>16.132277519999995</v>
      </c>
      <c r="I14" s="195" t="str">
        <f t="shared" si="5"/>
        <v xml:space="preserve"> </v>
      </c>
      <c r="J14" s="196">
        <f t="shared" si="6"/>
        <v>0</v>
      </c>
      <c r="K14" s="196">
        <f t="shared" si="7"/>
        <v>0</v>
      </c>
      <c r="L14" s="197" t="str">
        <f t="shared" si="8"/>
        <v xml:space="preserve"> </v>
      </c>
      <c r="M14" s="166" t="str">
        <f t="shared" si="0"/>
        <v xml:space="preserve"> </v>
      </c>
      <c r="N14" s="167">
        <f t="shared" si="9"/>
        <v>0</v>
      </c>
      <c r="O14" s="167">
        <f t="shared" si="1"/>
        <v>0</v>
      </c>
      <c r="P14" s="168" t="str">
        <f t="shared" si="10"/>
        <v xml:space="preserve"> </v>
      </c>
      <c r="Q14" s="164" t="str">
        <f t="shared" si="2"/>
        <v xml:space="preserve"> </v>
      </c>
      <c r="R14" s="165">
        <f t="shared" si="11"/>
        <v>0</v>
      </c>
      <c r="S14" s="166" t="str">
        <f t="shared" si="3"/>
        <v xml:space="preserve"> </v>
      </c>
      <c r="T14" s="167">
        <f t="shared" si="12"/>
        <v>0</v>
      </c>
      <c r="U14" s="167">
        <f t="shared" si="4"/>
        <v>0</v>
      </c>
      <c r="V14" s="168" t="str">
        <f t="shared" si="13"/>
        <v xml:space="preserve"> </v>
      </c>
    </row>
    <row r="15" spans="1:22" s="200" customFormat="1" ht="12.75">
      <c r="A15" s="189">
        <v>7</v>
      </c>
      <c r="B15" s="190" t="s">
        <v>114</v>
      </c>
      <c r="C15" s="191" t="s">
        <v>115</v>
      </c>
      <c r="D15" s="192" t="s">
        <v>17</v>
      </c>
      <c r="E15" s="166">
        <v>12</v>
      </c>
      <c r="F15" s="210">
        <v>650</v>
      </c>
      <c r="G15" s="79">
        <v>54</v>
      </c>
      <c r="H15" s="194">
        <f t="shared" si="14"/>
        <v>31.457941163999998</v>
      </c>
      <c r="I15" s="195" t="str">
        <f t="shared" si="5"/>
        <v xml:space="preserve"> </v>
      </c>
      <c r="J15" s="196">
        <f t="shared" si="6"/>
        <v>0</v>
      </c>
      <c r="K15" s="196">
        <f t="shared" si="7"/>
        <v>0</v>
      </c>
      <c r="L15" s="197" t="str">
        <f t="shared" si="8"/>
        <v xml:space="preserve"> </v>
      </c>
      <c r="M15" s="166" t="str">
        <f t="shared" si="0"/>
        <v xml:space="preserve"> </v>
      </c>
      <c r="N15" s="167">
        <f t="shared" si="9"/>
        <v>0</v>
      </c>
      <c r="O15" s="167">
        <f t="shared" si="1"/>
        <v>0</v>
      </c>
      <c r="P15" s="168" t="str">
        <f t="shared" si="10"/>
        <v xml:space="preserve"> </v>
      </c>
      <c r="Q15" s="164" t="str">
        <f t="shared" si="2"/>
        <v xml:space="preserve"> </v>
      </c>
      <c r="R15" s="165">
        <f t="shared" si="11"/>
        <v>0</v>
      </c>
      <c r="S15" s="166" t="str">
        <f t="shared" si="3"/>
        <v xml:space="preserve"> </v>
      </c>
      <c r="T15" s="167">
        <f t="shared" si="12"/>
        <v>0</v>
      </c>
      <c r="U15" s="167">
        <f t="shared" si="4"/>
        <v>0</v>
      </c>
      <c r="V15" s="168" t="str">
        <f t="shared" si="13"/>
        <v xml:space="preserve"> </v>
      </c>
    </row>
    <row r="16" spans="1:22" s="200" customFormat="1" ht="12.75">
      <c r="A16" s="189">
        <v>8</v>
      </c>
      <c r="B16" s="190" t="s">
        <v>114</v>
      </c>
      <c r="C16" s="191" t="s">
        <v>115</v>
      </c>
      <c r="D16" s="192" t="s">
        <v>17</v>
      </c>
      <c r="E16" s="166">
        <v>12</v>
      </c>
      <c r="F16" s="210">
        <v>700</v>
      </c>
      <c r="G16" s="79">
        <v>40</v>
      </c>
      <c r="H16" s="194">
        <f t="shared" si="14"/>
        <v>25.094653919999995</v>
      </c>
      <c r="I16" s="195" t="str">
        <f t="shared" si="5"/>
        <v xml:space="preserve"> </v>
      </c>
      <c r="J16" s="196">
        <f t="shared" si="6"/>
        <v>0</v>
      </c>
      <c r="K16" s="196">
        <f t="shared" si="7"/>
        <v>0</v>
      </c>
      <c r="L16" s="197" t="str">
        <f t="shared" si="8"/>
        <v xml:space="preserve"> </v>
      </c>
      <c r="M16" s="166" t="str">
        <f t="shared" si="0"/>
        <v xml:space="preserve"> </v>
      </c>
      <c r="N16" s="167">
        <f t="shared" si="9"/>
        <v>0</v>
      </c>
      <c r="O16" s="167">
        <f t="shared" si="1"/>
        <v>0</v>
      </c>
      <c r="P16" s="168" t="str">
        <f t="shared" si="10"/>
        <v xml:space="preserve"> </v>
      </c>
      <c r="Q16" s="164" t="str">
        <f t="shared" si="2"/>
        <v xml:space="preserve"> </v>
      </c>
      <c r="R16" s="165">
        <f t="shared" si="11"/>
        <v>0</v>
      </c>
      <c r="S16" s="166" t="str">
        <f t="shared" si="3"/>
        <v xml:space="preserve"> </v>
      </c>
      <c r="T16" s="167">
        <f t="shared" si="12"/>
        <v>0</v>
      </c>
      <c r="U16" s="167">
        <f t="shared" si="4"/>
        <v>0</v>
      </c>
      <c r="V16" s="168" t="str">
        <f t="shared" si="13"/>
        <v xml:space="preserve"> </v>
      </c>
    </row>
    <row r="17" spans="1:22" s="200" customFormat="1" ht="12.75">
      <c r="A17" s="189">
        <v>9</v>
      </c>
      <c r="B17" s="190" t="s">
        <v>114</v>
      </c>
      <c r="C17" s="191" t="s">
        <v>115</v>
      </c>
      <c r="D17" s="192" t="s">
        <v>17</v>
      </c>
      <c r="E17" s="166">
        <v>12</v>
      </c>
      <c r="F17" s="210">
        <v>750</v>
      </c>
      <c r="G17" s="79">
        <v>14</v>
      </c>
      <c r="H17" s="194">
        <f t="shared" si="14"/>
        <v>9.4104952199999996</v>
      </c>
      <c r="I17" s="195" t="str">
        <f>IF(J17&gt;0,$E17," ")</f>
        <v xml:space="preserve"> </v>
      </c>
      <c r="J17" s="196">
        <f>IF($E17=25,IF((12000-$F17)&gt;=787,12000-$F17,0),IF($E17=20,IF((12000-$F17)&gt;=600,12000-$F17,0),IF($E17=16,IF((12000-$F17)&gt;=475,12000-$F17,0),0)))</f>
        <v>0</v>
      </c>
      <c r="K17" s="196">
        <f t="shared" si="7"/>
        <v>0</v>
      </c>
      <c r="L17" s="197" t="str">
        <f t="shared" si="8"/>
        <v xml:space="preserve"> </v>
      </c>
      <c r="M17" s="166" t="str">
        <f t="shared" si="0"/>
        <v xml:space="preserve"> </v>
      </c>
      <c r="N17" s="167">
        <f t="shared" si="9"/>
        <v>0</v>
      </c>
      <c r="O17" s="167">
        <f t="shared" si="1"/>
        <v>0</v>
      </c>
      <c r="P17" s="168" t="str">
        <f t="shared" si="10"/>
        <v xml:space="preserve"> </v>
      </c>
      <c r="Q17" s="164" t="str">
        <f t="shared" si="2"/>
        <v xml:space="preserve"> </v>
      </c>
      <c r="R17" s="165">
        <f t="shared" si="11"/>
        <v>0</v>
      </c>
      <c r="S17" s="166" t="str">
        <f t="shared" si="3"/>
        <v xml:space="preserve"> </v>
      </c>
      <c r="T17" s="167">
        <f t="shared" si="12"/>
        <v>0</v>
      </c>
      <c r="U17" s="167">
        <f t="shared" si="4"/>
        <v>0</v>
      </c>
      <c r="V17" s="168" t="str">
        <f t="shared" si="13"/>
        <v xml:space="preserve"> </v>
      </c>
    </row>
    <row r="18" spans="1:22" s="200" customFormat="1" ht="12.75">
      <c r="A18" s="189">
        <v>10</v>
      </c>
      <c r="B18" s="190" t="s">
        <v>114</v>
      </c>
      <c r="C18" s="191" t="s">
        <v>115</v>
      </c>
      <c r="D18" s="192" t="s">
        <v>17</v>
      </c>
      <c r="E18" s="166">
        <v>12</v>
      </c>
      <c r="F18" s="210">
        <v>800</v>
      </c>
      <c r="G18" s="79">
        <v>20</v>
      </c>
      <c r="H18" s="194">
        <f t="shared" si="14"/>
        <v>14.339802239999999</v>
      </c>
      <c r="I18" s="195" t="str">
        <f t="shared" ref="I18:I63" si="15">IF(J18&gt;0,$E18," ")</f>
        <v xml:space="preserve"> </v>
      </c>
      <c r="J18" s="196">
        <f>IF($E18=25,IF((12000-$F18)&gt;=787,12000-$F18,0),IF($E18=20,IF((12000-$F18)&gt;=600,12000-$F18,0),IF($E18=16,IF((12000-$F18)&gt;=475,12000-$F18,0),0)))</f>
        <v>0</v>
      </c>
      <c r="K18" s="196">
        <f t="shared" si="7"/>
        <v>0</v>
      </c>
      <c r="L18" s="197" t="str">
        <f t="shared" si="8"/>
        <v xml:space="preserve"> </v>
      </c>
      <c r="M18" s="166" t="str">
        <f t="shared" si="0"/>
        <v xml:space="preserve"> </v>
      </c>
      <c r="N18" s="167">
        <f>IF($E18=25,IF((12000-$F18)&lt;787,12000-$F18,0),IF($E18=20,IF((12000-$F18)&lt;600,12000-$F18,0),IF($E18=16,IF((12000-$F18)&lt;475,12000-$F18,0),0)))</f>
        <v>0</v>
      </c>
      <c r="O18" s="167">
        <f t="shared" si="1"/>
        <v>0</v>
      </c>
      <c r="P18" s="168" t="str">
        <f t="shared" si="10"/>
        <v xml:space="preserve"> </v>
      </c>
      <c r="Q18" s="164" t="str">
        <f t="shared" si="2"/>
        <v xml:space="preserve"> </v>
      </c>
      <c r="R18" s="165">
        <f t="shared" si="11"/>
        <v>0</v>
      </c>
      <c r="S18" s="166" t="str">
        <f t="shared" si="3"/>
        <v xml:space="preserve"> </v>
      </c>
      <c r="T18" s="167">
        <f>IF(N18&gt;0,N18,IF(Q18=25,J18-((R18/K18)*787),IF(Q18=20,J18-((R18/K18)*600),IF(Q18=16,J18-((R18/K18)*475),0))))</f>
        <v>0</v>
      </c>
      <c r="U18" s="167">
        <f t="shared" si="4"/>
        <v>0</v>
      </c>
      <c r="V18" s="168" t="str">
        <f t="shared" si="13"/>
        <v xml:space="preserve"> </v>
      </c>
    </row>
    <row r="19" spans="1:22" s="200" customFormat="1" ht="12.75">
      <c r="A19" s="189">
        <v>11</v>
      </c>
      <c r="B19" s="190" t="s">
        <v>114</v>
      </c>
      <c r="C19" s="191" t="s">
        <v>115</v>
      </c>
      <c r="D19" s="192" t="s">
        <v>17</v>
      </c>
      <c r="E19" s="166">
        <v>12</v>
      </c>
      <c r="F19" s="210">
        <v>2700</v>
      </c>
      <c r="G19" s="79">
        <v>4</v>
      </c>
      <c r="H19" s="194">
        <f t="shared" si="14"/>
        <v>9.6793665119999996</v>
      </c>
      <c r="I19" s="195" t="str">
        <f t="shared" si="15"/>
        <v xml:space="preserve"> </v>
      </c>
      <c r="J19" s="196">
        <f>IF($E19=25,IF((12000-$F19)&gt;=787,12000-$F19,0),IF($E19=20,IF((12000-$F19)&gt;=600,12000-$F19,0),IF($E19=16,IF((12000-$F19)&gt;=475,12000-$F19,0),0)))</f>
        <v>0</v>
      </c>
      <c r="K19" s="196">
        <f t="shared" si="7"/>
        <v>0</v>
      </c>
      <c r="L19" s="197" t="str">
        <f t="shared" si="8"/>
        <v xml:space="preserve"> </v>
      </c>
      <c r="M19" s="166" t="str">
        <f t="shared" si="0"/>
        <v xml:space="preserve"> </v>
      </c>
      <c r="N19" s="167">
        <f t="shared" si="9"/>
        <v>0</v>
      </c>
      <c r="O19" s="167">
        <f t="shared" si="1"/>
        <v>0</v>
      </c>
      <c r="P19" s="168" t="str">
        <f t="shared" si="10"/>
        <v xml:space="preserve"> </v>
      </c>
      <c r="Q19" s="164" t="str">
        <f t="shared" si="2"/>
        <v xml:space="preserve"> </v>
      </c>
      <c r="R19" s="165">
        <f t="shared" si="11"/>
        <v>0</v>
      </c>
      <c r="S19" s="166" t="str">
        <f t="shared" si="3"/>
        <v xml:space="preserve"> </v>
      </c>
      <c r="T19" s="167">
        <f>IF(N19&gt;0,N19,IF(Q19=25,J19-((R19/K19)*787),IF(Q19=20,J19-((R19/K19)*600),IF(Q19=16,J19-((R19/K19)*475),0))))</f>
        <v>0</v>
      </c>
      <c r="U19" s="167">
        <f t="shared" si="4"/>
        <v>0</v>
      </c>
      <c r="V19" s="168" t="str">
        <f t="shared" si="13"/>
        <v xml:space="preserve"> </v>
      </c>
    </row>
    <row r="20" spans="1:22" s="200" customFormat="1" ht="12.75">
      <c r="A20" s="189">
        <v>12</v>
      </c>
      <c r="B20" s="190" t="s">
        <v>114</v>
      </c>
      <c r="C20" s="191" t="s">
        <v>115</v>
      </c>
      <c r="D20" s="192" t="s">
        <v>17</v>
      </c>
      <c r="E20" s="166">
        <v>12</v>
      </c>
      <c r="F20" s="210">
        <v>2850</v>
      </c>
      <c r="G20" s="79">
        <v>4</v>
      </c>
      <c r="H20" s="194">
        <f>E20*E20*F20*3.14/4*0.00000785*G20*1.01</f>
        <v>10.217109095999998</v>
      </c>
      <c r="I20" s="195" t="str">
        <f>IF(J20&gt;0,$E20," ")</f>
        <v xml:space="preserve"> </v>
      </c>
      <c r="J20" s="196">
        <f>IF($E20=25,IF((12000-$F20)&gt;=787,12000-$F20,0),IF($E20=20,IF((12000-$F20)&gt;=600,12000-$F20,0),IF($E20=16,IF((12000-$F20)&gt;=475,12000-$F20,0),0)))</f>
        <v>0</v>
      </c>
      <c r="K20" s="196">
        <f>IF(J20&gt;0,G20,0)</f>
        <v>0</v>
      </c>
      <c r="L20" s="197" t="str">
        <f>IF(J20&gt;0,$E20*$E20*J20*3.14/4*0.00000785*K20," ")</f>
        <v xml:space="preserve"> </v>
      </c>
      <c r="M20" s="166" t="str">
        <f t="shared" si="0"/>
        <v xml:space="preserve"> </v>
      </c>
      <c r="N20" s="167">
        <f>IF($E20=25,IF((12000-$F20)&lt;787,12000-$F20,0),IF($E20=20,IF((12000-$F20)&lt;600,12000-$F20,0),IF($E20=16,IF((12000-$F20)&lt;475,12000-$F20,0),0)))</f>
        <v>0</v>
      </c>
      <c r="O20" s="167">
        <f t="shared" si="1"/>
        <v>0</v>
      </c>
      <c r="P20" s="168" t="str">
        <f>IF(N20&gt;0,$E20*$E20*N20*3.14/4*0.00000785*O20," ")</f>
        <v xml:space="preserve"> </v>
      </c>
      <c r="Q20" s="164" t="str">
        <f t="shared" ref="Q20:Q28" si="16">IF(R20&gt;0,$E20," ")</f>
        <v xml:space="preserve"> </v>
      </c>
      <c r="R20" s="165">
        <f>IF($E20=25,IF(J20&gt;0, INT(J20/787)*K20,0),IF($E20=20,IF(J20&gt;0, INT(J20/600)*K20,0),IF($E20=16,IF(J20&gt;0, INT(J20/475)*K20,0),0)))</f>
        <v>0</v>
      </c>
      <c r="S20" s="166" t="str">
        <f t="shared" si="3"/>
        <v xml:space="preserve"> </v>
      </c>
      <c r="T20" s="167">
        <f>IF(N20&gt;0,N20,IF(Q20=25,J20-((R20/K20)*787),IF(Q20=20,J20-((R20/K20)*600),IF(Q20=16,J20-((R20/K20)*475),0))))</f>
        <v>0</v>
      </c>
      <c r="U20" s="167">
        <f t="shared" si="4"/>
        <v>0</v>
      </c>
      <c r="V20" s="168" t="str">
        <f>IF(T20&gt;0,$E20*$E20*T20*3.14/4*0.00000785*U20," ")</f>
        <v xml:space="preserve"> </v>
      </c>
    </row>
    <row r="21" spans="1:22" s="200" customFormat="1" ht="12.75">
      <c r="A21" s="189">
        <v>13</v>
      </c>
      <c r="B21" s="190" t="s">
        <v>114</v>
      </c>
      <c r="C21" s="191" t="s">
        <v>115</v>
      </c>
      <c r="D21" s="192" t="s">
        <v>17</v>
      </c>
      <c r="E21" s="166">
        <v>12</v>
      </c>
      <c r="F21" s="210">
        <v>2900</v>
      </c>
      <c r="G21" s="79">
        <v>36</v>
      </c>
      <c r="H21" s="194">
        <f>E21*E21*F21*3.14/4*0.00000785*G21*1.01</f>
        <v>93.567209615999985</v>
      </c>
      <c r="I21" s="195" t="str">
        <f t="shared" ref="I21:I27" si="17">IF(J21&gt;0,$E21," ")</f>
        <v xml:space="preserve"> </v>
      </c>
      <c r="J21" s="196">
        <f t="shared" si="6"/>
        <v>0</v>
      </c>
      <c r="K21" s="196">
        <f t="shared" ref="K21:K28" si="18">IF(J21&gt;0,G21,0)</f>
        <v>0</v>
      </c>
      <c r="L21" s="197" t="str">
        <f t="shared" ref="L21:L28" si="19">IF(J21&gt;0,$E21*$E21*J21*3.14/4*0.00000785*K21," ")</f>
        <v xml:space="preserve"> </v>
      </c>
      <c r="M21" s="166" t="str">
        <f t="shared" si="0"/>
        <v xml:space="preserve"> </v>
      </c>
      <c r="N21" s="167">
        <f t="shared" si="9"/>
        <v>0</v>
      </c>
      <c r="O21" s="167">
        <f t="shared" si="1"/>
        <v>0</v>
      </c>
      <c r="P21" s="168" t="str">
        <f t="shared" ref="P21:P28" si="20">IF(N21&gt;0,$E21*$E21*N21*3.14/4*0.00000785*O21," ")</f>
        <v xml:space="preserve"> </v>
      </c>
      <c r="Q21" s="164" t="str">
        <f t="shared" si="16"/>
        <v xml:space="preserve"> </v>
      </c>
      <c r="R21" s="165">
        <f t="shared" ref="R21:R28" si="21">IF($E21=25,IF(J21&gt;0, INT(J21/787)*K21,0),IF($E21=20,IF(J21&gt;0, INT(J21/600)*K21,0),IF($E21=16,IF(J21&gt;0, INT(J21/475)*K21,0),0)))</f>
        <v>0</v>
      </c>
      <c r="S21" s="166" t="str">
        <f t="shared" si="3"/>
        <v xml:space="preserve"> </v>
      </c>
      <c r="T21" s="167">
        <f t="shared" ref="T21:T28" si="22">IF($N21&gt;0,$N21,IF($Q21=25,$J21-(($R21/$K21)*787),IF($Q21=20,$J21-(($R21/$K21)*600),IF($Q21=16,$J21-(($R21/$K21)*475),0))))</f>
        <v>0</v>
      </c>
      <c r="U21" s="167">
        <f t="shared" si="4"/>
        <v>0</v>
      </c>
      <c r="V21" s="168" t="str">
        <f t="shared" ref="V21:V28" si="23">IF(T21&gt;0,$E21*$E21*T21*3.14/4*0.00000785*U21," ")</f>
        <v xml:space="preserve"> </v>
      </c>
    </row>
    <row r="22" spans="1:22" s="200" customFormat="1" ht="12.75">
      <c r="A22" s="189">
        <v>14</v>
      </c>
      <c r="B22" s="190" t="s">
        <v>114</v>
      </c>
      <c r="C22" s="191" t="s">
        <v>115</v>
      </c>
      <c r="D22" s="192" t="s">
        <v>17</v>
      </c>
      <c r="E22" s="166">
        <v>12</v>
      </c>
      <c r="F22" s="210">
        <v>8250</v>
      </c>
      <c r="G22" s="79">
        <v>12</v>
      </c>
      <c r="H22" s="194">
        <f>E22*E22*F22*3.14/4*0.00000785*G22*1.01</f>
        <v>88.727526359999999</v>
      </c>
      <c r="I22" s="195" t="str">
        <f t="shared" si="17"/>
        <v xml:space="preserve"> </v>
      </c>
      <c r="J22" s="196">
        <f t="shared" si="6"/>
        <v>0</v>
      </c>
      <c r="K22" s="196">
        <f t="shared" si="18"/>
        <v>0</v>
      </c>
      <c r="L22" s="197" t="str">
        <f t="shared" si="19"/>
        <v xml:space="preserve"> </v>
      </c>
      <c r="M22" s="166" t="str">
        <f t="shared" si="0"/>
        <v xml:space="preserve"> </v>
      </c>
      <c r="N22" s="167">
        <f t="shared" si="9"/>
        <v>0</v>
      </c>
      <c r="O22" s="167">
        <f t="shared" si="1"/>
        <v>0</v>
      </c>
      <c r="P22" s="168" t="str">
        <f t="shared" si="20"/>
        <v xml:space="preserve"> </v>
      </c>
      <c r="Q22" s="164" t="str">
        <f t="shared" si="16"/>
        <v xml:space="preserve"> </v>
      </c>
      <c r="R22" s="165">
        <f t="shared" si="21"/>
        <v>0</v>
      </c>
      <c r="S22" s="166" t="str">
        <f t="shared" si="3"/>
        <v xml:space="preserve"> </v>
      </c>
      <c r="T22" s="167">
        <f t="shared" si="22"/>
        <v>0</v>
      </c>
      <c r="U22" s="167">
        <f t="shared" si="4"/>
        <v>0</v>
      </c>
      <c r="V22" s="168" t="str">
        <f t="shared" si="23"/>
        <v xml:space="preserve"> </v>
      </c>
    </row>
    <row r="23" spans="1:22" s="200" customFormat="1" ht="12.75">
      <c r="A23" s="189">
        <v>15</v>
      </c>
      <c r="B23" s="190" t="s">
        <v>114</v>
      </c>
      <c r="C23" s="191" t="s">
        <v>115</v>
      </c>
      <c r="D23" s="192" t="s">
        <v>17</v>
      </c>
      <c r="E23" s="166">
        <v>12</v>
      </c>
      <c r="F23" s="210">
        <v>8400</v>
      </c>
      <c r="G23" s="79">
        <v>12</v>
      </c>
      <c r="H23" s="194">
        <f t="shared" ref="H23:H28" si="24">E23*E23*F23*3.14/4*0.00000785*G23*1.01</f>
        <v>90.340754111999985</v>
      </c>
      <c r="I23" s="195" t="str">
        <f t="shared" si="17"/>
        <v xml:space="preserve"> </v>
      </c>
      <c r="J23" s="196">
        <f t="shared" si="6"/>
        <v>0</v>
      </c>
      <c r="K23" s="196">
        <f t="shared" si="18"/>
        <v>0</v>
      </c>
      <c r="L23" s="197" t="str">
        <f t="shared" si="19"/>
        <v xml:space="preserve"> </v>
      </c>
      <c r="M23" s="166" t="str">
        <f t="shared" si="0"/>
        <v xml:space="preserve"> </v>
      </c>
      <c r="N23" s="167">
        <f t="shared" si="9"/>
        <v>0</v>
      </c>
      <c r="O23" s="167">
        <f t="shared" si="1"/>
        <v>0</v>
      </c>
      <c r="P23" s="168" t="str">
        <f t="shared" si="20"/>
        <v xml:space="preserve"> </v>
      </c>
      <c r="Q23" s="164" t="str">
        <f t="shared" si="16"/>
        <v xml:space="preserve"> </v>
      </c>
      <c r="R23" s="165">
        <f t="shared" si="21"/>
        <v>0</v>
      </c>
      <c r="S23" s="166" t="str">
        <f t="shared" si="3"/>
        <v xml:space="preserve"> </v>
      </c>
      <c r="T23" s="167">
        <f t="shared" si="22"/>
        <v>0</v>
      </c>
      <c r="U23" s="167">
        <f t="shared" si="4"/>
        <v>0</v>
      </c>
      <c r="V23" s="168" t="str">
        <f t="shared" si="23"/>
        <v xml:space="preserve"> </v>
      </c>
    </row>
    <row r="24" spans="1:22" s="200" customFormat="1" ht="12.75">
      <c r="A24" s="189">
        <v>16</v>
      </c>
      <c r="B24" s="190" t="s">
        <v>114</v>
      </c>
      <c r="C24" s="191" t="s">
        <v>115</v>
      </c>
      <c r="D24" s="192" t="s">
        <v>17</v>
      </c>
      <c r="E24" s="166">
        <v>12</v>
      </c>
      <c r="F24" s="210">
        <v>8450</v>
      </c>
      <c r="G24" s="79">
        <v>4</v>
      </c>
      <c r="H24" s="194">
        <f t="shared" si="24"/>
        <v>30.292832231999999</v>
      </c>
      <c r="I24" s="195" t="str">
        <f t="shared" si="17"/>
        <v xml:space="preserve"> </v>
      </c>
      <c r="J24" s="196">
        <f t="shared" si="6"/>
        <v>0</v>
      </c>
      <c r="K24" s="196">
        <f t="shared" si="18"/>
        <v>0</v>
      </c>
      <c r="L24" s="197" t="str">
        <f t="shared" si="19"/>
        <v xml:space="preserve"> </v>
      </c>
      <c r="M24" s="166" t="str">
        <f t="shared" si="0"/>
        <v xml:space="preserve"> </v>
      </c>
      <c r="N24" s="167">
        <f t="shared" si="9"/>
        <v>0</v>
      </c>
      <c r="O24" s="167">
        <f t="shared" si="1"/>
        <v>0</v>
      </c>
      <c r="P24" s="168" t="str">
        <f t="shared" si="20"/>
        <v xml:space="preserve"> </v>
      </c>
      <c r="Q24" s="164" t="str">
        <f t="shared" si="16"/>
        <v xml:space="preserve"> </v>
      </c>
      <c r="R24" s="165">
        <f t="shared" si="21"/>
        <v>0</v>
      </c>
      <c r="S24" s="166" t="str">
        <f t="shared" si="3"/>
        <v xml:space="preserve"> </v>
      </c>
      <c r="T24" s="167">
        <f t="shared" si="22"/>
        <v>0</v>
      </c>
      <c r="U24" s="167">
        <f t="shared" si="4"/>
        <v>0</v>
      </c>
      <c r="V24" s="168" t="str">
        <f t="shared" si="23"/>
        <v xml:space="preserve"> </v>
      </c>
    </row>
    <row r="25" spans="1:22" s="200" customFormat="1" ht="12.75">
      <c r="A25" s="189">
        <v>17</v>
      </c>
      <c r="B25" s="190" t="s">
        <v>114</v>
      </c>
      <c r="C25" s="191" t="s">
        <v>115</v>
      </c>
      <c r="D25" s="192" t="s">
        <v>17</v>
      </c>
      <c r="E25" s="166">
        <v>16</v>
      </c>
      <c r="F25" s="210">
        <v>10250</v>
      </c>
      <c r="G25" s="79">
        <v>24</v>
      </c>
      <c r="H25" s="194">
        <f t="shared" si="24"/>
        <v>391.95459455999998</v>
      </c>
      <c r="I25" s="195">
        <f t="shared" si="17"/>
        <v>16</v>
      </c>
      <c r="J25" s="196">
        <f t="shared" si="6"/>
        <v>1750</v>
      </c>
      <c r="K25" s="196">
        <f t="shared" si="18"/>
        <v>24</v>
      </c>
      <c r="L25" s="197">
        <f t="shared" si="19"/>
        <v>66.256511999999987</v>
      </c>
      <c r="M25" s="166" t="str">
        <f t="shared" si="0"/>
        <v xml:space="preserve"> </v>
      </c>
      <c r="N25" s="167">
        <f t="shared" si="9"/>
        <v>0</v>
      </c>
      <c r="O25" s="167">
        <f t="shared" si="1"/>
        <v>0</v>
      </c>
      <c r="P25" s="168" t="str">
        <f t="shared" si="20"/>
        <v xml:space="preserve"> </v>
      </c>
      <c r="Q25" s="164">
        <f t="shared" si="16"/>
        <v>16</v>
      </c>
      <c r="R25" s="165">
        <f t="shared" si="21"/>
        <v>72</v>
      </c>
      <c r="S25" s="166">
        <f t="shared" si="3"/>
        <v>16</v>
      </c>
      <c r="T25" s="167">
        <f t="shared" si="22"/>
        <v>325</v>
      </c>
      <c r="U25" s="167">
        <f t="shared" si="4"/>
        <v>24</v>
      </c>
      <c r="V25" s="168">
        <f t="shared" si="23"/>
        <v>12.304780799999998</v>
      </c>
    </row>
    <row r="26" spans="1:22" s="200" customFormat="1" ht="12.75">
      <c r="A26" s="189">
        <v>18</v>
      </c>
      <c r="B26" s="190" t="s">
        <v>114</v>
      </c>
      <c r="C26" s="191" t="s">
        <v>115</v>
      </c>
      <c r="D26" s="192" t="s">
        <v>17</v>
      </c>
      <c r="E26" s="166">
        <v>16</v>
      </c>
      <c r="F26" s="210">
        <v>9350</v>
      </c>
      <c r="G26" s="79">
        <v>12</v>
      </c>
      <c r="H26" s="194">
        <f t="shared" si="24"/>
        <v>178.76953459199999</v>
      </c>
      <c r="I26" s="195">
        <f t="shared" si="17"/>
        <v>16</v>
      </c>
      <c r="J26" s="196">
        <f t="shared" si="6"/>
        <v>2650</v>
      </c>
      <c r="K26" s="196">
        <f t="shared" si="18"/>
        <v>12</v>
      </c>
      <c r="L26" s="197">
        <f t="shared" si="19"/>
        <v>50.165644799999995</v>
      </c>
      <c r="M26" s="166" t="str">
        <f t="shared" si="0"/>
        <v xml:space="preserve"> </v>
      </c>
      <c r="N26" s="167">
        <f t="shared" si="9"/>
        <v>0</v>
      </c>
      <c r="O26" s="167">
        <f t="shared" si="1"/>
        <v>0</v>
      </c>
      <c r="P26" s="168" t="str">
        <f t="shared" si="20"/>
        <v xml:space="preserve"> </v>
      </c>
      <c r="Q26" s="164">
        <f t="shared" si="16"/>
        <v>16</v>
      </c>
      <c r="R26" s="165">
        <f t="shared" si="21"/>
        <v>60</v>
      </c>
      <c r="S26" s="166">
        <f t="shared" si="3"/>
        <v>16</v>
      </c>
      <c r="T26" s="167">
        <f t="shared" si="22"/>
        <v>275</v>
      </c>
      <c r="U26" s="167">
        <f t="shared" si="4"/>
        <v>12</v>
      </c>
      <c r="V26" s="168">
        <f t="shared" si="23"/>
        <v>5.2058687999999993</v>
      </c>
    </row>
    <row r="27" spans="1:22" s="200" customFormat="1" ht="12.75">
      <c r="A27" s="189">
        <v>19</v>
      </c>
      <c r="B27" s="190" t="s">
        <v>114</v>
      </c>
      <c r="C27" s="191" t="s">
        <v>115</v>
      </c>
      <c r="D27" s="192" t="s">
        <v>17</v>
      </c>
      <c r="E27" s="166">
        <v>20</v>
      </c>
      <c r="F27" s="210">
        <v>10000</v>
      </c>
      <c r="G27" s="79">
        <v>12</v>
      </c>
      <c r="H27" s="194">
        <f t="shared" si="24"/>
        <v>298.74587999999994</v>
      </c>
      <c r="I27" s="195">
        <f t="shared" si="17"/>
        <v>20</v>
      </c>
      <c r="J27" s="196">
        <f t="shared" si="6"/>
        <v>2000</v>
      </c>
      <c r="K27" s="196">
        <f t="shared" si="18"/>
        <v>12</v>
      </c>
      <c r="L27" s="197">
        <f t="shared" si="19"/>
        <v>59.157599999999988</v>
      </c>
      <c r="M27" s="166" t="str">
        <f t="shared" si="0"/>
        <v xml:space="preserve"> </v>
      </c>
      <c r="N27" s="167">
        <f t="shared" si="9"/>
        <v>0</v>
      </c>
      <c r="O27" s="167">
        <f t="shared" si="1"/>
        <v>0</v>
      </c>
      <c r="P27" s="168" t="str">
        <f t="shared" si="20"/>
        <v xml:space="preserve"> </v>
      </c>
      <c r="Q27" s="164">
        <f t="shared" si="16"/>
        <v>20</v>
      </c>
      <c r="R27" s="165">
        <f t="shared" si="21"/>
        <v>36</v>
      </c>
      <c r="S27" s="166">
        <f t="shared" si="3"/>
        <v>20</v>
      </c>
      <c r="T27" s="167">
        <f t="shared" si="22"/>
        <v>200</v>
      </c>
      <c r="U27" s="167">
        <f t="shared" si="4"/>
        <v>12</v>
      </c>
      <c r="V27" s="168">
        <f t="shared" si="23"/>
        <v>5.9157599999999997</v>
      </c>
    </row>
    <row r="28" spans="1:22" s="200" customFormat="1" ht="12.75">
      <c r="A28" s="189">
        <v>20</v>
      </c>
      <c r="B28" s="190" t="s">
        <v>114</v>
      </c>
      <c r="C28" s="191" t="s">
        <v>115</v>
      </c>
      <c r="D28" s="192" t="s">
        <v>17</v>
      </c>
      <c r="E28" s="166">
        <v>20</v>
      </c>
      <c r="F28" s="211">
        <v>9550</v>
      </c>
      <c r="G28" s="199">
        <v>12</v>
      </c>
      <c r="H28" s="194">
        <f t="shared" si="24"/>
        <v>285.3023154</v>
      </c>
      <c r="I28" s="195">
        <f>IF(J28&gt;0,$E28," ")</f>
        <v>20</v>
      </c>
      <c r="J28" s="196">
        <f>IF($E28=25,IF((12000-$F28)&gt;=787,12000-$F28,0),IF($E28=20,IF((12000-$F28)&gt;=600,12000-$F28,0),IF($E28=16,IF((12000-$F28)&gt;=475,12000-$F28,0),0)))</f>
        <v>2450</v>
      </c>
      <c r="K28" s="196">
        <f t="shared" si="18"/>
        <v>12</v>
      </c>
      <c r="L28" s="197">
        <f t="shared" si="19"/>
        <v>72.468059999999994</v>
      </c>
      <c r="M28" s="166" t="str">
        <f t="shared" si="0"/>
        <v xml:space="preserve"> </v>
      </c>
      <c r="N28" s="167">
        <f t="shared" si="9"/>
        <v>0</v>
      </c>
      <c r="O28" s="167">
        <f t="shared" si="1"/>
        <v>0</v>
      </c>
      <c r="P28" s="168" t="str">
        <f t="shared" si="20"/>
        <v xml:space="preserve"> </v>
      </c>
      <c r="Q28" s="164">
        <f t="shared" si="16"/>
        <v>20</v>
      </c>
      <c r="R28" s="165">
        <f t="shared" si="21"/>
        <v>48</v>
      </c>
      <c r="S28" s="166">
        <f t="shared" si="3"/>
        <v>20</v>
      </c>
      <c r="T28" s="167">
        <f t="shared" si="22"/>
        <v>50</v>
      </c>
      <c r="U28" s="167">
        <f t="shared" si="4"/>
        <v>12</v>
      </c>
      <c r="V28" s="168">
        <f t="shared" si="23"/>
        <v>1.4789399999999999</v>
      </c>
    </row>
    <row r="29" spans="1:22" s="200" customFormat="1" ht="12.75">
      <c r="A29" s="189">
        <v>21</v>
      </c>
      <c r="B29" s="190" t="s">
        <v>114</v>
      </c>
      <c r="C29" s="191" t="s">
        <v>115</v>
      </c>
      <c r="D29" s="192" t="s">
        <v>17</v>
      </c>
      <c r="E29" s="166">
        <v>25</v>
      </c>
      <c r="F29" s="211">
        <v>8450</v>
      </c>
      <c r="G29" s="199">
        <v>6</v>
      </c>
      <c r="H29" s="194">
        <f t="shared" si="14"/>
        <v>197.21895984374996</v>
      </c>
      <c r="I29" s="195">
        <f t="shared" si="15"/>
        <v>25</v>
      </c>
      <c r="J29" s="196">
        <f t="shared" si="6"/>
        <v>3550</v>
      </c>
      <c r="K29" s="196">
        <f t="shared" si="7"/>
        <v>6</v>
      </c>
      <c r="L29" s="197">
        <f t="shared" si="8"/>
        <v>82.034953125000001</v>
      </c>
      <c r="M29" s="166" t="str">
        <f t="shared" si="0"/>
        <v xml:space="preserve"> </v>
      </c>
      <c r="N29" s="167">
        <f t="shared" si="9"/>
        <v>0</v>
      </c>
      <c r="O29" s="167">
        <f t="shared" si="1"/>
        <v>0</v>
      </c>
      <c r="P29" s="168" t="str">
        <f t="shared" si="10"/>
        <v xml:space="preserve"> </v>
      </c>
      <c r="Q29" s="164">
        <f t="shared" si="2"/>
        <v>25</v>
      </c>
      <c r="R29" s="165">
        <f t="shared" si="11"/>
        <v>24</v>
      </c>
      <c r="S29" s="166">
        <f t="shared" si="3"/>
        <v>25</v>
      </c>
      <c r="T29" s="167">
        <f>IF(N29&gt;0,N29,IF(Q29=25,J29-((R29/K29)*787),IF(Q29=20,J29-((R29/K29)*600),IF(Q29=16,J29-((R29/K29)*475),0))))</f>
        <v>402</v>
      </c>
      <c r="U29" s="167">
        <f t="shared" si="4"/>
        <v>6</v>
      </c>
      <c r="V29" s="168">
        <f t="shared" si="13"/>
        <v>9.2895918749999993</v>
      </c>
    </row>
    <row r="30" spans="1:22" s="200" customFormat="1" ht="12.75">
      <c r="A30" s="189">
        <v>22</v>
      </c>
      <c r="B30" s="190" t="s">
        <v>114</v>
      </c>
      <c r="C30" s="191" t="s">
        <v>115</v>
      </c>
      <c r="D30" s="192" t="s">
        <v>17</v>
      </c>
      <c r="E30" s="166">
        <v>12</v>
      </c>
      <c r="F30" s="211">
        <v>861</v>
      </c>
      <c r="G30" s="199">
        <v>4</v>
      </c>
      <c r="H30" s="194">
        <f>E30*E30*F30*3.14/4*0.00000785*G30*1.01</f>
        <v>3.0866424321599997</v>
      </c>
      <c r="I30" s="195" t="str">
        <f>IF(J30&gt;0,$E30," ")</f>
        <v xml:space="preserve"> </v>
      </c>
      <c r="J30" s="196">
        <f>IF($E30=25,IF((12000-$F30)&gt;=787,12000-$F30,0),IF($E30=20,IF((12000-$F30)&gt;=600,12000-$F30,0),IF($E30=16,IF((12000-$F30)&gt;=475,12000-$F30,0),0)))</f>
        <v>0</v>
      </c>
      <c r="K30" s="196">
        <f>IF(J30&gt;0,G30,0)</f>
        <v>0</v>
      </c>
      <c r="L30" s="197" t="str">
        <f>IF(J30&gt;0,$E30*$E30*J30*3.14/4*0.00000785*K30," ")</f>
        <v xml:space="preserve"> </v>
      </c>
      <c r="M30" s="166" t="str">
        <f t="shared" si="0"/>
        <v xml:space="preserve"> </v>
      </c>
      <c r="N30" s="167">
        <f>IF($E30=25,IF((12000-$F30)&lt;787,12000-$F30,0),IF($E30=20,IF((12000-$F30)&lt;600,12000-$F30,0),IF($E30=16,IF((12000-$F30)&lt;475,12000-$F30,0),0)))</f>
        <v>0</v>
      </c>
      <c r="O30" s="167">
        <f t="shared" si="1"/>
        <v>0</v>
      </c>
      <c r="P30" s="168" t="str">
        <f>IF(N30&gt;0,$E30*$E30*N30*3.14/4*0.00000785*O30," ")</f>
        <v xml:space="preserve"> </v>
      </c>
      <c r="Q30" s="164" t="str">
        <f t="shared" ref="Q30:Q50" si="25">IF(R30&gt;0,$E30," ")</f>
        <v xml:space="preserve"> </v>
      </c>
      <c r="R30" s="165">
        <f>IF($E30=25,IF(J30&gt;0, INT(J30/787)*K30,0),IF($E30=20,IF(J30&gt;0, INT(J30/600)*K30,0),IF($E30=16,IF(J30&gt;0, INT(J30/475)*K30,0),0)))</f>
        <v>0</v>
      </c>
      <c r="S30" s="166" t="str">
        <f t="shared" si="3"/>
        <v xml:space="preserve"> </v>
      </c>
      <c r="T30" s="167">
        <f>IF(N30&gt;0,N30,IF(Q30=25,J30-((R30/K30)*787),IF(Q30=20,J30-((R30/K30)*600),IF(Q30=16,J30-((R30/K30)*475),0))))</f>
        <v>0</v>
      </c>
      <c r="U30" s="167">
        <f t="shared" si="4"/>
        <v>0</v>
      </c>
      <c r="V30" s="168" t="str">
        <f>IF(T30&gt;0,$E30*$E30*T30*3.14/4*0.00000785*U30," ")</f>
        <v xml:space="preserve"> </v>
      </c>
    </row>
    <row r="31" spans="1:22" s="200" customFormat="1" ht="12.75">
      <c r="A31" s="189">
        <v>23</v>
      </c>
      <c r="B31" s="190" t="s">
        <v>114</v>
      </c>
      <c r="C31" s="191" t="s">
        <v>115</v>
      </c>
      <c r="D31" s="192" t="s">
        <v>17</v>
      </c>
      <c r="E31" s="166">
        <v>12</v>
      </c>
      <c r="F31" s="211">
        <v>1092</v>
      </c>
      <c r="G31" s="199">
        <v>40</v>
      </c>
      <c r="H31" s="194">
        <f>E31*E31*F31*3.14/4*0.00000785*G31*1.01</f>
        <v>39.147660115199997</v>
      </c>
      <c r="I31" s="195" t="str">
        <f t="shared" ref="I31:I37" si="26">IF(J31&gt;0,$E31," ")</f>
        <v xml:space="preserve"> </v>
      </c>
      <c r="J31" s="196">
        <f t="shared" si="6"/>
        <v>0</v>
      </c>
      <c r="K31" s="196">
        <f t="shared" ref="K31:K40" si="27">IF(J31&gt;0,G31,0)</f>
        <v>0</v>
      </c>
      <c r="L31" s="197" t="str">
        <f t="shared" ref="L31:L40" si="28">IF(J31&gt;0,$E31*$E31*J31*3.14/4*0.00000785*K31," ")</f>
        <v xml:space="preserve"> </v>
      </c>
      <c r="M31" s="166" t="str">
        <f t="shared" si="0"/>
        <v xml:space="preserve"> </v>
      </c>
      <c r="N31" s="167">
        <f t="shared" si="9"/>
        <v>0</v>
      </c>
      <c r="O31" s="167">
        <f t="shared" si="1"/>
        <v>0</v>
      </c>
      <c r="P31" s="168" t="str">
        <f t="shared" ref="P31:P40" si="29">IF(N31&gt;0,$E31*$E31*N31*3.14/4*0.00000785*O31," ")</f>
        <v xml:space="preserve"> </v>
      </c>
      <c r="Q31" s="164" t="str">
        <f t="shared" si="25"/>
        <v xml:space="preserve"> </v>
      </c>
      <c r="R31" s="165">
        <f t="shared" ref="R31:R40" si="30">IF($E31=25,IF(J31&gt;0, INT(J31/787)*K31,0),IF($E31=20,IF(J31&gt;0, INT(J31/600)*K31,0),IF($E31=16,IF(J31&gt;0, INT(J31/475)*K31,0),0)))</f>
        <v>0</v>
      </c>
      <c r="S31" s="166" t="str">
        <f t="shared" si="3"/>
        <v xml:space="preserve"> </v>
      </c>
      <c r="T31" s="167">
        <f t="shared" ref="T31:T38" si="31">IF($N31&gt;0,$N31,IF($Q31=25,$J31-(($R31/$K31)*787),IF($Q31=20,$J31-(($R31/$K31)*600),IF($Q31=16,$J31-(($R31/$K31)*475),0))))</f>
        <v>0</v>
      </c>
      <c r="U31" s="167">
        <f t="shared" si="4"/>
        <v>0</v>
      </c>
      <c r="V31" s="168" t="str">
        <f t="shared" ref="V31:V40" si="32">IF(T31&gt;0,$E31*$E31*T31*3.14/4*0.00000785*U31," ")</f>
        <v xml:space="preserve"> </v>
      </c>
    </row>
    <row r="32" spans="1:22" s="200" customFormat="1" ht="12.75">
      <c r="A32" s="189">
        <v>24</v>
      </c>
      <c r="B32" s="190" t="s">
        <v>116</v>
      </c>
      <c r="C32" s="191" t="s">
        <v>117</v>
      </c>
      <c r="D32" s="192" t="s">
        <v>17</v>
      </c>
      <c r="E32" s="166">
        <v>12</v>
      </c>
      <c r="F32" s="211">
        <v>1050</v>
      </c>
      <c r="G32" s="199">
        <v>3</v>
      </c>
      <c r="H32" s="194">
        <f>E32*E32*F32*3.14/4*0.00000785*G32*1.01</f>
        <v>2.8231485659999995</v>
      </c>
      <c r="I32" s="195" t="str">
        <f t="shared" si="26"/>
        <v xml:space="preserve"> </v>
      </c>
      <c r="J32" s="196">
        <f t="shared" si="6"/>
        <v>0</v>
      </c>
      <c r="K32" s="196">
        <f t="shared" si="27"/>
        <v>0</v>
      </c>
      <c r="L32" s="197" t="str">
        <f t="shared" si="28"/>
        <v xml:space="preserve"> </v>
      </c>
      <c r="M32" s="166" t="str">
        <f t="shared" si="0"/>
        <v xml:space="preserve"> </v>
      </c>
      <c r="N32" s="167">
        <f t="shared" si="9"/>
        <v>0</v>
      </c>
      <c r="O32" s="167">
        <f t="shared" si="1"/>
        <v>0</v>
      </c>
      <c r="P32" s="168" t="str">
        <f t="shared" si="29"/>
        <v xml:space="preserve"> </v>
      </c>
      <c r="Q32" s="164" t="str">
        <f t="shared" si="25"/>
        <v xml:space="preserve"> </v>
      </c>
      <c r="R32" s="165">
        <f t="shared" si="30"/>
        <v>0</v>
      </c>
      <c r="S32" s="166" t="str">
        <f t="shared" si="3"/>
        <v xml:space="preserve"> </v>
      </c>
      <c r="T32" s="167">
        <f t="shared" si="31"/>
        <v>0</v>
      </c>
      <c r="U32" s="167">
        <f t="shared" si="4"/>
        <v>0</v>
      </c>
      <c r="V32" s="168" t="str">
        <f t="shared" si="32"/>
        <v xml:space="preserve"> </v>
      </c>
    </row>
    <row r="33" spans="1:22" s="200" customFormat="1" ht="12.75">
      <c r="A33" s="189">
        <v>25</v>
      </c>
      <c r="B33" s="190" t="s">
        <v>116</v>
      </c>
      <c r="C33" s="191" t="s">
        <v>117</v>
      </c>
      <c r="D33" s="192" t="s">
        <v>17</v>
      </c>
      <c r="E33" s="166">
        <v>12</v>
      </c>
      <c r="F33" s="211">
        <v>1300</v>
      </c>
      <c r="G33" s="199">
        <v>6</v>
      </c>
      <c r="H33" s="194">
        <f t="shared" ref="H33:H40" si="33">E33*E33*F33*3.14/4*0.00000785*G33*1.01</f>
        <v>6.9906535919999993</v>
      </c>
      <c r="I33" s="195" t="str">
        <f t="shared" si="26"/>
        <v xml:space="preserve"> </v>
      </c>
      <c r="J33" s="196">
        <f t="shared" si="6"/>
        <v>0</v>
      </c>
      <c r="K33" s="196">
        <f t="shared" si="27"/>
        <v>0</v>
      </c>
      <c r="L33" s="197" t="str">
        <f t="shared" si="28"/>
        <v xml:space="preserve"> </v>
      </c>
      <c r="M33" s="166" t="str">
        <f t="shared" si="0"/>
        <v xml:space="preserve"> </v>
      </c>
      <c r="N33" s="167">
        <f t="shared" si="9"/>
        <v>0</v>
      </c>
      <c r="O33" s="167">
        <f t="shared" si="1"/>
        <v>0</v>
      </c>
      <c r="P33" s="168" t="str">
        <f t="shared" si="29"/>
        <v xml:space="preserve"> </v>
      </c>
      <c r="Q33" s="164" t="str">
        <f t="shared" si="25"/>
        <v xml:space="preserve"> </v>
      </c>
      <c r="R33" s="165">
        <f t="shared" si="30"/>
        <v>0</v>
      </c>
      <c r="S33" s="166" t="str">
        <f t="shared" si="3"/>
        <v xml:space="preserve"> </v>
      </c>
      <c r="T33" s="167">
        <f t="shared" si="31"/>
        <v>0</v>
      </c>
      <c r="U33" s="167">
        <f t="shared" si="4"/>
        <v>0</v>
      </c>
      <c r="V33" s="168" t="str">
        <f t="shared" si="32"/>
        <v xml:space="preserve"> </v>
      </c>
    </row>
    <row r="34" spans="1:22" s="200" customFormat="1" ht="12.75">
      <c r="A34" s="189">
        <v>26</v>
      </c>
      <c r="B34" s="190" t="s">
        <v>116</v>
      </c>
      <c r="C34" s="191" t="s">
        <v>117</v>
      </c>
      <c r="D34" s="192" t="s">
        <v>17</v>
      </c>
      <c r="E34" s="166">
        <v>12</v>
      </c>
      <c r="F34" s="211">
        <v>1550</v>
      </c>
      <c r="G34" s="199">
        <v>9</v>
      </c>
      <c r="H34" s="194">
        <f t="shared" si="33"/>
        <v>12.502515077999998</v>
      </c>
      <c r="I34" s="195" t="str">
        <f t="shared" si="26"/>
        <v xml:space="preserve"> </v>
      </c>
      <c r="J34" s="196">
        <f t="shared" si="6"/>
        <v>0</v>
      </c>
      <c r="K34" s="196">
        <f t="shared" si="27"/>
        <v>0</v>
      </c>
      <c r="L34" s="197" t="str">
        <f t="shared" si="28"/>
        <v xml:space="preserve"> </v>
      </c>
      <c r="M34" s="166" t="str">
        <f t="shared" si="0"/>
        <v xml:space="preserve"> </v>
      </c>
      <c r="N34" s="167">
        <f t="shared" si="9"/>
        <v>0</v>
      </c>
      <c r="O34" s="167">
        <f t="shared" si="1"/>
        <v>0</v>
      </c>
      <c r="P34" s="168" t="str">
        <f t="shared" si="29"/>
        <v xml:space="preserve"> </v>
      </c>
      <c r="Q34" s="164" t="str">
        <f t="shared" si="25"/>
        <v xml:space="preserve"> </v>
      </c>
      <c r="R34" s="165">
        <f t="shared" si="30"/>
        <v>0</v>
      </c>
      <c r="S34" s="166" t="str">
        <f t="shared" si="3"/>
        <v xml:space="preserve"> </v>
      </c>
      <c r="T34" s="167">
        <f t="shared" si="31"/>
        <v>0</v>
      </c>
      <c r="U34" s="167">
        <f t="shared" si="4"/>
        <v>0</v>
      </c>
      <c r="V34" s="168" t="str">
        <f t="shared" si="32"/>
        <v xml:space="preserve"> </v>
      </c>
    </row>
    <row r="35" spans="1:22" s="200" customFormat="1" ht="12.75">
      <c r="A35" s="189">
        <v>27</v>
      </c>
      <c r="B35" s="190" t="s">
        <v>116</v>
      </c>
      <c r="C35" s="191" t="s">
        <v>117</v>
      </c>
      <c r="D35" s="192" t="s">
        <v>17</v>
      </c>
      <c r="E35" s="166">
        <v>12</v>
      </c>
      <c r="F35" s="211">
        <v>1650</v>
      </c>
      <c r="G35" s="199">
        <v>3</v>
      </c>
      <c r="H35" s="194">
        <f t="shared" si="33"/>
        <v>4.4363763179999998</v>
      </c>
      <c r="I35" s="195" t="str">
        <f t="shared" si="26"/>
        <v xml:space="preserve"> </v>
      </c>
      <c r="J35" s="196">
        <f t="shared" si="6"/>
        <v>0</v>
      </c>
      <c r="K35" s="196">
        <f t="shared" si="27"/>
        <v>0</v>
      </c>
      <c r="L35" s="197" t="str">
        <f t="shared" si="28"/>
        <v xml:space="preserve"> </v>
      </c>
      <c r="M35" s="166" t="str">
        <f t="shared" si="0"/>
        <v xml:space="preserve"> </v>
      </c>
      <c r="N35" s="167">
        <f t="shared" si="9"/>
        <v>0</v>
      </c>
      <c r="O35" s="167">
        <f t="shared" si="1"/>
        <v>0</v>
      </c>
      <c r="P35" s="168" t="str">
        <f t="shared" si="29"/>
        <v xml:space="preserve"> </v>
      </c>
      <c r="Q35" s="164" t="str">
        <f t="shared" si="25"/>
        <v xml:space="preserve"> </v>
      </c>
      <c r="R35" s="165">
        <f t="shared" si="30"/>
        <v>0</v>
      </c>
      <c r="S35" s="166" t="str">
        <f t="shared" si="3"/>
        <v xml:space="preserve"> </v>
      </c>
      <c r="T35" s="167">
        <f t="shared" si="31"/>
        <v>0</v>
      </c>
      <c r="U35" s="167">
        <f t="shared" si="4"/>
        <v>0</v>
      </c>
      <c r="V35" s="168" t="str">
        <f t="shared" si="32"/>
        <v xml:space="preserve"> </v>
      </c>
    </row>
    <row r="36" spans="1:22" s="200" customFormat="1" ht="12.75">
      <c r="A36" s="189">
        <v>28</v>
      </c>
      <c r="B36" s="190" t="s">
        <v>116</v>
      </c>
      <c r="C36" s="191" t="s">
        <v>117</v>
      </c>
      <c r="D36" s="192" t="s">
        <v>17</v>
      </c>
      <c r="E36" s="166">
        <v>12</v>
      </c>
      <c r="F36" s="211">
        <v>600</v>
      </c>
      <c r="G36" s="199">
        <v>3</v>
      </c>
      <c r="H36" s="194">
        <f t="shared" si="33"/>
        <v>1.6132277519999998</v>
      </c>
      <c r="I36" s="195" t="str">
        <f t="shared" si="26"/>
        <v xml:space="preserve"> </v>
      </c>
      <c r="J36" s="196">
        <f t="shared" si="6"/>
        <v>0</v>
      </c>
      <c r="K36" s="196">
        <f t="shared" si="27"/>
        <v>0</v>
      </c>
      <c r="L36" s="197" t="str">
        <f t="shared" si="28"/>
        <v xml:space="preserve"> </v>
      </c>
      <c r="M36" s="166" t="str">
        <f t="shared" si="0"/>
        <v xml:space="preserve"> </v>
      </c>
      <c r="N36" s="167">
        <f t="shared" si="9"/>
        <v>0</v>
      </c>
      <c r="O36" s="167">
        <f t="shared" si="1"/>
        <v>0</v>
      </c>
      <c r="P36" s="168" t="str">
        <f t="shared" si="29"/>
        <v xml:space="preserve"> </v>
      </c>
      <c r="Q36" s="164" t="str">
        <f t="shared" si="25"/>
        <v xml:space="preserve"> </v>
      </c>
      <c r="R36" s="165">
        <f t="shared" si="30"/>
        <v>0</v>
      </c>
      <c r="S36" s="166" t="str">
        <f t="shared" si="3"/>
        <v xml:space="preserve"> </v>
      </c>
      <c r="T36" s="167">
        <f t="shared" si="31"/>
        <v>0</v>
      </c>
      <c r="U36" s="167">
        <f t="shared" si="4"/>
        <v>0</v>
      </c>
      <c r="V36" s="168" t="str">
        <f t="shared" si="32"/>
        <v xml:space="preserve"> </v>
      </c>
    </row>
    <row r="37" spans="1:22" s="200" customFormat="1" ht="12.75">
      <c r="A37" s="189">
        <v>29</v>
      </c>
      <c r="B37" s="190" t="s">
        <v>116</v>
      </c>
      <c r="C37" s="191" t="s">
        <v>117</v>
      </c>
      <c r="D37" s="192" t="s">
        <v>17</v>
      </c>
      <c r="E37" s="166">
        <v>12</v>
      </c>
      <c r="F37" s="211">
        <v>650</v>
      </c>
      <c r="G37" s="199">
        <v>3</v>
      </c>
      <c r="H37" s="194">
        <f t="shared" si="33"/>
        <v>1.7476633979999998</v>
      </c>
      <c r="I37" s="195" t="str">
        <f t="shared" si="26"/>
        <v xml:space="preserve"> </v>
      </c>
      <c r="J37" s="196">
        <f t="shared" si="6"/>
        <v>0</v>
      </c>
      <c r="K37" s="196">
        <f t="shared" si="27"/>
        <v>0</v>
      </c>
      <c r="L37" s="197" t="str">
        <f t="shared" si="28"/>
        <v xml:space="preserve"> </v>
      </c>
      <c r="M37" s="166" t="str">
        <f t="shared" si="0"/>
        <v xml:space="preserve"> </v>
      </c>
      <c r="N37" s="167">
        <f t="shared" si="9"/>
        <v>0</v>
      </c>
      <c r="O37" s="167">
        <f t="shared" si="1"/>
        <v>0</v>
      </c>
      <c r="P37" s="168" t="str">
        <f t="shared" si="29"/>
        <v xml:space="preserve"> </v>
      </c>
      <c r="Q37" s="164" t="str">
        <f t="shared" si="25"/>
        <v xml:space="preserve"> </v>
      </c>
      <c r="R37" s="165">
        <f t="shared" si="30"/>
        <v>0</v>
      </c>
      <c r="S37" s="166" t="str">
        <f t="shared" si="3"/>
        <v xml:space="preserve"> </v>
      </c>
      <c r="T37" s="167">
        <f t="shared" si="31"/>
        <v>0</v>
      </c>
      <c r="U37" s="167">
        <f t="shared" si="4"/>
        <v>0</v>
      </c>
      <c r="V37" s="168" t="str">
        <f t="shared" si="32"/>
        <v xml:space="preserve"> </v>
      </c>
    </row>
    <row r="38" spans="1:22" s="200" customFormat="1" ht="12.75">
      <c r="A38" s="189">
        <v>31</v>
      </c>
      <c r="B38" s="190" t="s">
        <v>116</v>
      </c>
      <c r="C38" s="191" t="s">
        <v>117</v>
      </c>
      <c r="D38" s="192" t="s">
        <v>17</v>
      </c>
      <c r="E38" s="166">
        <v>12</v>
      </c>
      <c r="F38" s="211">
        <v>2800</v>
      </c>
      <c r="G38" s="199">
        <v>2</v>
      </c>
      <c r="H38" s="194">
        <f t="shared" si="33"/>
        <v>5.0189307839999993</v>
      </c>
      <c r="I38" s="195" t="str">
        <f>IF(J38&gt;0,$E38," ")</f>
        <v xml:space="preserve"> </v>
      </c>
      <c r="J38" s="196">
        <f>IF($E38=25,IF((12000-$F38)&gt;=787,12000-$F38,0),IF($E38=20,IF((12000-$F38)&gt;=600,12000-$F38,0),IF($E38=16,IF((12000-$F38)&gt;=475,12000-$F38,0),0)))</f>
        <v>0</v>
      </c>
      <c r="K38" s="196">
        <f t="shared" si="27"/>
        <v>0</v>
      </c>
      <c r="L38" s="197" t="str">
        <f t="shared" si="28"/>
        <v xml:space="preserve"> </v>
      </c>
      <c r="M38" s="166" t="str">
        <f t="shared" si="0"/>
        <v xml:space="preserve"> </v>
      </c>
      <c r="N38" s="167">
        <f t="shared" si="9"/>
        <v>0</v>
      </c>
      <c r="O38" s="167">
        <f t="shared" si="1"/>
        <v>0</v>
      </c>
      <c r="P38" s="168" t="str">
        <f t="shared" si="29"/>
        <v xml:space="preserve"> </v>
      </c>
      <c r="Q38" s="164" t="str">
        <f t="shared" si="25"/>
        <v xml:space="preserve"> </v>
      </c>
      <c r="R38" s="165">
        <f t="shared" si="30"/>
        <v>0</v>
      </c>
      <c r="S38" s="166" t="str">
        <f t="shared" si="3"/>
        <v xml:space="preserve"> </v>
      </c>
      <c r="T38" s="167">
        <f t="shared" si="31"/>
        <v>0</v>
      </c>
      <c r="U38" s="167">
        <f t="shared" si="4"/>
        <v>0</v>
      </c>
      <c r="V38" s="168" t="str">
        <f t="shared" si="32"/>
        <v xml:space="preserve"> </v>
      </c>
    </row>
    <row r="39" spans="1:22" s="200" customFormat="1" ht="12.75">
      <c r="A39" s="189">
        <v>32</v>
      </c>
      <c r="B39" s="190" t="s">
        <v>116</v>
      </c>
      <c r="C39" s="191" t="s">
        <v>117</v>
      </c>
      <c r="D39" s="192" t="s">
        <v>17</v>
      </c>
      <c r="E39" s="166">
        <v>12</v>
      </c>
      <c r="F39" s="211">
        <v>2900</v>
      </c>
      <c r="G39" s="199">
        <v>2</v>
      </c>
      <c r="H39" s="194">
        <f t="shared" si="33"/>
        <v>5.1981783119999996</v>
      </c>
      <c r="I39" s="195" t="str">
        <f t="shared" ref="I39:I40" si="34">IF(J39&gt;0,$E39," ")</f>
        <v xml:space="preserve"> </v>
      </c>
      <c r="J39" s="196">
        <f>IF($E39=25,IF((12000-$F39)&gt;=787,12000-$F39,0),IF($E39=20,IF((12000-$F39)&gt;=600,12000-$F39,0),IF($E39=16,IF((12000-$F39)&gt;=475,12000-$F39,0),0)))</f>
        <v>0</v>
      </c>
      <c r="K39" s="196">
        <f t="shared" si="27"/>
        <v>0</v>
      </c>
      <c r="L39" s="197" t="str">
        <f t="shared" si="28"/>
        <v xml:space="preserve"> </v>
      </c>
      <c r="M39" s="166" t="str">
        <f t="shared" si="0"/>
        <v xml:space="preserve"> </v>
      </c>
      <c r="N39" s="167">
        <f>IF($E39=25,IF((12000-$F39)&lt;787,12000-$F39,0),IF($E39=20,IF((12000-$F39)&lt;600,12000-$F39,0),IF($E39=16,IF((12000-$F39)&lt;475,12000-$F39,0),0)))</f>
        <v>0</v>
      </c>
      <c r="O39" s="167">
        <f t="shared" si="1"/>
        <v>0</v>
      </c>
      <c r="P39" s="168" t="str">
        <f t="shared" si="29"/>
        <v xml:space="preserve"> </v>
      </c>
      <c r="Q39" s="164" t="str">
        <f t="shared" si="25"/>
        <v xml:space="preserve"> </v>
      </c>
      <c r="R39" s="165">
        <f t="shared" si="30"/>
        <v>0</v>
      </c>
      <c r="S39" s="166" t="str">
        <f t="shared" si="3"/>
        <v xml:space="preserve"> </v>
      </c>
      <c r="T39" s="167">
        <f>IF(N39&gt;0,N39,IF(Q39=25,J39-((R39/K39)*787),IF(Q39=20,J39-((R39/K39)*600),IF(Q39=16,J39-((R39/K39)*475),0))))</f>
        <v>0</v>
      </c>
      <c r="U39" s="167">
        <f t="shared" si="4"/>
        <v>0</v>
      </c>
      <c r="V39" s="168" t="str">
        <f t="shared" si="32"/>
        <v xml:space="preserve"> </v>
      </c>
    </row>
    <row r="40" spans="1:22" s="200" customFormat="1" ht="12.75">
      <c r="A40" s="189">
        <v>33</v>
      </c>
      <c r="B40" s="190" t="s">
        <v>116</v>
      </c>
      <c r="C40" s="191" t="s">
        <v>117</v>
      </c>
      <c r="D40" s="192" t="s">
        <v>17</v>
      </c>
      <c r="E40" s="166">
        <v>12</v>
      </c>
      <c r="F40" s="210">
        <v>3000</v>
      </c>
      <c r="G40" s="79">
        <v>2</v>
      </c>
      <c r="H40" s="194">
        <f t="shared" si="33"/>
        <v>5.3774258399999999</v>
      </c>
      <c r="I40" s="195" t="str">
        <f t="shared" si="34"/>
        <v xml:space="preserve"> </v>
      </c>
      <c r="J40" s="196">
        <f>IF($E40=25,IF((12000-$F40)&gt;=787,12000-$F40,0),IF($E40=20,IF((12000-$F40)&gt;=600,12000-$F40,0),IF($E40=16,IF((12000-$F40)&gt;=475,12000-$F40,0),0)))</f>
        <v>0</v>
      </c>
      <c r="K40" s="196">
        <f t="shared" si="27"/>
        <v>0</v>
      </c>
      <c r="L40" s="197" t="str">
        <f t="shared" si="28"/>
        <v xml:space="preserve"> </v>
      </c>
      <c r="M40" s="166" t="str">
        <f t="shared" si="0"/>
        <v xml:space="preserve"> </v>
      </c>
      <c r="N40" s="167">
        <f t="shared" si="9"/>
        <v>0</v>
      </c>
      <c r="O40" s="167">
        <f t="shared" si="1"/>
        <v>0</v>
      </c>
      <c r="P40" s="168" t="str">
        <f t="shared" si="29"/>
        <v xml:space="preserve"> </v>
      </c>
      <c r="Q40" s="164" t="str">
        <f t="shared" si="25"/>
        <v xml:space="preserve"> </v>
      </c>
      <c r="R40" s="165">
        <f t="shared" si="30"/>
        <v>0</v>
      </c>
      <c r="S40" s="166" t="str">
        <f t="shared" si="3"/>
        <v xml:space="preserve"> </v>
      </c>
      <c r="T40" s="167">
        <f>IF(N40&gt;0,N40,IF(Q40=25,J40-((R40/K40)*787),IF(Q40=20,J40-((R40/K40)*600),IF(Q40=16,J40-((R40/K40)*475),0))))</f>
        <v>0</v>
      </c>
      <c r="U40" s="167">
        <f t="shared" si="4"/>
        <v>0</v>
      </c>
      <c r="V40" s="168" t="str">
        <f t="shared" si="32"/>
        <v xml:space="preserve"> </v>
      </c>
    </row>
    <row r="41" spans="1:22" s="200" customFormat="1" ht="12.75">
      <c r="A41" s="189">
        <v>34</v>
      </c>
      <c r="B41" s="190" t="s">
        <v>116</v>
      </c>
      <c r="C41" s="191" t="s">
        <v>117</v>
      </c>
      <c r="D41" s="192" t="s">
        <v>17</v>
      </c>
      <c r="E41" s="166">
        <v>12</v>
      </c>
      <c r="F41" s="210">
        <v>3100</v>
      </c>
      <c r="G41" s="79">
        <v>2</v>
      </c>
      <c r="H41" s="194">
        <f>E41*E41*F41*3.14/4*0.00000785*G41*1.01</f>
        <v>5.5566733679999993</v>
      </c>
      <c r="I41" s="195" t="str">
        <f>IF(J41&gt;0,$E41," ")</f>
        <v xml:space="preserve"> </v>
      </c>
      <c r="J41" s="196">
        <f>IF($E41=25,IF((12000-$F41)&gt;=787,12000-$F41,0),IF($E41=20,IF((12000-$F41)&gt;=600,12000-$F41,0),IF($E41=16,IF((12000-$F41)&gt;=475,12000-$F41,0),0)))</f>
        <v>0</v>
      </c>
      <c r="K41" s="196">
        <f>IF(J41&gt;0,G41,0)</f>
        <v>0</v>
      </c>
      <c r="L41" s="197" t="str">
        <f>IF(J41&gt;0,$E41*$E41*J41*3.14/4*0.00000785*K41," ")</f>
        <v xml:space="preserve"> </v>
      </c>
      <c r="M41" s="166" t="str">
        <f t="shared" ref="M41:M72" si="35">IF(N41&gt;0,E41," ")</f>
        <v xml:space="preserve"> </v>
      </c>
      <c r="N41" s="167">
        <f>IF($E41=25,IF((12000-$F41)&lt;787,12000-$F41,0),IF($E41=20,IF((12000-$F41)&lt;600,12000-$F41,0),IF($E41=16,IF((12000-$F41)&lt;475,12000-$F41,0),0)))</f>
        <v>0</v>
      </c>
      <c r="O41" s="167">
        <f t="shared" ref="O41:O72" si="36">IF(N41&gt;0,G41,0)</f>
        <v>0</v>
      </c>
      <c r="P41" s="168" t="str">
        <f>IF(N41&gt;0,$E41*$E41*N41*3.14/4*0.00000785*O41," ")</f>
        <v xml:space="preserve"> </v>
      </c>
      <c r="Q41" s="164" t="str">
        <f t="shared" si="25"/>
        <v xml:space="preserve"> </v>
      </c>
      <c r="R41" s="165">
        <f>IF($E41=25,IF(J41&gt;0, INT(J41/787)*K41,0),IF($E41=20,IF(J41&gt;0, INT(J41/600)*K41,0),IF($E41=16,IF(J41&gt;0, INT(J41/475)*K41,0),0)))</f>
        <v>0</v>
      </c>
      <c r="S41" s="166" t="str">
        <f t="shared" ref="S41:S72" si="37">IF(T41&gt;0,E41," ")</f>
        <v xml:space="preserve"> </v>
      </c>
      <c r="T41" s="167">
        <f>IF(N41&gt;0,N41,IF(Q41=25,J41-((R41/K41)*787),IF(Q41=20,J41-((R41/K41)*600),IF(Q41=16,J41-((R41/K41)*475),0))))</f>
        <v>0</v>
      </c>
      <c r="U41" s="167">
        <f t="shared" ref="U41:U72" si="38">IF(T41&gt;0,K41+O41,0)</f>
        <v>0</v>
      </c>
      <c r="V41" s="168" t="str">
        <f>IF(T41&gt;0,$E41*$E41*T41*3.14/4*0.00000785*U41," ")</f>
        <v xml:space="preserve"> </v>
      </c>
    </row>
    <row r="42" spans="1:22" s="200" customFormat="1" ht="12.75">
      <c r="A42" s="189">
        <v>35</v>
      </c>
      <c r="B42" s="190" t="s">
        <v>118</v>
      </c>
      <c r="C42" s="191" t="s">
        <v>119</v>
      </c>
      <c r="D42" s="192" t="s">
        <v>17</v>
      </c>
      <c r="E42" s="166">
        <v>12</v>
      </c>
      <c r="F42" s="210">
        <v>1100</v>
      </c>
      <c r="G42" s="79">
        <v>2</v>
      </c>
      <c r="H42" s="194">
        <f>E42*E42*F42*3.14/4*0.00000785*G42*1.01</f>
        <v>1.9717228079999998</v>
      </c>
      <c r="I42" s="195" t="str">
        <f t="shared" ref="I42:I50" si="39">IF(J42&gt;0,$E42," ")</f>
        <v xml:space="preserve"> </v>
      </c>
      <c r="J42" s="196">
        <f t="shared" si="6"/>
        <v>0</v>
      </c>
      <c r="K42" s="196">
        <f t="shared" ref="K42:K50" si="40">IF(J42&gt;0,G42,0)</f>
        <v>0</v>
      </c>
      <c r="L42" s="197" t="str">
        <f t="shared" ref="L42:L50" si="41">IF(J42&gt;0,$E42*$E42*J42*3.14/4*0.00000785*K42," ")</f>
        <v xml:space="preserve"> </v>
      </c>
      <c r="M42" s="166" t="str">
        <f t="shared" si="35"/>
        <v xml:space="preserve"> </v>
      </c>
      <c r="N42" s="167">
        <f t="shared" si="9"/>
        <v>0</v>
      </c>
      <c r="O42" s="167">
        <f t="shared" si="36"/>
        <v>0</v>
      </c>
      <c r="P42" s="168" t="str">
        <f t="shared" ref="P42:P50" si="42">IF(N42&gt;0,$E42*$E42*N42*3.14/4*0.00000785*O42," ")</f>
        <v xml:space="preserve"> </v>
      </c>
      <c r="Q42" s="164" t="str">
        <f t="shared" si="25"/>
        <v xml:space="preserve"> </v>
      </c>
      <c r="R42" s="165">
        <f t="shared" ref="R42:R50" si="43">IF($E42=25,IF(J42&gt;0, INT(J42/787)*K42,0),IF($E42=20,IF(J42&gt;0, INT(J42/600)*K42,0),IF($E42=16,IF(J42&gt;0, INT(J42/475)*K42,0),0)))</f>
        <v>0</v>
      </c>
      <c r="S42" s="166" t="str">
        <f t="shared" si="37"/>
        <v xml:space="preserve"> </v>
      </c>
      <c r="T42" s="167">
        <f t="shared" ref="T42:T50" si="44">IF($N42&gt;0,$N42,IF($Q42=25,$J42-(($R42/$K42)*787),IF($Q42=20,$J42-(($R42/$K42)*600),IF($Q42=16,$J42-(($R42/$K42)*475),0))))</f>
        <v>0</v>
      </c>
      <c r="U42" s="167">
        <f t="shared" si="38"/>
        <v>0</v>
      </c>
      <c r="V42" s="168" t="str">
        <f t="shared" ref="V42:V50" si="45">IF(T42&gt;0,$E42*$E42*T42*3.14/4*0.00000785*U42," ")</f>
        <v xml:space="preserve"> </v>
      </c>
    </row>
    <row r="43" spans="1:22" s="200" customFormat="1" ht="12.75">
      <c r="A43" s="189">
        <v>36</v>
      </c>
      <c r="B43" s="190" t="s">
        <v>120</v>
      </c>
      <c r="C43" s="191" t="s">
        <v>119</v>
      </c>
      <c r="D43" s="192" t="s">
        <v>17</v>
      </c>
      <c r="E43" s="166">
        <v>20</v>
      </c>
      <c r="F43" s="210">
        <v>9700</v>
      </c>
      <c r="G43" s="79">
        <v>4</v>
      </c>
      <c r="H43" s="194">
        <f>E43*E43*F43*3.14/4*0.00000785*G43*1.01</f>
        <v>96.594501199999982</v>
      </c>
      <c r="I43" s="195">
        <f t="shared" si="39"/>
        <v>20</v>
      </c>
      <c r="J43" s="196">
        <f t="shared" si="6"/>
        <v>2300</v>
      </c>
      <c r="K43" s="196">
        <f t="shared" si="40"/>
        <v>4</v>
      </c>
      <c r="L43" s="197">
        <f t="shared" si="41"/>
        <v>22.677079999999997</v>
      </c>
      <c r="M43" s="166" t="str">
        <f t="shared" si="35"/>
        <v xml:space="preserve"> </v>
      </c>
      <c r="N43" s="167">
        <f t="shared" si="9"/>
        <v>0</v>
      </c>
      <c r="O43" s="167">
        <f t="shared" si="36"/>
        <v>0</v>
      </c>
      <c r="P43" s="168" t="str">
        <f t="shared" si="42"/>
        <v xml:space="preserve"> </v>
      </c>
      <c r="Q43" s="164">
        <f t="shared" si="25"/>
        <v>20</v>
      </c>
      <c r="R43" s="165">
        <f t="shared" si="43"/>
        <v>12</v>
      </c>
      <c r="S43" s="166">
        <f t="shared" si="37"/>
        <v>20</v>
      </c>
      <c r="T43" s="167">
        <f t="shared" si="44"/>
        <v>500</v>
      </c>
      <c r="U43" s="167">
        <f t="shared" si="38"/>
        <v>4</v>
      </c>
      <c r="V43" s="168">
        <f t="shared" si="45"/>
        <v>4.9297999999999993</v>
      </c>
    </row>
    <row r="44" spans="1:22" s="13" customFormat="1" ht="12.75">
      <c r="A44" s="70">
        <v>37</v>
      </c>
      <c r="B44" s="71" t="s">
        <v>121</v>
      </c>
      <c r="C44" s="72" t="s">
        <v>122</v>
      </c>
      <c r="D44" s="73" t="s">
        <v>140</v>
      </c>
      <c r="E44" s="166">
        <v>25</v>
      </c>
      <c r="F44" s="210">
        <v>11699</v>
      </c>
      <c r="G44" s="79">
        <v>36</v>
      </c>
      <c r="H44" s="194">
        <f t="shared" ref="H44:H50" si="46">E44*E44*F44*3.14/4*0.00000785*G44*1.01</f>
        <v>1638.2943984937499</v>
      </c>
      <c r="I44" s="74" t="str">
        <f t="shared" si="39"/>
        <v xml:space="preserve"> </v>
      </c>
      <c r="J44" s="209">
        <f t="shared" si="6"/>
        <v>0</v>
      </c>
      <c r="K44" s="209">
        <f t="shared" si="40"/>
        <v>0</v>
      </c>
      <c r="L44" s="93" t="str">
        <f t="shared" si="41"/>
        <v xml:space="preserve"> </v>
      </c>
      <c r="M44" s="74">
        <f t="shared" si="35"/>
        <v>25</v>
      </c>
      <c r="N44" s="209">
        <f t="shared" si="9"/>
        <v>301</v>
      </c>
      <c r="O44" s="209">
        <f t="shared" si="36"/>
        <v>36</v>
      </c>
      <c r="P44" s="93">
        <f t="shared" si="42"/>
        <v>41.733838124999998</v>
      </c>
      <c r="Q44" s="74" t="str">
        <f t="shared" si="25"/>
        <v xml:space="preserve"> </v>
      </c>
      <c r="R44" s="209">
        <f t="shared" si="43"/>
        <v>0</v>
      </c>
      <c r="S44" s="74">
        <f t="shared" si="37"/>
        <v>25</v>
      </c>
      <c r="T44" s="209">
        <f t="shared" si="44"/>
        <v>301</v>
      </c>
      <c r="U44" s="209">
        <f t="shared" si="38"/>
        <v>36</v>
      </c>
      <c r="V44" s="93">
        <f t="shared" si="45"/>
        <v>41.733838124999998</v>
      </c>
    </row>
    <row r="45" spans="1:22" s="13" customFormat="1" ht="12.75">
      <c r="A45" s="70">
        <v>38</v>
      </c>
      <c r="B45" s="71" t="s">
        <v>121</v>
      </c>
      <c r="C45" s="72" t="s">
        <v>122</v>
      </c>
      <c r="D45" s="73" t="s">
        <v>140</v>
      </c>
      <c r="E45" s="166">
        <v>25</v>
      </c>
      <c r="F45" s="210">
        <f>8173+(4*855)</f>
        <v>11593</v>
      </c>
      <c r="G45" s="79">
        <v>12</v>
      </c>
      <c r="H45" s="194">
        <f t="shared" ref="H45" si="47">E45*E45*F45*3.14/4*0.00000785*G45*1.01</f>
        <v>541.15015419374993</v>
      </c>
      <c r="I45" s="74" t="str">
        <f t="shared" ref="I45" si="48">IF(J45&gt;0,$E45," ")</f>
        <v xml:space="preserve"> </v>
      </c>
      <c r="J45" s="209">
        <f t="shared" si="6"/>
        <v>0</v>
      </c>
      <c r="K45" s="209">
        <f t="shared" ref="K45" si="49">IF(J45&gt;0,G45,0)</f>
        <v>0</v>
      </c>
      <c r="L45" s="93" t="str">
        <f t="shared" ref="L45" si="50">IF(J45&gt;0,$E45*$E45*J45*3.14/4*0.00000785*K45," ")</f>
        <v xml:space="preserve"> </v>
      </c>
      <c r="M45" s="74">
        <f t="shared" si="35"/>
        <v>25</v>
      </c>
      <c r="N45" s="209">
        <f t="shared" si="9"/>
        <v>407</v>
      </c>
      <c r="O45" s="209">
        <f t="shared" si="36"/>
        <v>12</v>
      </c>
      <c r="P45" s="93">
        <f t="shared" ref="P45" si="51">IF(N45&gt;0,$E45*$E45*N45*3.14/4*0.00000785*O45," ")</f>
        <v>18.810268125</v>
      </c>
      <c r="Q45" s="74" t="str">
        <f t="shared" ref="Q45" si="52">IF(R45&gt;0,$E45," ")</f>
        <v xml:space="preserve"> </v>
      </c>
      <c r="R45" s="209">
        <f t="shared" ref="R45" si="53">IF($E45=25,IF(J45&gt;0, INT(J45/787)*K45,0),IF($E45=20,IF(J45&gt;0, INT(J45/600)*K45,0),IF($E45=16,IF(J45&gt;0, INT(J45/475)*K45,0),0)))</f>
        <v>0</v>
      </c>
      <c r="S45" s="74">
        <f t="shared" si="37"/>
        <v>25</v>
      </c>
      <c r="T45" s="209">
        <f t="shared" si="44"/>
        <v>407</v>
      </c>
      <c r="U45" s="209">
        <f t="shared" si="38"/>
        <v>12</v>
      </c>
      <c r="V45" s="93">
        <f t="shared" ref="V45" si="54">IF(T45&gt;0,$E45*$E45*T45*3.14/4*0.00000785*U45," ")</f>
        <v>18.810268125</v>
      </c>
    </row>
    <row r="46" spans="1:22" s="13" customFormat="1" ht="12.75">
      <c r="A46" s="70">
        <v>39</v>
      </c>
      <c r="B46" s="71" t="s">
        <v>121</v>
      </c>
      <c r="C46" s="72" t="s">
        <v>122</v>
      </c>
      <c r="D46" s="73" t="s">
        <v>140</v>
      </c>
      <c r="E46" s="166">
        <v>20</v>
      </c>
      <c r="F46" s="210">
        <v>11699</v>
      </c>
      <c r="G46" s="79">
        <v>24</v>
      </c>
      <c r="H46" s="194">
        <f t="shared" si="46"/>
        <v>699.00561002399991</v>
      </c>
      <c r="I46" s="74" t="str">
        <f t="shared" si="39"/>
        <v xml:space="preserve"> </v>
      </c>
      <c r="J46" s="209">
        <f t="shared" si="6"/>
        <v>0</v>
      </c>
      <c r="K46" s="209">
        <f t="shared" si="40"/>
        <v>0</v>
      </c>
      <c r="L46" s="93" t="str">
        <f t="shared" si="41"/>
        <v xml:space="preserve"> </v>
      </c>
      <c r="M46" s="74">
        <f t="shared" si="35"/>
        <v>20</v>
      </c>
      <c r="N46" s="209">
        <f t="shared" si="9"/>
        <v>301</v>
      </c>
      <c r="O46" s="209">
        <f t="shared" si="36"/>
        <v>24</v>
      </c>
      <c r="P46" s="93">
        <f t="shared" si="42"/>
        <v>17.806437599999999</v>
      </c>
      <c r="Q46" s="74" t="str">
        <f t="shared" si="25"/>
        <v xml:space="preserve"> </v>
      </c>
      <c r="R46" s="209">
        <f t="shared" si="43"/>
        <v>0</v>
      </c>
      <c r="S46" s="74">
        <f t="shared" si="37"/>
        <v>20</v>
      </c>
      <c r="T46" s="209">
        <f t="shared" si="44"/>
        <v>301</v>
      </c>
      <c r="U46" s="209">
        <f t="shared" si="38"/>
        <v>24</v>
      </c>
      <c r="V46" s="93">
        <f t="shared" si="45"/>
        <v>17.806437599999999</v>
      </c>
    </row>
    <row r="47" spans="1:22" s="13" customFormat="1" ht="12.75">
      <c r="A47" s="70">
        <v>40</v>
      </c>
      <c r="B47" s="71" t="s">
        <v>121</v>
      </c>
      <c r="C47" s="72" t="s">
        <v>122</v>
      </c>
      <c r="D47" s="73" t="s">
        <v>140</v>
      </c>
      <c r="E47" s="166">
        <v>20</v>
      </c>
      <c r="F47" s="210">
        <f>8173+(4*855)</f>
        <v>11593</v>
      </c>
      <c r="G47" s="79">
        <v>8</v>
      </c>
      <c r="H47" s="194">
        <f t="shared" ref="H47" si="55">E47*E47*F47*3.14/4*0.00000785*G47*1.01</f>
        <v>230.89073245599999</v>
      </c>
      <c r="I47" s="74" t="str">
        <f t="shared" ref="I47" si="56">IF(J47&gt;0,$E47," ")</f>
        <v xml:space="preserve"> </v>
      </c>
      <c r="J47" s="209">
        <f t="shared" si="6"/>
        <v>0</v>
      </c>
      <c r="K47" s="209">
        <f t="shared" ref="K47" si="57">IF(J47&gt;0,G47,0)</f>
        <v>0</v>
      </c>
      <c r="L47" s="93" t="str">
        <f t="shared" ref="L47" si="58">IF(J47&gt;0,$E47*$E47*J47*3.14/4*0.00000785*K47," ")</f>
        <v xml:space="preserve"> </v>
      </c>
      <c r="M47" s="74">
        <f t="shared" si="35"/>
        <v>20</v>
      </c>
      <c r="N47" s="209">
        <f t="shared" si="9"/>
        <v>407</v>
      </c>
      <c r="O47" s="209">
        <f t="shared" si="36"/>
        <v>8</v>
      </c>
      <c r="P47" s="93">
        <f t="shared" ref="P47" si="59">IF(N47&gt;0,$E47*$E47*N47*3.14/4*0.00000785*O47," ")</f>
        <v>8.0257144</v>
      </c>
      <c r="Q47" s="74" t="str">
        <f t="shared" ref="Q47" si="60">IF(R47&gt;0,$E47," ")</f>
        <v xml:space="preserve"> </v>
      </c>
      <c r="R47" s="209">
        <f t="shared" ref="R47" si="61">IF($E47=25,IF(J47&gt;0, INT(J47/787)*K47,0),IF($E47=20,IF(J47&gt;0, INT(J47/600)*K47,0),IF($E47=16,IF(J47&gt;0, INT(J47/475)*K47,0),0)))</f>
        <v>0</v>
      </c>
      <c r="S47" s="74">
        <f t="shared" si="37"/>
        <v>20</v>
      </c>
      <c r="T47" s="209">
        <f t="shared" si="44"/>
        <v>407</v>
      </c>
      <c r="U47" s="209">
        <f t="shared" si="38"/>
        <v>8</v>
      </c>
      <c r="V47" s="93">
        <f t="shared" ref="V47" si="62">IF(T47&gt;0,$E47*$E47*T47*3.14/4*0.00000785*U47," ")</f>
        <v>8.0257144</v>
      </c>
    </row>
    <row r="48" spans="1:22" s="13" customFormat="1" ht="12.75">
      <c r="A48" s="70">
        <v>41</v>
      </c>
      <c r="B48" s="71" t="s">
        <v>121</v>
      </c>
      <c r="C48" s="72" t="s">
        <v>122</v>
      </c>
      <c r="D48" s="73" t="s">
        <v>140</v>
      </c>
      <c r="E48" s="166">
        <v>20</v>
      </c>
      <c r="F48" s="210">
        <f>10536+(1*855)</f>
        <v>11391</v>
      </c>
      <c r="G48" s="79">
        <v>6</v>
      </c>
      <c r="H48" s="194">
        <f t="shared" ref="H48" si="63">E48*E48*F48*3.14/4*0.00000785*G48*1.01</f>
        <v>170.15071595399999</v>
      </c>
      <c r="I48" s="74">
        <f t="shared" ref="I48" si="64">IF(J48&gt;0,$E48," ")</f>
        <v>20</v>
      </c>
      <c r="J48" s="209">
        <f t="shared" si="6"/>
        <v>609</v>
      </c>
      <c r="K48" s="209">
        <f t="shared" ref="K48" si="65">IF(J48&gt;0,G48,0)</f>
        <v>6</v>
      </c>
      <c r="L48" s="93">
        <f t="shared" ref="L48" si="66">IF(J48&gt;0,$E48*$E48*J48*3.14/4*0.00000785*K48," ")</f>
        <v>9.0067445999999993</v>
      </c>
      <c r="M48" s="74" t="str">
        <f t="shared" si="35"/>
        <v xml:space="preserve"> </v>
      </c>
      <c r="N48" s="209">
        <f t="shared" si="9"/>
        <v>0</v>
      </c>
      <c r="O48" s="209">
        <f t="shared" si="36"/>
        <v>0</v>
      </c>
      <c r="P48" s="93" t="str">
        <f t="shared" ref="P48" si="67">IF(N48&gt;0,$E48*$E48*N48*3.14/4*0.00000785*O48," ")</f>
        <v xml:space="preserve"> </v>
      </c>
      <c r="Q48" s="74">
        <f t="shared" ref="Q48" si="68">IF(R48&gt;0,$E48," ")</f>
        <v>20</v>
      </c>
      <c r="R48" s="209">
        <f t="shared" ref="R48" si="69">IF($E48=25,IF(J48&gt;0, INT(J48/787)*K48,0),IF($E48=20,IF(J48&gt;0, INT(J48/600)*K48,0),IF($E48=16,IF(J48&gt;0, INT(J48/475)*K48,0),0)))</f>
        <v>6</v>
      </c>
      <c r="S48" s="74">
        <f t="shared" si="37"/>
        <v>20</v>
      </c>
      <c r="T48" s="209">
        <f t="shared" si="44"/>
        <v>9</v>
      </c>
      <c r="U48" s="209">
        <f t="shared" si="38"/>
        <v>6</v>
      </c>
      <c r="V48" s="93">
        <f t="shared" ref="V48" si="70">IF(T48&gt;0,$E48*$E48*T48*3.14/4*0.00000785*U48," ")</f>
        <v>0.13310459999999999</v>
      </c>
    </row>
    <row r="49" spans="1:22" s="13" customFormat="1" ht="12.75">
      <c r="A49" s="70">
        <v>42</v>
      </c>
      <c r="B49" s="71" t="s">
        <v>121</v>
      </c>
      <c r="C49" s="72" t="s">
        <v>122</v>
      </c>
      <c r="D49" s="73" t="s">
        <v>140</v>
      </c>
      <c r="E49" s="166">
        <v>20</v>
      </c>
      <c r="F49" s="210">
        <v>6546</v>
      </c>
      <c r="G49" s="79">
        <v>1</v>
      </c>
      <c r="H49" s="194">
        <f t="shared" si="46"/>
        <v>16.296587754000001</v>
      </c>
      <c r="I49" s="74">
        <f t="shared" si="39"/>
        <v>20</v>
      </c>
      <c r="J49" s="209">
        <f t="shared" si="6"/>
        <v>5454</v>
      </c>
      <c r="K49" s="209">
        <f t="shared" si="40"/>
        <v>1</v>
      </c>
      <c r="L49" s="93">
        <f t="shared" si="41"/>
        <v>13.443564599999998</v>
      </c>
      <c r="M49" s="74" t="str">
        <f t="shared" si="35"/>
        <v xml:space="preserve"> </v>
      </c>
      <c r="N49" s="209">
        <f t="shared" si="9"/>
        <v>0</v>
      </c>
      <c r="O49" s="209">
        <f t="shared" si="36"/>
        <v>0</v>
      </c>
      <c r="P49" s="93" t="str">
        <f t="shared" si="42"/>
        <v xml:space="preserve"> </v>
      </c>
      <c r="Q49" s="74">
        <f t="shared" si="25"/>
        <v>20</v>
      </c>
      <c r="R49" s="209">
        <f t="shared" si="43"/>
        <v>9</v>
      </c>
      <c r="S49" s="74">
        <f t="shared" si="37"/>
        <v>20</v>
      </c>
      <c r="T49" s="209">
        <f t="shared" si="44"/>
        <v>54</v>
      </c>
      <c r="U49" s="209">
        <f t="shared" si="38"/>
        <v>1</v>
      </c>
      <c r="V49" s="93">
        <f t="shared" si="45"/>
        <v>0.13310459999999999</v>
      </c>
    </row>
    <row r="50" spans="1:22" s="203" customFormat="1" ht="12.75">
      <c r="A50" s="149">
        <v>43</v>
      </c>
      <c r="B50" s="205" t="s">
        <v>121</v>
      </c>
      <c r="C50" s="202" t="s">
        <v>122</v>
      </c>
      <c r="D50" s="151" t="s">
        <v>140</v>
      </c>
      <c r="E50" s="152">
        <v>20</v>
      </c>
      <c r="F50" s="212">
        <f>6546+(2*855)+800+400</f>
        <v>9456</v>
      </c>
      <c r="G50" s="154">
        <v>1</v>
      </c>
      <c r="H50" s="155">
        <f t="shared" si="46"/>
        <v>23.541175343999999</v>
      </c>
      <c r="I50" s="156">
        <f t="shared" si="39"/>
        <v>20</v>
      </c>
      <c r="J50" s="208">
        <f t="shared" si="6"/>
        <v>2544</v>
      </c>
      <c r="K50" s="208">
        <f t="shared" si="40"/>
        <v>1</v>
      </c>
      <c r="L50" s="158">
        <f t="shared" si="41"/>
        <v>6.2707055999999994</v>
      </c>
      <c r="M50" s="156" t="str">
        <f t="shared" si="35"/>
        <v xml:space="preserve"> </v>
      </c>
      <c r="N50" s="208">
        <f t="shared" si="9"/>
        <v>0</v>
      </c>
      <c r="O50" s="208">
        <f t="shared" si="36"/>
        <v>0</v>
      </c>
      <c r="P50" s="158" t="str">
        <f t="shared" si="42"/>
        <v xml:space="preserve"> </v>
      </c>
      <c r="Q50" s="156">
        <f t="shared" si="25"/>
        <v>20</v>
      </c>
      <c r="R50" s="208">
        <f t="shared" si="43"/>
        <v>4</v>
      </c>
      <c r="S50" s="156">
        <f t="shared" si="37"/>
        <v>20</v>
      </c>
      <c r="T50" s="208">
        <f t="shared" si="44"/>
        <v>144</v>
      </c>
      <c r="U50" s="208">
        <f t="shared" si="38"/>
        <v>1</v>
      </c>
      <c r="V50" s="158">
        <f t="shared" si="45"/>
        <v>0.35494559999999997</v>
      </c>
    </row>
    <row r="51" spans="1:22" s="200" customFormat="1" ht="12.75">
      <c r="A51" s="189">
        <v>44</v>
      </c>
      <c r="B51" s="190" t="s">
        <v>123</v>
      </c>
      <c r="C51" s="191" t="s">
        <v>124</v>
      </c>
      <c r="D51" s="192" t="s">
        <v>17</v>
      </c>
      <c r="E51" s="166">
        <v>12</v>
      </c>
      <c r="F51" s="210">
        <v>1050</v>
      </c>
      <c r="G51" s="79">
        <v>32</v>
      </c>
      <c r="H51" s="194">
        <f t="shared" si="14"/>
        <v>30.113584703999997</v>
      </c>
      <c r="I51" s="195" t="str">
        <f t="shared" si="15"/>
        <v xml:space="preserve"> </v>
      </c>
      <c r="J51" s="196">
        <f t="shared" si="6"/>
        <v>0</v>
      </c>
      <c r="K51" s="196">
        <f t="shared" si="7"/>
        <v>0</v>
      </c>
      <c r="L51" s="197" t="str">
        <f t="shared" si="8"/>
        <v xml:space="preserve"> </v>
      </c>
      <c r="M51" s="166" t="str">
        <f t="shared" si="35"/>
        <v xml:space="preserve"> </v>
      </c>
      <c r="N51" s="167">
        <f t="shared" si="9"/>
        <v>0</v>
      </c>
      <c r="O51" s="167">
        <f t="shared" si="36"/>
        <v>0</v>
      </c>
      <c r="P51" s="168" t="str">
        <f t="shared" si="10"/>
        <v xml:space="preserve"> </v>
      </c>
      <c r="Q51" s="164" t="str">
        <f t="shared" si="2"/>
        <v xml:space="preserve"> </v>
      </c>
      <c r="R51" s="165">
        <f t="shared" si="11"/>
        <v>0</v>
      </c>
      <c r="S51" s="166" t="str">
        <f t="shared" si="37"/>
        <v xml:space="preserve"> </v>
      </c>
      <c r="T51" s="167">
        <f t="shared" ref="T51:T60" si="71">IF(N51&gt;0,N51,IF(Q51=25,J51-((R51/K51)*787),IF(Q51=20,J51-((R51/K51)*600),IF(Q51=16,J51-((R51/K51)*475),0))))</f>
        <v>0</v>
      </c>
      <c r="U51" s="167">
        <f t="shared" si="38"/>
        <v>0</v>
      </c>
      <c r="V51" s="168" t="str">
        <f t="shared" si="13"/>
        <v xml:space="preserve"> </v>
      </c>
    </row>
    <row r="52" spans="1:22" s="200" customFormat="1" ht="12.75">
      <c r="A52" s="189">
        <v>45</v>
      </c>
      <c r="B52" s="190" t="s">
        <v>123</v>
      </c>
      <c r="C52" s="191" t="s">
        <v>124</v>
      </c>
      <c r="D52" s="192" t="s">
        <v>17</v>
      </c>
      <c r="E52" s="166">
        <v>12</v>
      </c>
      <c r="F52" s="210">
        <v>1100</v>
      </c>
      <c r="G52" s="79">
        <v>4</v>
      </c>
      <c r="H52" s="194">
        <f t="shared" si="14"/>
        <v>3.9434456159999995</v>
      </c>
      <c r="I52" s="195" t="str">
        <f t="shared" si="15"/>
        <v xml:space="preserve"> </v>
      </c>
      <c r="J52" s="196">
        <f t="shared" si="6"/>
        <v>0</v>
      </c>
      <c r="K52" s="196">
        <f t="shared" si="7"/>
        <v>0</v>
      </c>
      <c r="L52" s="197" t="str">
        <f t="shared" si="8"/>
        <v xml:space="preserve"> </v>
      </c>
      <c r="M52" s="166" t="str">
        <f t="shared" si="35"/>
        <v xml:space="preserve"> </v>
      </c>
      <c r="N52" s="167">
        <f t="shared" si="9"/>
        <v>0</v>
      </c>
      <c r="O52" s="167">
        <f t="shared" si="36"/>
        <v>0</v>
      </c>
      <c r="P52" s="168" t="str">
        <f t="shared" si="10"/>
        <v xml:space="preserve"> </v>
      </c>
      <c r="Q52" s="164" t="str">
        <f t="shared" si="2"/>
        <v xml:space="preserve"> </v>
      </c>
      <c r="R52" s="165">
        <f t="shared" si="11"/>
        <v>0</v>
      </c>
      <c r="S52" s="166" t="str">
        <f t="shared" si="37"/>
        <v xml:space="preserve"> </v>
      </c>
      <c r="T52" s="167">
        <f t="shared" si="71"/>
        <v>0</v>
      </c>
      <c r="U52" s="167">
        <f t="shared" si="38"/>
        <v>0</v>
      </c>
      <c r="V52" s="168" t="str">
        <f t="shared" si="13"/>
        <v xml:space="preserve"> </v>
      </c>
    </row>
    <row r="53" spans="1:22" s="200" customFormat="1" ht="12.75">
      <c r="A53" s="189">
        <v>46</v>
      </c>
      <c r="B53" s="190" t="s">
        <v>123</v>
      </c>
      <c r="C53" s="191" t="s">
        <v>124</v>
      </c>
      <c r="D53" s="192" t="s">
        <v>17</v>
      </c>
      <c r="E53" s="166">
        <v>12</v>
      </c>
      <c r="F53" s="210">
        <v>1300</v>
      </c>
      <c r="G53" s="79">
        <v>8</v>
      </c>
      <c r="H53" s="194">
        <f t="shared" si="14"/>
        <v>9.320871455999999</v>
      </c>
      <c r="I53" s="195" t="str">
        <f t="shared" si="15"/>
        <v xml:space="preserve"> </v>
      </c>
      <c r="J53" s="196">
        <f t="shared" si="6"/>
        <v>0</v>
      </c>
      <c r="K53" s="196">
        <f t="shared" si="7"/>
        <v>0</v>
      </c>
      <c r="L53" s="197" t="str">
        <f t="shared" si="8"/>
        <v xml:space="preserve"> </v>
      </c>
      <c r="M53" s="166" t="str">
        <f t="shared" si="35"/>
        <v xml:space="preserve"> </v>
      </c>
      <c r="N53" s="167">
        <f t="shared" si="9"/>
        <v>0</v>
      </c>
      <c r="O53" s="167">
        <f t="shared" si="36"/>
        <v>0</v>
      </c>
      <c r="P53" s="168" t="str">
        <f t="shared" si="10"/>
        <v xml:space="preserve"> </v>
      </c>
      <c r="Q53" s="164" t="str">
        <f t="shared" si="2"/>
        <v xml:space="preserve"> </v>
      </c>
      <c r="R53" s="165">
        <f t="shared" si="11"/>
        <v>0</v>
      </c>
      <c r="S53" s="166" t="str">
        <f t="shared" si="37"/>
        <v xml:space="preserve"> </v>
      </c>
      <c r="T53" s="167">
        <f t="shared" si="71"/>
        <v>0</v>
      </c>
      <c r="U53" s="167">
        <f t="shared" si="38"/>
        <v>0</v>
      </c>
      <c r="V53" s="168" t="str">
        <f t="shared" si="13"/>
        <v xml:space="preserve"> </v>
      </c>
    </row>
    <row r="54" spans="1:22" s="200" customFormat="1" ht="12.75">
      <c r="A54" s="189">
        <v>47</v>
      </c>
      <c r="B54" s="190" t="s">
        <v>123</v>
      </c>
      <c r="C54" s="191" t="s">
        <v>124</v>
      </c>
      <c r="D54" s="192" t="s">
        <v>17</v>
      </c>
      <c r="E54" s="166">
        <v>12</v>
      </c>
      <c r="F54" s="210">
        <v>1350</v>
      </c>
      <c r="G54" s="79">
        <v>132</v>
      </c>
      <c r="H54" s="194">
        <f t="shared" si="14"/>
        <v>159.709547448</v>
      </c>
      <c r="I54" s="195" t="str">
        <f t="shared" si="15"/>
        <v xml:space="preserve"> </v>
      </c>
      <c r="J54" s="196">
        <f t="shared" si="6"/>
        <v>0</v>
      </c>
      <c r="K54" s="196">
        <f t="shared" si="7"/>
        <v>0</v>
      </c>
      <c r="L54" s="197" t="str">
        <f t="shared" si="8"/>
        <v xml:space="preserve"> </v>
      </c>
      <c r="M54" s="166" t="str">
        <f t="shared" si="35"/>
        <v xml:space="preserve"> </v>
      </c>
      <c r="N54" s="167">
        <f t="shared" si="9"/>
        <v>0</v>
      </c>
      <c r="O54" s="167">
        <f t="shared" si="36"/>
        <v>0</v>
      </c>
      <c r="P54" s="168" t="str">
        <f t="shared" si="10"/>
        <v xml:space="preserve"> </v>
      </c>
      <c r="Q54" s="164" t="str">
        <f t="shared" si="2"/>
        <v xml:space="preserve"> </v>
      </c>
      <c r="R54" s="165">
        <f t="shared" si="11"/>
        <v>0</v>
      </c>
      <c r="S54" s="166" t="str">
        <f t="shared" si="37"/>
        <v xml:space="preserve"> </v>
      </c>
      <c r="T54" s="167">
        <f t="shared" si="71"/>
        <v>0</v>
      </c>
      <c r="U54" s="167">
        <f t="shared" si="38"/>
        <v>0</v>
      </c>
      <c r="V54" s="168" t="str">
        <f t="shared" si="13"/>
        <v xml:space="preserve"> </v>
      </c>
    </row>
    <row r="55" spans="1:22" s="200" customFormat="1" ht="12.75">
      <c r="A55" s="189">
        <v>48</v>
      </c>
      <c r="B55" s="190" t="s">
        <v>123</v>
      </c>
      <c r="C55" s="191" t="s">
        <v>124</v>
      </c>
      <c r="D55" s="192" t="s">
        <v>17</v>
      </c>
      <c r="E55" s="166">
        <v>12</v>
      </c>
      <c r="F55" s="210">
        <v>1550</v>
      </c>
      <c r="G55" s="79">
        <v>514</v>
      </c>
      <c r="H55" s="194">
        <f t="shared" si="14"/>
        <v>714.03252778799992</v>
      </c>
      <c r="I55" s="195" t="str">
        <f t="shared" si="15"/>
        <v xml:space="preserve"> </v>
      </c>
      <c r="J55" s="196">
        <f t="shared" si="6"/>
        <v>0</v>
      </c>
      <c r="K55" s="196">
        <f t="shared" si="7"/>
        <v>0</v>
      </c>
      <c r="L55" s="197" t="str">
        <f t="shared" si="8"/>
        <v xml:space="preserve"> </v>
      </c>
      <c r="M55" s="166" t="str">
        <f t="shared" si="35"/>
        <v xml:space="preserve"> </v>
      </c>
      <c r="N55" s="167">
        <f t="shared" si="9"/>
        <v>0</v>
      </c>
      <c r="O55" s="167">
        <f t="shared" si="36"/>
        <v>0</v>
      </c>
      <c r="P55" s="168" t="str">
        <f t="shared" si="10"/>
        <v xml:space="preserve"> </v>
      </c>
      <c r="Q55" s="164" t="str">
        <f t="shared" si="2"/>
        <v xml:space="preserve"> </v>
      </c>
      <c r="R55" s="165">
        <f t="shared" si="11"/>
        <v>0</v>
      </c>
      <c r="S55" s="166" t="str">
        <f t="shared" si="37"/>
        <v xml:space="preserve"> </v>
      </c>
      <c r="T55" s="167">
        <f t="shared" si="71"/>
        <v>0</v>
      </c>
      <c r="U55" s="167">
        <f t="shared" si="38"/>
        <v>0</v>
      </c>
      <c r="V55" s="168" t="str">
        <f t="shared" si="13"/>
        <v xml:space="preserve"> </v>
      </c>
    </row>
    <row r="56" spans="1:22" s="200" customFormat="1" ht="12.75">
      <c r="A56" s="189">
        <v>49</v>
      </c>
      <c r="B56" s="190" t="s">
        <v>123</v>
      </c>
      <c r="C56" s="191" t="s">
        <v>124</v>
      </c>
      <c r="D56" s="192" t="s">
        <v>17</v>
      </c>
      <c r="E56" s="166">
        <v>12</v>
      </c>
      <c r="F56" s="210">
        <v>250</v>
      </c>
      <c r="G56" s="79">
        <v>4</v>
      </c>
      <c r="H56" s="194">
        <f t="shared" si="14"/>
        <v>0.89623763999999995</v>
      </c>
      <c r="I56" s="195" t="str">
        <f t="shared" si="15"/>
        <v xml:space="preserve"> </v>
      </c>
      <c r="J56" s="196">
        <f t="shared" si="6"/>
        <v>0</v>
      </c>
      <c r="K56" s="196">
        <f t="shared" si="7"/>
        <v>0</v>
      </c>
      <c r="L56" s="197" t="str">
        <f t="shared" si="8"/>
        <v xml:space="preserve"> </v>
      </c>
      <c r="M56" s="166" t="str">
        <f t="shared" si="35"/>
        <v xml:space="preserve"> </v>
      </c>
      <c r="N56" s="167">
        <f t="shared" si="9"/>
        <v>0</v>
      </c>
      <c r="O56" s="167">
        <f t="shared" si="36"/>
        <v>0</v>
      </c>
      <c r="P56" s="168" t="str">
        <f t="shared" si="10"/>
        <v xml:space="preserve"> </v>
      </c>
      <c r="Q56" s="164" t="str">
        <f t="shared" si="2"/>
        <v xml:space="preserve"> </v>
      </c>
      <c r="R56" s="165">
        <f t="shared" si="11"/>
        <v>0</v>
      </c>
      <c r="S56" s="166" t="str">
        <f t="shared" si="37"/>
        <v xml:space="preserve"> </v>
      </c>
      <c r="T56" s="167">
        <f t="shared" si="71"/>
        <v>0</v>
      </c>
      <c r="U56" s="167">
        <f t="shared" si="38"/>
        <v>0</v>
      </c>
      <c r="V56" s="168" t="str">
        <f t="shared" si="13"/>
        <v xml:space="preserve"> </v>
      </c>
    </row>
    <row r="57" spans="1:22" s="200" customFormat="1" ht="12.75">
      <c r="A57" s="189">
        <v>50</v>
      </c>
      <c r="B57" s="190" t="s">
        <v>123</v>
      </c>
      <c r="C57" s="191" t="s">
        <v>124</v>
      </c>
      <c r="D57" s="192" t="s">
        <v>17</v>
      </c>
      <c r="E57" s="166">
        <v>12</v>
      </c>
      <c r="F57" s="210">
        <v>350</v>
      </c>
      <c r="G57" s="79">
        <v>4</v>
      </c>
      <c r="H57" s="194">
        <f t="shared" si="14"/>
        <v>1.2547326959999998</v>
      </c>
      <c r="I57" s="195" t="str">
        <f t="shared" si="15"/>
        <v xml:space="preserve"> </v>
      </c>
      <c r="J57" s="196">
        <f t="shared" si="6"/>
        <v>0</v>
      </c>
      <c r="K57" s="196">
        <f t="shared" si="7"/>
        <v>0</v>
      </c>
      <c r="L57" s="197" t="str">
        <f t="shared" si="8"/>
        <v xml:space="preserve"> </v>
      </c>
      <c r="M57" s="166" t="str">
        <f t="shared" si="35"/>
        <v xml:space="preserve"> </v>
      </c>
      <c r="N57" s="167">
        <f t="shared" si="9"/>
        <v>0</v>
      </c>
      <c r="O57" s="167">
        <f t="shared" si="36"/>
        <v>0</v>
      </c>
      <c r="P57" s="168" t="str">
        <f t="shared" si="10"/>
        <v xml:space="preserve"> </v>
      </c>
      <c r="Q57" s="164" t="str">
        <f t="shared" si="2"/>
        <v xml:space="preserve"> </v>
      </c>
      <c r="R57" s="165">
        <f t="shared" si="11"/>
        <v>0</v>
      </c>
      <c r="S57" s="166" t="str">
        <f t="shared" si="37"/>
        <v xml:space="preserve"> </v>
      </c>
      <c r="T57" s="167">
        <f t="shared" si="71"/>
        <v>0</v>
      </c>
      <c r="U57" s="167">
        <f t="shared" si="38"/>
        <v>0</v>
      </c>
      <c r="V57" s="168" t="str">
        <f t="shared" si="13"/>
        <v xml:space="preserve"> </v>
      </c>
    </row>
    <row r="58" spans="1:22" s="200" customFormat="1" ht="12.75">
      <c r="A58" s="189">
        <v>51</v>
      </c>
      <c r="B58" s="190" t="s">
        <v>123</v>
      </c>
      <c r="C58" s="191" t="s">
        <v>124</v>
      </c>
      <c r="D58" s="192" t="s">
        <v>17</v>
      </c>
      <c r="E58" s="166">
        <v>12</v>
      </c>
      <c r="F58" s="210">
        <v>400</v>
      </c>
      <c r="G58" s="79">
        <v>16</v>
      </c>
      <c r="H58" s="194">
        <f t="shared" si="14"/>
        <v>5.7359208959999997</v>
      </c>
      <c r="I58" s="195" t="str">
        <f t="shared" si="15"/>
        <v xml:space="preserve"> </v>
      </c>
      <c r="J58" s="196">
        <f t="shared" si="6"/>
        <v>0</v>
      </c>
      <c r="K58" s="196">
        <f t="shared" si="7"/>
        <v>0</v>
      </c>
      <c r="L58" s="197" t="str">
        <f t="shared" si="8"/>
        <v xml:space="preserve"> </v>
      </c>
      <c r="M58" s="166" t="str">
        <f t="shared" si="35"/>
        <v xml:space="preserve"> </v>
      </c>
      <c r="N58" s="167">
        <f t="shared" si="9"/>
        <v>0</v>
      </c>
      <c r="O58" s="167">
        <f t="shared" si="36"/>
        <v>0</v>
      </c>
      <c r="P58" s="168" t="str">
        <f t="shared" si="10"/>
        <v xml:space="preserve"> </v>
      </c>
      <c r="Q58" s="164" t="str">
        <f t="shared" si="2"/>
        <v xml:space="preserve"> </v>
      </c>
      <c r="R58" s="165">
        <f t="shared" si="11"/>
        <v>0</v>
      </c>
      <c r="S58" s="166" t="str">
        <f t="shared" si="37"/>
        <v xml:space="preserve"> </v>
      </c>
      <c r="T58" s="167">
        <f t="shared" si="71"/>
        <v>0</v>
      </c>
      <c r="U58" s="167">
        <f t="shared" si="38"/>
        <v>0</v>
      </c>
      <c r="V58" s="168" t="str">
        <f t="shared" si="13"/>
        <v xml:space="preserve"> </v>
      </c>
    </row>
    <row r="59" spans="1:22" s="200" customFormat="1" ht="12.75">
      <c r="A59" s="189">
        <v>52</v>
      </c>
      <c r="B59" s="190" t="s">
        <v>123</v>
      </c>
      <c r="C59" s="191" t="s">
        <v>124</v>
      </c>
      <c r="D59" s="192" t="s">
        <v>17</v>
      </c>
      <c r="E59" s="166">
        <v>12</v>
      </c>
      <c r="F59" s="210">
        <v>450</v>
      </c>
      <c r="G59" s="79">
        <v>18</v>
      </c>
      <c r="H59" s="194">
        <f t="shared" si="14"/>
        <v>7.2595248839999984</v>
      </c>
      <c r="I59" s="195" t="str">
        <f t="shared" si="15"/>
        <v xml:space="preserve"> </v>
      </c>
      <c r="J59" s="196">
        <f t="shared" si="6"/>
        <v>0</v>
      </c>
      <c r="K59" s="196">
        <f t="shared" si="7"/>
        <v>0</v>
      </c>
      <c r="L59" s="197" t="str">
        <f t="shared" si="8"/>
        <v xml:space="preserve"> </v>
      </c>
      <c r="M59" s="166" t="str">
        <f t="shared" si="35"/>
        <v xml:space="preserve"> </v>
      </c>
      <c r="N59" s="167">
        <f t="shared" si="9"/>
        <v>0</v>
      </c>
      <c r="O59" s="167">
        <f t="shared" si="36"/>
        <v>0</v>
      </c>
      <c r="P59" s="168" t="str">
        <f t="shared" si="10"/>
        <v xml:space="preserve"> </v>
      </c>
      <c r="Q59" s="164" t="str">
        <f t="shared" si="2"/>
        <v xml:space="preserve"> </v>
      </c>
      <c r="R59" s="165">
        <f t="shared" si="11"/>
        <v>0</v>
      </c>
      <c r="S59" s="166" t="str">
        <f t="shared" si="37"/>
        <v xml:space="preserve"> </v>
      </c>
      <c r="T59" s="167">
        <f t="shared" si="71"/>
        <v>0</v>
      </c>
      <c r="U59" s="167">
        <f t="shared" si="38"/>
        <v>0</v>
      </c>
      <c r="V59" s="168" t="str">
        <f t="shared" si="13"/>
        <v xml:space="preserve"> </v>
      </c>
    </row>
    <row r="60" spans="1:22" s="200" customFormat="1" ht="12.75">
      <c r="A60" s="189">
        <v>53</v>
      </c>
      <c r="B60" s="190" t="s">
        <v>123</v>
      </c>
      <c r="C60" s="191" t="s">
        <v>124</v>
      </c>
      <c r="D60" s="192" t="s">
        <v>17</v>
      </c>
      <c r="E60" s="166">
        <v>12</v>
      </c>
      <c r="F60" s="210">
        <v>650</v>
      </c>
      <c r="G60" s="79">
        <v>4</v>
      </c>
      <c r="H60" s="194">
        <f t="shared" si="14"/>
        <v>2.3302178639999998</v>
      </c>
      <c r="I60" s="195" t="str">
        <f t="shared" si="15"/>
        <v xml:space="preserve"> </v>
      </c>
      <c r="J60" s="196">
        <f t="shared" si="6"/>
        <v>0</v>
      </c>
      <c r="K60" s="196">
        <f t="shared" si="7"/>
        <v>0</v>
      </c>
      <c r="L60" s="197" t="str">
        <f t="shared" si="8"/>
        <v xml:space="preserve"> </v>
      </c>
      <c r="M60" s="166" t="str">
        <f t="shared" si="35"/>
        <v xml:space="preserve"> </v>
      </c>
      <c r="N60" s="167">
        <f t="shared" si="9"/>
        <v>0</v>
      </c>
      <c r="O60" s="167">
        <f t="shared" si="36"/>
        <v>0</v>
      </c>
      <c r="P60" s="168" t="str">
        <f t="shared" si="10"/>
        <v xml:space="preserve"> </v>
      </c>
      <c r="Q60" s="164" t="str">
        <f t="shared" si="2"/>
        <v xml:space="preserve"> </v>
      </c>
      <c r="R60" s="165">
        <f t="shared" si="11"/>
        <v>0</v>
      </c>
      <c r="S60" s="166" t="str">
        <f t="shared" si="37"/>
        <v xml:space="preserve"> </v>
      </c>
      <c r="T60" s="167">
        <f t="shared" si="71"/>
        <v>0</v>
      </c>
      <c r="U60" s="167">
        <f t="shared" si="38"/>
        <v>0</v>
      </c>
      <c r="V60" s="168" t="str">
        <f t="shared" si="13"/>
        <v xml:space="preserve"> </v>
      </c>
    </row>
    <row r="61" spans="1:22" s="200" customFormat="1" ht="12.75">
      <c r="A61" s="189">
        <v>54</v>
      </c>
      <c r="B61" s="190" t="s">
        <v>123</v>
      </c>
      <c r="C61" s="191" t="s">
        <v>124</v>
      </c>
      <c r="D61" s="192" t="s">
        <v>17</v>
      </c>
      <c r="E61" s="166">
        <v>12</v>
      </c>
      <c r="F61" s="210">
        <v>700</v>
      </c>
      <c r="G61" s="79">
        <v>18</v>
      </c>
      <c r="H61" s="194">
        <f t="shared" si="14"/>
        <v>11.292594263999998</v>
      </c>
      <c r="I61" s="195" t="str">
        <f t="shared" si="15"/>
        <v xml:space="preserve"> </v>
      </c>
      <c r="J61" s="196">
        <f t="shared" si="6"/>
        <v>0</v>
      </c>
      <c r="K61" s="196">
        <f t="shared" si="7"/>
        <v>0</v>
      </c>
      <c r="L61" s="197" t="str">
        <f t="shared" si="8"/>
        <v xml:space="preserve"> </v>
      </c>
      <c r="M61" s="166" t="str">
        <f t="shared" si="35"/>
        <v xml:space="preserve"> </v>
      </c>
      <c r="N61" s="167">
        <f t="shared" si="9"/>
        <v>0</v>
      </c>
      <c r="O61" s="167">
        <f t="shared" si="36"/>
        <v>0</v>
      </c>
      <c r="P61" s="168" t="str">
        <f t="shared" si="10"/>
        <v xml:space="preserve"> </v>
      </c>
      <c r="Q61" s="164" t="str">
        <f t="shared" si="2"/>
        <v xml:space="preserve"> </v>
      </c>
      <c r="R61" s="165">
        <f t="shared" si="11"/>
        <v>0</v>
      </c>
      <c r="S61" s="166" t="str">
        <f t="shared" si="37"/>
        <v xml:space="preserve"> </v>
      </c>
      <c r="T61" s="167">
        <f>IF($N61&gt;0,$N61,IF($Q61=25,$J61-(($R61/$K61)*787),IF($Q61=20,$J61-(($R61/$K61)*600),IF($Q61=16,$J61-(($R61/$K61)*475),0))))</f>
        <v>0</v>
      </c>
      <c r="U61" s="167">
        <f t="shared" si="38"/>
        <v>0</v>
      </c>
      <c r="V61" s="168" t="str">
        <f t="shared" si="13"/>
        <v xml:space="preserve"> </v>
      </c>
    </row>
    <row r="62" spans="1:22" s="200" customFormat="1" ht="12.75">
      <c r="A62" s="189">
        <v>55</v>
      </c>
      <c r="B62" s="190" t="s">
        <v>123</v>
      </c>
      <c r="C62" s="191" t="s">
        <v>124</v>
      </c>
      <c r="D62" s="192" t="s">
        <v>17</v>
      </c>
      <c r="E62" s="166">
        <v>12</v>
      </c>
      <c r="F62" s="210">
        <v>750</v>
      </c>
      <c r="G62" s="79">
        <v>36</v>
      </c>
      <c r="H62" s="194">
        <f t="shared" si="14"/>
        <v>24.19841628</v>
      </c>
      <c r="I62" s="195" t="str">
        <f t="shared" si="15"/>
        <v xml:space="preserve"> </v>
      </c>
      <c r="J62" s="196">
        <f t="shared" si="6"/>
        <v>0</v>
      </c>
      <c r="K62" s="196">
        <f t="shared" si="7"/>
        <v>0</v>
      </c>
      <c r="L62" s="197" t="str">
        <f t="shared" si="8"/>
        <v xml:space="preserve"> </v>
      </c>
      <c r="M62" s="166" t="str">
        <f t="shared" si="35"/>
        <v xml:space="preserve"> </v>
      </c>
      <c r="N62" s="167">
        <f t="shared" si="9"/>
        <v>0</v>
      </c>
      <c r="O62" s="167">
        <f t="shared" si="36"/>
        <v>0</v>
      </c>
      <c r="P62" s="168" t="str">
        <f t="shared" si="10"/>
        <v xml:space="preserve"> </v>
      </c>
      <c r="Q62" s="164" t="str">
        <f t="shared" si="2"/>
        <v xml:space="preserve"> </v>
      </c>
      <c r="R62" s="165">
        <f t="shared" si="11"/>
        <v>0</v>
      </c>
      <c r="S62" s="166" t="str">
        <f t="shared" si="37"/>
        <v xml:space="preserve"> </v>
      </c>
      <c r="T62" s="167">
        <f>IF($N62&gt;0,$N62,IF($Q62=25,$J62-(($R62/$K62)*787),IF($Q62=20,$J62-(($R62/$K62)*600),IF($Q62=16,$J62-(($R62/$K62)*475),0))))</f>
        <v>0</v>
      </c>
      <c r="U62" s="167">
        <f t="shared" si="38"/>
        <v>0</v>
      </c>
      <c r="V62" s="168" t="str">
        <f t="shared" si="13"/>
        <v xml:space="preserve"> </v>
      </c>
    </row>
    <row r="63" spans="1:22" s="200" customFormat="1" ht="12.75">
      <c r="A63" s="189">
        <v>56</v>
      </c>
      <c r="B63" s="190" t="s">
        <v>123</v>
      </c>
      <c r="C63" s="191" t="s">
        <v>124</v>
      </c>
      <c r="D63" s="192" t="s">
        <v>17</v>
      </c>
      <c r="E63" s="166">
        <v>12</v>
      </c>
      <c r="F63" s="210">
        <v>800</v>
      </c>
      <c r="G63" s="79">
        <v>36</v>
      </c>
      <c r="H63" s="194">
        <f t="shared" si="14"/>
        <v>25.811644031999997</v>
      </c>
      <c r="I63" s="195" t="str">
        <f t="shared" si="15"/>
        <v xml:space="preserve"> </v>
      </c>
      <c r="J63" s="196">
        <f t="shared" si="6"/>
        <v>0</v>
      </c>
      <c r="K63" s="196">
        <f t="shared" si="7"/>
        <v>0</v>
      </c>
      <c r="L63" s="197" t="str">
        <f t="shared" si="8"/>
        <v xml:space="preserve"> </v>
      </c>
      <c r="M63" s="166" t="str">
        <f t="shared" si="35"/>
        <v xml:space="preserve"> </v>
      </c>
      <c r="N63" s="167">
        <f t="shared" si="9"/>
        <v>0</v>
      </c>
      <c r="O63" s="167">
        <f t="shared" si="36"/>
        <v>0</v>
      </c>
      <c r="P63" s="168" t="str">
        <f t="shared" si="10"/>
        <v xml:space="preserve"> </v>
      </c>
      <c r="Q63" s="164" t="str">
        <f t="shared" si="2"/>
        <v xml:space="preserve"> </v>
      </c>
      <c r="R63" s="165">
        <f t="shared" si="11"/>
        <v>0</v>
      </c>
      <c r="S63" s="166" t="str">
        <f t="shared" si="37"/>
        <v xml:space="preserve"> </v>
      </c>
      <c r="T63" s="167">
        <f>IF($N63&gt;0,$N63,IF($Q63=25,$J63-(($R63/$K63)*787),IF($Q63=20,$J63-(($R63/$K63)*600),IF($Q63=16,$J63-(($R63/$K63)*475),0))))</f>
        <v>0</v>
      </c>
      <c r="U63" s="167">
        <f t="shared" si="38"/>
        <v>0</v>
      </c>
      <c r="V63" s="168" t="str">
        <f t="shared" si="13"/>
        <v xml:space="preserve"> </v>
      </c>
    </row>
    <row r="64" spans="1:22" s="200" customFormat="1" ht="12.75">
      <c r="A64" s="189">
        <v>57</v>
      </c>
      <c r="B64" s="190" t="s">
        <v>123</v>
      </c>
      <c r="C64" s="191" t="s">
        <v>124</v>
      </c>
      <c r="D64" s="192" t="s">
        <v>17</v>
      </c>
      <c r="E64" s="166">
        <v>12</v>
      </c>
      <c r="F64" s="210">
        <v>850</v>
      </c>
      <c r="G64" s="79">
        <v>42</v>
      </c>
      <c r="H64" s="194">
        <f t="shared" si="14"/>
        <v>31.995683747999994</v>
      </c>
      <c r="I64" s="195" t="str">
        <f>IF(J64&gt;0,$E64," ")</f>
        <v xml:space="preserve"> </v>
      </c>
      <c r="J64" s="196">
        <f>IF($E64=25,IF((12000-$F64)&gt;=787,12000-$F64,0),IF($E64=20,IF((12000-$F64)&gt;=600,12000-$F64,0),IF($E64=16,IF((12000-$F64)&gt;=475,12000-$F64,0),0)))</f>
        <v>0</v>
      </c>
      <c r="K64" s="196">
        <f t="shared" si="7"/>
        <v>0</v>
      </c>
      <c r="L64" s="197" t="str">
        <f t="shared" si="8"/>
        <v xml:space="preserve"> </v>
      </c>
      <c r="M64" s="166" t="str">
        <f t="shared" si="35"/>
        <v xml:space="preserve"> </v>
      </c>
      <c r="N64" s="167">
        <f t="shared" si="9"/>
        <v>0</v>
      </c>
      <c r="O64" s="167">
        <f t="shared" si="36"/>
        <v>0</v>
      </c>
      <c r="P64" s="168" t="str">
        <f t="shared" si="10"/>
        <v xml:space="preserve"> </v>
      </c>
      <c r="Q64" s="164" t="str">
        <f t="shared" si="2"/>
        <v xml:space="preserve"> </v>
      </c>
      <c r="R64" s="165">
        <f t="shared" si="11"/>
        <v>0</v>
      </c>
      <c r="S64" s="166" t="str">
        <f t="shared" si="37"/>
        <v xml:space="preserve"> </v>
      </c>
      <c r="T64" s="167">
        <f>IF($N64&gt;0,$N64,IF($Q64=25,$J64-(($R64/$K64)*787),IF($Q64=20,$J64-(($R64/$K64)*600),IF($Q64=16,$J64-(($R64/$K64)*475),0))))</f>
        <v>0</v>
      </c>
      <c r="U64" s="167">
        <f t="shared" si="38"/>
        <v>0</v>
      </c>
      <c r="V64" s="168" t="str">
        <f t="shared" si="13"/>
        <v xml:space="preserve"> </v>
      </c>
    </row>
    <row r="65" spans="1:22" s="200" customFormat="1" ht="12.75">
      <c r="A65" s="189">
        <v>58</v>
      </c>
      <c r="B65" s="190" t="s">
        <v>123</v>
      </c>
      <c r="C65" s="191" t="s">
        <v>124</v>
      </c>
      <c r="D65" s="192" t="s">
        <v>17</v>
      </c>
      <c r="E65" s="166">
        <v>12</v>
      </c>
      <c r="F65" s="210">
        <v>900</v>
      </c>
      <c r="G65" s="79">
        <v>56</v>
      </c>
      <c r="H65" s="194">
        <f t="shared" si="14"/>
        <v>45.170377055999992</v>
      </c>
      <c r="I65" s="195" t="str">
        <f t="shared" ref="I65:I83" si="72">IF(J65&gt;0,$E65," ")</f>
        <v xml:space="preserve"> </v>
      </c>
      <c r="J65" s="196">
        <f>IF($E65=25,IF((12000-$F65)&gt;=787,12000-$F65,0),IF($E65=20,IF((12000-$F65)&gt;=600,12000-$F65,0),IF($E65=16,IF((12000-$F65)&gt;=475,12000-$F65,0),0)))</f>
        <v>0</v>
      </c>
      <c r="K65" s="196">
        <f t="shared" si="7"/>
        <v>0</v>
      </c>
      <c r="L65" s="197" t="str">
        <f t="shared" si="8"/>
        <v xml:space="preserve"> </v>
      </c>
      <c r="M65" s="166" t="str">
        <f t="shared" si="35"/>
        <v xml:space="preserve"> </v>
      </c>
      <c r="N65" s="167">
        <f>IF($E65=25,IF((12000-$F65)&lt;787,12000-$F65,0),IF($E65=20,IF((12000-$F65)&lt;600,12000-$F65,0),IF($E65=16,IF((12000-$F65)&lt;475,12000-$F65,0),0)))</f>
        <v>0</v>
      </c>
      <c r="O65" s="167">
        <f t="shared" si="36"/>
        <v>0</v>
      </c>
      <c r="P65" s="168" t="str">
        <f t="shared" si="10"/>
        <v xml:space="preserve"> </v>
      </c>
      <c r="Q65" s="164" t="str">
        <f t="shared" si="2"/>
        <v xml:space="preserve"> </v>
      </c>
      <c r="R65" s="165">
        <f t="shared" si="11"/>
        <v>0</v>
      </c>
      <c r="S65" s="166" t="str">
        <f t="shared" si="37"/>
        <v xml:space="preserve"> </v>
      </c>
      <c r="T65" s="167">
        <f t="shared" ref="T65:T80" si="73">IF(N65&gt;0,N65,IF(Q65=25,J65-((R65/K65)*787),IF(Q65=20,J65-((R65/K65)*600),IF(Q65=16,J65-((R65/K65)*475),0))))</f>
        <v>0</v>
      </c>
      <c r="U65" s="167">
        <f t="shared" si="38"/>
        <v>0</v>
      </c>
      <c r="V65" s="168" t="str">
        <f t="shared" si="13"/>
        <v xml:space="preserve"> </v>
      </c>
    </row>
    <row r="66" spans="1:22" s="200" customFormat="1" ht="12.75">
      <c r="A66" s="189">
        <v>59</v>
      </c>
      <c r="B66" s="190" t="s">
        <v>123</v>
      </c>
      <c r="C66" s="191" t="s">
        <v>124</v>
      </c>
      <c r="D66" s="192" t="s">
        <v>17</v>
      </c>
      <c r="E66" s="166">
        <v>12</v>
      </c>
      <c r="F66" s="210">
        <v>950</v>
      </c>
      <c r="G66" s="79">
        <v>24</v>
      </c>
      <c r="H66" s="194">
        <f t="shared" si="14"/>
        <v>20.434218191999999</v>
      </c>
      <c r="I66" s="195" t="str">
        <f t="shared" si="72"/>
        <v xml:space="preserve"> </v>
      </c>
      <c r="J66" s="196">
        <f>IF($E66=25,IF((12000-$F66)&gt;=787,12000-$F66,0),IF($E66=20,IF((12000-$F66)&gt;=600,12000-$F66,0),IF($E66=16,IF((12000-$F66)&gt;=475,12000-$F66,0),0)))</f>
        <v>0</v>
      </c>
      <c r="K66" s="196">
        <f t="shared" si="7"/>
        <v>0</v>
      </c>
      <c r="L66" s="197" t="str">
        <f t="shared" si="8"/>
        <v xml:space="preserve"> </v>
      </c>
      <c r="M66" s="166" t="str">
        <f t="shared" si="35"/>
        <v xml:space="preserve"> </v>
      </c>
      <c r="N66" s="167">
        <f t="shared" si="9"/>
        <v>0</v>
      </c>
      <c r="O66" s="167">
        <f t="shared" si="36"/>
        <v>0</v>
      </c>
      <c r="P66" s="168" t="str">
        <f t="shared" si="10"/>
        <v xml:space="preserve"> </v>
      </c>
      <c r="Q66" s="164" t="str">
        <f t="shared" si="2"/>
        <v xml:space="preserve"> </v>
      </c>
      <c r="R66" s="165">
        <f t="shared" si="11"/>
        <v>0</v>
      </c>
      <c r="S66" s="166" t="str">
        <f t="shared" si="37"/>
        <v xml:space="preserve"> </v>
      </c>
      <c r="T66" s="167">
        <f t="shared" si="73"/>
        <v>0</v>
      </c>
      <c r="U66" s="167">
        <f t="shared" si="38"/>
        <v>0</v>
      </c>
      <c r="V66" s="168" t="str">
        <f t="shared" si="13"/>
        <v xml:space="preserve"> </v>
      </c>
    </row>
    <row r="67" spans="1:22" s="200" customFormat="1" ht="12.75">
      <c r="A67" s="189">
        <v>60</v>
      </c>
      <c r="B67" s="190" t="s">
        <v>123</v>
      </c>
      <c r="C67" s="191" t="s">
        <v>124</v>
      </c>
      <c r="D67" s="192" t="s">
        <v>17</v>
      </c>
      <c r="E67" s="166">
        <v>12</v>
      </c>
      <c r="F67" s="210">
        <v>2200</v>
      </c>
      <c r="G67" s="79">
        <v>4</v>
      </c>
      <c r="H67" s="194">
        <f t="shared" si="14"/>
        <v>7.8868912319999991</v>
      </c>
      <c r="I67" s="195" t="str">
        <f t="shared" si="72"/>
        <v xml:space="preserve"> </v>
      </c>
      <c r="J67" s="196">
        <f t="shared" si="6"/>
        <v>0</v>
      </c>
      <c r="K67" s="196">
        <f t="shared" si="7"/>
        <v>0</v>
      </c>
      <c r="L67" s="197" t="str">
        <f t="shared" si="8"/>
        <v xml:space="preserve"> </v>
      </c>
      <c r="M67" s="166" t="str">
        <f t="shared" si="35"/>
        <v xml:space="preserve"> </v>
      </c>
      <c r="N67" s="167">
        <f t="shared" si="9"/>
        <v>0</v>
      </c>
      <c r="O67" s="167">
        <f t="shared" si="36"/>
        <v>0</v>
      </c>
      <c r="P67" s="168" t="str">
        <f t="shared" si="10"/>
        <v xml:space="preserve"> </v>
      </c>
      <c r="Q67" s="164" t="str">
        <f t="shared" si="2"/>
        <v xml:space="preserve"> </v>
      </c>
      <c r="R67" s="165">
        <f t="shared" si="11"/>
        <v>0</v>
      </c>
      <c r="S67" s="166" t="str">
        <f t="shared" si="37"/>
        <v xml:space="preserve"> </v>
      </c>
      <c r="T67" s="167">
        <f t="shared" si="73"/>
        <v>0</v>
      </c>
      <c r="U67" s="167">
        <f t="shared" si="38"/>
        <v>0</v>
      </c>
      <c r="V67" s="168" t="str">
        <f t="shared" si="13"/>
        <v xml:space="preserve"> </v>
      </c>
    </row>
    <row r="68" spans="1:22" s="200" customFormat="1" ht="12.75">
      <c r="A68" s="189">
        <v>61</v>
      </c>
      <c r="B68" s="190" t="s">
        <v>123</v>
      </c>
      <c r="C68" s="191" t="s">
        <v>124</v>
      </c>
      <c r="D68" s="192" t="s">
        <v>17</v>
      </c>
      <c r="E68" s="166">
        <v>12</v>
      </c>
      <c r="F68" s="210">
        <v>2300</v>
      </c>
      <c r="G68" s="79">
        <v>14</v>
      </c>
      <c r="H68" s="194">
        <f t="shared" si="14"/>
        <v>28.858852007999996</v>
      </c>
      <c r="I68" s="195" t="str">
        <f t="shared" si="72"/>
        <v xml:space="preserve"> </v>
      </c>
      <c r="J68" s="196">
        <f t="shared" si="6"/>
        <v>0</v>
      </c>
      <c r="K68" s="196">
        <f t="shared" si="7"/>
        <v>0</v>
      </c>
      <c r="L68" s="197" t="str">
        <f t="shared" si="8"/>
        <v xml:space="preserve"> </v>
      </c>
      <c r="M68" s="166" t="str">
        <f t="shared" si="35"/>
        <v xml:space="preserve"> </v>
      </c>
      <c r="N68" s="167">
        <f t="shared" si="9"/>
        <v>0</v>
      </c>
      <c r="O68" s="167">
        <f t="shared" si="36"/>
        <v>0</v>
      </c>
      <c r="P68" s="168" t="str">
        <f t="shared" si="10"/>
        <v xml:space="preserve"> </v>
      </c>
      <c r="Q68" s="164" t="str">
        <f t="shared" si="2"/>
        <v xml:space="preserve"> </v>
      </c>
      <c r="R68" s="165">
        <f t="shared" si="11"/>
        <v>0</v>
      </c>
      <c r="S68" s="166" t="str">
        <f t="shared" si="37"/>
        <v xml:space="preserve"> </v>
      </c>
      <c r="T68" s="167">
        <f t="shared" si="73"/>
        <v>0</v>
      </c>
      <c r="U68" s="167">
        <f t="shared" si="38"/>
        <v>0</v>
      </c>
      <c r="V68" s="168" t="str">
        <f t="shared" si="13"/>
        <v xml:space="preserve"> </v>
      </c>
    </row>
    <row r="69" spans="1:22" s="200" customFormat="1" ht="12.75">
      <c r="A69" s="189">
        <v>62</v>
      </c>
      <c r="B69" s="190" t="s">
        <v>123</v>
      </c>
      <c r="C69" s="191" t="s">
        <v>124</v>
      </c>
      <c r="D69" s="192" t="s">
        <v>17</v>
      </c>
      <c r="E69" s="166">
        <v>12</v>
      </c>
      <c r="F69" s="210">
        <v>2600</v>
      </c>
      <c r="G69" s="79">
        <v>4</v>
      </c>
      <c r="H69" s="194">
        <f t="shared" si="14"/>
        <v>9.320871455999999</v>
      </c>
      <c r="I69" s="195" t="str">
        <f t="shared" si="72"/>
        <v xml:space="preserve"> </v>
      </c>
      <c r="J69" s="196">
        <f>IF($E69=25,IF((12000-$F69)&gt;=787,12000-$F69,0),IF($E69=20,IF((12000-$F69)&gt;=600,12000-$F69,0),IF($E69=16,IF((12000-$F69)&gt;=475,12000-$F69,0),0)))</f>
        <v>0</v>
      </c>
      <c r="K69" s="196">
        <f t="shared" si="7"/>
        <v>0</v>
      </c>
      <c r="L69" s="197" t="str">
        <f t="shared" si="8"/>
        <v xml:space="preserve"> </v>
      </c>
      <c r="M69" s="166" t="str">
        <f t="shared" si="35"/>
        <v xml:space="preserve"> </v>
      </c>
      <c r="N69" s="167">
        <f t="shared" si="9"/>
        <v>0</v>
      </c>
      <c r="O69" s="167">
        <f t="shared" si="36"/>
        <v>0</v>
      </c>
      <c r="P69" s="168" t="str">
        <f t="shared" si="10"/>
        <v xml:space="preserve"> </v>
      </c>
      <c r="Q69" s="164" t="str">
        <f t="shared" si="2"/>
        <v xml:space="preserve"> </v>
      </c>
      <c r="R69" s="165">
        <f t="shared" si="11"/>
        <v>0</v>
      </c>
      <c r="S69" s="166" t="str">
        <f t="shared" si="37"/>
        <v xml:space="preserve"> </v>
      </c>
      <c r="T69" s="167">
        <f t="shared" si="73"/>
        <v>0</v>
      </c>
      <c r="U69" s="167">
        <f t="shared" si="38"/>
        <v>0</v>
      </c>
      <c r="V69" s="168" t="str">
        <f t="shared" si="13"/>
        <v xml:space="preserve"> </v>
      </c>
    </row>
    <row r="70" spans="1:22" s="200" customFormat="1" ht="12.75">
      <c r="A70" s="189">
        <v>63</v>
      </c>
      <c r="B70" s="190" t="s">
        <v>123</v>
      </c>
      <c r="C70" s="191" t="s">
        <v>124</v>
      </c>
      <c r="D70" s="192" t="s">
        <v>17</v>
      </c>
      <c r="E70" s="166">
        <v>12</v>
      </c>
      <c r="F70" s="210">
        <v>2700</v>
      </c>
      <c r="G70" s="79">
        <v>14</v>
      </c>
      <c r="H70" s="194">
        <f t="shared" si="14"/>
        <v>33.877782791999998</v>
      </c>
      <c r="I70" s="195" t="str">
        <f t="shared" si="72"/>
        <v xml:space="preserve"> </v>
      </c>
      <c r="J70" s="196">
        <f t="shared" si="6"/>
        <v>0</v>
      </c>
      <c r="K70" s="196">
        <f t="shared" si="7"/>
        <v>0</v>
      </c>
      <c r="L70" s="197" t="str">
        <f t="shared" si="8"/>
        <v xml:space="preserve"> </v>
      </c>
      <c r="M70" s="166" t="str">
        <f t="shared" si="35"/>
        <v xml:space="preserve"> </v>
      </c>
      <c r="N70" s="167">
        <f t="shared" si="9"/>
        <v>0</v>
      </c>
      <c r="O70" s="167">
        <f t="shared" si="36"/>
        <v>0</v>
      </c>
      <c r="P70" s="168" t="str">
        <f t="shared" si="10"/>
        <v xml:space="preserve"> </v>
      </c>
      <c r="Q70" s="164" t="str">
        <f t="shared" si="2"/>
        <v xml:space="preserve"> </v>
      </c>
      <c r="R70" s="165">
        <f t="shared" si="11"/>
        <v>0</v>
      </c>
      <c r="S70" s="166" t="str">
        <f t="shared" si="37"/>
        <v xml:space="preserve"> </v>
      </c>
      <c r="T70" s="167">
        <f t="shared" si="73"/>
        <v>0</v>
      </c>
      <c r="U70" s="167">
        <f t="shared" si="38"/>
        <v>0</v>
      </c>
      <c r="V70" s="168" t="str">
        <f t="shared" si="13"/>
        <v xml:space="preserve"> </v>
      </c>
    </row>
    <row r="71" spans="1:22" s="200" customFormat="1" ht="12.75">
      <c r="A71" s="189">
        <v>64</v>
      </c>
      <c r="B71" s="190" t="s">
        <v>123</v>
      </c>
      <c r="C71" s="191" t="s">
        <v>124</v>
      </c>
      <c r="D71" s="192" t="s">
        <v>17</v>
      </c>
      <c r="E71" s="166">
        <v>12</v>
      </c>
      <c r="F71" s="210">
        <v>2800</v>
      </c>
      <c r="G71" s="79">
        <v>28</v>
      </c>
      <c r="H71" s="194">
        <f t="shared" si="14"/>
        <v>70.265030975999977</v>
      </c>
      <c r="I71" s="195" t="str">
        <f t="shared" si="72"/>
        <v xml:space="preserve"> </v>
      </c>
      <c r="J71" s="196">
        <f t="shared" si="6"/>
        <v>0</v>
      </c>
      <c r="K71" s="196">
        <f t="shared" si="7"/>
        <v>0</v>
      </c>
      <c r="L71" s="197" t="str">
        <f t="shared" si="8"/>
        <v xml:space="preserve"> </v>
      </c>
      <c r="M71" s="166" t="str">
        <f t="shared" si="35"/>
        <v xml:space="preserve"> </v>
      </c>
      <c r="N71" s="167">
        <f t="shared" si="9"/>
        <v>0</v>
      </c>
      <c r="O71" s="167">
        <f t="shared" si="36"/>
        <v>0</v>
      </c>
      <c r="P71" s="168" t="str">
        <f t="shared" si="10"/>
        <v xml:space="preserve"> </v>
      </c>
      <c r="Q71" s="164" t="str">
        <f t="shared" si="2"/>
        <v xml:space="preserve"> </v>
      </c>
      <c r="R71" s="165">
        <f t="shared" si="11"/>
        <v>0</v>
      </c>
      <c r="S71" s="166" t="str">
        <f t="shared" si="37"/>
        <v xml:space="preserve"> </v>
      </c>
      <c r="T71" s="167">
        <f t="shared" si="73"/>
        <v>0</v>
      </c>
      <c r="U71" s="167">
        <f t="shared" si="38"/>
        <v>0</v>
      </c>
      <c r="V71" s="168" t="str">
        <f t="shared" si="13"/>
        <v xml:space="preserve"> </v>
      </c>
    </row>
    <row r="72" spans="1:22" s="200" customFormat="1" ht="12.75">
      <c r="A72" s="189">
        <v>65</v>
      </c>
      <c r="B72" s="190" t="s">
        <v>123</v>
      </c>
      <c r="C72" s="191" t="s">
        <v>124</v>
      </c>
      <c r="D72" s="192" t="s">
        <v>17</v>
      </c>
      <c r="E72" s="166">
        <v>12</v>
      </c>
      <c r="F72" s="210">
        <v>950</v>
      </c>
      <c r="G72" s="79">
        <v>18</v>
      </c>
      <c r="H72" s="194">
        <f t="shared" si="14"/>
        <v>15.325663643999999</v>
      </c>
      <c r="I72" s="195" t="str">
        <f t="shared" si="72"/>
        <v xml:space="preserve"> </v>
      </c>
      <c r="J72" s="196">
        <f t="shared" si="6"/>
        <v>0</v>
      </c>
      <c r="K72" s="196">
        <f t="shared" si="7"/>
        <v>0</v>
      </c>
      <c r="L72" s="197" t="str">
        <f t="shared" si="8"/>
        <v xml:space="preserve"> </v>
      </c>
      <c r="M72" s="166" t="str">
        <f t="shared" si="35"/>
        <v xml:space="preserve"> </v>
      </c>
      <c r="N72" s="167">
        <f t="shared" si="9"/>
        <v>0</v>
      </c>
      <c r="O72" s="167">
        <f t="shared" si="36"/>
        <v>0</v>
      </c>
      <c r="P72" s="168" t="str">
        <f t="shared" si="10"/>
        <v xml:space="preserve"> </v>
      </c>
      <c r="Q72" s="164" t="str">
        <f t="shared" si="2"/>
        <v xml:space="preserve"> </v>
      </c>
      <c r="R72" s="165">
        <f t="shared" si="11"/>
        <v>0</v>
      </c>
      <c r="S72" s="166" t="str">
        <f t="shared" si="37"/>
        <v xml:space="preserve"> </v>
      </c>
      <c r="T72" s="167">
        <f t="shared" si="73"/>
        <v>0</v>
      </c>
      <c r="U72" s="167">
        <f t="shared" si="38"/>
        <v>0</v>
      </c>
      <c r="V72" s="168" t="str">
        <f t="shared" si="13"/>
        <v xml:space="preserve"> </v>
      </c>
    </row>
    <row r="73" spans="1:22" s="200" customFormat="1" ht="12.75">
      <c r="A73" s="189">
        <v>66</v>
      </c>
      <c r="B73" s="190" t="s">
        <v>123</v>
      </c>
      <c r="C73" s="191" t="s">
        <v>124</v>
      </c>
      <c r="D73" s="192" t="s">
        <v>17</v>
      </c>
      <c r="E73" s="166">
        <v>12</v>
      </c>
      <c r="F73" s="210">
        <v>7700</v>
      </c>
      <c r="G73" s="79">
        <v>12</v>
      </c>
      <c r="H73" s="194">
        <f t="shared" si="14"/>
        <v>82.812357935999998</v>
      </c>
      <c r="I73" s="195" t="str">
        <f t="shared" si="72"/>
        <v xml:space="preserve"> </v>
      </c>
      <c r="J73" s="196">
        <f t="shared" si="6"/>
        <v>0</v>
      </c>
      <c r="K73" s="196">
        <f t="shared" si="7"/>
        <v>0</v>
      </c>
      <c r="L73" s="197" t="str">
        <f t="shared" si="8"/>
        <v xml:space="preserve"> </v>
      </c>
      <c r="M73" s="166" t="str">
        <f t="shared" ref="M73:M104" si="74">IF(N73&gt;0,E73," ")</f>
        <v xml:space="preserve"> </v>
      </c>
      <c r="N73" s="167">
        <f t="shared" si="9"/>
        <v>0</v>
      </c>
      <c r="O73" s="167">
        <f t="shared" ref="O73:O104" si="75">IF(N73&gt;0,G73,0)</f>
        <v>0</v>
      </c>
      <c r="P73" s="168" t="str">
        <f t="shared" si="10"/>
        <v xml:space="preserve"> </v>
      </c>
      <c r="Q73" s="164" t="str">
        <f t="shared" si="2"/>
        <v xml:space="preserve"> </v>
      </c>
      <c r="R73" s="165">
        <f t="shared" si="11"/>
        <v>0</v>
      </c>
      <c r="S73" s="166" t="str">
        <f t="shared" ref="S73:S104" si="76">IF(T73&gt;0,E73," ")</f>
        <v xml:space="preserve"> </v>
      </c>
      <c r="T73" s="167">
        <f t="shared" si="73"/>
        <v>0</v>
      </c>
      <c r="U73" s="167">
        <f t="shared" ref="U73:U104" si="77">IF(T73&gt;0,K73+O73,0)</f>
        <v>0</v>
      </c>
      <c r="V73" s="168" t="str">
        <f t="shared" si="13"/>
        <v xml:space="preserve"> </v>
      </c>
    </row>
    <row r="74" spans="1:22" s="200" customFormat="1" ht="12.75">
      <c r="A74" s="189">
        <v>67</v>
      </c>
      <c r="B74" s="190" t="s">
        <v>123</v>
      </c>
      <c r="C74" s="191" t="s">
        <v>124</v>
      </c>
      <c r="D74" s="192" t="s">
        <v>17</v>
      </c>
      <c r="E74" s="166">
        <v>12</v>
      </c>
      <c r="F74" s="210">
        <v>7850</v>
      </c>
      <c r="G74" s="79">
        <v>12</v>
      </c>
      <c r="H74" s="194">
        <f t="shared" si="14"/>
        <v>84.425585687999998</v>
      </c>
      <c r="I74" s="195" t="str">
        <f t="shared" si="72"/>
        <v xml:space="preserve"> </v>
      </c>
      <c r="J74" s="196">
        <f t="shared" si="6"/>
        <v>0</v>
      </c>
      <c r="K74" s="196">
        <f t="shared" si="7"/>
        <v>0</v>
      </c>
      <c r="L74" s="197" t="str">
        <f t="shared" si="8"/>
        <v xml:space="preserve"> </v>
      </c>
      <c r="M74" s="166" t="str">
        <f t="shared" si="74"/>
        <v xml:space="preserve"> </v>
      </c>
      <c r="N74" s="167">
        <f t="shared" si="9"/>
        <v>0</v>
      </c>
      <c r="O74" s="167">
        <f t="shared" si="75"/>
        <v>0</v>
      </c>
      <c r="P74" s="168" t="str">
        <f t="shared" si="10"/>
        <v xml:space="preserve"> </v>
      </c>
      <c r="Q74" s="164" t="str">
        <f t="shared" si="2"/>
        <v xml:space="preserve"> </v>
      </c>
      <c r="R74" s="165">
        <f t="shared" si="11"/>
        <v>0</v>
      </c>
      <c r="S74" s="166" t="str">
        <f t="shared" si="76"/>
        <v xml:space="preserve"> </v>
      </c>
      <c r="T74" s="167">
        <f t="shared" si="73"/>
        <v>0</v>
      </c>
      <c r="U74" s="167">
        <f t="shared" si="77"/>
        <v>0</v>
      </c>
      <c r="V74" s="168" t="str">
        <f t="shared" si="13"/>
        <v xml:space="preserve"> </v>
      </c>
    </row>
    <row r="75" spans="1:22" s="200" customFormat="1" ht="12.75">
      <c r="A75" s="189">
        <v>68</v>
      </c>
      <c r="B75" s="190" t="s">
        <v>123</v>
      </c>
      <c r="C75" s="191" t="s">
        <v>124</v>
      </c>
      <c r="D75" s="192" t="s">
        <v>17</v>
      </c>
      <c r="E75" s="166">
        <v>16</v>
      </c>
      <c r="F75" s="210">
        <f>10150</f>
        <v>10150</v>
      </c>
      <c r="G75" s="79">
        <v>3</v>
      </c>
      <c r="H75" s="194">
        <f t="shared" si="14"/>
        <v>48.516330911999994</v>
      </c>
      <c r="I75" s="195">
        <f t="shared" si="72"/>
        <v>16</v>
      </c>
      <c r="J75" s="196">
        <f t="shared" si="6"/>
        <v>1850</v>
      </c>
      <c r="K75" s="196">
        <f t="shared" si="7"/>
        <v>3</v>
      </c>
      <c r="L75" s="197">
        <f t="shared" si="8"/>
        <v>8.7553248000000004</v>
      </c>
      <c r="M75" s="166" t="str">
        <f t="shared" si="74"/>
        <v xml:space="preserve"> </v>
      </c>
      <c r="N75" s="167">
        <f t="shared" si="9"/>
        <v>0</v>
      </c>
      <c r="O75" s="167">
        <f t="shared" si="75"/>
        <v>0</v>
      </c>
      <c r="P75" s="168" t="str">
        <f t="shared" si="10"/>
        <v xml:space="preserve"> </v>
      </c>
      <c r="Q75" s="164">
        <f t="shared" si="2"/>
        <v>16</v>
      </c>
      <c r="R75" s="165">
        <f t="shared" si="11"/>
        <v>9</v>
      </c>
      <c r="S75" s="166">
        <f t="shared" si="76"/>
        <v>16</v>
      </c>
      <c r="T75" s="167">
        <f t="shared" si="73"/>
        <v>425</v>
      </c>
      <c r="U75" s="167">
        <f t="shared" si="77"/>
        <v>3</v>
      </c>
      <c r="V75" s="168">
        <f t="shared" si="13"/>
        <v>2.0113583999999998</v>
      </c>
    </row>
    <row r="76" spans="1:22" s="200" customFormat="1" ht="12.75">
      <c r="A76" s="189">
        <v>69</v>
      </c>
      <c r="B76" s="190" t="s">
        <v>123</v>
      </c>
      <c r="C76" s="191" t="s">
        <v>124</v>
      </c>
      <c r="D76" s="192" t="s">
        <v>17</v>
      </c>
      <c r="E76" s="166">
        <v>16</v>
      </c>
      <c r="F76" s="210">
        <f>10250</f>
        <v>10250</v>
      </c>
      <c r="G76" s="79">
        <v>4</v>
      </c>
      <c r="H76" s="194">
        <f t="shared" si="14"/>
        <v>65.325765759999996</v>
      </c>
      <c r="I76" s="195">
        <f t="shared" si="72"/>
        <v>16</v>
      </c>
      <c r="J76" s="196">
        <f t="shared" si="6"/>
        <v>1750</v>
      </c>
      <c r="K76" s="196">
        <f t="shared" si="7"/>
        <v>4</v>
      </c>
      <c r="L76" s="197">
        <f t="shared" si="8"/>
        <v>11.042751999999998</v>
      </c>
      <c r="M76" s="166" t="str">
        <f t="shared" si="74"/>
        <v xml:space="preserve"> </v>
      </c>
      <c r="N76" s="167">
        <f t="shared" si="9"/>
        <v>0</v>
      </c>
      <c r="O76" s="167">
        <f t="shared" si="75"/>
        <v>0</v>
      </c>
      <c r="P76" s="168" t="str">
        <f t="shared" si="10"/>
        <v xml:space="preserve"> </v>
      </c>
      <c r="Q76" s="164">
        <f t="shared" si="2"/>
        <v>16</v>
      </c>
      <c r="R76" s="165">
        <f t="shared" si="11"/>
        <v>12</v>
      </c>
      <c r="S76" s="166">
        <f t="shared" si="76"/>
        <v>16</v>
      </c>
      <c r="T76" s="167">
        <f t="shared" si="73"/>
        <v>325</v>
      </c>
      <c r="U76" s="167">
        <f t="shared" si="77"/>
        <v>4</v>
      </c>
      <c r="V76" s="168">
        <f t="shared" si="13"/>
        <v>2.0507967999999996</v>
      </c>
    </row>
    <row r="77" spans="1:22" s="200" customFormat="1" ht="12.75">
      <c r="A77" s="189">
        <v>70</v>
      </c>
      <c r="B77" s="190" t="s">
        <v>123</v>
      </c>
      <c r="C77" s="191" t="s">
        <v>124</v>
      </c>
      <c r="D77" s="192" t="s">
        <v>17</v>
      </c>
      <c r="E77" s="166">
        <v>16</v>
      </c>
      <c r="F77" s="210">
        <f>10550</f>
        <v>10550</v>
      </c>
      <c r="G77" s="79">
        <v>2</v>
      </c>
      <c r="H77" s="194">
        <f t="shared" si="14"/>
        <v>33.618869695999997</v>
      </c>
      <c r="I77" s="195">
        <f t="shared" si="72"/>
        <v>16</v>
      </c>
      <c r="J77" s="196">
        <f t="shared" si="6"/>
        <v>1450</v>
      </c>
      <c r="K77" s="196">
        <f t="shared" si="7"/>
        <v>2</v>
      </c>
      <c r="L77" s="197">
        <f t="shared" si="8"/>
        <v>4.5748543999999995</v>
      </c>
      <c r="M77" s="166" t="str">
        <f t="shared" si="74"/>
        <v xml:space="preserve"> </v>
      </c>
      <c r="N77" s="167">
        <f t="shared" si="9"/>
        <v>0</v>
      </c>
      <c r="O77" s="167">
        <f t="shared" si="75"/>
        <v>0</v>
      </c>
      <c r="P77" s="168" t="str">
        <f t="shared" si="10"/>
        <v xml:space="preserve"> </v>
      </c>
      <c r="Q77" s="164">
        <f t="shared" si="2"/>
        <v>16</v>
      </c>
      <c r="R77" s="165">
        <f t="shared" si="11"/>
        <v>6</v>
      </c>
      <c r="S77" s="166">
        <f t="shared" si="76"/>
        <v>16</v>
      </c>
      <c r="T77" s="167">
        <f t="shared" si="73"/>
        <v>25</v>
      </c>
      <c r="U77" s="167">
        <f t="shared" si="77"/>
        <v>2</v>
      </c>
      <c r="V77" s="168">
        <f t="shared" si="13"/>
        <v>7.8876799999999997E-2</v>
      </c>
    </row>
    <row r="78" spans="1:22" s="200" customFormat="1" ht="12.75">
      <c r="A78" s="189">
        <v>71</v>
      </c>
      <c r="B78" s="190" t="s">
        <v>123</v>
      </c>
      <c r="C78" s="191" t="s">
        <v>124</v>
      </c>
      <c r="D78" s="192" t="s">
        <v>17</v>
      </c>
      <c r="E78" s="166">
        <v>16</v>
      </c>
      <c r="F78" s="210">
        <f>9850</f>
        <v>9850</v>
      </c>
      <c r="G78" s="79">
        <v>7</v>
      </c>
      <c r="H78" s="194">
        <f t="shared" si="14"/>
        <v>109.85881827199999</v>
      </c>
      <c r="I78" s="195">
        <f t="shared" si="72"/>
        <v>16</v>
      </c>
      <c r="J78" s="196">
        <f t="shared" si="6"/>
        <v>2150</v>
      </c>
      <c r="K78" s="196">
        <f t="shared" si="7"/>
        <v>7</v>
      </c>
      <c r="L78" s="197">
        <f t="shared" si="8"/>
        <v>23.741916799999998</v>
      </c>
      <c r="M78" s="166" t="str">
        <f t="shared" si="74"/>
        <v xml:space="preserve"> </v>
      </c>
      <c r="N78" s="167">
        <f t="shared" si="9"/>
        <v>0</v>
      </c>
      <c r="O78" s="167">
        <f t="shared" si="75"/>
        <v>0</v>
      </c>
      <c r="P78" s="168" t="str">
        <f t="shared" si="10"/>
        <v xml:space="preserve"> </v>
      </c>
      <c r="Q78" s="164">
        <f t="shared" si="2"/>
        <v>16</v>
      </c>
      <c r="R78" s="165">
        <f t="shared" si="11"/>
        <v>28</v>
      </c>
      <c r="S78" s="166">
        <f t="shared" si="76"/>
        <v>16</v>
      </c>
      <c r="T78" s="167">
        <f t="shared" si="73"/>
        <v>250</v>
      </c>
      <c r="U78" s="167">
        <f t="shared" si="77"/>
        <v>7</v>
      </c>
      <c r="V78" s="168">
        <f t="shared" si="13"/>
        <v>2.7606879999999996</v>
      </c>
    </row>
    <row r="79" spans="1:22" s="200" customFormat="1" ht="12.75">
      <c r="A79" s="189">
        <v>72</v>
      </c>
      <c r="B79" s="190" t="s">
        <v>123</v>
      </c>
      <c r="C79" s="191" t="s">
        <v>124</v>
      </c>
      <c r="D79" s="192" t="s">
        <v>17</v>
      </c>
      <c r="E79" s="166">
        <v>20</v>
      </c>
      <c r="F79" s="210">
        <f>10100</f>
        <v>10100</v>
      </c>
      <c r="G79" s="79">
        <v>8</v>
      </c>
      <c r="H79" s="194">
        <f t="shared" si="14"/>
        <v>201.1555592</v>
      </c>
      <c r="I79" s="195">
        <f t="shared" si="72"/>
        <v>20</v>
      </c>
      <c r="J79" s="196">
        <f t="shared" si="6"/>
        <v>1900</v>
      </c>
      <c r="K79" s="196">
        <f t="shared" si="7"/>
        <v>8</v>
      </c>
      <c r="L79" s="197">
        <f t="shared" si="8"/>
        <v>37.466479999999997</v>
      </c>
      <c r="M79" s="166" t="str">
        <f t="shared" si="74"/>
        <v xml:space="preserve"> </v>
      </c>
      <c r="N79" s="167">
        <f t="shared" si="9"/>
        <v>0</v>
      </c>
      <c r="O79" s="167">
        <f t="shared" si="75"/>
        <v>0</v>
      </c>
      <c r="P79" s="168" t="str">
        <f t="shared" si="10"/>
        <v xml:space="preserve"> </v>
      </c>
      <c r="Q79" s="164">
        <f t="shared" si="2"/>
        <v>20</v>
      </c>
      <c r="R79" s="165">
        <f t="shared" si="11"/>
        <v>24</v>
      </c>
      <c r="S79" s="166">
        <f t="shared" si="76"/>
        <v>20</v>
      </c>
      <c r="T79" s="167">
        <f t="shared" si="73"/>
        <v>100</v>
      </c>
      <c r="U79" s="167">
        <f t="shared" si="77"/>
        <v>8</v>
      </c>
      <c r="V79" s="168">
        <f t="shared" si="13"/>
        <v>1.9719199999999999</v>
      </c>
    </row>
    <row r="80" spans="1:22" s="200" customFormat="1" ht="12.75">
      <c r="A80" s="189">
        <v>73</v>
      </c>
      <c r="B80" s="190" t="s">
        <v>123</v>
      </c>
      <c r="C80" s="191" t="s">
        <v>124</v>
      </c>
      <c r="D80" s="192" t="s">
        <v>17</v>
      </c>
      <c r="E80" s="166">
        <v>20</v>
      </c>
      <c r="F80" s="210">
        <f>10400</f>
        <v>10400</v>
      </c>
      <c r="G80" s="79">
        <v>20</v>
      </c>
      <c r="H80" s="194">
        <f t="shared" si="14"/>
        <v>517.82619199999999</v>
      </c>
      <c r="I80" s="195">
        <f t="shared" si="72"/>
        <v>20</v>
      </c>
      <c r="J80" s="196">
        <f t="shared" si="6"/>
        <v>1600</v>
      </c>
      <c r="K80" s="196">
        <f t="shared" si="7"/>
        <v>20</v>
      </c>
      <c r="L80" s="197">
        <f t="shared" si="8"/>
        <v>78.876800000000003</v>
      </c>
      <c r="M80" s="166" t="str">
        <f t="shared" si="74"/>
        <v xml:space="preserve"> </v>
      </c>
      <c r="N80" s="167">
        <f t="shared" si="9"/>
        <v>0</v>
      </c>
      <c r="O80" s="167">
        <f t="shared" si="75"/>
        <v>0</v>
      </c>
      <c r="P80" s="168" t="str">
        <f t="shared" si="10"/>
        <v xml:space="preserve"> </v>
      </c>
      <c r="Q80" s="164">
        <f t="shared" si="2"/>
        <v>20</v>
      </c>
      <c r="R80" s="165">
        <f t="shared" si="11"/>
        <v>40</v>
      </c>
      <c r="S80" s="166">
        <f t="shared" si="76"/>
        <v>20</v>
      </c>
      <c r="T80" s="167">
        <f t="shared" si="73"/>
        <v>400</v>
      </c>
      <c r="U80" s="167">
        <f t="shared" si="77"/>
        <v>20</v>
      </c>
      <c r="V80" s="168">
        <f t="shared" si="13"/>
        <v>19.719200000000001</v>
      </c>
    </row>
    <row r="81" spans="1:22" s="200" customFormat="1" ht="12.75">
      <c r="A81" s="189">
        <v>74</v>
      </c>
      <c r="B81" s="190" t="s">
        <v>123</v>
      </c>
      <c r="C81" s="191" t="s">
        <v>124</v>
      </c>
      <c r="D81" s="192" t="s">
        <v>17</v>
      </c>
      <c r="E81" s="166">
        <v>20</v>
      </c>
      <c r="F81" s="210">
        <f>10800</f>
        <v>10800</v>
      </c>
      <c r="G81" s="79">
        <v>8</v>
      </c>
      <c r="H81" s="194">
        <f t="shared" si="14"/>
        <v>215.09703359999997</v>
      </c>
      <c r="I81" s="195">
        <f t="shared" si="72"/>
        <v>20</v>
      </c>
      <c r="J81" s="196">
        <f t="shared" si="6"/>
        <v>1200</v>
      </c>
      <c r="K81" s="196">
        <f t="shared" si="7"/>
        <v>8</v>
      </c>
      <c r="L81" s="197">
        <f t="shared" si="8"/>
        <v>23.663039999999999</v>
      </c>
      <c r="M81" s="166" t="str">
        <f t="shared" si="74"/>
        <v xml:space="preserve"> </v>
      </c>
      <c r="N81" s="167">
        <f t="shared" si="9"/>
        <v>0</v>
      </c>
      <c r="O81" s="167">
        <f t="shared" si="75"/>
        <v>0</v>
      </c>
      <c r="P81" s="168" t="str">
        <f t="shared" si="10"/>
        <v xml:space="preserve"> </v>
      </c>
      <c r="Q81" s="164">
        <f t="shared" si="2"/>
        <v>20</v>
      </c>
      <c r="R81" s="165">
        <f t="shared" si="11"/>
        <v>16</v>
      </c>
      <c r="S81" s="166" t="str">
        <f t="shared" si="76"/>
        <v xml:space="preserve"> </v>
      </c>
      <c r="T81" s="167">
        <f>IF($N81&gt;0,$N81,IF($Q81=25,$J81-(($R81/$K81)*787),IF($Q81=20,$J81-(($R81/$K81)*600),IF($Q81=16,$J81-(($R81/$K81)*475),0))))</f>
        <v>0</v>
      </c>
      <c r="U81" s="167">
        <f t="shared" si="77"/>
        <v>0</v>
      </c>
      <c r="V81" s="168" t="str">
        <f t="shared" si="13"/>
        <v xml:space="preserve"> </v>
      </c>
    </row>
    <row r="82" spans="1:22" s="200" customFormat="1" ht="12.75">
      <c r="A82" s="189">
        <v>75</v>
      </c>
      <c r="B82" s="190" t="s">
        <v>123</v>
      </c>
      <c r="C82" s="191" t="s">
        <v>124</v>
      </c>
      <c r="D82" s="192" t="s">
        <v>17</v>
      </c>
      <c r="E82" s="166">
        <v>20</v>
      </c>
      <c r="F82" s="210">
        <f>9600</f>
        <v>9600</v>
      </c>
      <c r="G82" s="79">
        <v>16</v>
      </c>
      <c r="H82" s="194">
        <f t="shared" si="14"/>
        <v>382.39472639999997</v>
      </c>
      <c r="I82" s="195">
        <f t="shared" si="72"/>
        <v>20</v>
      </c>
      <c r="J82" s="196">
        <f t="shared" si="6"/>
        <v>2400</v>
      </c>
      <c r="K82" s="196">
        <f t="shared" si="7"/>
        <v>16</v>
      </c>
      <c r="L82" s="197">
        <f t="shared" si="8"/>
        <v>94.652159999999995</v>
      </c>
      <c r="M82" s="166" t="str">
        <f t="shared" si="74"/>
        <v xml:space="preserve"> </v>
      </c>
      <c r="N82" s="167">
        <f t="shared" si="9"/>
        <v>0</v>
      </c>
      <c r="O82" s="167">
        <f t="shared" si="75"/>
        <v>0</v>
      </c>
      <c r="P82" s="168" t="str">
        <f t="shared" si="10"/>
        <v xml:space="preserve"> </v>
      </c>
      <c r="Q82" s="164">
        <f t="shared" si="2"/>
        <v>20</v>
      </c>
      <c r="R82" s="165">
        <f t="shared" si="11"/>
        <v>64</v>
      </c>
      <c r="S82" s="166" t="str">
        <f t="shared" si="76"/>
        <v xml:space="preserve"> </v>
      </c>
      <c r="T82" s="167">
        <f>IF($N82&gt;0,$N82,IF($Q82=25,$J82-(($R82/$K82)*787),IF($Q82=20,$J82-(($R82/$K82)*600),IF($Q82=16,$J82-(($R82/$K82)*475),0))))</f>
        <v>0</v>
      </c>
      <c r="U82" s="167">
        <f t="shared" si="77"/>
        <v>0</v>
      </c>
      <c r="V82" s="168" t="str">
        <f t="shared" si="13"/>
        <v xml:space="preserve"> </v>
      </c>
    </row>
    <row r="83" spans="1:22" s="200" customFormat="1" ht="12.75">
      <c r="A83" s="189">
        <v>76</v>
      </c>
      <c r="B83" s="190" t="s">
        <v>123</v>
      </c>
      <c r="C83" s="191" t="s">
        <v>124</v>
      </c>
      <c r="D83" s="192" t="s">
        <v>17</v>
      </c>
      <c r="E83" s="166">
        <v>20</v>
      </c>
      <c r="F83" s="210">
        <f>9900</f>
        <v>9900</v>
      </c>
      <c r="G83" s="79">
        <v>8</v>
      </c>
      <c r="H83" s="194">
        <f t="shared" si="14"/>
        <v>197.17228080000001</v>
      </c>
      <c r="I83" s="195">
        <f t="shared" si="72"/>
        <v>20</v>
      </c>
      <c r="J83" s="196">
        <f t="shared" si="6"/>
        <v>2100</v>
      </c>
      <c r="K83" s="196">
        <f t="shared" si="7"/>
        <v>8</v>
      </c>
      <c r="L83" s="197">
        <f t="shared" si="8"/>
        <v>41.410319999999999</v>
      </c>
      <c r="M83" s="166" t="str">
        <f t="shared" si="74"/>
        <v xml:space="preserve"> </v>
      </c>
      <c r="N83" s="167">
        <f t="shared" si="9"/>
        <v>0</v>
      </c>
      <c r="O83" s="167">
        <f t="shared" si="75"/>
        <v>0</v>
      </c>
      <c r="P83" s="168" t="str">
        <f t="shared" si="10"/>
        <v xml:space="preserve"> </v>
      </c>
      <c r="Q83" s="164">
        <f t="shared" si="2"/>
        <v>20</v>
      </c>
      <c r="R83" s="165">
        <f t="shared" si="11"/>
        <v>24</v>
      </c>
      <c r="S83" s="166">
        <f t="shared" si="76"/>
        <v>20</v>
      </c>
      <c r="T83" s="167">
        <f>IF($N83&gt;0,$N83,IF($Q83=25,$J83-(($R83/$K83)*787),IF($Q83=20,$J83-(($R83/$K83)*600),IF($Q83=16,$J83-(($R83/$K83)*475),0))))</f>
        <v>300</v>
      </c>
      <c r="U83" s="167">
        <f t="shared" si="77"/>
        <v>8</v>
      </c>
      <c r="V83" s="168">
        <f t="shared" si="13"/>
        <v>5.9157599999999997</v>
      </c>
    </row>
    <row r="84" spans="1:22" s="200" customFormat="1" ht="12.75">
      <c r="A84" s="189">
        <v>77</v>
      </c>
      <c r="B84" s="190" t="s">
        <v>123</v>
      </c>
      <c r="C84" s="191" t="s">
        <v>124</v>
      </c>
      <c r="D84" s="192" t="s">
        <v>17</v>
      </c>
      <c r="E84" s="166">
        <v>12</v>
      </c>
      <c r="F84" s="210">
        <v>1060</v>
      </c>
      <c r="G84" s="79">
        <v>28</v>
      </c>
      <c r="H84" s="194">
        <f t="shared" si="14"/>
        <v>26.600333155200001</v>
      </c>
      <c r="I84" s="195" t="str">
        <f>IF(J84&gt;0,$E84," ")</f>
        <v xml:space="preserve"> </v>
      </c>
      <c r="J84" s="196">
        <f>IF($E84=25,IF((12000-$F84)&gt;=787,12000-$F84,0),IF($E84=20,IF((12000-$F84)&gt;=600,12000-$F84,0),IF($E84=16,IF((12000-$F84)&gt;=475,12000-$F84,0),0)))</f>
        <v>0</v>
      </c>
      <c r="K84" s="196">
        <f t="shared" si="7"/>
        <v>0</v>
      </c>
      <c r="L84" s="197" t="str">
        <f t="shared" si="8"/>
        <v xml:space="preserve"> </v>
      </c>
      <c r="M84" s="166" t="str">
        <f t="shared" si="74"/>
        <v xml:space="preserve"> </v>
      </c>
      <c r="N84" s="167">
        <f t="shared" si="9"/>
        <v>0</v>
      </c>
      <c r="O84" s="167">
        <f t="shared" si="75"/>
        <v>0</v>
      </c>
      <c r="P84" s="168" t="str">
        <f t="shared" si="10"/>
        <v xml:space="preserve"> </v>
      </c>
      <c r="Q84" s="164" t="str">
        <f t="shared" si="2"/>
        <v xml:space="preserve"> </v>
      </c>
      <c r="R84" s="165">
        <f t="shared" si="11"/>
        <v>0</v>
      </c>
      <c r="S84" s="166" t="str">
        <f t="shared" si="76"/>
        <v xml:space="preserve"> </v>
      </c>
      <c r="T84" s="167">
        <f>IF($N84&gt;0,$N84,IF($Q84=25,$J84-(($R84/$K84)*787),IF($Q84=20,$J84-(($R84/$K84)*600),IF($Q84=16,$J84-(($R84/$K84)*475),0))))</f>
        <v>0</v>
      </c>
      <c r="U84" s="167">
        <f t="shared" si="77"/>
        <v>0</v>
      </c>
      <c r="V84" s="168" t="str">
        <f t="shared" si="13"/>
        <v xml:space="preserve"> </v>
      </c>
    </row>
    <row r="85" spans="1:22" s="200" customFormat="1" ht="12.75">
      <c r="A85" s="189">
        <v>78</v>
      </c>
      <c r="B85" s="190" t="s">
        <v>123</v>
      </c>
      <c r="C85" s="191" t="s">
        <v>124</v>
      </c>
      <c r="D85" s="192" t="s">
        <v>17</v>
      </c>
      <c r="E85" s="166">
        <v>12</v>
      </c>
      <c r="F85" s="210">
        <v>1020</v>
      </c>
      <c r="G85" s="79">
        <v>18</v>
      </c>
      <c r="H85" s="194">
        <f t="shared" si="14"/>
        <v>16.4549230704</v>
      </c>
      <c r="I85" s="195" t="str">
        <f t="shared" ref="I85:I155" si="78">IF(J85&gt;0,$E85," ")</f>
        <v xml:space="preserve"> </v>
      </c>
      <c r="J85" s="196">
        <f>IF($E85=25,IF((12000-$F85)&gt;=787,12000-$F85,0),IF($E85=20,IF((12000-$F85)&gt;=600,12000-$F85,0),IF($E85=16,IF((12000-$F85)&gt;=475,12000-$F85,0),0)))</f>
        <v>0</v>
      </c>
      <c r="K85" s="196">
        <f t="shared" si="7"/>
        <v>0</v>
      </c>
      <c r="L85" s="197" t="str">
        <f t="shared" si="8"/>
        <v xml:space="preserve"> </v>
      </c>
      <c r="M85" s="166" t="str">
        <f t="shared" si="74"/>
        <v xml:space="preserve"> </v>
      </c>
      <c r="N85" s="167">
        <f>IF($E85=25,IF((12000-$F85)&lt;787,12000-$F85,0),IF($E85=20,IF((12000-$F85)&lt;600,12000-$F85,0),IF($E85=16,IF((12000-$F85)&lt;475,12000-$F85,0),0)))</f>
        <v>0</v>
      </c>
      <c r="O85" s="167">
        <f t="shared" si="75"/>
        <v>0</v>
      </c>
      <c r="P85" s="168" t="str">
        <f t="shared" si="10"/>
        <v xml:space="preserve"> </v>
      </c>
      <c r="Q85" s="164" t="str">
        <f t="shared" si="2"/>
        <v xml:space="preserve"> </v>
      </c>
      <c r="R85" s="165">
        <f t="shared" si="11"/>
        <v>0</v>
      </c>
      <c r="S85" s="166" t="str">
        <f t="shared" si="76"/>
        <v xml:space="preserve"> </v>
      </c>
      <c r="T85" s="167">
        <f t="shared" ref="T85:T116" si="79">IF(N85&gt;0,N85,IF(Q85=25,J85-((R85/K85)*787),IF(Q85=20,J85-((R85/K85)*600),IF(Q85=16,J85-((R85/K85)*475),0))))</f>
        <v>0</v>
      </c>
      <c r="U85" s="167">
        <f t="shared" si="77"/>
        <v>0</v>
      </c>
      <c r="V85" s="168" t="str">
        <f t="shared" si="13"/>
        <v xml:space="preserve"> </v>
      </c>
    </row>
    <row r="86" spans="1:22" s="203" customFormat="1" ht="12.75">
      <c r="A86" s="149">
        <v>79</v>
      </c>
      <c r="B86" s="205" t="s">
        <v>125</v>
      </c>
      <c r="C86" s="202" t="s">
        <v>126</v>
      </c>
      <c r="D86" s="151" t="s">
        <v>140</v>
      </c>
      <c r="E86" s="152">
        <v>25</v>
      </c>
      <c r="F86" s="212">
        <f>11424</f>
        <v>11424</v>
      </c>
      <c r="G86" s="154">
        <v>12</v>
      </c>
      <c r="H86" s="155">
        <f t="shared" si="14"/>
        <v>533.26139579999995</v>
      </c>
      <c r="I86" s="156" t="str">
        <f t="shared" si="78"/>
        <v xml:space="preserve"> </v>
      </c>
      <c r="J86" s="157">
        <f>IF($E86=25,IF((12000-$F86)&gt;=787,12000-$F86,0),IF($E86=20,IF((12000-$F86)&gt;=600,12000-$F86,0),IF($E86=16,IF((12000-$F86)&gt;=475,12000-$F86,0),0)))</f>
        <v>0</v>
      </c>
      <c r="K86" s="157">
        <f t="shared" si="7"/>
        <v>0</v>
      </c>
      <c r="L86" s="158" t="str">
        <f t="shared" si="8"/>
        <v xml:space="preserve"> </v>
      </c>
      <c r="M86" s="152">
        <f t="shared" si="74"/>
        <v>25</v>
      </c>
      <c r="N86" s="159">
        <f t="shared" si="9"/>
        <v>576</v>
      </c>
      <c r="O86" s="159">
        <f t="shared" si="75"/>
        <v>12</v>
      </c>
      <c r="P86" s="160">
        <f t="shared" si="10"/>
        <v>26.620919999999998</v>
      </c>
      <c r="Q86" s="161" t="str">
        <f t="shared" si="2"/>
        <v xml:space="preserve"> </v>
      </c>
      <c r="R86" s="162">
        <f t="shared" si="11"/>
        <v>0</v>
      </c>
      <c r="S86" s="152">
        <f t="shared" si="76"/>
        <v>25</v>
      </c>
      <c r="T86" s="159">
        <f t="shared" si="79"/>
        <v>576</v>
      </c>
      <c r="U86" s="159">
        <f t="shared" si="77"/>
        <v>12</v>
      </c>
      <c r="V86" s="160">
        <f t="shared" si="13"/>
        <v>26.620919999999998</v>
      </c>
    </row>
    <row r="87" spans="1:22" s="203" customFormat="1" ht="12.75">
      <c r="A87" s="149">
        <v>80</v>
      </c>
      <c r="B87" s="205" t="s">
        <v>125</v>
      </c>
      <c r="C87" s="202" t="s">
        <v>126</v>
      </c>
      <c r="D87" s="151" t="s">
        <v>140</v>
      </c>
      <c r="E87" s="152">
        <v>25</v>
      </c>
      <c r="F87" s="212">
        <f>7805+855</f>
        <v>8660</v>
      </c>
      <c r="G87" s="154">
        <v>6</v>
      </c>
      <c r="H87" s="155">
        <f t="shared" si="14"/>
        <v>202.12025943750001</v>
      </c>
      <c r="I87" s="156">
        <f t="shared" si="78"/>
        <v>25</v>
      </c>
      <c r="J87" s="157">
        <f t="shared" si="6"/>
        <v>3340</v>
      </c>
      <c r="K87" s="157">
        <f t="shared" si="7"/>
        <v>6</v>
      </c>
      <c r="L87" s="158">
        <f t="shared" si="8"/>
        <v>77.182181249999985</v>
      </c>
      <c r="M87" s="152" t="str">
        <f t="shared" si="74"/>
        <v xml:space="preserve"> </v>
      </c>
      <c r="N87" s="159">
        <f t="shared" si="9"/>
        <v>0</v>
      </c>
      <c r="O87" s="159">
        <f t="shared" si="75"/>
        <v>0</v>
      </c>
      <c r="P87" s="160" t="str">
        <f t="shared" si="10"/>
        <v xml:space="preserve"> </v>
      </c>
      <c r="Q87" s="161">
        <f t="shared" si="2"/>
        <v>25</v>
      </c>
      <c r="R87" s="162">
        <f t="shared" si="11"/>
        <v>24</v>
      </c>
      <c r="S87" s="152">
        <f t="shared" si="76"/>
        <v>25</v>
      </c>
      <c r="T87" s="159">
        <f t="shared" si="79"/>
        <v>192</v>
      </c>
      <c r="U87" s="159">
        <f t="shared" si="77"/>
        <v>6</v>
      </c>
      <c r="V87" s="160">
        <f t="shared" si="13"/>
        <v>4.43682</v>
      </c>
    </row>
    <row r="88" spans="1:22" s="203" customFormat="1" ht="12.75">
      <c r="A88" s="149">
        <v>81</v>
      </c>
      <c r="B88" s="205" t="s">
        <v>125</v>
      </c>
      <c r="C88" s="202" t="s">
        <v>126</v>
      </c>
      <c r="D88" s="151" t="s">
        <v>140</v>
      </c>
      <c r="E88" s="152">
        <v>25</v>
      </c>
      <c r="F88" s="212">
        <f>11500</f>
        <v>11500</v>
      </c>
      <c r="G88" s="154">
        <v>6</v>
      </c>
      <c r="H88" s="155">
        <f t="shared" si="14"/>
        <v>268.40450156249995</v>
      </c>
      <c r="I88" s="156" t="str">
        <f t="shared" si="78"/>
        <v xml:space="preserve"> </v>
      </c>
      <c r="J88" s="157">
        <f t="shared" si="6"/>
        <v>0</v>
      </c>
      <c r="K88" s="157">
        <f t="shared" si="7"/>
        <v>0</v>
      </c>
      <c r="L88" s="158" t="str">
        <f t="shared" si="8"/>
        <v xml:space="preserve"> </v>
      </c>
      <c r="M88" s="152">
        <f t="shared" si="74"/>
        <v>25</v>
      </c>
      <c r="N88" s="159">
        <f t="shared" si="9"/>
        <v>500</v>
      </c>
      <c r="O88" s="159">
        <f t="shared" si="75"/>
        <v>6</v>
      </c>
      <c r="P88" s="160">
        <f t="shared" si="10"/>
        <v>11.554218749999999</v>
      </c>
      <c r="Q88" s="161" t="str">
        <f t="shared" si="2"/>
        <v xml:space="preserve"> </v>
      </c>
      <c r="R88" s="162">
        <f t="shared" si="11"/>
        <v>0</v>
      </c>
      <c r="S88" s="152">
        <f t="shared" si="76"/>
        <v>25</v>
      </c>
      <c r="T88" s="159">
        <f t="shared" si="79"/>
        <v>500</v>
      </c>
      <c r="U88" s="159">
        <f t="shared" si="77"/>
        <v>6</v>
      </c>
      <c r="V88" s="160">
        <f t="shared" si="13"/>
        <v>11.554218749999999</v>
      </c>
    </row>
    <row r="89" spans="1:22" s="203" customFormat="1" ht="12.75">
      <c r="A89" s="149">
        <v>82</v>
      </c>
      <c r="B89" s="205" t="s">
        <v>125</v>
      </c>
      <c r="C89" s="202" t="s">
        <v>126</v>
      </c>
      <c r="D89" s="151" t="s">
        <v>140</v>
      </c>
      <c r="E89" s="152">
        <v>25</v>
      </c>
      <c r="F89" s="212">
        <f>11500</f>
        <v>11500</v>
      </c>
      <c r="G89" s="154">
        <v>6</v>
      </c>
      <c r="H89" s="155">
        <f t="shared" si="14"/>
        <v>268.40450156249995</v>
      </c>
      <c r="I89" s="156" t="str">
        <f t="shared" si="78"/>
        <v xml:space="preserve"> </v>
      </c>
      <c r="J89" s="157">
        <f>IF($E89=25,IF((12000-$F89)&gt;=787,12000-$F89,0),IF($E89=20,IF((12000-$F89)&gt;=600,12000-$F89,0),IF($E89=16,IF((12000-$F89)&gt;=475,12000-$F89,0),0)))</f>
        <v>0</v>
      </c>
      <c r="K89" s="157">
        <f t="shared" si="7"/>
        <v>0</v>
      </c>
      <c r="L89" s="158" t="str">
        <f t="shared" si="8"/>
        <v xml:space="preserve"> </v>
      </c>
      <c r="M89" s="152">
        <f t="shared" si="74"/>
        <v>25</v>
      </c>
      <c r="N89" s="159">
        <f t="shared" si="9"/>
        <v>500</v>
      </c>
      <c r="O89" s="159">
        <f t="shared" si="75"/>
        <v>6</v>
      </c>
      <c r="P89" s="160">
        <f t="shared" si="10"/>
        <v>11.554218749999999</v>
      </c>
      <c r="Q89" s="161" t="str">
        <f t="shared" si="2"/>
        <v xml:space="preserve"> </v>
      </c>
      <c r="R89" s="162">
        <f t="shared" si="11"/>
        <v>0</v>
      </c>
      <c r="S89" s="152">
        <f t="shared" si="76"/>
        <v>25</v>
      </c>
      <c r="T89" s="159">
        <f t="shared" si="79"/>
        <v>500</v>
      </c>
      <c r="U89" s="159">
        <f t="shared" si="77"/>
        <v>6</v>
      </c>
      <c r="V89" s="160">
        <f t="shared" si="13"/>
        <v>11.554218749999999</v>
      </c>
    </row>
    <row r="90" spans="1:22" s="203" customFormat="1" ht="12.75">
      <c r="A90" s="149">
        <v>83</v>
      </c>
      <c r="B90" s="205" t="s">
        <v>125</v>
      </c>
      <c r="C90" s="202" t="s">
        <v>126</v>
      </c>
      <c r="D90" s="151" t="s">
        <v>140</v>
      </c>
      <c r="E90" s="152">
        <v>25</v>
      </c>
      <c r="F90" s="212">
        <f>7877+855</f>
        <v>8732</v>
      </c>
      <c r="G90" s="154">
        <v>2</v>
      </c>
      <c r="H90" s="155">
        <f t="shared" si="14"/>
        <v>67.933568337500006</v>
      </c>
      <c r="I90" s="156">
        <f t="shared" si="78"/>
        <v>25</v>
      </c>
      <c r="J90" s="157">
        <f t="shared" si="6"/>
        <v>3268</v>
      </c>
      <c r="K90" s="157">
        <f t="shared" si="7"/>
        <v>2</v>
      </c>
      <c r="L90" s="158">
        <f t="shared" si="8"/>
        <v>25.17279125</v>
      </c>
      <c r="M90" s="152" t="str">
        <f t="shared" si="74"/>
        <v xml:space="preserve"> </v>
      </c>
      <c r="N90" s="159">
        <f t="shared" si="9"/>
        <v>0</v>
      </c>
      <c r="O90" s="159">
        <f t="shared" si="75"/>
        <v>0</v>
      </c>
      <c r="P90" s="160" t="str">
        <f t="shared" si="10"/>
        <v xml:space="preserve"> </v>
      </c>
      <c r="Q90" s="161">
        <f t="shared" si="2"/>
        <v>25</v>
      </c>
      <c r="R90" s="162">
        <f t="shared" si="11"/>
        <v>8</v>
      </c>
      <c r="S90" s="152">
        <f t="shared" si="76"/>
        <v>25</v>
      </c>
      <c r="T90" s="159">
        <f t="shared" si="79"/>
        <v>120</v>
      </c>
      <c r="U90" s="159">
        <f t="shared" si="77"/>
        <v>2</v>
      </c>
      <c r="V90" s="160">
        <f t="shared" si="13"/>
        <v>0.92433749999999992</v>
      </c>
    </row>
    <row r="91" spans="1:22" s="203" customFormat="1" ht="12.75">
      <c r="A91" s="149">
        <v>84</v>
      </c>
      <c r="B91" s="205" t="s">
        <v>125</v>
      </c>
      <c r="C91" s="202" t="s">
        <v>126</v>
      </c>
      <c r="D91" s="151" t="s">
        <v>140</v>
      </c>
      <c r="E91" s="152">
        <v>25</v>
      </c>
      <c r="F91" s="212">
        <f>7683+855+855</f>
        <v>9393</v>
      </c>
      <c r="G91" s="154">
        <v>2</v>
      </c>
      <c r="H91" s="155">
        <f t="shared" si="14"/>
        <v>73.076042990624998</v>
      </c>
      <c r="I91" s="156">
        <f t="shared" si="78"/>
        <v>25</v>
      </c>
      <c r="J91" s="157">
        <f t="shared" si="6"/>
        <v>2607</v>
      </c>
      <c r="K91" s="157">
        <f t="shared" si="7"/>
        <v>2</v>
      </c>
      <c r="L91" s="158">
        <f t="shared" si="8"/>
        <v>20.081232187499999</v>
      </c>
      <c r="M91" s="152" t="str">
        <f t="shared" si="74"/>
        <v xml:space="preserve"> </v>
      </c>
      <c r="N91" s="159">
        <f t="shared" si="9"/>
        <v>0</v>
      </c>
      <c r="O91" s="159">
        <f t="shared" si="75"/>
        <v>0</v>
      </c>
      <c r="P91" s="160" t="str">
        <f t="shared" si="10"/>
        <v xml:space="preserve"> </v>
      </c>
      <c r="Q91" s="161">
        <f t="shared" si="2"/>
        <v>25</v>
      </c>
      <c r="R91" s="162">
        <f t="shared" si="11"/>
        <v>6</v>
      </c>
      <c r="S91" s="152">
        <f t="shared" si="76"/>
        <v>25</v>
      </c>
      <c r="T91" s="159">
        <f t="shared" si="79"/>
        <v>246</v>
      </c>
      <c r="U91" s="159">
        <f t="shared" si="77"/>
        <v>2</v>
      </c>
      <c r="V91" s="160">
        <f t="shared" si="13"/>
        <v>1.8948918749999999</v>
      </c>
    </row>
    <row r="92" spans="1:22" s="203" customFormat="1" ht="12.75">
      <c r="A92" s="149">
        <v>85</v>
      </c>
      <c r="B92" s="205" t="s">
        <v>125</v>
      </c>
      <c r="C92" s="202" t="s">
        <v>126</v>
      </c>
      <c r="D92" s="151" t="s">
        <v>140</v>
      </c>
      <c r="E92" s="152">
        <v>25</v>
      </c>
      <c r="F92" s="212">
        <f>11331</f>
        <v>11331</v>
      </c>
      <c r="G92" s="154">
        <v>2</v>
      </c>
      <c r="H92" s="155">
        <f t="shared" si="14"/>
        <v>88.15337412187499</v>
      </c>
      <c r="I92" s="156" t="str">
        <f t="shared" si="78"/>
        <v xml:space="preserve"> </v>
      </c>
      <c r="J92" s="157">
        <f t="shared" si="6"/>
        <v>0</v>
      </c>
      <c r="K92" s="157">
        <f t="shared" si="7"/>
        <v>0</v>
      </c>
      <c r="L92" s="158" t="str">
        <f t="shared" si="8"/>
        <v xml:space="preserve"> </v>
      </c>
      <c r="M92" s="152">
        <f t="shared" si="74"/>
        <v>25</v>
      </c>
      <c r="N92" s="159">
        <f t="shared" si="9"/>
        <v>669</v>
      </c>
      <c r="O92" s="159">
        <f t="shared" si="75"/>
        <v>2</v>
      </c>
      <c r="P92" s="160">
        <f t="shared" si="10"/>
        <v>5.1531815624999995</v>
      </c>
      <c r="Q92" s="161" t="str">
        <f t="shared" si="2"/>
        <v xml:space="preserve"> </v>
      </c>
      <c r="R92" s="162">
        <f t="shared" si="11"/>
        <v>0</v>
      </c>
      <c r="S92" s="152">
        <f t="shared" si="76"/>
        <v>25</v>
      </c>
      <c r="T92" s="159">
        <f t="shared" si="79"/>
        <v>669</v>
      </c>
      <c r="U92" s="159">
        <f t="shared" si="77"/>
        <v>2</v>
      </c>
      <c r="V92" s="160">
        <f t="shared" si="13"/>
        <v>5.1531815624999995</v>
      </c>
    </row>
    <row r="93" spans="1:22" s="203" customFormat="1" ht="12.75">
      <c r="A93" s="149">
        <v>86</v>
      </c>
      <c r="B93" s="205" t="s">
        <v>125</v>
      </c>
      <c r="C93" s="202" t="s">
        <v>126</v>
      </c>
      <c r="D93" s="151" t="s">
        <v>140</v>
      </c>
      <c r="E93" s="152">
        <v>25</v>
      </c>
      <c r="F93" s="212">
        <f>11157</f>
        <v>11157</v>
      </c>
      <c r="G93" s="154">
        <v>2</v>
      </c>
      <c r="H93" s="155">
        <f t="shared" si="14"/>
        <v>86.799681853124994</v>
      </c>
      <c r="I93" s="156">
        <f t="shared" si="78"/>
        <v>25</v>
      </c>
      <c r="J93" s="157">
        <f t="shared" si="6"/>
        <v>843</v>
      </c>
      <c r="K93" s="157">
        <f t="shared" si="7"/>
        <v>2</v>
      </c>
      <c r="L93" s="158">
        <f t="shared" si="8"/>
        <v>6.4934709374999997</v>
      </c>
      <c r="M93" s="152" t="str">
        <f t="shared" si="74"/>
        <v xml:space="preserve"> </v>
      </c>
      <c r="N93" s="159">
        <f t="shared" si="9"/>
        <v>0</v>
      </c>
      <c r="O93" s="159">
        <f t="shared" si="75"/>
        <v>0</v>
      </c>
      <c r="P93" s="160" t="str">
        <f t="shared" si="10"/>
        <v xml:space="preserve"> </v>
      </c>
      <c r="Q93" s="161">
        <f t="shared" si="2"/>
        <v>25</v>
      </c>
      <c r="R93" s="162">
        <f t="shared" si="11"/>
        <v>2</v>
      </c>
      <c r="S93" s="152">
        <f t="shared" si="76"/>
        <v>25</v>
      </c>
      <c r="T93" s="159">
        <f t="shared" si="79"/>
        <v>56</v>
      </c>
      <c r="U93" s="159">
        <f t="shared" si="77"/>
        <v>2</v>
      </c>
      <c r="V93" s="160">
        <f t="shared" si="13"/>
        <v>0.43135749999999995</v>
      </c>
    </row>
    <row r="94" spans="1:22" s="203" customFormat="1" ht="12.75">
      <c r="A94" s="149">
        <v>87</v>
      </c>
      <c r="B94" s="205" t="s">
        <v>125</v>
      </c>
      <c r="C94" s="202" t="s">
        <v>126</v>
      </c>
      <c r="D94" s="151" t="s">
        <v>140</v>
      </c>
      <c r="E94" s="152">
        <v>25</v>
      </c>
      <c r="F94" s="212">
        <f>855*14</f>
        <v>11970</v>
      </c>
      <c r="G94" s="154">
        <v>1</v>
      </c>
      <c r="H94" s="155">
        <f t="shared" si="14"/>
        <v>46.562346140624996</v>
      </c>
      <c r="I94" s="156" t="str">
        <f t="shared" si="78"/>
        <v xml:space="preserve"> </v>
      </c>
      <c r="J94" s="157">
        <f t="shared" si="6"/>
        <v>0</v>
      </c>
      <c r="K94" s="157">
        <f t="shared" si="7"/>
        <v>0</v>
      </c>
      <c r="L94" s="158" t="str">
        <f t="shared" si="8"/>
        <v xml:space="preserve"> </v>
      </c>
      <c r="M94" s="152">
        <f t="shared" si="74"/>
        <v>25</v>
      </c>
      <c r="N94" s="159">
        <f t="shared" si="9"/>
        <v>30</v>
      </c>
      <c r="O94" s="159">
        <f t="shared" si="75"/>
        <v>1</v>
      </c>
      <c r="P94" s="160">
        <f t="shared" si="10"/>
        <v>0.11554218749999999</v>
      </c>
      <c r="Q94" s="161" t="str">
        <f t="shared" si="2"/>
        <v xml:space="preserve"> </v>
      </c>
      <c r="R94" s="162">
        <f t="shared" si="11"/>
        <v>0</v>
      </c>
      <c r="S94" s="152">
        <f t="shared" si="76"/>
        <v>25</v>
      </c>
      <c r="T94" s="159">
        <f t="shared" si="79"/>
        <v>30</v>
      </c>
      <c r="U94" s="159">
        <f t="shared" si="77"/>
        <v>1</v>
      </c>
      <c r="V94" s="160">
        <f t="shared" si="13"/>
        <v>0.11554218749999999</v>
      </c>
    </row>
    <row r="95" spans="1:22" s="203" customFormat="1" ht="12.75">
      <c r="A95" s="149">
        <v>88</v>
      </c>
      <c r="B95" s="205" t="s">
        <v>125</v>
      </c>
      <c r="C95" s="202" t="s">
        <v>126</v>
      </c>
      <c r="D95" s="151" t="s">
        <v>140</v>
      </c>
      <c r="E95" s="152">
        <v>25</v>
      </c>
      <c r="F95" s="212">
        <f>(1806+4180)*2</f>
        <v>11972</v>
      </c>
      <c r="G95" s="154">
        <v>3</v>
      </c>
      <c r="H95" s="155">
        <f t="shared" si="14"/>
        <v>139.71037794374999</v>
      </c>
      <c r="I95" s="156" t="str">
        <f t="shared" si="78"/>
        <v xml:space="preserve"> </v>
      </c>
      <c r="J95" s="157">
        <f t="shared" si="6"/>
        <v>0</v>
      </c>
      <c r="K95" s="157">
        <f t="shared" si="7"/>
        <v>0</v>
      </c>
      <c r="L95" s="158" t="str">
        <f t="shared" si="8"/>
        <v xml:space="preserve"> </v>
      </c>
      <c r="M95" s="152">
        <f t="shared" si="74"/>
        <v>25</v>
      </c>
      <c r="N95" s="159">
        <f t="shared" si="9"/>
        <v>28</v>
      </c>
      <c r="O95" s="159">
        <f t="shared" si="75"/>
        <v>3</v>
      </c>
      <c r="P95" s="160">
        <f t="shared" si="10"/>
        <v>0.32351812499999999</v>
      </c>
      <c r="Q95" s="161" t="str">
        <f t="shared" si="2"/>
        <v xml:space="preserve"> </v>
      </c>
      <c r="R95" s="162">
        <f t="shared" si="11"/>
        <v>0</v>
      </c>
      <c r="S95" s="152">
        <f t="shared" si="76"/>
        <v>25</v>
      </c>
      <c r="T95" s="159">
        <f t="shared" si="79"/>
        <v>28</v>
      </c>
      <c r="U95" s="159">
        <f t="shared" si="77"/>
        <v>3</v>
      </c>
      <c r="V95" s="160">
        <f t="shared" si="13"/>
        <v>0.32351812499999999</v>
      </c>
    </row>
    <row r="96" spans="1:22" s="200" customFormat="1" ht="12.75">
      <c r="A96" s="189">
        <v>91</v>
      </c>
      <c r="B96" s="201" t="s">
        <v>127</v>
      </c>
      <c r="C96" s="191" t="s">
        <v>128</v>
      </c>
      <c r="D96" s="192" t="s">
        <v>17</v>
      </c>
      <c r="E96" s="166">
        <v>12</v>
      </c>
      <c r="F96" s="210">
        <v>1250</v>
      </c>
      <c r="G96" s="79">
        <v>20</v>
      </c>
      <c r="H96" s="194">
        <f t="shared" si="14"/>
        <v>22.405941000000002</v>
      </c>
      <c r="I96" s="195" t="str">
        <f t="shared" si="78"/>
        <v xml:space="preserve"> </v>
      </c>
      <c r="J96" s="196">
        <f t="shared" si="6"/>
        <v>0</v>
      </c>
      <c r="K96" s="196">
        <f t="shared" si="7"/>
        <v>0</v>
      </c>
      <c r="L96" s="197" t="str">
        <f t="shared" si="8"/>
        <v xml:space="preserve"> </v>
      </c>
      <c r="M96" s="166" t="str">
        <f t="shared" si="74"/>
        <v xml:space="preserve"> </v>
      </c>
      <c r="N96" s="167">
        <f t="shared" si="9"/>
        <v>0</v>
      </c>
      <c r="O96" s="167">
        <f t="shared" si="75"/>
        <v>0</v>
      </c>
      <c r="P96" s="168" t="str">
        <f t="shared" si="10"/>
        <v xml:space="preserve"> </v>
      </c>
      <c r="Q96" s="164" t="str">
        <f t="shared" si="2"/>
        <v xml:space="preserve"> </v>
      </c>
      <c r="R96" s="165">
        <f t="shared" si="11"/>
        <v>0</v>
      </c>
      <c r="S96" s="166" t="str">
        <f t="shared" si="76"/>
        <v xml:space="preserve"> </v>
      </c>
      <c r="T96" s="167">
        <f t="shared" si="79"/>
        <v>0</v>
      </c>
      <c r="U96" s="167">
        <f t="shared" si="77"/>
        <v>0</v>
      </c>
      <c r="V96" s="168" t="str">
        <f t="shared" si="13"/>
        <v xml:space="preserve"> </v>
      </c>
    </row>
    <row r="97" spans="1:22" s="200" customFormat="1" ht="12.75">
      <c r="A97" s="189">
        <v>92</v>
      </c>
      <c r="B97" s="201" t="s">
        <v>129</v>
      </c>
      <c r="C97" s="191" t="s">
        <v>130</v>
      </c>
      <c r="D97" s="192" t="s">
        <v>17</v>
      </c>
      <c r="E97" s="166">
        <v>12</v>
      </c>
      <c r="F97" s="210">
        <v>1000</v>
      </c>
      <c r="G97" s="79">
        <v>15</v>
      </c>
      <c r="H97" s="194">
        <f t="shared" si="14"/>
        <v>13.443564599999998</v>
      </c>
      <c r="I97" s="195" t="str">
        <f t="shared" si="78"/>
        <v xml:space="preserve"> </v>
      </c>
      <c r="J97" s="196">
        <f t="shared" si="6"/>
        <v>0</v>
      </c>
      <c r="K97" s="196">
        <f t="shared" si="7"/>
        <v>0</v>
      </c>
      <c r="L97" s="197" t="str">
        <f t="shared" si="8"/>
        <v xml:space="preserve"> </v>
      </c>
      <c r="M97" s="166" t="str">
        <f t="shared" si="74"/>
        <v xml:space="preserve"> </v>
      </c>
      <c r="N97" s="167">
        <f t="shared" si="9"/>
        <v>0</v>
      </c>
      <c r="O97" s="167">
        <f t="shared" si="75"/>
        <v>0</v>
      </c>
      <c r="P97" s="168" t="str">
        <f t="shared" si="10"/>
        <v xml:space="preserve"> </v>
      </c>
      <c r="Q97" s="164" t="str">
        <f t="shared" si="2"/>
        <v xml:space="preserve"> </v>
      </c>
      <c r="R97" s="165">
        <f t="shared" si="11"/>
        <v>0</v>
      </c>
      <c r="S97" s="166" t="str">
        <f t="shared" si="76"/>
        <v xml:space="preserve"> </v>
      </c>
      <c r="T97" s="167">
        <f t="shared" si="79"/>
        <v>0</v>
      </c>
      <c r="U97" s="167">
        <f t="shared" si="77"/>
        <v>0</v>
      </c>
      <c r="V97" s="168" t="str">
        <f t="shared" si="13"/>
        <v xml:space="preserve"> </v>
      </c>
    </row>
    <row r="98" spans="1:22" s="200" customFormat="1" ht="12.75">
      <c r="A98" s="189">
        <v>93</v>
      </c>
      <c r="B98" s="201" t="s">
        <v>129</v>
      </c>
      <c r="C98" s="191" t="s">
        <v>130</v>
      </c>
      <c r="D98" s="192" t="s">
        <v>17</v>
      </c>
      <c r="E98" s="166">
        <v>12</v>
      </c>
      <c r="F98" s="210">
        <v>600</v>
      </c>
      <c r="G98" s="79">
        <v>3</v>
      </c>
      <c r="H98" s="194">
        <f t="shared" si="14"/>
        <v>1.6132277519999998</v>
      </c>
      <c r="I98" s="195" t="str">
        <f t="shared" si="78"/>
        <v xml:space="preserve"> </v>
      </c>
      <c r="J98" s="196">
        <f t="shared" si="6"/>
        <v>0</v>
      </c>
      <c r="K98" s="196">
        <f t="shared" si="7"/>
        <v>0</v>
      </c>
      <c r="L98" s="197" t="str">
        <f t="shared" si="8"/>
        <v xml:space="preserve"> </v>
      </c>
      <c r="M98" s="166" t="str">
        <f t="shared" si="74"/>
        <v xml:space="preserve"> </v>
      </c>
      <c r="N98" s="167">
        <f t="shared" si="9"/>
        <v>0</v>
      </c>
      <c r="O98" s="167">
        <f t="shared" si="75"/>
        <v>0</v>
      </c>
      <c r="P98" s="168" t="str">
        <f t="shared" si="10"/>
        <v xml:space="preserve"> </v>
      </c>
      <c r="Q98" s="164" t="str">
        <f t="shared" si="2"/>
        <v xml:space="preserve"> </v>
      </c>
      <c r="R98" s="165">
        <f t="shared" si="11"/>
        <v>0</v>
      </c>
      <c r="S98" s="166" t="str">
        <f t="shared" si="76"/>
        <v xml:space="preserve"> </v>
      </c>
      <c r="T98" s="167">
        <f t="shared" si="79"/>
        <v>0</v>
      </c>
      <c r="U98" s="167">
        <f t="shared" si="77"/>
        <v>0</v>
      </c>
      <c r="V98" s="168" t="str">
        <f t="shared" si="13"/>
        <v xml:space="preserve"> </v>
      </c>
    </row>
    <row r="99" spans="1:22" s="200" customFormat="1" ht="12.75">
      <c r="A99" s="189">
        <v>94</v>
      </c>
      <c r="B99" s="201" t="s">
        <v>129</v>
      </c>
      <c r="C99" s="191" t="s">
        <v>130</v>
      </c>
      <c r="D99" s="192" t="s">
        <v>17</v>
      </c>
      <c r="E99" s="166">
        <v>12</v>
      </c>
      <c r="F99" s="210">
        <v>2200</v>
      </c>
      <c r="G99" s="79">
        <v>2</v>
      </c>
      <c r="H99" s="194">
        <f t="shared" si="14"/>
        <v>3.9434456159999995</v>
      </c>
      <c r="I99" s="195" t="str">
        <f t="shared" si="78"/>
        <v xml:space="preserve"> </v>
      </c>
      <c r="J99" s="196">
        <f t="shared" si="6"/>
        <v>0</v>
      </c>
      <c r="K99" s="196">
        <f t="shared" si="7"/>
        <v>0</v>
      </c>
      <c r="L99" s="197" t="str">
        <f t="shared" si="8"/>
        <v xml:space="preserve"> </v>
      </c>
      <c r="M99" s="166" t="str">
        <f t="shared" si="74"/>
        <v xml:space="preserve"> </v>
      </c>
      <c r="N99" s="167">
        <f t="shared" si="9"/>
        <v>0</v>
      </c>
      <c r="O99" s="167">
        <f t="shared" si="75"/>
        <v>0</v>
      </c>
      <c r="P99" s="168" t="str">
        <f t="shared" si="10"/>
        <v xml:space="preserve"> </v>
      </c>
      <c r="Q99" s="164" t="str">
        <f t="shared" si="2"/>
        <v xml:space="preserve"> </v>
      </c>
      <c r="R99" s="165">
        <f t="shared" si="11"/>
        <v>0</v>
      </c>
      <c r="S99" s="166" t="str">
        <f t="shared" si="76"/>
        <v xml:space="preserve"> </v>
      </c>
      <c r="T99" s="167">
        <f t="shared" si="79"/>
        <v>0</v>
      </c>
      <c r="U99" s="167">
        <f t="shared" si="77"/>
        <v>0</v>
      </c>
      <c r="V99" s="168" t="str">
        <f t="shared" si="13"/>
        <v xml:space="preserve"> </v>
      </c>
    </row>
    <row r="100" spans="1:22" s="203" customFormat="1" ht="12.75">
      <c r="A100" s="149">
        <v>95</v>
      </c>
      <c r="B100" s="150" t="s">
        <v>129</v>
      </c>
      <c r="C100" s="202" t="s">
        <v>130</v>
      </c>
      <c r="D100" s="151" t="s">
        <v>17</v>
      </c>
      <c r="E100" s="152">
        <v>16</v>
      </c>
      <c r="F100" s="212">
        <f>1800+1900+2150+2250+3300</f>
        <v>11400</v>
      </c>
      <c r="G100" s="154">
        <v>1</v>
      </c>
      <c r="H100" s="155">
        <f t="shared" si="14"/>
        <v>18.163749503999998</v>
      </c>
      <c r="I100" s="156">
        <f t="shared" si="78"/>
        <v>16</v>
      </c>
      <c r="J100" s="157">
        <f t="shared" si="6"/>
        <v>600</v>
      </c>
      <c r="K100" s="157">
        <f t="shared" si="7"/>
        <v>1</v>
      </c>
      <c r="L100" s="158">
        <f t="shared" si="8"/>
        <v>0.94652159999999996</v>
      </c>
      <c r="M100" s="152" t="str">
        <f t="shared" si="74"/>
        <v xml:space="preserve"> </v>
      </c>
      <c r="N100" s="159">
        <f t="shared" si="9"/>
        <v>0</v>
      </c>
      <c r="O100" s="159">
        <f t="shared" si="75"/>
        <v>0</v>
      </c>
      <c r="P100" s="160" t="str">
        <f t="shared" si="10"/>
        <v xml:space="preserve"> </v>
      </c>
      <c r="Q100" s="161">
        <f t="shared" si="2"/>
        <v>16</v>
      </c>
      <c r="R100" s="162">
        <f t="shared" si="11"/>
        <v>1</v>
      </c>
      <c r="S100" s="152">
        <f t="shared" si="76"/>
        <v>16</v>
      </c>
      <c r="T100" s="159">
        <f t="shared" si="79"/>
        <v>125</v>
      </c>
      <c r="U100" s="159">
        <f t="shared" si="77"/>
        <v>1</v>
      </c>
      <c r="V100" s="160">
        <f t="shared" si="13"/>
        <v>0.19719199999999998</v>
      </c>
    </row>
    <row r="101" spans="1:22" s="203" customFormat="1" ht="12.75">
      <c r="A101" s="149">
        <v>96</v>
      </c>
      <c r="B101" s="150" t="s">
        <v>129</v>
      </c>
      <c r="C101" s="202" t="s">
        <v>130</v>
      </c>
      <c r="D101" s="151" t="s">
        <v>17</v>
      </c>
      <c r="E101" s="152">
        <v>16</v>
      </c>
      <c r="F101" s="212">
        <f>3450+3900+4000</f>
        <v>11350</v>
      </c>
      <c r="G101" s="154">
        <v>1</v>
      </c>
      <c r="H101" s="155">
        <f t="shared" si="14"/>
        <v>18.084083935999999</v>
      </c>
      <c r="I101" s="156">
        <f t="shared" si="78"/>
        <v>16</v>
      </c>
      <c r="J101" s="157">
        <f t="shared" si="6"/>
        <v>650</v>
      </c>
      <c r="K101" s="157">
        <f t="shared" si="7"/>
        <v>1</v>
      </c>
      <c r="L101" s="158">
        <f t="shared" si="8"/>
        <v>1.0253983999999998</v>
      </c>
      <c r="M101" s="152" t="str">
        <f t="shared" si="74"/>
        <v xml:space="preserve"> </v>
      </c>
      <c r="N101" s="159">
        <f t="shared" si="9"/>
        <v>0</v>
      </c>
      <c r="O101" s="159">
        <f t="shared" si="75"/>
        <v>0</v>
      </c>
      <c r="P101" s="160" t="str">
        <f t="shared" si="10"/>
        <v xml:space="preserve"> </v>
      </c>
      <c r="Q101" s="161">
        <f t="shared" si="2"/>
        <v>16</v>
      </c>
      <c r="R101" s="162">
        <f t="shared" si="11"/>
        <v>1</v>
      </c>
      <c r="S101" s="152">
        <f t="shared" si="76"/>
        <v>16</v>
      </c>
      <c r="T101" s="159">
        <f t="shared" si="79"/>
        <v>175</v>
      </c>
      <c r="U101" s="159">
        <f t="shared" si="77"/>
        <v>1</v>
      </c>
      <c r="V101" s="160">
        <f t="shared" si="13"/>
        <v>0.2760688</v>
      </c>
    </row>
    <row r="102" spans="1:22" s="203" customFormat="1" ht="12.75">
      <c r="A102" s="149">
        <v>99</v>
      </c>
      <c r="B102" s="150" t="s">
        <v>129</v>
      </c>
      <c r="C102" s="202" t="s">
        <v>130</v>
      </c>
      <c r="D102" s="151" t="s">
        <v>17</v>
      </c>
      <c r="E102" s="152">
        <v>20</v>
      </c>
      <c r="F102" s="212">
        <v>10400</v>
      </c>
      <c r="G102" s="154">
        <v>2</v>
      </c>
      <c r="H102" s="155">
        <f t="shared" si="14"/>
        <v>51.782619199999999</v>
      </c>
      <c r="I102" s="156">
        <f t="shared" si="78"/>
        <v>20</v>
      </c>
      <c r="J102" s="157">
        <f t="shared" si="6"/>
        <v>1600</v>
      </c>
      <c r="K102" s="157">
        <f t="shared" si="7"/>
        <v>2</v>
      </c>
      <c r="L102" s="158">
        <f t="shared" si="8"/>
        <v>7.8876799999999996</v>
      </c>
      <c r="M102" s="152" t="str">
        <f t="shared" si="74"/>
        <v xml:space="preserve"> </v>
      </c>
      <c r="N102" s="159">
        <f t="shared" si="9"/>
        <v>0</v>
      </c>
      <c r="O102" s="159">
        <f t="shared" si="75"/>
        <v>0</v>
      </c>
      <c r="P102" s="160" t="str">
        <f t="shared" si="10"/>
        <v xml:space="preserve"> </v>
      </c>
      <c r="Q102" s="161">
        <f t="shared" si="2"/>
        <v>20</v>
      </c>
      <c r="R102" s="162">
        <f t="shared" si="11"/>
        <v>4</v>
      </c>
      <c r="S102" s="152">
        <f t="shared" si="76"/>
        <v>20</v>
      </c>
      <c r="T102" s="159">
        <f t="shared" si="79"/>
        <v>400</v>
      </c>
      <c r="U102" s="159">
        <f t="shared" si="77"/>
        <v>2</v>
      </c>
      <c r="V102" s="160">
        <f t="shared" si="13"/>
        <v>1.9719199999999999</v>
      </c>
    </row>
    <row r="103" spans="1:22" s="203" customFormat="1" ht="12.75">
      <c r="A103" s="149">
        <v>100</v>
      </c>
      <c r="B103" s="150" t="s">
        <v>129</v>
      </c>
      <c r="C103" s="202" t="s">
        <v>130</v>
      </c>
      <c r="D103" s="151" t="s">
        <v>17</v>
      </c>
      <c r="E103" s="152">
        <v>20</v>
      </c>
      <c r="F103" s="212">
        <v>10600</v>
      </c>
      <c r="G103" s="154">
        <v>2</v>
      </c>
      <c r="H103" s="155">
        <f t="shared" si="14"/>
        <v>52.778438799999996</v>
      </c>
      <c r="I103" s="156">
        <f t="shared" si="78"/>
        <v>20</v>
      </c>
      <c r="J103" s="157">
        <f t="shared" si="6"/>
        <v>1400</v>
      </c>
      <c r="K103" s="157">
        <f t="shared" si="7"/>
        <v>2</v>
      </c>
      <c r="L103" s="158">
        <f t="shared" si="8"/>
        <v>6.9017199999999992</v>
      </c>
      <c r="M103" s="152" t="str">
        <f t="shared" si="74"/>
        <v xml:space="preserve"> </v>
      </c>
      <c r="N103" s="159">
        <f t="shared" si="9"/>
        <v>0</v>
      </c>
      <c r="O103" s="159">
        <f t="shared" si="75"/>
        <v>0</v>
      </c>
      <c r="P103" s="160" t="str">
        <f t="shared" si="10"/>
        <v xml:space="preserve"> </v>
      </c>
      <c r="Q103" s="161">
        <f t="shared" si="2"/>
        <v>20</v>
      </c>
      <c r="R103" s="162">
        <f t="shared" si="11"/>
        <v>4</v>
      </c>
      <c r="S103" s="152">
        <f t="shared" si="76"/>
        <v>20</v>
      </c>
      <c r="T103" s="159">
        <f t="shared" si="79"/>
        <v>200</v>
      </c>
      <c r="U103" s="159">
        <f t="shared" si="77"/>
        <v>2</v>
      </c>
      <c r="V103" s="160">
        <f t="shared" si="13"/>
        <v>0.98595999999999995</v>
      </c>
    </row>
    <row r="104" spans="1:22" s="200" customFormat="1" ht="12.75">
      <c r="A104" s="189">
        <v>101</v>
      </c>
      <c r="B104" s="201" t="s">
        <v>131</v>
      </c>
      <c r="C104" s="191" t="s">
        <v>139</v>
      </c>
      <c r="D104" s="192" t="s">
        <v>17</v>
      </c>
      <c r="E104" s="166">
        <v>12</v>
      </c>
      <c r="F104" s="210">
        <v>1000</v>
      </c>
      <c r="G104" s="79">
        <v>1</v>
      </c>
      <c r="H104" s="194">
        <f t="shared" si="14"/>
        <v>0.89623763999999995</v>
      </c>
      <c r="I104" s="195" t="str">
        <f t="shared" si="78"/>
        <v xml:space="preserve"> </v>
      </c>
      <c r="J104" s="196">
        <f t="shared" si="6"/>
        <v>0</v>
      </c>
      <c r="K104" s="196">
        <f t="shared" si="7"/>
        <v>0</v>
      </c>
      <c r="L104" s="197" t="str">
        <f t="shared" si="8"/>
        <v xml:space="preserve"> </v>
      </c>
      <c r="M104" s="166" t="str">
        <f t="shared" si="74"/>
        <v xml:space="preserve"> </v>
      </c>
      <c r="N104" s="167">
        <f t="shared" si="9"/>
        <v>0</v>
      </c>
      <c r="O104" s="167">
        <f t="shared" si="75"/>
        <v>0</v>
      </c>
      <c r="P104" s="168" t="str">
        <f t="shared" si="10"/>
        <v xml:space="preserve"> </v>
      </c>
      <c r="Q104" s="164" t="str">
        <f t="shared" ref="Q104:Q155" si="80">IF(R104&gt;0,$E104," ")</f>
        <v xml:space="preserve"> </v>
      </c>
      <c r="R104" s="165">
        <f t="shared" si="11"/>
        <v>0</v>
      </c>
      <c r="S104" s="166" t="str">
        <f t="shared" si="76"/>
        <v xml:space="preserve"> </v>
      </c>
      <c r="T104" s="167">
        <f t="shared" si="79"/>
        <v>0</v>
      </c>
      <c r="U104" s="167">
        <f t="shared" si="77"/>
        <v>0</v>
      </c>
      <c r="V104" s="168" t="str">
        <f t="shared" si="13"/>
        <v xml:space="preserve"> </v>
      </c>
    </row>
    <row r="105" spans="1:22" s="200" customFormat="1" ht="12.75">
      <c r="A105" s="189">
        <v>102</v>
      </c>
      <c r="B105" s="201" t="s">
        <v>131</v>
      </c>
      <c r="C105" s="191" t="s">
        <v>139</v>
      </c>
      <c r="D105" s="192" t="s">
        <v>17</v>
      </c>
      <c r="E105" s="166">
        <v>12</v>
      </c>
      <c r="F105" s="210">
        <v>1100</v>
      </c>
      <c r="G105" s="79">
        <v>1</v>
      </c>
      <c r="H105" s="194">
        <f t="shared" si="14"/>
        <v>0.98586140399999989</v>
      </c>
      <c r="I105" s="195" t="str">
        <f t="shared" si="78"/>
        <v xml:space="preserve"> </v>
      </c>
      <c r="J105" s="196">
        <f t="shared" si="6"/>
        <v>0</v>
      </c>
      <c r="K105" s="196">
        <f t="shared" si="7"/>
        <v>0</v>
      </c>
      <c r="L105" s="197" t="str">
        <f t="shared" si="8"/>
        <v xml:space="preserve"> </v>
      </c>
      <c r="M105" s="166" t="str">
        <f t="shared" ref="M105:M136" si="81">IF(N105&gt;0,E105," ")</f>
        <v xml:space="preserve"> </v>
      </c>
      <c r="N105" s="167">
        <f t="shared" si="9"/>
        <v>0</v>
      </c>
      <c r="O105" s="167">
        <f t="shared" ref="O105:O136" si="82">IF(N105&gt;0,G105,0)</f>
        <v>0</v>
      </c>
      <c r="P105" s="168" t="str">
        <f t="shared" si="10"/>
        <v xml:space="preserve"> </v>
      </c>
      <c r="Q105" s="164" t="str">
        <f t="shared" si="80"/>
        <v xml:space="preserve"> </v>
      </c>
      <c r="R105" s="165">
        <f t="shared" si="11"/>
        <v>0</v>
      </c>
      <c r="S105" s="166" t="str">
        <f t="shared" ref="S105:S136" si="83">IF(T105&gt;0,E105," ")</f>
        <v xml:space="preserve"> </v>
      </c>
      <c r="T105" s="167">
        <f t="shared" si="79"/>
        <v>0</v>
      </c>
      <c r="U105" s="167">
        <f t="shared" ref="U105:U136" si="84">IF(T105&gt;0,K105+O105,0)</f>
        <v>0</v>
      </c>
      <c r="V105" s="168" t="str">
        <f t="shared" si="13"/>
        <v xml:space="preserve"> </v>
      </c>
    </row>
    <row r="106" spans="1:22" s="200" customFormat="1" ht="12.75">
      <c r="A106" s="189">
        <v>103</v>
      </c>
      <c r="B106" s="201" t="s">
        <v>131</v>
      </c>
      <c r="C106" s="191" t="s">
        <v>139</v>
      </c>
      <c r="D106" s="192" t="s">
        <v>17</v>
      </c>
      <c r="E106" s="166">
        <v>12</v>
      </c>
      <c r="F106" s="210">
        <v>1300</v>
      </c>
      <c r="G106" s="79">
        <v>17</v>
      </c>
      <c r="H106" s="194">
        <f t="shared" si="14"/>
        <v>19.806851843999997</v>
      </c>
      <c r="I106" s="195" t="str">
        <f t="shared" si="78"/>
        <v xml:space="preserve"> </v>
      </c>
      <c r="J106" s="196">
        <f t="shared" si="6"/>
        <v>0</v>
      </c>
      <c r="K106" s="196">
        <f t="shared" si="7"/>
        <v>0</v>
      </c>
      <c r="L106" s="197" t="str">
        <f t="shared" si="8"/>
        <v xml:space="preserve"> </v>
      </c>
      <c r="M106" s="166" t="str">
        <f t="shared" si="81"/>
        <v xml:space="preserve"> </v>
      </c>
      <c r="N106" s="167">
        <f t="shared" si="9"/>
        <v>0</v>
      </c>
      <c r="O106" s="167">
        <f t="shared" si="82"/>
        <v>0</v>
      </c>
      <c r="P106" s="168" t="str">
        <f t="shared" si="10"/>
        <v xml:space="preserve"> </v>
      </c>
      <c r="Q106" s="164" t="str">
        <f t="shared" si="80"/>
        <v xml:space="preserve"> </v>
      </c>
      <c r="R106" s="165">
        <f t="shared" si="11"/>
        <v>0</v>
      </c>
      <c r="S106" s="166" t="str">
        <f t="shared" si="83"/>
        <v xml:space="preserve"> </v>
      </c>
      <c r="T106" s="167">
        <f t="shared" si="79"/>
        <v>0</v>
      </c>
      <c r="U106" s="167">
        <f t="shared" si="84"/>
        <v>0</v>
      </c>
      <c r="V106" s="168" t="str">
        <f t="shared" si="13"/>
        <v xml:space="preserve"> </v>
      </c>
    </row>
    <row r="107" spans="1:22" s="200" customFormat="1" ht="12.75">
      <c r="A107" s="189">
        <v>104</v>
      </c>
      <c r="B107" s="201" t="s">
        <v>131</v>
      </c>
      <c r="C107" s="191" t="s">
        <v>139</v>
      </c>
      <c r="D107" s="192" t="s">
        <v>17</v>
      </c>
      <c r="E107" s="166">
        <v>12</v>
      </c>
      <c r="F107" s="210">
        <v>750</v>
      </c>
      <c r="G107" s="79">
        <v>3</v>
      </c>
      <c r="H107" s="194">
        <f t="shared" si="14"/>
        <v>2.0165346899999999</v>
      </c>
      <c r="I107" s="195" t="str">
        <f t="shared" si="78"/>
        <v xml:space="preserve"> </v>
      </c>
      <c r="J107" s="196">
        <f t="shared" si="6"/>
        <v>0</v>
      </c>
      <c r="K107" s="196">
        <f t="shared" si="7"/>
        <v>0</v>
      </c>
      <c r="L107" s="197" t="str">
        <f t="shared" si="8"/>
        <v xml:space="preserve"> </v>
      </c>
      <c r="M107" s="166" t="str">
        <f t="shared" si="81"/>
        <v xml:space="preserve"> </v>
      </c>
      <c r="N107" s="167">
        <f t="shared" si="9"/>
        <v>0</v>
      </c>
      <c r="O107" s="167">
        <f t="shared" si="82"/>
        <v>0</v>
      </c>
      <c r="P107" s="168" t="str">
        <f t="shared" si="10"/>
        <v xml:space="preserve"> </v>
      </c>
      <c r="Q107" s="164" t="str">
        <f t="shared" si="80"/>
        <v xml:space="preserve"> </v>
      </c>
      <c r="R107" s="165">
        <f t="shared" si="11"/>
        <v>0</v>
      </c>
      <c r="S107" s="166" t="str">
        <f t="shared" si="83"/>
        <v xml:space="preserve"> </v>
      </c>
      <c r="T107" s="167">
        <f t="shared" si="79"/>
        <v>0</v>
      </c>
      <c r="U107" s="167">
        <f t="shared" si="84"/>
        <v>0</v>
      </c>
      <c r="V107" s="168" t="str">
        <f t="shared" si="13"/>
        <v xml:space="preserve"> </v>
      </c>
    </row>
    <row r="108" spans="1:22" s="200" customFormat="1" ht="12.75">
      <c r="A108" s="189">
        <v>105</v>
      </c>
      <c r="B108" s="201" t="s">
        <v>131</v>
      </c>
      <c r="C108" s="191" t="s">
        <v>139</v>
      </c>
      <c r="D108" s="192" t="s">
        <v>140</v>
      </c>
      <c r="E108" s="166">
        <v>20</v>
      </c>
      <c r="F108" s="210">
        <f>(4478*2)+(850*2)+850</f>
        <v>11506</v>
      </c>
      <c r="G108" s="79">
        <v>1</v>
      </c>
      <c r="H108" s="194">
        <f t="shared" si="14"/>
        <v>28.644750794</v>
      </c>
      <c r="I108" s="195" t="str">
        <f t="shared" si="78"/>
        <v xml:space="preserve"> </v>
      </c>
      <c r="J108" s="196">
        <f t="shared" si="6"/>
        <v>0</v>
      </c>
      <c r="K108" s="196">
        <f t="shared" si="7"/>
        <v>0</v>
      </c>
      <c r="L108" s="197" t="str">
        <f t="shared" si="8"/>
        <v xml:space="preserve"> </v>
      </c>
      <c r="M108" s="166">
        <f t="shared" si="81"/>
        <v>20</v>
      </c>
      <c r="N108" s="167">
        <f t="shared" si="9"/>
        <v>494</v>
      </c>
      <c r="O108" s="167">
        <f t="shared" si="82"/>
        <v>1</v>
      </c>
      <c r="P108" s="168">
        <f t="shared" si="10"/>
        <v>1.2176605999999999</v>
      </c>
      <c r="Q108" s="164" t="str">
        <f t="shared" si="80"/>
        <v xml:space="preserve"> </v>
      </c>
      <c r="R108" s="165">
        <f t="shared" si="11"/>
        <v>0</v>
      </c>
      <c r="S108" s="166">
        <f t="shared" si="83"/>
        <v>20</v>
      </c>
      <c r="T108" s="167">
        <f t="shared" si="79"/>
        <v>494</v>
      </c>
      <c r="U108" s="167">
        <f t="shared" si="84"/>
        <v>1</v>
      </c>
      <c r="V108" s="168">
        <f t="shared" si="13"/>
        <v>1.2176605999999999</v>
      </c>
    </row>
    <row r="109" spans="1:22" s="200" customFormat="1" ht="12.75">
      <c r="A109" s="189">
        <v>106</v>
      </c>
      <c r="B109" s="201" t="s">
        <v>131</v>
      </c>
      <c r="C109" s="191" t="s">
        <v>139</v>
      </c>
      <c r="D109" s="192" t="s">
        <v>140</v>
      </c>
      <c r="E109" s="166">
        <v>20</v>
      </c>
      <c r="F109" s="210">
        <f>(4689+4689)+(2*850)+850</f>
        <v>11928</v>
      </c>
      <c r="G109" s="79">
        <v>1</v>
      </c>
      <c r="H109" s="194">
        <f t="shared" si="14"/>
        <v>29.695340471999998</v>
      </c>
      <c r="I109" s="195" t="str">
        <f t="shared" si="78"/>
        <v xml:space="preserve"> </v>
      </c>
      <c r="J109" s="196">
        <f t="shared" si="6"/>
        <v>0</v>
      </c>
      <c r="K109" s="196">
        <f t="shared" si="7"/>
        <v>0</v>
      </c>
      <c r="L109" s="197" t="str">
        <f t="shared" si="8"/>
        <v xml:space="preserve"> </v>
      </c>
      <c r="M109" s="166">
        <f t="shared" si="81"/>
        <v>20</v>
      </c>
      <c r="N109" s="167">
        <f t="shared" si="9"/>
        <v>72</v>
      </c>
      <c r="O109" s="167">
        <f t="shared" si="82"/>
        <v>1</v>
      </c>
      <c r="P109" s="168">
        <f t="shared" si="10"/>
        <v>0.17747279999999999</v>
      </c>
      <c r="Q109" s="164" t="str">
        <f t="shared" si="80"/>
        <v xml:space="preserve"> </v>
      </c>
      <c r="R109" s="165">
        <f t="shared" si="11"/>
        <v>0</v>
      </c>
      <c r="S109" s="166">
        <f t="shared" si="83"/>
        <v>20</v>
      </c>
      <c r="T109" s="167">
        <f t="shared" si="79"/>
        <v>72</v>
      </c>
      <c r="U109" s="167">
        <f t="shared" si="84"/>
        <v>1</v>
      </c>
      <c r="V109" s="168">
        <f t="shared" si="13"/>
        <v>0.17747279999999999</v>
      </c>
    </row>
    <row r="110" spans="1:22" s="203" customFormat="1" ht="12.75">
      <c r="A110" s="149">
        <v>107</v>
      </c>
      <c r="B110" s="150" t="s">
        <v>131</v>
      </c>
      <c r="C110" s="202" t="s">
        <v>139</v>
      </c>
      <c r="D110" s="151" t="s">
        <v>140</v>
      </c>
      <c r="E110" s="152">
        <v>20</v>
      </c>
      <c r="F110" s="212">
        <f>6930</f>
        <v>6930</v>
      </c>
      <c r="G110" s="154">
        <v>2</v>
      </c>
      <c r="H110" s="155">
        <f t="shared" si="14"/>
        <v>34.50514914</v>
      </c>
      <c r="I110" s="156">
        <f t="shared" si="78"/>
        <v>20</v>
      </c>
      <c r="J110" s="157">
        <f t="shared" si="6"/>
        <v>5070</v>
      </c>
      <c r="K110" s="157">
        <f t="shared" si="7"/>
        <v>2</v>
      </c>
      <c r="L110" s="158">
        <f t="shared" si="8"/>
        <v>24.994085999999999</v>
      </c>
      <c r="M110" s="152" t="str">
        <f t="shared" si="81"/>
        <v xml:space="preserve"> </v>
      </c>
      <c r="N110" s="159">
        <f t="shared" si="9"/>
        <v>0</v>
      </c>
      <c r="O110" s="159">
        <f t="shared" si="82"/>
        <v>0</v>
      </c>
      <c r="P110" s="160" t="str">
        <f t="shared" si="10"/>
        <v xml:space="preserve"> </v>
      </c>
      <c r="Q110" s="161">
        <f t="shared" si="80"/>
        <v>20</v>
      </c>
      <c r="R110" s="162">
        <f t="shared" si="11"/>
        <v>16</v>
      </c>
      <c r="S110" s="152">
        <f t="shared" si="83"/>
        <v>20</v>
      </c>
      <c r="T110" s="159">
        <f t="shared" si="79"/>
        <v>270</v>
      </c>
      <c r="U110" s="159">
        <f t="shared" si="84"/>
        <v>2</v>
      </c>
      <c r="V110" s="160">
        <f t="shared" si="13"/>
        <v>1.331046</v>
      </c>
    </row>
    <row r="111" spans="1:22" s="200" customFormat="1" ht="12.75">
      <c r="A111" s="189">
        <v>110</v>
      </c>
      <c r="B111" s="201" t="s">
        <v>133</v>
      </c>
      <c r="C111" s="191" t="s">
        <v>141</v>
      </c>
      <c r="D111" s="192" t="s">
        <v>17</v>
      </c>
      <c r="E111" s="166">
        <v>12</v>
      </c>
      <c r="F111" s="210">
        <v>1100</v>
      </c>
      <c r="G111" s="79">
        <v>22</v>
      </c>
      <c r="H111" s="194">
        <f t="shared" si="14"/>
        <v>21.688950887999997</v>
      </c>
      <c r="I111" s="195" t="str">
        <f t="shared" si="78"/>
        <v xml:space="preserve"> </v>
      </c>
      <c r="J111" s="196">
        <f t="shared" si="6"/>
        <v>0</v>
      </c>
      <c r="K111" s="196">
        <f t="shared" si="7"/>
        <v>0</v>
      </c>
      <c r="L111" s="197" t="str">
        <f t="shared" si="8"/>
        <v xml:space="preserve"> </v>
      </c>
      <c r="M111" s="166" t="str">
        <f t="shared" si="81"/>
        <v xml:space="preserve"> </v>
      </c>
      <c r="N111" s="167">
        <f t="shared" si="9"/>
        <v>0</v>
      </c>
      <c r="O111" s="167">
        <f t="shared" si="82"/>
        <v>0</v>
      </c>
      <c r="P111" s="168" t="str">
        <f t="shared" si="10"/>
        <v xml:space="preserve"> </v>
      </c>
      <c r="Q111" s="164" t="str">
        <f t="shared" si="80"/>
        <v xml:space="preserve"> </v>
      </c>
      <c r="R111" s="165">
        <f t="shared" si="11"/>
        <v>0</v>
      </c>
      <c r="S111" s="166" t="str">
        <f t="shared" si="83"/>
        <v xml:space="preserve"> </v>
      </c>
      <c r="T111" s="167">
        <f t="shared" si="79"/>
        <v>0</v>
      </c>
      <c r="U111" s="167">
        <f t="shared" si="84"/>
        <v>0</v>
      </c>
      <c r="V111" s="168" t="str">
        <f t="shared" si="13"/>
        <v xml:space="preserve"> </v>
      </c>
    </row>
    <row r="112" spans="1:22" s="200" customFormat="1" ht="12.75">
      <c r="A112" s="189">
        <v>111</v>
      </c>
      <c r="B112" s="201" t="s">
        <v>134</v>
      </c>
      <c r="C112" s="191" t="s">
        <v>135</v>
      </c>
      <c r="D112" s="192" t="s">
        <v>17</v>
      </c>
      <c r="E112" s="166">
        <v>12</v>
      </c>
      <c r="F112" s="210">
        <v>2950</v>
      </c>
      <c r="G112" s="79">
        <v>48</v>
      </c>
      <c r="H112" s="194">
        <f t="shared" si="14"/>
        <v>126.90724982399999</v>
      </c>
      <c r="I112" s="195" t="str">
        <f t="shared" si="78"/>
        <v xml:space="preserve"> </v>
      </c>
      <c r="J112" s="196">
        <f t="shared" si="6"/>
        <v>0</v>
      </c>
      <c r="K112" s="196">
        <f t="shared" si="7"/>
        <v>0</v>
      </c>
      <c r="L112" s="197" t="str">
        <f t="shared" si="8"/>
        <v xml:space="preserve"> </v>
      </c>
      <c r="M112" s="166" t="str">
        <f t="shared" si="81"/>
        <v xml:space="preserve"> </v>
      </c>
      <c r="N112" s="167">
        <f t="shared" si="9"/>
        <v>0</v>
      </c>
      <c r="O112" s="167">
        <f t="shared" si="82"/>
        <v>0</v>
      </c>
      <c r="P112" s="168" t="str">
        <f t="shared" si="10"/>
        <v xml:space="preserve"> </v>
      </c>
      <c r="Q112" s="164" t="str">
        <f t="shared" si="80"/>
        <v xml:space="preserve"> </v>
      </c>
      <c r="R112" s="165">
        <f t="shared" si="11"/>
        <v>0</v>
      </c>
      <c r="S112" s="166" t="str">
        <f t="shared" si="83"/>
        <v xml:space="preserve"> </v>
      </c>
      <c r="T112" s="167">
        <f t="shared" si="79"/>
        <v>0</v>
      </c>
      <c r="U112" s="167">
        <f t="shared" si="84"/>
        <v>0</v>
      </c>
      <c r="V112" s="168" t="str">
        <f t="shared" si="13"/>
        <v xml:space="preserve"> </v>
      </c>
    </row>
    <row r="113" spans="1:22" s="200" customFormat="1" ht="12.75">
      <c r="A113" s="189">
        <v>112</v>
      </c>
      <c r="B113" s="201" t="s">
        <v>134</v>
      </c>
      <c r="C113" s="191" t="s">
        <v>135</v>
      </c>
      <c r="D113" s="192" t="s">
        <v>17</v>
      </c>
      <c r="E113" s="166">
        <v>12</v>
      </c>
      <c r="F113" s="210">
        <v>3000</v>
      </c>
      <c r="G113" s="79">
        <v>48</v>
      </c>
      <c r="H113" s="194">
        <f t="shared" si="14"/>
        <v>129.05822015999999</v>
      </c>
      <c r="I113" s="195" t="str">
        <f t="shared" si="78"/>
        <v xml:space="preserve"> </v>
      </c>
      <c r="J113" s="196">
        <f t="shared" si="6"/>
        <v>0</v>
      </c>
      <c r="K113" s="196">
        <f t="shared" si="7"/>
        <v>0</v>
      </c>
      <c r="L113" s="197" t="str">
        <f t="shared" si="8"/>
        <v xml:space="preserve"> </v>
      </c>
      <c r="M113" s="166" t="str">
        <f t="shared" si="81"/>
        <v xml:space="preserve"> </v>
      </c>
      <c r="N113" s="167">
        <f t="shared" si="9"/>
        <v>0</v>
      </c>
      <c r="O113" s="167">
        <f t="shared" si="82"/>
        <v>0</v>
      </c>
      <c r="P113" s="168" t="str">
        <f t="shared" si="10"/>
        <v xml:space="preserve"> </v>
      </c>
      <c r="Q113" s="164" t="str">
        <f t="shared" si="80"/>
        <v xml:space="preserve"> </v>
      </c>
      <c r="R113" s="165">
        <f t="shared" si="11"/>
        <v>0</v>
      </c>
      <c r="S113" s="166" t="str">
        <f t="shared" si="83"/>
        <v xml:space="preserve"> </v>
      </c>
      <c r="T113" s="167">
        <f t="shared" si="79"/>
        <v>0</v>
      </c>
      <c r="U113" s="167">
        <f t="shared" si="84"/>
        <v>0</v>
      </c>
      <c r="V113" s="168" t="str">
        <f t="shared" si="13"/>
        <v xml:space="preserve"> </v>
      </c>
    </row>
    <row r="114" spans="1:22" s="200" customFormat="1" ht="12.75">
      <c r="A114" s="189">
        <v>113</v>
      </c>
      <c r="B114" s="201" t="s">
        <v>134</v>
      </c>
      <c r="C114" s="191" t="s">
        <v>135</v>
      </c>
      <c r="D114" s="192" t="s">
        <v>17</v>
      </c>
      <c r="E114" s="166">
        <v>12</v>
      </c>
      <c r="F114" s="210">
        <v>3200</v>
      </c>
      <c r="G114" s="79">
        <v>40</v>
      </c>
      <c r="H114" s="194">
        <f t="shared" si="14"/>
        <v>114.71841791999999</v>
      </c>
      <c r="I114" s="195" t="str">
        <f t="shared" si="78"/>
        <v xml:space="preserve"> </v>
      </c>
      <c r="J114" s="196">
        <f t="shared" si="6"/>
        <v>0</v>
      </c>
      <c r="K114" s="196">
        <f t="shared" si="7"/>
        <v>0</v>
      </c>
      <c r="L114" s="197" t="str">
        <f t="shared" si="8"/>
        <v xml:space="preserve"> </v>
      </c>
      <c r="M114" s="166" t="str">
        <f t="shared" si="81"/>
        <v xml:space="preserve"> </v>
      </c>
      <c r="N114" s="167">
        <f t="shared" si="9"/>
        <v>0</v>
      </c>
      <c r="O114" s="167">
        <f t="shared" si="82"/>
        <v>0</v>
      </c>
      <c r="P114" s="168" t="str">
        <f t="shared" si="10"/>
        <v xml:space="preserve"> </v>
      </c>
      <c r="Q114" s="164" t="str">
        <f t="shared" si="80"/>
        <v xml:space="preserve"> </v>
      </c>
      <c r="R114" s="165">
        <f t="shared" si="11"/>
        <v>0</v>
      </c>
      <c r="S114" s="166" t="str">
        <f t="shared" si="83"/>
        <v xml:space="preserve"> </v>
      </c>
      <c r="T114" s="167">
        <f t="shared" si="79"/>
        <v>0</v>
      </c>
      <c r="U114" s="167">
        <f t="shared" si="84"/>
        <v>0</v>
      </c>
      <c r="V114" s="168" t="str">
        <f t="shared" si="13"/>
        <v xml:space="preserve"> </v>
      </c>
    </row>
    <row r="115" spans="1:22" s="200" customFormat="1" ht="12.75">
      <c r="A115" s="189">
        <v>114</v>
      </c>
      <c r="B115" s="201" t="s">
        <v>134</v>
      </c>
      <c r="C115" s="191" t="s">
        <v>135</v>
      </c>
      <c r="D115" s="192" t="s">
        <v>17</v>
      </c>
      <c r="E115" s="166">
        <v>12</v>
      </c>
      <c r="F115" s="210">
        <v>3900</v>
      </c>
      <c r="G115" s="79">
        <v>2</v>
      </c>
      <c r="H115" s="194">
        <f t="shared" si="14"/>
        <v>6.9906535919999993</v>
      </c>
      <c r="I115" s="195" t="str">
        <f t="shared" si="78"/>
        <v xml:space="preserve"> </v>
      </c>
      <c r="J115" s="196">
        <f t="shared" si="6"/>
        <v>0</v>
      </c>
      <c r="K115" s="196">
        <f t="shared" si="7"/>
        <v>0</v>
      </c>
      <c r="L115" s="197" t="str">
        <f t="shared" si="8"/>
        <v xml:space="preserve"> </v>
      </c>
      <c r="M115" s="166" t="str">
        <f t="shared" si="81"/>
        <v xml:space="preserve"> </v>
      </c>
      <c r="N115" s="167">
        <f t="shared" si="9"/>
        <v>0</v>
      </c>
      <c r="O115" s="167">
        <f t="shared" si="82"/>
        <v>0</v>
      </c>
      <c r="P115" s="168" t="str">
        <f t="shared" si="10"/>
        <v xml:space="preserve"> </v>
      </c>
      <c r="Q115" s="164" t="str">
        <f t="shared" si="80"/>
        <v xml:space="preserve"> </v>
      </c>
      <c r="R115" s="165">
        <f t="shared" si="11"/>
        <v>0</v>
      </c>
      <c r="S115" s="166" t="str">
        <f t="shared" si="83"/>
        <v xml:space="preserve"> </v>
      </c>
      <c r="T115" s="167">
        <f t="shared" si="79"/>
        <v>0</v>
      </c>
      <c r="U115" s="167">
        <f t="shared" si="84"/>
        <v>0</v>
      </c>
      <c r="V115" s="168" t="str">
        <f t="shared" si="13"/>
        <v xml:space="preserve"> </v>
      </c>
    </row>
    <row r="116" spans="1:22" s="200" customFormat="1" ht="12.75">
      <c r="A116" s="189">
        <v>115</v>
      </c>
      <c r="B116" s="201" t="s">
        <v>134</v>
      </c>
      <c r="C116" s="191" t="s">
        <v>135</v>
      </c>
      <c r="D116" s="192" t="s">
        <v>17</v>
      </c>
      <c r="E116" s="166">
        <v>12</v>
      </c>
      <c r="F116" s="210">
        <v>3950</v>
      </c>
      <c r="G116" s="79">
        <v>2</v>
      </c>
      <c r="H116" s="194">
        <f t="shared" si="14"/>
        <v>7.080277355999999</v>
      </c>
      <c r="I116" s="195" t="str">
        <f t="shared" si="78"/>
        <v xml:space="preserve"> </v>
      </c>
      <c r="J116" s="196">
        <f t="shared" si="6"/>
        <v>0</v>
      </c>
      <c r="K116" s="196">
        <f t="shared" si="7"/>
        <v>0</v>
      </c>
      <c r="L116" s="197" t="str">
        <f t="shared" si="8"/>
        <v xml:space="preserve"> </v>
      </c>
      <c r="M116" s="166" t="str">
        <f t="shared" si="81"/>
        <v xml:space="preserve"> </v>
      </c>
      <c r="N116" s="167">
        <f t="shared" si="9"/>
        <v>0</v>
      </c>
      <c r="O116" s="167">
        <f t="shared" si="82"/>
        <v>0</v>
      </c>
      <c r="P116" s="168" t="str">
        <f t="shared" si="10"/>
        <v xml:space="preserve"> </v>
      </c>
      <c r="Q116" s="164" t="str">
        <f t="shared" si="80"/>
        <v xml:space="preserve"> </v>
      </c>
      <c r="R116" s="165">
        <f t="shared" si="11"/>
        <v>0</v>
      </c>
      <c r="S116" s="166" t="str">
        <f t="shared" si="83"/>
        <v xml:space="preserve"> </v>
      </c>
      <c r="T116" s="167">
        <f t="shared" si="79"/>
        <v>0</v>
      </c>
      <c r="U116" s="167">
        <f t="shared" si="84"/>
        <v>0</v>
      </c>
      <c r="V116" s="168" t="str">
        <f t="shared" si="13"/>
        <v xml:space="preserve"> </v>
      </c>
    </row>
    <row r="117" spans="1:22" s="200" customFormat="1" ht="12.75">
      <c r="A117" s="189">
        <v>116</v>
      </c>
      <c r="B117" s="201" t="s">
        <v>136</v>
      </c>
      <c r="C117" s="191" t="s">
        <v>142</v>
      </c>
      <c r="D117" s="192" t="s">
        <v>17</v>
      </c>
      <c r="E117" s="166">
        <v>12</v>
      </c>
      <c r="F117" s="210">
        <v>1350</v>
      </c>
      <c r="G117" s="79">
        <v>25</v>
      </c>
      <c r="H117" s="194">
        <f t="shared" si="14"/>
        <v>30.248020350000001</v>
      </c>
      <c r="I117" s="195" t="str">
        <f t="shared" si="78"/>
        <v xml:space="preserve"> </v>
      </c>
      <c r="J117" s="196">
        <f t="shared" si="6"/>
        <v>0</v>
      </c>
      <c r="K117" s="196">
        <f t="shared" si="7"/>
        <v>0</v>
      </c>
      <c r="L117" s="197" t="str">
        <f t="shared" si="8"/>
        <v xml:space="preserve"> </v>
      </c>
      <c r="M117" s="166" t="str">
        <f t="shared" si="81"/>
        <v xml:space="preserve"> </v>
      </c>
      <c r="N117" s="167">
        <f t="shared" si="9"/>
        <v>0</v>
      </c>
      <c r="O117" s="167">
        <f t="shared" si="82"/>
        <v>0</v>
      </c>
      <c r="P117" s="168" t="str">
        <f t="shared" si="10"/>
        <v xml:space="preserve"> </v>
      </c>
      <c r="Q117" s="164" t="str">
        <f t="shared" si="80"/>
        <v xml:space="preserve"> </v>
      </c>
      <c r="R117" s="165">
        <f t="shared" si="11"/>
        <v>0</v>
      </c>
      <c r="S117" s="166" t="str">
        <f t="shared" si="83"/>
        <v xml:space="preserve"> </v>
      </c>
      <c r="T117" s="167">
        <f t="shared" ref="T117:T148" si="85">IF(N117&gt;0,N117,IF(Q117=25,J117-((R117/K117)*787),IF(Q117=20,J117-((R117/K117)*600),IF(Q117=16,J117-((R117/K117)*475),0))))</f>
        <v>0</v>
      </c>
      <c r="U117" s="167">
        <f t="shared" si="84"/>
        <v>0</v>
      </c>
      <c r="V117" s="168" t="str">
        <f t="shared" si="13"/>
        <v xml:space="preserve"> </v>
      </c>
    </row>
    <row r="118" spans="1:22" s="203" customFormat="1" ht="12.75">
      <c r="A118" s="149">
        <v>117</v>
      </c>
      <c r="B118" s="150" t="s">
        <v>136</v>
      </c>
      <c r="C118" s="202" t="s">
        <v>143</v>
      </c>
      <c r="D118" s="151" t="s">
        <v>140</v>
      </c>
      <c r="E118" s="152">
        <v>16</v>
      </c>
      <c r="F118" s="212">
        <f>(2211+900)*3+900</f>
        <v>10233</v>
      </c>
      <c r="G118" s="154">
        <v>6</v>
      </c>
      <c r="H118" s="155">
        <f t="shared" si="14"/>
        <v>97.826130881280008</v>
      </c>
      <c r="I118" s="156">
        <f t="shared" si="78"/>
        <v>16</v>
      </c>
      <c r="J118" s="157">
        <f t="shared" si="6"/>
        <v>1767</v>
      </c>
      <c r="K118" s="157">
        <f t="shared" si="7"/>
        <v>6</v>
      </c>
      <c r="L118" s="158">
        <f t="shared" si="8"/>
        <v>16.725036672000002</v>
      </c>
      <c r="M118" s="152" t="str">
        <f t="shared" si="81"/>
        <v xml:space="preserve"> </v>
      </c>
      <c r="N118" s="159">
        <f t="shared" si="9"/>
        <v>0</v>
      </c>
      <c r="O118" s="159">
        <f t="shared" si="82"/>
        <v>0</v>
      </c>
      <c r="P118" s="160" t="str">
        <f t="shared" si="10"/>
        <v xml:space="preserve"> </v>
      </c>
      <c r="Q118" s="161">
        <f t="shared" si="80"/>
        <v>16</v>
      </c>
      <c r="R118" s="162">
        <f t="shared" si="11"/>
        <v>18</v>
      </c>
      <c r="S118" s="152">
        <f t="shared" si="83"/>
        <v>16</v>
      </c>
      <c r="T118" s="159">
        <f t="shared" si="85"/>
        <v>342</v>
      </c>
      <c r="U118" s="159">
        <f t="shared" si="84"/>
        <v>6</v>
      </c>
      <c r="V118" s="160">
        <f t="shared" si="13"/>
        <v>3.2371038719999996</v>
      </c>
    </row>
    <row r="119" spans="1:22" s="203" customFormat="1" ht="12.75">
      <c r="A119" s="149">
        <v>118</v>
      </c>
      <c r="B119" s="150" t="s">
        <v>136</v>
      </c>
      <c r="C119" s="202" t="s">
        <v>143</v>
      </c>
      <c r="D119" s="151" t="s">
        <v>140</v>
      </c>
      <c r="E119" s="152">
        <v>16</v>
      </c>
      <c r="F119" s="212">
        <f>1965*2+900*2+4*875</f>
        <v>9230</v>
      </c>
      <c r="G119" s="154">
        <v>1</v>
      </c>
      <c r="H119" s="155">
        <f t="shared" si="14"/>
        <v>14.706263852799999</v>
      </c>
      <c r="I119" s="156">
        <f t="shared" si="78"/>
        <v>16</v>
      </c>
      <c r="J119" s="157">
        <f t="shared" si="6"/>
        <v>2770</v>
      </c>
      <c r="K119" s="157">
        <f t="shared" si="7"/>
        <v>1</v>
      </c>
      <c r="L119" s="158">
        <f t="shared" si="8"/>
        <v>4.3697747200000006</v>
      </c>
      <c r="M119" s="152" t="str">
        <f t="shared" si="81"/>
        <v xml:space="preserve"> </v>
      </c>
      <c r="N119" s="159">
        <f t="shared" si="9"/>
        <v>0</v>
      </c>
      <c r="O119" s="159">
        <f t="shared" si="82"/>
        <v>0</v>
      </c>
      <c r="P119" s="160" t="str">
        <f t="shared" si="10"/>
        <v xml:space="preserve"> </v>
      </c>
      <c r="Q119" s="161">
        <f t="shared" si="80"/>
        <v>16</v>
      </c>
      <c r="R119" s="162">
        <f t="shared" si="11"/>
        <v>5</v>
      </c>
      <c r="S119" s="152">
        <f t="shared" si="83"/>
        <v>16</v>
      </c>
      <c r="T119" s="159">
        <f t="shared" si="85"/>
        <v>395</v>
      </c>
      <c r="U119" s="159">
        <f t="shared" si="84"/>
        <v>1</v>
      </c>
      <c r="V119" s="160">
        <f t="shared" si="13"/>
        <v>0.62312671999999991</v>
      </c>
    </row>
    <row r="120" spans="1:22" s="203" customFormat="1" ht="12.75">
      <c r="A120" s="149">
        <v>119</v>
      </c>
      <c r="B120" s="150" t="s">
        <v>136</v>
      </c>
      <c r="C120" s="202" t="s">
        <v>143</v>
      </c>
      <c r="D120" s="151" t="s">
        <v>140</v>
      </c>
      <c r="E120" s="152">
        <v>16</v>
      </c>
      <c r="F120" s="212">
        <f>(6495+3323)</f>
        <v>9818</v>
      </c>
      <c r="G120" s="154">
        <v>4</v>
      </c>
      <c r="H120" s="155">
        <f t="shared" si="14"/>
        <v>62.572523729919993</v>
      </c>
      <c r="I120" s="156">
        <f t="shared" si="78"/>
        <v>16</v>
      </c>
      <c r="J120" s="157">
        <f t="shared" si="6"/>
        <v>2182</v>
      </c>
      <c r="K120" s="157">
        <f t="shared" si="7"/>
        <v>4</v>
      </c>
      <c r="L120" s="158">
        <f t="shared" si="8"/>
        <v>13.768734208</v>
      </c>
      <c r="M120" s="152" t="str">
        <f t="shared" si="81"/>
        <v xml:space="preserve"> </v>
      </c>
      <c r="N120" s="159">
        <f t="shared" si="9"/>
        <v>0</v>
      </c>
      <c r="O120" s="159">
        <f t="shared" si="82"/>
        <v>0</v>
      </c>
      <c r="P120" s="160" t="str">
        <f t="shared" si="10"/>
        <v xml:space="preserve"> </v>
      </c>
      <c r="Q120" s="161">
        <f t="shared" si="80"/>
        <v>16</v>
      </c>
      <c r="R120" s="162">
        <f t="shared" si="11"/>
        <v>16</v>
      </c>
      <c r="S120" s="152">
        <f t="shared" si="83"/>
        <v>16</v>
      </c>
      <c r="T120" s="159">
        <f t="shared" si="85"/>
        <v>282</v>
      </c>
      <c r="U120" s="159">
        <f t="shared" si="84"/>
        <v>4</v>
      </c>
      <c r="V120" s="160">
        <f t="shared" si="13"/>
        <v>1.7794606079999999</v>
      </c>
    </row>
    <row r="121" spans="1:22" s="203" customFormat="1" ht="12.75">
      <c r="A121" s="149">
        <v>119</v>
      </c>
      <c r="B121" s="150" t="s">
        <v>136</v>
      </c>
      <c r="C121" s="202" t="s">
        <v>143</v>
      </c>
      <c r="D121" s="151" t="s">
        <v>140</v>
      </c>
      <c r="E121" s="152">
        <v>16</v>
      </c>
      <c r="F121" s="212">
        <v>6495</v>
      </c>
      <c r="G121" s="154">
        <v>1</v>
      </c>
      <c r="H121" s="155">
        <f t="shared" ref="H121:H122" si="86">E121*E121*F121*3.14/4*0.00000785*G121*1.01</f>
        <v>10.3485572832</v>
      </c>
      <c r="I121" s="156">
        <f t="shared" ref="I121:I122" si="87">IF(J121&gt;0,$E121," ")</f>
        <v>16</v>
      </c>
      <c r="J121" s="157">
        <f t="shared" si="6"/>
        <v>5505</v>
      </c>
      <c r="K121" s="157">
        <f t="shared" ref="K121:K122" si="88">IF(J121&gt;0,G121,0)</f>
        <v>1</v>
      </c>
      <c r="L121" s="158">
        <f t="shared" ref="L121:L122" si="89">IF(J121&gt;0,$E121*$E121*J121*3.14/4*0.00000785*K121," ")</f>
        <v>8.6843356800000002</v>
      </c>
      <c r="M121" s="152" t="str">
        <f t="shared" si="81"/>
        <v xml:space="preserve"> </v>
      </c>
      <c r="N121" s="159">
        <f t="shared" si="9"/>
        <v>0</v>
      </c>
      <c r="O121" s="159">
        <f t="shared" si="82"/>
        <v>0</v>
      </c>
      <c r="P121" s="160" t="str">
        <f t="shared" ref="P121:P122" si="90">IF(N121&gt;0,$E121*$E121*N121*3.14/4*0.00000785*O121," ")</f>
        <v xml:space="preserve"> </v>
      </c>
      <c r="Q121" s="161">
        <f t="shared" ref="Q121:Q122" si="91">IF(R121&gt;0,$E121," ")</f>
        <v>16</v>
      </c>
      <c r="R121" s="162">
        <f t="shared" ref="R121:R122" si="92">IF($E121=25,IF(J121&gt;0, INT(J121/787)*K121,0),IF($E121=20,IF(J121&gt;0, INT(J121/600)*K121,0),IF($E121=16,IF(J121&gt;0, INT(J121/475)*K121,0),0)))</f>
        <v>11</v>
      </c>
      <c r="S121" s="152">
        <f t="shared" si="83"/>
        <v>16</v>
      </c>
      <c r="T121" s="159">
        <f t="shared" si="85"/>
        <v>280</v>
      </c>
      <c r="U121" s="159">
        <f t="shared" si="84"/>
        <v>1</v>
      </c>
      <c r="V121" s="160">
        <f t="shared" ref="V121:V122" si="93">IF(T121&gt;0,$E121*$E121*T121*3.14/4*0.00000785*U121," ")</f>
        <v>0.44171008</v>
      </c>
    </row>
    <row r="122" spans="1:22" s="203" customFormat="1" ht="12.75">
      <c r="A122" s="149">
        <v>119</v>
      </c>
      <c r="B122" s="150" t="s">
        <v>136</v>
      </c>
      <c r="C122" s="202" t="s">
        <v>143</v>
      </c>
      <c r="D122" s="151" t="s">
        <v>140</v>
      </c>
      <c r="E122" s="152">
        <v>16</v>
      </c>
      <c r="F122" s="212">
        <v>6495</v>
      </c>
      <c r="G122" s="154">
        <v>1</v>
      </c>
      <c r="H122" s="155">
        <f t="shared" si="86"/>
        <v>10.3485572832</v>
      </c>
      <c r="I122" s="156">
        <f t="shared" si="87"/>
        <v>16</v>
      </c>
      <c r="J122" s="157">
        <f t="shared" si="6"/>
        <v>5505</v>
      </c>
      <c r="K122" s="157">
        <f t="shared" si="88"/>
        <v>1</v>
      </c>
      <c r="L122" s="158">
        <f t="shared" si="89"/>
        <v>8.6843356800000002</v>
      </c>
      <c r="M122" s="152" t="str">
        <f t="shared" si="81"/>
        <v xml:space="preserve"> </v>
      </c>
      <c r="N122" s="159">
        <f t="shared" si="9"/>
        <v>0</v>
      </c>
      <c r="O122" s="159">
        <f t="shared" si="82"/>
        <v>0</v>
      </c>
      <c r="P122" s="160" t="str">
        <f t="shared" si="90"/>
        <v xml:space="preserve"> </v>
      </c>
      <c r="Q122" s="161">
        <f t="shared" si="91"/>
        <v>16</v>
      </c>
      <c r="R122" s="162">
        <f t="shared" si="92"/>
        <v>11</v>
      </c>
      <c r="S122" s="152">
        <f t="shared" si="83"/>
        <v>16</v>
      </c>
      <c r="T122" s="159">
        <f t="shared" si="85"/>
        <v>280</v>
      </c>
      <c r="U122" s="159">
        <f t="shared" si="84"/>
        <v>1</v>
      </c>
      <c r="V122" s="160">
        <f t="shared" si="93"/>
        <v>0.44171008</v>
      </c>
    </row>
    <row r="123" spans="1:22" s="200" customFormat="1" ht="12.75">
      <c r="A123" s="189">
        <v>120</v>
      </c>
      <c r="B123" s="201" t="s">
        <v>137</v>
      </c>
      <c r="C123" s="191" t="s">
        <v>144</v>
      </c>
      <c r="D123" s="192" t="s">
        <v>17</v>
      </c>
      <c r="E123" s="166">
        <v>12</v>
      </c>
      <c r="F123" s="210">
        <v>1050</v>
      </c>
      <c r="G123" s="79">
        <v>22</v>
      </c>
      <c r="H123" s="194">
        <f t="shared" si="14"/>
        <v>20.703089483999999</v>
      </c>
      <c r="I123" s="195" t="str">
        <f t="shared" si="78"/>
        <v xml:space="preserve"> </v>
      </c>
      <c r="J123" s="196">
        <f t="shared" si="6"/>
        <v>0</v>
      </c>
      <c r="K123" s="196">
        <f t="shared" si="7"/>
        <v>0</v>
      </c>
      <c r="L123" s="197" t="str">
        <f t="shared" si="8"/>
        <v xml:space="preserve"> </v>
      </c>
      <c r="M123" s="166" t="str">
        <f t="shared" si="81"/>
        <v xml:space="preserve"> </v>
      </c>
      <c r="N123" s="167">
        <f t="shared" si="9"/>
        <v>0</v>
      </c>
      <c r="O123" s="167">
        <f t="shared" si="82"/>
        <v>0</v>
      </c>
      <c r="P123" s="168" t="str">
        <f t="shared" si="10"/>
        <v xml:space="preserve"> </v>
      </c>
      <c r="Q123" s="164" t="str">
        <f t="shared" si="80"/>
        <v xml:space="preserve"> </v>
      </c>
      <c r="R123" s="165">
        <f t="shared" si="11"/>
        <v>0</v>
      </c>
      <c r="S123" s="166" t="str">
        <f t="shared" si="83"/>
        <v xml:space="preserve"> </v>
      </c>
      <c r="T123" s="167">
        <f t="shared" si="85"/>
        <v>0</v>
      </c>
      <c r="U123" s="167">
        <f t="shared" si="84"/>
        <v>0</v>
      </c>
      <c r="V123" s="168" t="str">
        <f t="shared" si="13"/>
        <v xml:space="preserve"> </v>
      </c>
    </row>
    <row r="124" spans="1:22" s="200" customFormat="1" ht="12.75">
      <c r="A124" s="189">
        <v>121</v>
      </c>
      <c r="B124" s="201" t="s">
        <v>137</v>
      </c>
      <c r="C124" s="191" t="s">
        <v>144</v>
      </c>
      <c r="D124" s="192" t="s">
        <v>17</v>
      </c>
      <c r="E124" s="166">
        <v>12</v>
      </c>
      <c r="F124" s="210">
        <v>1100</v>
      </c>
      <c r="G124" s="79">
        <v>16</v>
      </c>
      <c r="H124" s="194">
        <f t="shared" si="14"/>
        <v>15.773782463999998</v>
      </c>
      <c r="I124" s="195" t="str">
        <f t="shared" si="78"/>
        <v xml:space="preserve"> </v>
      </c>
      <c r="J124" s="196">
        <f t="shared" si="6"/>
        <v>0</v>
      </c>
      <c r="K124" s="196">
        <f t="shared" si="7"/>
        <v>0</v>
      </c>
      <c r="L124" s="197" t="str">
        <f t="shared" si="8"/>
        <v xml:space="preserve"> </v>
      </c>
      <c r="M124" s="166" t="str">
        <f t="shared" si="81"/>
        <v xml:space="preserve"> </v>
      </c>
      <c r="N124" s="167">
        <f t="shared" si="9"/>
        <v>0</v>
      </c>
      <c r="O124" s="167">
        <f t="shared" si="82"/>
        <v>0</v>
      </c>
      <c r="P124" s="168" t="str">
        <f t="shared" si="10"/>
        <v xml:space="preserve"> </v>
      </c>
      <c r="Q124" s="164" t="str">
        <f t="shared" si="80"/>
        <v xml:space="preserve"> </v>
      </c>
      <c r="R124" s="165">
        <f t="shared" si="11"/>
        <v>0</v>
      </c>
      <c r="S124" s="166" t="str">
        <f t="shared" si="83"/>
        <v xml:space="preserve"> </v>
      </c>
      <c r="T124" s="167">
        <f t="shared" si="85"/>
        <v>0</v>
      </c>
      <c r="U124" s="167">
        <f t="shared" si="84"/>
        <v>0</v>
      </c>
      <c r="V124" s="168" t="str">
        <f t="shared" si="13"/>
        <v xml:space="preserve"> </v>
      </c>
    </row>
    <row r="125" spans="1:22" s="200" customFormat="1" ht="12.75">
      <c r="A125" s="189">
        <v>122</v>
      </c>
      <c r="B125" s="201" t="s">
        <v>137</v>
      </c>
      <c r="C125" s="191" t="s">
        <v>144</v>
      </c>
      <c r="D125" s="192" t="s">
        <v>17</v>
      </c>
      <c r="E125" s="166">
        <v>12</v>
      </c>
      <c r="F125" s="210">
        <v>1150</v>
      </c>
      <c r="G125" s="79">
        <v>1</v>
      </c>
      <c r="H125" s="194">
        <f t="shared" si="14"/>
        <v>1.0306732859999999</v>
      </c>
      <c r="I125" s="195" t="str">
        <f t="shared" si="78"/>
        <v xml:space="preserve"> </v>
      </c>
      <c r="J125" s="196">
        <f t="shared" si="6"/>
        <v>0</v>
      </c>
      <c r="K125" s="196">
        <f t="shared" si="7"/>
        <v>0</v>
      </c>
      <c r="L125" s="197" t="str">
        <f t="shared" si="8"/>
        <v xml:space="preserve"> </v>
      </c>
      <c r="M125" s="166" t="str">
        <f t="shared" si="81"/>
        <v xml:space="preserve"> </v>
      </c>
      <c r="N125" s="167">
        <f t="shared" si="9"/>
        <v>0</v>
      </c>
      <c r="O125" s="167">
        <f t="shared" si="82"/>
        <v>0</v>
      </c>
      <c r="P125" s="168" t="str">
        <f t="shared" si="10"/>
        <v xml:space="preserve"> </v>
      </c>
      <c r="Q125" s="164" t="str">
        <f t="shared" si="80"/>
        <v xml:space="preserve"> </v>
      </c>
      <c r="R125" s="165">
        <f t="shared" si="11"/>
        <v>0</v>
      </c>
      <c r="S125" s="166" t="str">
        <f t="shared" si="83"/>
        <v xml:space="preserve"> </v>
      </c>
      <c r="T125" s="167">
        <f t="shared" si="85"/>
        <v>0</v>
      </c>
      <c r="U125" s="167">
        <f t="shared" si="84"/>
        <v>0</v>
      </c>
      <c r="V125" s="168" t="str">
        <f t="shared" si="13"/>
        <v xml:space="preserve"> </v>
      </c>
    </row>
    <row r="126" spans="1:22" s="200" customFormat="1" ht="12.75">
      <c r="A126" s="189">
        <v>123</v>
      </c>
      <c r="B126" s="201" t="s">
        <v>137</v>
      </c>
      <c r="C126" s="191" t="s">
        <v>144</v>
      </c>
      <c r="D126" s="192" t="s">
        <v>17</v>
      </c>
      <c r="E126" s="166">
        <v>12</v>
      </c>
      <c r="F126" s="210">
        <v>1250</v>
      </c>
      <c r="G126" s="79">
        <v>20</v>
      </c>
      <c r="H126" s="194">
        <f t="shared" si="14"/>
        <v>22.405941000000002</v>
      </c>
      <c r="I126" s="195" t="str">
        <f t="shared" si="78"/>
        <v xml:space="preserve"> </v>
      </c>
      <c r="J126" s="196">
        <f t="shared" si="6"/>
        <v>0</v>
      </c>
      <c r="K126" s="196">
        <f t="shared" si="7"/>
        <v>0</v>
      </c>
      <c r="L126" s="197" t="str">
        <f t="shared" si="8"/>
        <v xml:space="preserve"> </v>
      </c>
      <c r="M126" s="166" t="str">
        <f t="shared" si="81"/>
        <v xml:space="preserve"> </v>
      </c>
      <c r="N126" s="167">
        <f t="shared" si="9"/>
        <v>0</v>
      </c>
      <c r="O126" s="167">
        <f t="shared" si="82"/>
        <v>0</v>
      </c>
      <c r="P126" s="168" t="str">
        <f t="shared" si="10"/>
        <v xml:space="preserve"> </v>
      </c>
      <c r="Q126" s="164" t="str">
        <f t="shared" si="80"/>
        <v xml:space="preserve"> </v>
      </c>
      <c r="R126" s="165">
        <f t="shared" si="11"/>
        <v>0</v>
      </c>
      <c r="S126" s="166" t="str">
        <f t="shared" si="83"/>
        <v xml:space="preserve"> </v>
      </c>
      <c r="T126" s="167">
        <f t="shared" si="85"/>
        <v>0</v>
      </c>
      <c r="U126" s="167">
        <f t="shared" si="84"/>
        <v>0</v>
      </c>
      <c r="V126" s="168" t="str">
        <f t="shared" si="13"/>
        <v xml:space="preserve"> </v>
      </c>
    </row>
    <row r="127" spans="1:22" s="200" customFormat="1" ht="12.75">
      <c r="A127" s="189">
        <v>124</v>
      </c>
      <c r="B127" s="201" t="s">
        <v>137</v>
      </c>
      <c r="C127" s="191" t="s">
        <v>144</v>
      </c>
      <c r="D127" s="192" t="s">
        <v>17</v>
      </c>
      <c r="E127" s="166">
        <v>12</v>
      </c>
      <c r="F127" s="210">
        <v>1300</v>
      </c>
      <c r="G127" s="79">
        <v>6</v>
      </c>
      <c r="H127" s="194">
        <f t="shared" si="14"/>
        <v>6.9906535919999993</v>
      </c>
      <c r="I127" s="195" t="str">
        <f t="shared" si="78"/>
        <v xml:space="preserve"> </v>
      </c>
      <c r="J127" s="196">
        <f t="shared" si="6"/>
        <v>0</v>
      </c>
      <c r="K127" s="196">
        <f t="shared" si="7"/>
        <v>0</v>
      </c>
      <c r="L127" s="197" t="str">
        <f t="shared" si="8"/>
        <v xml:space="preserve"> </v>
      </c>
      <c r="M127" s="166" t="str">
        <f t="shared" si="81"/>
        <v xml:space="preserve"> </v>
      </c>
      <c r="N127" s="167">
        <f t="shared" si="9"/>
        <v>0</v>
      </c>
      <c r="O127" s="167">
        <f t="shared" si="82"/>
        <v>0</v>
      </c>
      <c r="P127" s="168" t="str">
        <f t="shared" si="10"/>
        <v xml:space="preserve"> </v>
      </c>
      <c r="Q127" s="164" t="str">
        <f t="shared" si="80"/>
        <v xml:space="preserve"> </v>
      </c>
      <c r="R127" s="165">
        <f t="shared" si="11"/>
        <v>0</v>
      </c>
      <c r="S127" s="166" t="str">
        <f t="shared" si="83"/>
        <v xml:space="preserve"> </v>
      </c>
      <c r="T127" s="167">
        <f t="shared" si="85"/>
        <v>0</v>
      </c>
      <c r="U127" s="167">
        <f t="shared" si="84"/>
        <v>0</v>
      </c>
      <c r="V127" s="168" t="str">
        <f t="shared" si="13"/>
        <v xml:space="preserve"> </v>
      </c>
    </row>
    <row r="128" spans="1:22" s="200" customFormat="1" ht="12.75">
      <c r="A128" s="189">
        <v>125</v>
      </c>
      <c r="B128" s="201" t="s">
        <v>137</v>
      </c>
      <c r="C128" s="191" t="s">
        <v>144</v>
      </c>
      <c r="D128" s="192" t="s">
        <v>17</v>
      </c>
      <c r="E128" s="166">
        <v>12</v>
      </c>
      <c r="F128" s="210">
        <v>1350</v>
      </c>
      <c r="G128" s="79">
        <v>96</v>
      </c>
      <c r="H128" s="194">
        <f t="shared" si="14"/>
        <v>116.15239814399999</v>
      </c>
      <c r="I128" s="195" t="str">
        <f t="shared" si="78"/>
        <v xml:space="preserve"> </v>
      </c>
      <c r="J128" s="196">
        <f t="shared" si="6"/>
        <v>0</v>
      </c>
      <c r="K128" s="196">
        <f t="shared" si="7"/>
        <v>0</v>
      </c>
      <c r="L128" s="197" t="str">
        <f t="shared" si="8"/>
        <v xml:space="preserve"> </v>
      </c>
      <c r="M128" s="166" t="str">
        <f t="shared" si="81"/>
        <v xml:space="preserve"> </v>
      </c>
      <c r="N128" s="167">
        <f t="shared" si="9"/>
        <v>0</v>
      </c>
      <c r="O128" s="167">
        <f t="shared" si="82"/>
        <v>0</v>
      </c>
      <c r="P128" s="168" t="str">
        <f t="shared" si="10"/>
        <v xml:space="preserve"> </v>
      </c>
      <c r="Q128" s="164" t="str">
        <f t="shared" si="80"/>
        <v xml:space="preserve"> </v>
      </c>
      <c r="R128" s="165">
        <f t="shared" si="11"/>
        <v>0</v>
      </c>
      <c r="S128" s="166" t="str">
        <f t="shared" si="83"/>
        <v xml:space="preserve"> </v>
      </c>
      <c r="T128" s="167">
        <f t="shared" si="85"/>
        <v>0</v>
      </c>
      <c r="U128" s="167">
        <f t="shared" si="84"/>
        <v>0</v>
      </c>
      <c r="V128" s="168" t="str">
        <f t="shared" si="13"/>
        <v xml:space="preserve"> </v>
      </c>
    </row>
    <row r="129" spans="1:22" s="200" customFormat="1" ht="12.75">
      <c r="A129" s="189">
        <v>126</v>
      </c>
      <c r="B129" s="201" t="s">
        <v>137</v>
      </c>
      <c r="C129" s="191" t="s">
        <v>144</v>
      </c>
      <c r="D129" s="192" t="s">
        <v>17</v>
      </c>
      <c r="E129" s="166">
        <v>12</v>
      </c>
      <c r="F129" s="210">
        <v>1400</v>
      </c>
      <c r="G129" s="79">
        <v>53</v>
      </c>
      <c r="H129" s="194">
        <f t="shared" si="14"/>
        <v>66.500832887999991</v>
      </c>
      <c r="I129" s="195" t="str">
        <f t="shared" si="78"/>
        <v xml:space="preserve"> </v>
      </c>
      <c r="J129" s="196">
        <f t="shared" si="6"/>
        <v>0</v>
      </c>
      <c r="K129" s="196">
        <f t="shared" si="7"/>
        <v>0</v>
      </c>
      <c r="L129" s="197" t="str">
        <f t="shared" si="8"/>
        <v xml:space="preserve"> </v>
      </c>
      <c r="M129" s="166" t="str">
        <f t="shared" si="81"/>
        <v xml:space="preserve"> </v>
      </c>
      <c r="N129" s="167">
        <f t="shared" si="9"/>
        <v>0</v>
      </c>
      <c r="O129" s="167">
        <f t="shared" si="82"/>
        <v>0</v>
      </c>
      <c r="P129" s="168" t="str">
        <f t="shared" si="10"/>
        <v xml:space="preserve"> </v>
      </c>
      <c r="Q129" s="164" t="str">
        <f t="shared" si="80"/>
        <v xml:space="preserve"> </v>
      </c>
      <c r="R129" s="165">
        <f t="shared" si="11"/>
        <v>0</v>
      </c>
      <c r="S129" s="166" t="str">
        <f t="shared" si="83"/>
        <v xml:space="preserve"> </v>
      </c>
      <c r="T129" s="167">
        <f t="shared" si="85"/>
        <v>0</v>
      </c>
      <c r="U129" s="167">
        <f t="shared" si="84"/>
        <v>0</v>
      </c>
      <c r="V129" s="168" t="str">
        <f t="shared" si="13"/>
        <v xml:space="preserve"> </v>
      </c>
    </row>
    <row r="130" spans="1:22" s="200" customFormat="1" ht="12.75">
      <c r="A130" s="189">
        <v>127</v>
      </c>
      <c r="B130" s="201" t="s">
        <v>137</v>
      </c>
      <c r="C130" s="191" t="s">
        <v>144</v>
      </c>
      <c r="D130" s="192" t="s">
        <v>17</v>
      </c>
      <c r="E130" s="166">
        <v>12</v>
      </c>
      <c r="F130" s="210">
        <v>1600</v>
      </c>
      <c r="G130" s="79">
        <v>237</v>
      </c>
      <c r="H130" s="194">
        <f t="shared" si="14"/>
        <v>339.85331308799994</v>
      </c>
      <c r="I130" s="195" t="str">
        <f t="shared" si="78"/>
        <v xml:space="preserve"> </v>
      </c>
      <c r="J130" s="196">
        <f t="shared" si="6"/>
        <v>0</v>
      </c>
      <c r="K130" s="196">
        <f t="shared" si="7"/>
        <v>0</v>
      </c>
      <c r="L130" s="197" t="str">
        <f t="shared" si="8"/>
        <v xml:space="preserve"> </v>
      </c>
      <c r="M130" s="166" t="str">
        <f t="shared" si="81"/>
        <v xml:space="preserve"> </v>
      </c>
      <c r="N130" s="167">
        <f t="shared" si="9"/>
        <v>0</v>
      </c>
      <c r="O130" s="167">
        <f t="shared" si="82"/>
        <v>0</v>
      </c>
      <c r="P130" s="168" t="str">
        <f t="shared" si="10"/>
        <v xml:space="preserve"> </v>
      </c>
      <c r="Q130" s="164" t="str">
        <f t="shared" si="80"/>
        <v xml:space="preserve"> </v>
      </c>
      <c r="R130" s="165">
        <f t="shared" si="11"/>
        <v>0</v>
      </c>
      <c r="S130" s="166" t="str">
        <f t="shared" si="83"/>
        <v xml:space="preserve"> </v>
      </c>
      <c r="T130" s="167">
        <f t="shared" si="85"/>
        <v>0</v>
      </c>
      <c r="U130" s="167">
        <f t="shared" si="84"/>
        <v>0</v>
      </c>
      <c r="V130" s="168" t="str">
        <f t="shared" si="13"/>
        <v xml:space="preserve"> </v>
      </c>
    </row>
    <row r="131" spans="1:22" s="200" customFormat="1" ht="12.75">
      <c r="A131" s="189">
        <v>128</v>
      </c>
      <c r="B131" s="201" t="s">
        <v>137</v>
      </c>
      <c r="C131" s="191" t="s">
        <v>144</v>
      </c>
      <c r="D131" s="192" t="s">
        <v>17</v>
      </c>
      <c r="E131" s="166">
        <v>12</v>
      </c>
      <c r="F131" s="210">
        <v>550</v>
      </c>
      <c r="G131" s="79">
        <v>4</v>
      </c>
      <c r="H131" s="194">
        <f t="shared" si="14"/>
        <v>1.9717228079999998</v>
      </c>
      <c r="I131" s="195" t="str">
        <f t="shared" si="78"/>
        <v xml:space="preserve"> </v>
      </c>
      <c r="J131" s="196">
        <f t="shared" si="6"/>
        <v>0</v>
      </c>
      <c r="K131" s="196">
        <f t="shared" si="7"/>
        <v>0</v>
      </c>
      <c r="L131" s="197" t="str">
        <f t="shared" si="8"/>
        <v xml:space="preserve"> </v>
      </c>
      <c r="M131" s="166" t="str">
        <f t="shared" si="81"/>
        <v xml:space="preserve"> </v>
      </c>
      <c r="N131" s="167">
        <f t="shared" si="9"/>
        <v>0</v>
      </c>
      <c r="O131" s="167">
        <f t="shared" si="82"/>
        <v>0</v>
      </c>
      <c r="P131" s="168" t="str">
        <f t="shared" si="10"/>
        <v xml:space="preserve"> </v>
      </c>
      <c r="Q131" s="164" t="str">
        <f t="shared" si="80"/>
        <v xml:space="preserve"> </v>
      </c>
      <c r="R131" s="165">
        <f t="shared" si="11"/>
        <v>0</v>
      </c>
      <c r="S131" s="166" t="str">
        <f t="shared" si="83"/>
        <v xml:space="preserve"> </v>
      </c>
      <c r="T131" s="167">
        <f t="shared" si="85"/>
        <v>0</v>
      </c>
      <c r="U131" s="167">
        <f t="shared" si="84"/>
        <v>0</v>
      </c>
      <c r="V131" s="168" t="str">
        <f t="shared" si="13"/>
        <v xml:space="preserve"> </v>
      </c>
    </row>
    <row r="132" spans="1:22" s="200" customFormat="1" ht="12.75">
      <c r="A132" s="189">
        <v>129</v>
      </c>
      <c r="B132" s="201" t="s">
        <v>137</v>
      </c>
      <c r="C132" s="191" t="s">
        <v>144</v>
      </c>
      <c r="D132" s="192" t="s">
        <v>17</v>
      </c>
      <c r="E132" s="166">
        <v>12</v>
      </c>
      <c r="F132" s="210">
        <v>700</v>
      </c>
      <c r="G132" s="79">
        <v>16</v>
      </c>
      <c r="H132" s="194">
        <f t="shared" si="14"/>
        <v>10.037861567999999</v>
      </c>
      <c r="I132" s="195" t="str">
        <f t="shared" si="78"/>
        <v xml:space="preserve"> </v>
      </c>
      <c r="J132" s="196">
        <f t="shared" si="6"/>
        <v>0</v>
      </c>
      <c r="K132" s="196">
        <f t="shared" si="7"/>
        <v>0</v>
      </c>
      <c r="L132" s="197" t="str">
        <f t="shared" si="8"/>
        <v xml:space="preserve"> </v>
      </c>
      <c r="M132" s="166" t="str">
        <f t="shared" si="81"/>
        <v xml:space="preserve"> </v>
      </c>
      <c r="N132" s="167">
        <f t="shared" si="9"/>
        <v>0</v>
      </c>
      <c r="O132" s="167">
        <f t="shared" si="82"/>
        <v>0</v>
      </c>
      <c r="P132" s="168" t="str">
        <f t="shared" si="10"/>
        <v xml:space="preserve"> </v>
      </c>
      <c r="Q132" s="164" t="str">
        <f t="shared" si="80"/>
        <v xml:space="preserve"> </v>
      </c>
      <c r="R132" s="165">
        <f t="shared" si="11"/>
        <v>0</v>
      </c>
      <c r="S132" s="166" t="str">
        <f t="shared" si="83"/>
        <v xml:space="preserve"> </v>
      </c>
      <c r="T132" s="167">
        <f t="shared" si="85"/>
        <v>0</v>
      </c>
      <c r="U132" s="167">
        <f t="shared" si="84"/>
        <v>0</v>
      </c>
      <c r="V132" s="168" t="str">
        <f t="shared" si="13"/>
        <v xml:space="preserve"> </v>
      </c>
    </row>
    <row r="133" spans="1:22" s="200" customFormat="1" ht="12.75">
      <c r="A133" s="189">
        <v>130</v>
      </c>
      <c r="B133" s="201" t="s">
        <v>137</v>
      </c>
      <c r="C133" s="191" t="s">
        <v>144</v>
      </c>
      <c r="D133" s="192" t="s">
        <v>17</v>
      </c>
      <c r="E133" s="166">
        <v>12</v>
      </c>
      <c r="F133" s="210">
        <v>750</v>
      </c>
      <c r="G133" s="79">
        <v>26</v>
      </c>
      <c r="H133" s="194">
        <f t="shared" si="14"/>
        <v>17.476633980000003</v>
      </c>
      <c r="I133" s="195" t="str">
        <f t="shared" si="78"/>
        <v xml:space="preserve"> </v>
      </c>
      <c r="J133" s="196">
        <f t="shared" si="6"/>
        <v>0</v>
      </c>
      <c r="K133" s="196">
        <f t="shared" si="7"/>
        <v>0</v>
      </c>
      <c r="L133" s="197" t="str">
        <f t="shared" si="8"/>
        <v xml:space="preserve"> </v>
      </c>
      <c r="M133" s="166" t="str">
        <f t="shared" si="81"/>
        <v xml:space="preserve"> </v>
      </c>
      <c r="N133" s="167">
        <f t="shared" si="9"/>
        <v>0</v>
      </c>
      <c r="O133" s="167">
        <f t="shared" si="82"/>
        <v>0</v>
      </c>
      <c r="P133" s="168" t="str">
        <f t="shared" si="10"/>
        <v xml:space="preserve"> </v>
      </c>
      <c r="Q133" s="164" t="str">
        <f t="shared" si="80"/>
        <v xml:space="preserve"> </v>
      </c>
      <c r="R133" s="165">
        <f t="shared" si="11"/>
        <v>0</v>
      </c>
      <c r="S133" s="166" t="str">
        <f t="shared" si="83"/>
        <v xml:space="preserve"> </v>
      </c>
      <c r="T133" s="167">
        <f t="shared" si="85"/>
        <v>0</v>
      </c>
      <c r="U133" s="167">
        <f t="shared" si="84"/>
        <v>0</v>
      </c>
      <c r="V133" s="168" t="str">
        <f t="shared" si="13"/>
        <v xml:space="preserve"> </v>
      </c>
    </row>
    <row r="134" spans="1:22" s="200" customFormat="1" ht="12.75">
      <c r="A134" s="189">
        <v>131</v>
      </c>
      <c r="B134" s="201" t="s">
        <v>137</v>
      </c>
      <c r="C134" s="191" t="s">
        <v>144</v>
      </c>
      <c r="D134" s="192" t="s">
        <v>17</v>
      </c>
      <c r="E134" s="166">
        <v>12</v>
      </c>
      <c r="F134" s="210">
        <v>800</v>
      </c>
      <c r="G134" s="79">
        <v>40</v>
      </c>
      <c r="H134" s="194">
        <f t="shared" si="14"/>
        <v>28.679604479999998</v>
      </c>
      <c r="I134" s="195" t="str">
        <f t="shared" si="78"/>
        <v xml:space="preserve"> </v>
      </c>
      <c r="J134" s="196">
        <f t="shared" si="6"/>
        <v>0</v>
      </c>
      <c r="K134" s="196">
        <f t="shared" si="7"/>
        <v>0</v>
      </c>
      <c r="L134" s="197" t="str">
        <f t="shared" si="8"/>
        <v xml:space="preserve"> </v>
      </c>
      <c r="M134" s="166" t="str">
        <f t="shared" si="81"/>
        <v xml:space="preserve"> </v>
      </c>
      <c r="N134" s="167">
        <f t="shared" si="9"/>
        <v>0</v>
      </c>
      <c r="O134" s="167">
        <f t="shared" si="82"/>
        <v>0</v>
      </c>
      <c r="P134" s="168" t="str">
        <f t="shared" si="10"/>
        <v xml:space="preserve"> </v>
      </c>
      <c r="Q134" s="164" t="str">
        <f t="shared" si="80"/>
        <v xml:space="preserve"> </v>
      </c>
      <c r="R134" s="165">
        <f t="shared" si="11"/>
        <v>0</v>
      </c>
      <c r="S134" s="166" t="str">
        <f t="shared" si="83"/>
        <v xml:space="preserve"> </v>
      </c>
      <c r="T134" s="167">
        <f t="shared" si="85"/>
        <v>0</v>
      </c>
      <c r="U134" s="167">
        <f t="shared" si="84"/>
        <v>0</v>
      </c>
      <c r="V134" s="168" t="str">
        <f t="shared" si="13"/>
        <v xml:space="preserve"> </v>
      </c>
    </row>
    <row r="135" spans="1:22" s="200" customFormat="1" ht="12.75">
      <c r="A135" s="189">
        <v>132</v>
      </c>
      <c r="B135" s="201" t="s">
        <v>137</v>
      </c>
      <c r="C135" s="191" t="s">
        <v>144</v>
      </c>
      <c r="D135" s="192" t="s">
        <v>17</v>
      </c>
      <c r="E135" s="166">
        <v>12</v>
      </c>
      <c r="F135" s="210">
        <v>850</v>
      </c>
      <c r="G135" s="79">
        <v>32</v>
      </c>
      <c r="H135" s="194">
        <f t="shared" si="14"/>
        <v>24.377663807999998</v>
      </c>
      <c r="I135" s="195" t="str">
        <f t="shared" si="78"/>
        <v xml:space="preserve"> </v>
      </c>
      <c r="J135" s="196">
        <f t="shared" si="6"/>
        <v>0</v>
      </c>
      <c r="K135" s="196">
        <f t="shared" si="7"/>
        <v>0</v>
      </c>
      <c r="L135" s="197" t="str">
        <f t="shared" si="8"/>
        <v xml:space="preserve"> </v>
      </c>
      <c r="M135" s="166" t="str">
        <f t="shared" si="81"/>
        <v xml:space="preserve"> </v>
      </c>
      <c r="N135" s="167">
        <f t="shared" si="9"/>
        <v>0</v>
      </c>
      <c r="O135" s="167">
        <f t="shared" si="82"/>
        <v>0</v>
      </c>
      <c r="P135" s="168" t="str">
        <f t="shared" si="10"/>
        <v xml:space="preserve"> </v>
      </c>
      <c r="Q135" s="164" t="str">
        <f t="shared" si="80"/>
        <v xml:space="preserve"> </v>
      </c>
      <c r="R135" s="165">
        <f t="shared" si="11"/>
        <v>0</v>
      </c>
      <c r="S135" s="166" t="str">
        <f t="shared" si="83"/>
        <v xml:space="preserve"> </v>
      </c>
      <c r="T135" s="167">
        <f t="shared" si="85"/>
        <v>0</v>
      </c>
      <c r="U135" s="167">
        <f t="shared" si="84"/>
        <v>0</v>
      </c>
      <c r="V135" s="168" t="str">
        <f t="shared" si="13"/>
        <v xml:space="preserve"> </v>
      </c>
    </row>
    <row r="136" spans="1:22" s="200" customFormat="1" ht="12.75">
      <c r="A136" s="189">
        <v>133</v>
      </c>
      <c r="B136" s="201" t="s">
        <v>137</v>
      </c>
      <c r="C136" s="191" t="s">
        <v>144</v>
      </c>
      <c r="D136" s="192" t="s">
        <v>17</v>
      </c>
      <c r="E136" s="166">
        <v>12</v>
      </c>
      <c r="F136" s="210">
        <v>900</v>
      </c>
      <c r="G136" s="79">
        <v>28</v>
      </c>
      <c r="H136" s="194">
        <f t="shared" si="14"/>
        <v>22.585188527999996</v>
      </c>
      <c r="I136" s="195" t="str">
        <f t="shared" si="78"/>
        <v xml:space="preserve"> </v>
      </c>
      <c r="J136" s="196">
        <f t="shared" si="6"/>
        <v>0</v>
      </c>
      <c r="K136" s="196">
        <f t="shared" si="7"/>
        <v>0</v>
      </c>
      <c r="L136" s="197" t="str">
        <f t="shared" si="8"/>
        <v xml:space="preserve"> </v>
      </c>
      <c r="M136" s="166" t="str">
        <f t="shared" si="81"/>
        <v xml:space="preserve"> </v>
      </c>
      <c r="N136" s="167">
        <f t="shared" si="9"/>
        <v>0</v>
      </c>
      <c r="O136" s="167">
        <f t="shared" si="82"/>
        <v>0</v>
      </c>
      <c r="P136" s="168" t="str">
        <f t="shared" si="10"/>
        <v xml:space="preserve"> </v>
      </c>
      <c r="Q136" s="164" t="str">
        <f t="shared" si="80"/>
        <v xml:space="preserve"> </v>
      </c>
      <c r="R136" s="165">
        <f t="shared" si="11"/>
        <v>0</v>
      </c>
      <c r="S136" s="166" t="str">
        <f t="shared" si="83"/>
        <v xml:space="preserve"> </v>
      </c>
      <c r="T136" s="167">
        <f t="shared" si="85"/>
        <v>0</v>
      </c>
      <c r="U136" s="167">
        <f t="shared" si="84"/>
        <v>0</v>
      </c>
      <c r="V136" s="168" t="str">
        <f t="shared" si="13"/>
        <v xml:space="preserve"> </v>
      </c>
    </row>
    <row r="137" spans="1:22" s="200" customFormat="1" ht="12.75">
      <c r="A137" s="189">
        <v>134</v>
      </c>
      <c r="B137" s="201" t="s">
        <v>137</v>
      </c>
      <c r="C137" s="191" t="s">
        <v>144</v>
      </c>
      <c r="D137" s="192" t="s">
        <v>17</v>
      </c>
      <c r="E137" s="166">
        <v>12</v>
      </c>
      <c r="F137" s="210">
        <v>950</v>
      </c>
      <c r="G137" s="79">
        <v>28</v>
      </c>
      <c r="H137" s="194">
        <f t="shared" si="14"/>
        <v>23.839921224000001</v>
      </c>
      <c r="I137" s="195" t="str">
        <f t="shared" si="78"/>
        <v xml:space="preserve"> </v>
      </c>
      <c r="J137" s="196">
        <f t="shared" si="6"/>
        <v>0</v>
      </c>
      <c r="K137" s="196">
        <f t="shared" ref="K137:K155" si="94">IF(J137&gt;0,G137,0)</f>
        <v>0</v>
      </c>
      <c r="L137" s="197" t="str">
        <f t="shared" si="8"/>
        <v xml:space="preserve"> </v>
      </c>
      <c r="M137" s="166" t="str">
        <f t="shared" ref="M137:M159" si="95">IF(N137&gt;0,E137," ")</f>
        <v xml:space="preserve"> </v>
      </c>
      <c r="N137" s="167">
        <f t="shared" si="9"/>
        <v>0</v>
      </c>
      <c r="O137" s="167">
        <f t="shared" ref="O137:O159" si="96">IF(N137&gt;0,G137,0)</f>
        <v>0</v>
      </c>
      <c r="P137" s="168" t="str">
        <f t="shared" ref="P137:P155" si="97">IF(N137&gt;0,$E137*$E137*N137*3.14/4*0.00000785*O137," ")</f>
        <v xml:space="preserve"> </v>
      </c>
      <c r="Q137" s="164" t="str">
        <f t="shared" si="80"/>
        <v xml:space="preserve"> </v>
      </c>
      <c r="R137" s="165">
        <f t="shared" ref="R137:R155" si="98">IF($E137=25,IF(J137&gt;0, INT(J137/787)*K137,0),IF($E137=20,IF(J137&gt;0, INT(J137/600)*K137,0),IF($E137=16,IF(J137&gt;0, INT(J137/475)*K137,0),0)))</f>
        <v>0</v>
      </c>
      <c r="S137" s="166" t="str">
        <f t="shared" ref="S137:S159" si="99">IF(T137&gt;0,E137," ")</f>
        <v xml:space="preserve"> </v>
      </c>
      <c r="T137" s="167">
        <f t="shared" si="85"/>
        <v>0</v>
      </c>
      <c r="U137" s="167">
        <f t="shared" ref="U137:U159" si="100">IF(T137&gt;0,K137+O137,0)</f>
        <v>0</v>
      </c>
      <c r="V137" s="168" t="str">
        <f t="shared" ref="V137:V148" si="101">IF(T137&gt;0,$E137*$E137*T137*3.14/4*0.00000785*U137," ")</f>
        <v xml:space="preserve"> </v>
      </c>
    </row>
    <row r="138" spans="1:22" s="200" customFormat="1" ht="12.75">
      <c r="A138" s="189">
        <v>135</v>
      </c>
      <c r="B138" s="201" t="s">
        <v>137</v>
      </c>
      <c r="C138" s="191" t="s">
        <v>144</v>
      </c>
      <c r="D138" s="192" t="s">
        <v>17</v>
      </c>
      <c r="E138" s="166">
        <v>12</v>
      </c>
      <c r="F138" s="210">
        <v>2700</v>
      </c>
      <c r="G138" s="79">
        <v>20</v>
      </c>
      <c r="H138" s="194">
        <f>E138*E138*F138*3.14/4*0.00000785*G138*1.01</f>
        <v>48.396832559999993</v>
      </c>
      <c r="I138" s="195" t="str">
        <f t="shared" si="78"/>
        <v xml:space="preserve"> </v>
      </c>
      <c r="J138" s="196">
        <f t="shared" si="6"/>
        <v>0</v>
      </c>
      <c r="K138" s="196">
        <f t="shared" si="94"/>
        <v>0</v>
      </c>
      <c r="L138" s="197" t="str">
        <f t="shared" si="8"/>
        <v xml:space="preserve"> </v>
      </c>
      <c r="M138" s="166" t="str">
        <f t="shared" si="95"/>
        <v xml:space="preserve"> </v>
      </c>
      <c r="N138" s="167">
        <f t="shared" si="9"/>
        <v>0</v>
      </c>
      <c r="O138" s="167">
        <f t="shared" si="96"/>
        <v>0</v>
      </c>
      <c r="P138" s="168" t="str">
        <f t="shared" si="97"/>
        <v xml:space="preserve"> </v>
      </c>
      <c r="Q138" s="164" t="str">
        <f t="shared" si="80"/>
        <v xml:space="preserve"> </v>
      </c>
      <c r="R138" s="165">
        <f t="shared" si="98"/>
        <v>0</v>
      </c>
      <c r="S138" s="166" t="str">
        <f t="shared" si="99"/>
        <v xml:space="preserve"> </v>
      </c>
      <c r="T138" s="167">
        <f t="shared" si="85"/>
        <v>0</v>
      </c>
      <c r="U138" s="167">
        <f t="shared" si="100"/>
        <v>0</v>
      </c>
      <c r="V138" s="168" t="str">
        <f t="shared" si="101"/>
        <v xml:space="preserve"> </v>
      </c>
    </row>
    <row r="139" spans="1:22" s="200" customFormat="1" ht="12.75">
      <c r="A139" s="189">
        <v>136</v>
      </c>
      <c r="B139" s="201" t="s">
        <v>137</v>
      </c>
      <c r="C139" s="191" t="s">
        <v>144</v>
      </c>
      <c r="D139" s="192" t="s">
        <v>17</v>
      </c>
      <c r="E139" s="166">
        <v>12</v>
      </c>
      <c r="F139" s="210">
        <v>7850</v>
      </c>
      <c r="G139" s="79">
        <v>8</v>
      </c>
      <c r="H139" s="194">
        <f t="shared" ref="H139:H155" si="102">E139*E139*F139*3.14/4*0.00000785*G139*1.01</f>
        <v>56.283723791999996</v>
      </c>
      <c r="I139" s="195" t="str">
        <f t="shared" si="78"/>
        <v xml:space="preserve"> </v>
      </c>
      <c r="J139" s="196">
        <f t="shared" si="6"/>
        <v>0</v>
      </c>
      <c r="K139" s="196">
        <f t="shared" si="94"/>
        <v>0</v>
      </c>
      <c r="L139" s="197" t="str">
        <f t="shared" si="8"/>
        <v xml:space="preserve"> </v>
      </c>
      <c r="M139" s="166" t="str">
        <f t="shared" si="95"/>
        <v xml:space="preserve"> </v>
      </c>
      <c r="N139" s="167">
        <f t="shared" si="9"/>
        <v>0</v>
      </c>
      <c r="O139" s="167">
        <f t="shared" si="96"/>
        <v>0</v>
      </c>
      <c r="P139" s="168" t="str">
        <f t="shared" si="97"/>
        <v xml:space="preserve"> </v>
      </c>
      <c r="Q139" s="164" t="str">
        <f t="shared" si="80"/>
        <v xml:space="preserve"> </v>
      </c>
      <c r="R139" s="165">
        <f t="shared" si="98"/>
        <v>0</v>
      </c>
      <c r="S139" s="166" t="str">
        <f t="shared" si="99"/>
        <v xml:space="preserve"> </v>
      </c>
      <c r="T139" s="167">
        <f t="shared" si="85"/>
        <v>0</v>
      </c>
      <c r="U139" s="167">
        <f t="shared" si="100"/>
        <v>0</v>
      </c>
      <c r="V139" s="168" t="str">
        <f t="shared" si="101"/>
        <v xml:space="preserve"> </v>
      </c>
    </row>
    <row r="140" spans="1:22" s="200" customFormat="1" ht="12.75">
      <c r="A140" s="189">
        <v>137</v>
      </c>
      <c r="B140" s="201" t="s">
        <v>137</v>
      </c>
      <c r="C140" s="191" t="s">
        <v>144</v>
      </c>
      <c r="D140" s="192" t="s">
        <v>17</v>
      </c>
      <c r="E140" s="166">
        <v>12</v>
      </c>
      <c r="F140" s="210">
        <v>7900</v>
      </c>
      <c r="G140" s="79">
        <v>8</v>
      </c>
      <c r="H140" s="194">
        <f t="shared" si="102"/>
        <v>56.642218847999992</v>
      </c>
      <c r="I140" s="195" t="str">
        <f t="shared" si="78"/>
        <v xml:space="preserve"> </v>
      </c>
      <c r="J140" s="196">
        <f t="shared" si="6"/>
        <v>0</v>
      </c>
      <c r="K140" s="196">
        <f t="shared" si="94"/>
        <v>0</v>
      </c>
      <c r="L140" s="197" t="str">
        <f t="shared" si="8"/>
        <v xml:space="preserve"> </v>
      </c>
      <c r="M140" s="166" t="str">
        <f t="shared" si="95"/>
        <v xml:space="preserve"> </v>
      </c>
      <c r="N140" s="167">
        <f t="shared" si="9"/>
        <v>0</v>
      </c>
      <c r="O140" s="167">
        <f t="shared" si="96"/>
        <v>0</v>
      </c>
      <c r="P140" s="168" t="str">
        <f t="shared" si="97"/>
        <v xml:space="preserve"> </v>
      </c>
      <c r="Q140" s="164" t="str">
        <f t="shared" si="80"/>
        <v xml:space="preserve"> </v>
      </c>
      <c r="R140" s="165">
        <f t="shared" si="98"/>
        <v>0</v>
      </c>
      <c r="S140" s="166" t="str">
        <f t="shared" si="99"/>
        <v xml:space="preserve"> </v>
      </c>
      <c r="T140" s="167">
        <f t="shared" si="85"/>
        <v>0</v>
      </c>
      <c r="U140" s="167">
        <f t="shared" si="100"/>
        <v>0</v>
      </c>
      <c r="V140" s="168" t="str">
        <f t="shared" si="101"/>
        <v xml:space="preserve"> </v>
      </c>
    </row>
    <row r="141" spans="1:22" s="200" customFormat="1" ht="12.75">
      <c r="A141" s="189">
        <v>138</v>
      </c>
      <c r="B141" s="201" t="s">
        <v>137</v>
      </c>
      <c r="C141" s="191" t="s">
        <v>144</v>
      </c>
      <c r="D141" s="192" t="s">
        <v>17</v>
      </c>
      <c r="E141" s="166">
        <v>16</v>
      </c>
      <c r="F141" s="210">
        <v>7850</v>
      </c>
      <c r="G141" s="79">
        <v>8</v>
      </c>
      <c r="H141" s="194">
        <f t="shared" si="102"/>
        <v>100.059953408</v>
      </c>
      <c r="I141" s="195">
        <f t="shared" si="78"/>
        <v>16</v>
      </c>
      <c r="J141" s="196">
        <f t="shared" si="6"/>
        <v>4150</v>
      </c>
      <c r="K141" s="196">
        <f t="shared" si="94"/>
        <v>8</v>
      </c>
      <c r="L141" s="197">
        <f t="shared" si="8"/>
        <v>52.374195199999996</v>
      </c>
      <c r="M141" s="166" t="str">
        <f t="shared" si="95"/>
        <v xml:space="preserve"> </v>
      </c>
      <c r="N141" s="167">
        <f t="shared" si="9"/>
        <v>0</v>
      </c>
      <c r="O141" s="167">
        <f t="shared" si="96"/>
        <v>0</v>
      </c>
      <c r="P141" s="168" t="str">
        <f t="shared" si="97"/>
        <v xml:space="preserve"> </v>
      </c>
      <c r="Q141" s="164">
        <f t="shared" si="80"/>
        <v>16</v>
      </c>
      <c r="R141" s="165">
        <f t="shared" si="98"/>
        <v>64</v>
      </c>
      <c r="S141" s="166">
        <f t="shared" si="99"/>
        <v>16</v>
      </c>
      <c r="T141" s="167">
        <f t="shared" si="85"/>
        <v>350</v>
      </c>
      <c r="U141" s="167">
        <f t="shared" si="100"/>
        <v>8</v>
      </c>
      <c r="V141" s="168">
        <f t="shared" si="101"/>
        <v>4.4171008</v>
      </c>
    </row>
    <row r="142" spans="1:22" s="200" customFormat="1" ht="12.75">
      <c r="A142" s="189">
        <v>139</v>
      </c>
      <c r="B142" s="201" t="s">
        <v>137</v>
      </c>
      <c r="C142" s="191" t="s">
        <v>144</v>
      </c>
      <c r="D142" s="192" t="s">
        <v>17</v>
      </c>
      <c r="E142" s="166">
        <v>16</v>
      </c>
      <c r="F142" s="210">
        <v>7950</v>
      </c>
      <c r="G142" s="79">
        <v>2</v>
      </c>
      <c r="H142" s="194">
        <f t="shared" si="102"/>
        <v>25.333650623999997</v>
      </c>
      <c r="I142" s="195">
        <f t="shared" si="78"/>
        <v>16</v>
      </c>
      <c r="J142" s="196">
        <f t="shared" si="6"/>
        <v>4050</v>
      </c>
      <c r="K142" s="196">
        <f t="shared" si="94"/>
        <v>2</v>
      </c>
      <c r="L142" s="197">
        <f t="shared" si="8"/>
        <v>12.778041599999998</v>
      </c>
      <c r="M142" s="166" t="str">
        <f t="shared" si="95"/>
        <v xml:space="preserve"> </v>
      </c>
      <c r="N142" s="167">
        <f t="shared" si="9"/>
        <v>0</v>
      </c>
      <c r="O142" s="167">
        <f t="shared" si="96"/>
        <v>0</v>
      </c>
      <c r="P142" s="168" t="str">
        <f t="shared" si="97"/>
        <v xml:space="preserve"> </v>
      </c>
      <c r="Q142" s="164">
        <f t="shared" si="80"/>
        <v>16</v>
      </c>
      <c r="R142" s="165">
        <f t="shared" si="98"/>
        <v>16</v>
      </c>
      <c r="S142" s="166">
        <f t="shared" si="99"/>
        <v>16</v>
      </c>
      <c r="T142" s="167">
        <f t="shared" si="85"/>
        <v>250</v>
      </c>
      <c r="U142" s="167">
        <f t="shared" si="100"/>
        <v>2</v>
      </c>
      <c r="V142" s="168">
        <f t="shared" si="101"/>
        <v>0.78876799999999991</v>
      </c>
    </row>
    <row r="143" spans="1:22" s="200" customFormat="1" ht="12.75">
      <c r="A143" s="189">
        <v>140</v>
      </c>
      <c r="B143" s="201" t="s">
        <v>137</v>
      </c>
      <c r="C143" s="191" t="s">
        <v>144</v>
      </c>
      <c r="D143" s="192" t="s">
        <v>17</v>
      </c>
      <c r="E143" s="166">
        <v>16</v>
      </c>
      <c r="F143" s="210">
        <v>8050</v>
      </c>
      <c r="G143" s="79">
        <v>4</v>
      </c>
      <c r="H143" s="194">
        <f t="shared" si="102"/>
        <v>51.304625791999996</v>
      </c>
      <c r="I143" s="195">
        <f t="shared" si="78"/>
        <v>16</v>
      </c>
      <c r="J143" s="196">
        <f t="shared" si="6"/>
        <v>3950</v>
      </c>
      <c r="K143" s="196">
        <f t="shared" si="94"/>
        <v>4</v>
      </c>
      <c r="L143" s="197">
        <f t="shared" si="8"/>
        <v>24.925068799999998</v>
      </c>
      <c r="M143" s="166" t="str">
        <f t="shared" si="95"/>
        <v xml:space="preserve"> </v>
      </c>
      <c r="N143" s="167">
        <f t="shared" si="9"/>
        <v>0</v>
      </c>
      <c r="O143" s="167">
        <f t="shared" si="96"/>
        <v>0</v>
      </c>
      <c r="P143" s="168" t="str">
        <f t="shared" si="97"/>
        <v xml:space="preserve"> </v>
      </c>
      <c r="Q143" s="164">
        <f t="shared" si="80"/>
        <v>16</v>
      </c>
      <c r="R143" s="165">
        <f t="shared" si="98"/>
        <v>32</v>
      </c>
      <c r="S143" s="166">
        <f t="shared" si="99"/>
        <v>16</v>
      </c>
      <c r="T143" s="167">
        <f t="shared" si="85"/>
        <v>150</v>
      </c>
      <c r="U143" s="167">
        <f t="shared" si="100"/>
        <v>4</v>
      </c>
      <c r="V143" s="168">
        <f t="shared" si="101"/>
        <v>0.94652159999999996</v>
      </c>
    </row>
    <row r="144" spans="1:22" s="200" customFormat="1" ht="12.75">
      <c r="A144" s="189">
        <v>141</v>
      </c>
      <c r="B144" s="201" t="s">
        <v>137</v>
      </c>
      <c r="C144" s="191" t="s">
        <v>144</v>
      </c>
      <c r="D144" s="192" t="s">
        <v>17</v>
      </c>
      <c r="E144" s="166">
        <v>16</v>
      </c>
      <c r="F144" s="210">
        <v>8500</v>
      </c>
      <c r="G144" s="79">
        <v>8</v>
      </c>
      <c r="H144" s="194">
        <f t="shared" si="102"/>
        <v>108.34517248</v>
      </c>
      <c r="I144" s="195">
        <f t="shared" si="78"/>
        <v>16</v>
      </c>
      <c r="J144" s="196">
        <f t="shared" si="6"/>
        <v>3500</v>
      </c>
      <c r="K144" s="196">
        <f t="shared" si="94"/>
        <v>8</v>
      </c>
      <c r="L144" s="197">
        <f t="shared" si="8"/>
        <v>44.171007999999993</v>
      </c>
      <c r="M144" s="166" t="str">
        <f t="shared" si="95"/>
        <v xml:space="preserve"> </v>
      </c>
      <c r="N144" s="167">
        <f t="shared" si="9"/>
        <v>0</v>
      </c>
      <c r="O144" s="167">
        <f t="shared" si="96"/>
        <v>0</v>
      </c>
      <c r="P144" s="168" t="str">
        <f t="shared" si="97"/>
        <v xml:space="preserve"> </v>
      </c>
      <c r="Q144" s="164">
        <f t="shared" si="80"/>
        <v>16</v>
      </c>
      <c r="R144" s="165">
        <f t="shared" si="98"/>
        <v>56</v>
      </c>
      <c r="S144" s="166">
        <f t="shared" si="99"/>
        <v>16</v>
      </c>
      <c r="T144" s="167">
        <f t="shared" si="85"/>
        <v>175</v>
      </c>
      <c r="U144" s="167">
        <f t="shared" si="100"/>
        <v>8</v>
      </c>
      <c r="V144" s="168">
        <f t="shared" si="101"/>
        <v>2.2085504</v>
      </c>
    </row>
    <row r="145" spans="1:22" s="200" customFormat="1" ht="12.75">
      <c r="A145" s="189">
        <v>142</v>
      </c>
      <c r="B145" s="201" t="s">
        <v>137</v>
      </c>
      <c r="C145" s="191" t="s">
        <v>144</v>
      </c>
      <c r="D145" s="192" t="s">
        <v>17</v>
      </c>
      <c r="E145" s="166">
        <v>16</v>
      </c>
      <c r="F145" s="210">
        <v>8550</v>
      </c>
      <c r="G145" s="79">
        <v>2</v>
      </c>
      <c r="H145" s="194">
        <f t="shared" si="102"/>
        <v>27.245624255999999</v>
      </c>
      <c r="I145" s="195">
        <f t="shared" si="78"/>
        <v>16</v>
      </c>
      <c r="J145" s="196">
        <f t="shared" si="6"/>
        <v>3450</v>
      </c>
      <c r="K145" s="196">
        <f t="shared" si="94"/>
        <v>2</v>
      </c>
      <c r="L145" s="197">
        <f t="shared" si="8"/>
        <v>10.884998399999999</v>
      </c>
      <c r="M145" s="166" t="str">
        <f t="shared" si="95"/>
        <v xml:space="preserve"> </v>
      </c>
      <c r="N145" s="167">
        <f t="shared" si="9"/>
        <v>0</v>
      </c>
      <c r="O145" s="167">
        <f t="shared" si="96"/>
        <v>0</v>
      </c>
      <c r="P145" s="168" t="str">
        <f t="shared" si="97"/>
        <v xml:space="preserve"> </v>
      </c>
      <c r="Q145" s="164">
        <f t="shared" si="80"/>
        <v>16</v>
      </c>
      <c r="R145" s="165">
        <f t="shared" si="98"/>
        <v>14</v>
      </c>
      <c r="S145" s="166">
        <f t="shared" si="99"/>
        <v>16</v>
      </c>
      <c r="T145" s="167">
        <f t="shared" si="85"/>
        <v>125</v>
      </c>
      <c r="U145" s="167">
        <f t="shared" si="100"/>
        <v>2</v>
      </c>
      <c r="V145" s="168">
        <f t="shared" si="101"/>
        <v>0.39438399999999996</v>
      </c>
    </row>
    <row r="146" spans="1:22" s="200" customFormat="1" ht="12.75">
      <c r="A146" s="189">
        <v>143</v>
      </c>
      <c r="B146" s="201" t="s">
        <v>137</v>
      </c>
      <c r="C146" s="191" t="s">
        <v>144</v>
      </c>
      <c r="D146" s="192" t="s">
        <v>17</v>
      </c>
      <c r="E146" s="166">
        <v>16</v>
      </c>
      <c r="F146" s="210">
        <v>8700</v>
      </c>
      <c r="G146" s="79">
        <v>4</v>
      </c>
      <c r="H146" s="194">
        <f t="shared" si="102"/>
        <v>55.447235327999998</v>
      </c>
      <c r="I146" s="195">
        <f t="shared" si="78"/>
        <v>16</v>
      </c>
      <c r="J146" s="196">
        <f t="shared" si="6"/>
        <v>3300</v>
      </c>
      <c r="K146" s="196">
        <f t="shared" si="94"/>
        <v>4</v>
      </c>
      <c r="L146" s="197">
        <f t="shared" si="8"/>
        <v>20.823475199999997</v>
      </c>
      <c r="M146" s="166" t="str">
        <f t="shared" si="95"/>
        <v xml:space="preserve"> </v>
      </c>
      <c r="N146" s="167">
        <f t="shared" si="9"/>
        <v>0</v>
      </c>
      <c r="O146" s="167">
        <f t="shared" si="96"/>
        <v>0</v>
      </c>
      <c r="P146" s="168" t="str">
        <f t="shared" si="97"/>
        <v xml:space="preserve"> </v>
      </c>
      <c r="Q146" s="164">
        <f t="shared" si="80"/>
        <v>16</v>
      </c>
      <c r="R146" s="165">
        <f t="shared" si="98"/>
        <v>24</v>
      </c>
      <c r="S146" s="166">
        <f t="shared" si="99"/>
        <v>16</v>
      </c>
      <c r="T146" s="167">
        <f t="shared" si="85"/>
        <v>450</v>
      </c>
      <c r="U146" s="167">
        <f t="shared" si="100"/>
        <v>4</v>
      </c>
      <c r="V146" s="168">
        <f t="shared" si="101"/>
        <v>2.8395647999999998</v>
      </c>
    </row>
    <row r="147" spans="1:22" s="200" customFormat="1" ht="12.75">
      <c r="A147" s="189">
        <v>144</v>
      </c>
      <c r="B147" s="201" t="s">
        <v>137</v>
      </c>
      <c r="C147" s="191" t="s">
        <v>144</v>
      </c>
      <c r="D147" s="192" t="s">
        <v>17</v>
      </c>
      <c r="E147" s="166">
        <v>16</v>
      </c>
      <c r="F147" s="210">
        <v>9550</v>
      </c>
      <c r="G147" s="79">
        <v>8</v>
      </c>
      <c r="H147" s="194">
        <f t="shared" si="102"/>
        <v>121.72898790399999</v>
      </c>
      <c r="I147" s="195">
        <f t="shared" si="78"/>
        <v>16</v>
      </c>
      <c r="J147" s="196">
        <f t="shared" si="6"/>
        <v>2450</v>
      </c>
      <c r="K147" s="196">
        <f t="shared" si="94"/>
        <v>8</v>
      </c>
      <c r="L147" s="197">
        <f t="shared" si="8"/>
        <v>30.919705599999997</v>
      </c>
      <c r="M147" s="166" t="str">
        <f t="shared" si="95"/>
        <v xml:space="preserve"> </v>
      </c>
      <c r="N147" s="167">
        <f t="shared" si="9"/>
        <v>0</v>
      </c>
      <c r="O147" s="167">
        <f t="shared" si="96"/>
        <v>0</v>
      </c>
      <c r="P147" s="168" t="str">
        <f t="shared" si="97"/>
        <v xml:space="preserve"> </v>
      </c>
      <c r="Q147" s="164">
        <f t="shared" si="80"/>
        <v>16</v>
      </c>
      <c r="R147" s="165">
        <f t="shared" si="98"/>
        <v>40</v>
      </c>
      <c r="S147" s="166">
        <f t="shared" si="99"/>
        <v>16</v>
      </c>
      <c r="T147" s="167">
        <f t="shared" si="85"/>
        <v>75</v>
      </c>
      <c r="U147" s="167">
        <f t="shared" si="100"/>
        <v>8</v>
      </c>
      <c r="V147" s="168">
        <f t="shared" si="101"/>
        <v>0.94652159999999996</v>
      </c>
    </row>
    <row r="148" spans="1:22" s="200" customFormat="1" ht="12.75">
      <c r="A148" s="189">
        <v>145</v>
      </c>
      <c r="B148" s="201" t="s">
        <v>137</v>
      </c>
      <c r="C148" s="191" t="s">
        <v>144</v>
      </c>
      <c r="D148" s="192" t="s">
        <v>17</v>
      </c>
      <c r="E148" s="166">
        <v>16</v>
      </c>
      <c r="F148" s="210">
        <v>9700</v>
      </c>
      <c r="G148" s="79">
        <v>4</v>
      </c>
      <c r="H148" s="194">
        <f t="shared" si="102"/>
        <v>61.820480767999996</v>
      </c>
      <c r="I148" s="195">
        <f t="shared" si="78"/>
        <v>16</v>
      </c>
      <c r="J148" s="196">
        <f t="shared" si="6"/>
        <v>2300</v>
      </c>
      <c r="K148" s="196">
        <f t="shared" si="94"/>
        <v>4</v>
      </c>
      <c r="L148" s="197">
        <f t="shared" si="8"/>
        <v>14.5133312</v>
      </c>
      <c r="M148" s="166" t="str">
        <f t="shared" si="95"/>
        <v xml:space="preserve"> </v>
      </c>
      <c r="N148" s="167">
        <f t="shared" si="9"/>
        <v>0</v>
      </c>
      <c r="O148" s="167">
        <f t="shared" si="96"/>
        <v>0</v>
      </c>
      <c r="P148" s="168" t="str">
        <f t="shared" si="97"/>
        <v xml:space="preserve"> </v>
      </c>
      <c r="Q148" s="164">
        <f t="shared" si="80"/>
        <v>16</v>
      </c>
      <c r="R148" s="165">
        <f t="shared" si="98"/>
        <v>16</v>
      </c>
      <c r="S148" s="166">
        <f t="shared" si="99"/>
        <v>16</v>
      </c>
      <c r="T148" s="167">
        <f t="shared" si="85"/>
        <v>400</v>
      </c>
      <c r="U148" s="167">
        <f t="shared" si="100"/>
        <v>4</v>
      </c>
      <c r="V148" s="168">
        <f t="shared" si="101"/>
        <v>2.5240575999999999</v>
      </c>
    </row>
    <row r="149" spans="1:22" s="200" customFormat="1" ht="12.75">
      <c r="A149" s="189">
        <v>146</v>
      </c>
      <c r="B149" s="201" t="s">
        <v>137</v>
      </c>
      <c r="C149" s="191" t="s">
        <v>144</v>
      </c>
      <c r="D149" s="192" t="s">
        <v>17</v>
      </c>
      <c r="E149" s="166">
        <v>20</v>
      </c>
      <c r="F149" s="210">
        <f>10000</f>
        <v>10000</v>
      </c>
      <c r="G149" s="79">
        <v>2</v>
      </c>
      <c r="H149" s="194">
        <f t="shared" si="102"/>
        <v>49.790979999999998</v>
      </c>
      <c r="I149" s="195">
        <f t="shared" si="78"/>
        <v>20</v>
      </c>
      <c r="J149" s="196">
        <f t="shared" si="6"/>
        <v>2000</v>
      </c>
      <c r="K149" s="196">
        <f t="shared" si="94"/>
        <v>2</v>
      </c>
      <c r="L149" s="197">
        <f t="shared" si="8"/>
        <v>9.8595999999999986</v>
      </c>
      <c r="M149" s="166" t="str">
        <f t="shared" si="95"/>
        <v xml:space="preserve"> </v>
      </c>
      <c r="N149" s="167">
        <f t="shared" si="9"/>
        <v>0</v>
      </c>
      <c r="O149" s="167">
        <f t="shared" si="96"/>
        <v>0</v>
      </c>
      <c r="P149" s="168" t="str">
        <f t="shared" si="97"/>
        <v xml:space="preserve"> </v>
      </c>
      <c r="Q149" s="164">
        <f t="shared" si="80"/>
        <v>20</v>
      </c>
      <c r="R149" s="165">
        <f t="shared" si="98"/>
        <v>6</v>
      </c>
      <c r="S149" s="166">
        <f t="shared" si="99"/>
        <v>20</v>
      </c>
      <c r="T149" s="167">
        <f t="shared" ref="T149:T156" si="103">IF(N149&gt;0,N149,IF(Q149=25,J149-((R149/K149)*787),IF(Q149=20,J149-((R149/K149)*600),IF(Q149=16,J149-((R149/K149)*475),0))))</f>
        <v>200</v>
      </c>
      <c r="U149" s="167">
        <f t="shared" si="100"/>
        <v>2</v>
      </c>
      <c r="V149" s="168">
        <f>IF(T149&gt;0,$E149*$E149*T149*3.14/4*0.00000785*U149," ")</f>
        <v>0.98595999999999995</v>
      </c>
    </row>
    <row r="150" spans="1:22" s="200" customFormat="1" ht="12.75">
      <c r="A150" s="189">
        <v>147</v>
      </c>
      <c r="B150" s="201" t="s">
        <v>137</v>
      </c>
      <c r="C150" s="191" t="s">
        <v>144</v>
      </c>
      <c r="D150" s="192" t="s">
        <v>17</v>
      </c>
      <c r="E150" s="166">
        <v>20</v>
      </c>
      <c r="F150" s="210">
        <f>10050</f>
        <v>10050</v>
      </c>
      <c r="G150" s="79">
        <v>2</v>
      </c>
      <c r="H150" s="194">
        <f t="shared" si="102"/>
        <v>50.039934899999999</v>
      </c>
      <c r="I150" s="195">
        <f t="shared" si="78"/>
        <v>20</v>
      </c>
      <c r="J150" s="196">
        <f t="shared" si="6"/>
        <v>1950</v>
      </c>
      <c r="K150" s="196">
        <f t="shared" si="94"/>
        <v>2</v>
      </c>
      <c r="L150" s="197">
        <f t="shared" si="8"/>
        <v>9.6131099999999989</v>
      </c>
      <c r="M150" s="166" t="str">
        <f t="shared" si="95"/>
        <v xml:space="preserve"> </v>
      </c>
      <c r="N150" s="167">
        <f t="shared" si="9"/>
        <v>0</v>
      </c>
      <c r="O150" s="167">
        <f t="shared" si="96"/>
        <v>0</v>
      </c>
      <c r="P150" s="168" t="str">
        <f t="shared" si="97"/>
        <v xml:space="preserve"> </v>
      </c>
      <c r="Q150" s="164">
        <f t="shared" si="80"/>
        <v>20</v>
      </c>
      <c r="R150" s="165">
        <f t="shared" si="98"/>
        <v>6</v>
      </c>
      <c r="S150" s="166">
        <f t="shared" si="99"/>
        <v>20</v>
      </c>
      <c r="T150" s="167">
        <f t="shared" si="103"/>
        <v>150</v>
      </c>
      <c r="U150" s="167">
        <f t="shared" si="100"/>
        <v>2</v>
      </c>
      <c r="V150" s="168">
        <f t="shared" ref="V150:V155" si="104">IF(T150&gt;0,$E150*$E150*T150*3.14/4*0.00000785*U150," ")</f>
        <v>0.73946999999999996</v>
      </c>
    </row>
    <row r="151" spans="1:22" s="200" customFormat="1" ht="12.75">
      <c r="A151" s="189">
        <v>148</v>
      </c>
      <c r="B151" s="201" t="s">
        <v>137</v>
      </c>
      <c r="C151" s="191" t="s">
        <v>144</v>
      </c>
      <c r="D151" s="192" t="s">
        <v>17</v>
      </c>
      <c r="E151" s="166">
        <v>20</v>
      </c>
      <c r="F151" s="210">
        <f>8600</f>
        <v>8600</v>
      </c>
      <c r="G151" s="79">
        <v>4</v>
      </c>
      <c r="H151" s="194">
        <f t="shared" si="102"/>
        <v>85.640485599999991</v>
      </c>
      <c r="I151" s="195">
        <f t="shared" si="78"/>
        <v>20</v>
      </c>
      <c r="J151" s="196">
        <f t="shared" si="6"/>
        <v>3400</v>
      </c>
      <c r="K151" s="196">
        <f t="shared" si="94"/>
        <v>4</v>
      </c>
      <c r="L151" s="197">
        <f t="shared" si="8"/>
        <v>33.522639999999996</v>
      </c>
      <c r="M151" s="166" t="str">
        <f t="shared" si="95"/>
        <v xml:space="preserve"> </v>
      </c>
      <c r="N151" s="167">
        <f t="shared" si="9"/>
        <v>0</v>
      </c>
      <c r="O151" s="167">
        <f t="shared" si="96"/>
        <v>0</v>
      </c>
      <c r="P151" s="168" t="str">
        <f t="shared" si="97"/>
        <v xml:space="preserve"> </v>
      </c>
      <c r="Q151" s="164">
        <f t="shared" si="80"/>
        <v>20</v>
      </c>
      <c r="R151" s="165">
        <f t="shared" si="98"/>
        <v>20</v>
      </c>
      <c r="S151" s="166">
        <f t="shared" si="99"/>
        <v>20</v>
      </c>
      <c r="T151" s="167">
        <f t="shared" si="103"/>
        <v>400</v>
      </c>
      <c r="U151" s="167">
        <f t="shared" si="100"/>
        <v>4</v>
      </c>
      <c r="V151" s="168">
        <f t="shared" si="104"/>
        <v>3.9438399999999998</v>
      </c>
    </row>
    <row r="152" spans="1:22" s="200" customFormat="1" ht="12.75">
      <c r="A152" s="189">
        <v>149</v>
      </c>
      <c r="B152" s="201" t="s">
        <v>137</v>
      </c>
      <c r="C152" s="191" t="s">
        <v>144</v>
      </c>
      <c r="D152" s="192" t="s">
        <v>17</v>
      </c>
      <c r="E152" s="166">
        <v>20</v>
      </c>
      <c r="F152" s="210">
        <f>8700</f>
        <v>8700</v>
      </c>
      <c r="G152" s="79">
        <v>4</v>
      </c>
      <c r="H152" s="194">
        <f t="shared" si="102"/>
        <v>86.636305199999995</v>
      </c>
      <c r="I152" s="195">
        <f t="shared" si="78"/>
        <v>20</v>
      </c>
      <c r="J152" s="196">
        <f t="shared" si="6"/>
        <v>3300</v>
      </c>
      <c r="K152" s="196">
        <f t="shared" si="94"/>
        <v>4</v>
      </c>
      <c r="L152" s="197">
        <f t="shared" si="8"/>
        <v>32.536679999999997</v>
      </c>
      <c r="M152" s="166" t="str">
        <f t="shared" si="95"/>
        <v xml:space="preserve"> </v>
      </c>
      <c r="N152" s="167">
        <f t="shared" si="9"/>
        <v>0</v>
      </c>
      <c r="O152" s="167">
        <f t="shared" si="96"/>
        <v>0</v>
      </c>
      <c r="P152" s="168" t="str">
        <f t="shared" si="97"/>
        <v xml:space="preserve"> </v>
      </c>
      <c r="Q152" s="164">
        <f t="shared" si="80"/>
        <v>20</v>
      </c>
      <c r="R152" s="165">
        <f t="shared" si="98"/>
        <v>20</v>
      </c>
      <c r="S152" s="166">
        <f t="shared" si="99"/>
        <v>20</v>
      </c>
      <c r="T152" s="167">
        <f t="shared" si="103"/>
        <v>300</v>
      </c>
      <c r="U152" s="167">
        <f t="shared" si="100"/>
        <v>4</v>
      </c>
      <c r="V152" s="168">
        <f t="shared" si="104"/>
        <v>2.9578799999999998</v>
      </c>
    </row>
    <row r="153" spans="1:22" s="200" customFormat="1" ht="12.75">
      <c r="A153" s="189">
        <v>150</v>
      </c>
      <c r="B153" s="201" t="s">
        <v>137</v>
      </c>
      <c r="C153" s="191" t="s">
        <v>144</v>
      </c>
      <c r="D153" s="192" t="s">
        <v>17</v>
      </c>
      <c r="E153" s="166">
        <v>20</v>
      </c>
      <c r="F153" s="210">
        <f>8850</f>
        <v>8850</v>
      </c>
      <c r="G153" s="79">
        <v>4</v>
      </c>
      <c r="H153" s="194">
        <f t="shared" si="102"/>
        <v>88.130034600000002</v>
      </c>
      <c r="I153" s="195">
        <f t="shared" si="78"/>
        <v>20</v>
      </c>
      <c r="J153" s="196">
        <f t="shared" si="6"/>
        <v>3150</v>
      </c>
      <c r="K153" s="196">
        <f t="shared" si="94"/>
        <v>4</v>
      </c>
      <c r="L153" s="197">
        <f t="shared" si="8"/>
        <v>31.057739999999999</v>
      </c>
      <c r="M153" s="166" t="str">
        <f t="shared" si="95"/>
        <v xml:space="preserve"> </v>
      </c>
      <c r="N153" s="167">
        <f t="shared" si="9"/>
        <v>0</v>
      </c>
      <c r="O153" s="167">
        <f t="shared" si="96"/>
        <v>0</v>
      </c>
      <c r="P153" s="168" t="str">
        <f t="shared" si="97"/>
        <v xml:space="preserve"> </v>
      </c>
      <c r="Q153" s="164">
        <f t="shared" si="80"/>
        <v>20</v>
      </c>
      <c r="R153" s="165">
        <f t="shared" si="98"/>
        <v>20</v>
      </c>
      <c r="S153" s="166">
        <f t="shared" si="99"/>
        <v>20</v>
      </c>
      <c r="T153" s="167">
        <f t="shared" si="103"/>
        <v>150</v>
      </c>
      <c r="U153" s="167">
        <f t="shared" si="100"/>
        <v>4</v>
      </c>
      <c r="V153" s="168">
        <f t="shared" si="104"/>
        <v>1.4789399999999999</v>
      </c>
    </row>
    <row r="154" spans="1:22" s="200" customFormat="1" ht="12.75">
      <c r="A154" s="189">
        <v>151</v>
      </c>
      <c r="B154" s="201" t="s">
        <v>137</v>
      </c>
      <c r="C154" s="191" t="s">
        <v>144</v>
      </c>
      <c r="D154" s="192" t="s">
        <v>17</v>
      </c>
      <c r="E154" s="166">
        <v>20</v>
      </c>
      <c r="F154" s="210">
        <f>9750</f>
        <v>9750</v>
      </c>
      <c r="G154" s="79">
        <v>1</v>
      </c>
      <c r="H154" s="194">
        <f t="shared" si="102"/>
        <v>24.273102749999996</v>
      </c>
      <c r="I154" s="195">
        <f t="shared" si="78"/>
        <v>20</v>
      </c>
      <c r="J154" s="196">
        <f t="shared" si="6"/>
        <v>2250</v>
      </c>
      <c r="K154" s="196">
        <f t="shared" si="94"/>
        <v>1</v>
      </c>
      <c r="L154" s="197">
        <f t="shared" si="8"/>
        <v>5.5460249999999993</v>
      </c>
      <c r="M154" s="166" t="str">
        <f t="shared" si="95"/>
        <v xml:space="preserve"> </v>
      </c>
      <c r="N154" s="167">
        <f t="shared" si="9"/>
        <v>0</v>
      </c>
      <c r="O154" s="167">
        <f t="shared" si="96"/>
        <v>0</v>
      </c>
      <c r="P154" s="168" t="str">
        <f t="shared" si="97"/>
        <v xml:space="preserve"> </v>
      </c>
      <c r="Q154" s="164">
        <f t="shared" si="80"/>
        <v>20</v>
      </c>
      <c r="R154" s="165">
        <f t="shared" si="98"/>
        <v>3</v>
      </c>
      <c r="S154" s="166">
        <f t="shared" si="99"/>
        <v>20</v>
      </c>
      <c r="T154" s="167">
        <f t="shared" si="103"/>
        <v>450</v>
      </c>
      <c r="U154" s="167">
        <f t="shared" si="100"/>
        <v>1</v>
      </c>
      <c r="V154" s="168">
        <f t="shared" si="104"/>
        <v>1.109205</v>
      </c>
    </row>
    <row r="155" spans="1:22" s="200" customFormat="1" ht="12.75">
      <c r="A155" s="189">
        <v>152</v>
      </c>
      <c r="B155" s="201" t="s">
        <v>137</v>
      </c>
      <c r="C155" s="191" t="s">
        <v>144</v>
      </c>
      <c r="D155" s="192" t="s">
        <v>17</v>
      </c>
      <c r="E155" s="166">
        <v>20</v>
      </c>
      <c r="F155" s="210">
        <f>9850</f>
        <v>9850</v>
      </c>
      <c r="G155" s="79">
        <v>2</v>
      </c>
      <c r="H155" s="194">
        <f t="shared" si="102"/>
        <v>49.044115300000001</v>
      </c>
      <c r="I155" s="195">
        <f t="shared" si="78"/>
        <v>20</v>
      </c>
      <c r="J155" s="196">
        <f t="shared" si="6"/>
        <v>2150</v>
      </c>
      <c r="K155" s="196">
        <f t="shared" si="94"/>
        <v>2</v>
      </c>
      <c r="L155" s="197">
        <f t="shared" ref="L155" si="105">IF(J155&gt;0,$E155*$E155*J155*3.14/4*0.00000785*K155," ")</f>
        <v>10.599069999999999</v>
      </c>
      <c r="M155" s="166" t="str">
        <f t="shared" si="95"/>
        <v xml:space="preserve"> </v>
      </c>
      <c r="N155" s="167">
        <f t="shared" si="9"/>
        <v>0</v>
      </c>
      <c r="O155" s="167">
        <f t="shared" si="96"/>
        <v>0</v>
      </c>
      <c r="P155" s="168" t="str">
        <f t="shared" si="97"/>
        <v xml:space="preserve"> </v>
      </c>
      <c r="Q155" s="164">
        <f t="shared" si="80"/>
        <v>20</v>
      </c>
      <c r="R155" s="165">
        <f t="shared" si="98"/>
        <v>6</v>
      </c>
      <c r="S155" s="166">
        <f t="shared" si="99"/>
        <v>20</v>
      </c>
      <c r="T155" s="167">
        <f t="shared" si="103"/>
        <v>350</v>
      </c>
      <c r="U155" s="167">
        <f t="shared" si="100"/>
        <v>2</v>
      </c>
      <c r="V155" s="168">
        <f t="shared" si="104"/>
        <v>1.7254299999999998</v>
      </c>
    </row>
    <row r="156" spans="1:22" s="200" customFormat="1" ht="12.75">
      <c r="A156" s="189">
        <v>153</v>
      </c>
      <c r="B156" s="201" t="s">
        <v>137</v>
      </c>
      <c r="C156" s="191" t="s">
        <v>144</v>
      </c>
      <c r="D156" s="192" t="s">
        <v>17</v>
      </c>
      <c r="E156" s="166">
        <v>20</v>
      </c>
      <c r="F156" s="210">
        <f>9900</f>
        <v>9900</v>
      </c>
      <c r="G156" s="79">
        <v>1</v>
      </c>
      <c r="H156" s="194">
        <f>E156*E156*F156*3.14/4*0.00000785*G156*1.01</f>
        <v>24.646535100000001</v>
      </c>
      <c r="I156" s="195">
        <f>IF(J156&gt;0,$E156," ")</f>
        <v>20</v>
      </c>
      <c r="J156" s="196">
        <f>IF($E156=25,IF((12000-$F156)&gt;=787,12000-$F156,0),IF($E156=20,IF((12000-$F156)&gt;=600,12000-$F156,0),IF($E156=16,IF((12000-$F156)&gt;=475,12000-$F156,0),0)))</f>
        <v>2100</v>
      </c>
      <c r="K156" s="196">
        <f>IF(J156&gt;0,G156,0)</f>
        <v>1</v>
      </c>
      <c r="L156" s="197">
        <f>IF(J156&gt;0,$E156*$E156*J156*3.14/4*0.00000785*K156," ")</f>
        <v>5.1762899999999998</v>
      </c>
      <c r="M156" s="166" t="str">
        <f t="shared" si="95"/>
        <v xml:space="preserve"> </v>
      </c>
      <c r="N156" s="167">
        <f>IF($E156=25,IF((12000-$F156)&lt;787,12000-$F156,0),IF($E156=20,IF((12000-$F156)&lt;600,12000-$F156,0),IF($E156=16,IF((12000-$F156)&lt;475,12000-$F156,0),0)))</f>
        <v>0</v>
      </c>
      <c r="O156" s="167">
        <f t="shared" si="96"/>
        <v>0</v>
      </c>
      <c r="P156" s="168" t="str">
        <f>IF(N156&gt;0,$E156*$E156*N156*3.14/4*0.00000785*O156," ")</f>
        <v xml:space="preserve"> </v>
      </c>
      <c r="Q156" s="164">
        <f t="shared" ref="Q156:Q157" si="106">IF(R156&gt;0,$E156," ")</f>
        <v>20</v>
      </c>
      <c r="R156" s="165">
        <f>IF($E156=25,IF(J156&gt;0, INT(J156/787)*K156,0),IF($E156=20,IF(J156&gt;0, INT(J156/600)*K156,0),IF($E156=16,IF(J156&gt;0, INT(J156/475)*K156,0),0)))</f>
        <v>3</v>
      </c>
      <c r="S156" s="166">
        <f t="shared" si="99"/>
        <v>20</v>
      </c>
      <c r="T156" s="167">
        <f t="shared" si="103"/>
        <v>300</v>
      </c>
      <c r="U156" s="167">
        <f t="shared" si="100"/>
        <v>1</v>
      </c>
      <c r="V156" s="168">
        <f>IF(T156&gt;0,$E156*$E156*T156*3.14/4*0.00000785*U156," ")</f>
        <v>0.73946999999999996</v>
      </c>
    </row>
    <row r="157" spans="1:22" s="200" customFormat="1" ht="12.75">
      <c r="A157" s="189">
        <v>154</v>
      </c>
      <c r="B157" s="201" t="s">
        <v>137</v>
      </c>
      <c r="C157" s="191" t="s">
        <v>144</v>
      </c>
      <c r="D157" s="192" t="s">
        <v>17</v>
      </c>
      <c r="E157" s="166">
        <v>12</v>
      </c>
      <c r="F157" s="210">
        <v>1250</v>
      </c>
      <c r="G157" s="79">
        <v>20</v>
      </c>
      <c r="H157" s="194">
        <f>E157*E157*F157*3.14/4*0.00000785*G157*1.01</f>
        <v>22.405941000000002</v>
      </c>
      <c r="I157" s="195" t="str">
        <f t="shared" ref="I157" si="107">IF(J157&gt;0,$E157," ")</f>
        <v xml:space="preserve"> </v>
      </c>
      <c r="J157" s="196">
        <f t="shared" ref="J157:J159" si="108">IF($E157=25,IF((12000-$F157)&gt;=787,12000-$F157,0),IF($E157=20,IF((12000-$F157)&gt;=600,12000-$F157,0),IF($E157=16,IF((12000-$F157)&gt;=475,12000-$F157,0),0)))</f>
        <v>0</v>
      </c>
      <c r="K157" s="196">
        <f t="shared" ref="K157" si="109">IF(J157&gt;0,G157,0)</f>
        <v>0</v>
      </c>
      <c r="L157" s="197" t="str">
        <f t="shared" ref="L157" si="110">IF(J157&gt;0,$E157*$E157*J157*3.14/4*0.00000785*K157," ")</f>
        <v xml:space="preserve"> </v>
      </c>
      <c r="M157" s="166" t="str">
        <f t="shared" si="95"/>
        <v xml:space="preserve"> </v>
      </c>
      <c r="N157" s="167">
        <f t="shared" ref="N157:N159" si="111">IF($E157=25,IF((12000-$F157)&lt;787,12000-$F157,0),IF($E157=20,IF((12000-$F157)&lt;600,12000-$F157,0),IF($E157=16,IF((12000-$F157)&lt;475,12000-$F157,0),0)))</f>
        <v>0</v>
      </c>
      <c r="O157" s="167">
        <f t="shared" si="96"/>
        <v>0</v>
      </c>
      <c r="P157" s="168" t="str">
        <f t="shared" ref="P157" si="112">IF(N157&gt;0,$E157*$E157*N157*3.14/4*0.00000785*O157," ")</f>
        <v xml:space="preserve"> </v>
      </c>
      <c r="Q157" s="164" t="str">
        <f t="shared" si="106"/>
        <v xml:space="preserve"> </v>
      </c>
      <c r="R157" s="165">
        <f t="shared" ref="R157" si="113">IF($E157=25,IF(J157&gt;0, INT(J157/787)*K157,0),IF($E157=20,IF(J157&gt;0, INT(J157/600)*K157,0),IF($E157=16,IF(J157&gt;0, INT(J157/475)*K157,0),0)))</f>
        <v>0</v>
      </c>
      <c r="S157" s="166" t="str">
        <f t="shared" si="99"/>
        <v xml:space="preserve"> </v>
      </c>
      <c r="T157" s="167">
        <f>IF($N157&gt;0,$N157,IF($Q157=25,$J157-(($R157/$K157)*787),IF($Q157=20,$J157-(($R157/$K157)*600),IF($Q157=16,$J157-(($R157/$K157)*475),0))))</f>
        <v>0</v>
      </c>
      <c r="U157" s="167">
        <f t="shared" si="100"/>
        <v>0</v>
      </c>
      <c r="V157" s="168" t="str">
        <f t="shared" ref="V157" si="114">IF(T157&gt;0,$E157*$E157*T157*3.14/4*0.00000785*U157," ")</f>
        <v xml:space="preserve"> </v>
      </c>
    </row>
    <row r="158" spans="1:22" s="200" customFormat="1" ht="12.75">
      <c r="A158" s="189">
        <v>155</v>
      </c>
      <c r="B158" s="201"/>
      <c r="C158" s="191"/>
      <c r="D158" s="192" t="s">
        <v>38</v>
      </c>
      <c r="E158" s="166">
        <v>25</v>
      </c>
      <c r="F158" s="210">
        <f>15*787</f>
        <v>11805</v>
      </c>
      <c r="G158" s="79">
        <v>120</v>
      </c>
      <c r="H158" s="194">
        <f>E158*E158*F158*3.14/4*0.00000785*G158*1.01</f>
        <v>5510.4611146875004</v>
      </c>
      <c r="I158" s="195" t="str">
        <f>IF(J158&gt;0,$E158," ")</f>
        <v xml:space="preserve"> </v>
      </c>
      <c r="J158" s="196">
        <f>IF($E158=25,IF((12000-$F158)&gt;=787,12000-$F158,0),IF($E158=20,IF((12000-$F158)&gt;=600,12000-$F158,0),IF($E158=16,IF((12000-$F158)&gt;=475,12000-$F158,0),0)))</f>
        <v>0</v>
      </c>
      <c r="K158" s="196">
        <f>IF(J158&gt;0,G158,0)</f>
        <v>0</v>
      </c>
      <c r="L158" s="197" t="str">
        <f>IF(J158&gt;0,$E158*$E158*J158*3.14/4*0.00000785*K158," ")</f>
        <v xml:space="preserve"> </v>
      </c>
      <c r="M158" s="166">
        <f t="shared" si="95"/>
        <v>25</v>
      </c>
      <c r="N158" s="167">
        <f>IF($E158=25,IF((12000-$F158)&lt;787,12000-$F158,0),IF($E158=20,IF((12000-$F158)&lt;600,12000-$F158,0),IF($E158=16,IF((12000-$F158)&lt;475,12000-$F158,0),0)))</f>
        <v>195</v>
      </c>
      <c r="O158" s="167">
        <f t="shared" si="96"/>
        <v>120</v>
      </c>
      <c r="P158" s="168">
        <f>IF(N158&gt;0,$E158*$E158*N158*3.14/4*0.00000785*O158," ")</f>
        <v>90.122906249999986</v>
      </c>
      <c r="Q158" s="164" t="str">
        <f t="shared" ref="Q158:Q159" si="115">IF(R158&gt;0,$E158," ")</f>
        <v xml:space="preserve"> </v>
      </c>
      <c r="R158" s="165">
        <f>IF($E158=25,IF(J158&gt;0, INT(J158/787)*K158,0),IF($E158=20,IF(J158&gt;0, INT(J158/600)*K158,0),IF($E158=16,IF(J158&gt;0, INT(J158/475)*K158,0),0)))</f>
        <v>0</v>
      </c>
      <c r="S158" s="166">
        <f t="shared" si="99"/>
        <v>25</v>
      </c>
      <c r="T158" s="167">
        <f>IF(N158&gt;0,N158,IF(Q158=25,J158-((R158/K158)*787),IF(Q158=20,J158-((R158/K158)*600),IF(Q158=16,J158-((R158/K158)*475),0))))</f>
        <v>195</v>
      </c>
      <c r="U158" s="167">
        <f t="shared" si="100"/>
        <v>120</v>
      </c>
      <c r="V158" s="168">
        <f>IF(T158&gt;0,$E158*$E158*T158*3.14/4*0.00000785*U158," ")</f>
        <v>90.122906249999986</v>
      </c>
    </row>
    <row r="159" spans="1:22" s="200" customFormat="1" ht="12.75">
      <c r="A159" s="189">
        <v>156</v>
      </c>
      <c r="B159" s="201"/>
      <c r="C159" s="191"/>
      <c r="D159" s="192" t="s">
        <v>38</v>
      </c>
      <c r="E159" s="166">
        <v>25</v>
      </c>
      <c r="F159" s="210">
        <f>787*10</f>
        <v>7870</v>
      </c>
      <c r="G159" s="79">
        <v>1</v>
      </c>
      <c r="H159" s="194">
        <f>E159*E159*F159*3.14/4*0.00000785*G159*1.01</f>
        <v>30.613672859374997</v>
      </c>
      <c r="I159" s="195">
        <f t="shared" ref="I159" si="116">IF(J159&gt;0,$E159," ")</f>
        <v>25</v>
      </c>
      <c r="J159" s="196">
        <f t="shared" si="108"/>
        <v>4130</v>
      </c>
      <c r="K159" s="196">
        <f t="shared" ref="K159" si="117">IF(J159&gt;0,G159,0)</f>
        <v>1</v>
      </c>
      <c r="L159" s="197">
        <f t="shared" ref="L159" si="118">IF(J159&gt;0,$E159*$E159*J159*3.14/4*0.00000785*K159," ")</f>
        <v>15.906307812499998</v>
      </c>
      <c r="M159" s="166" t="str">
        <f t="shared" si="95"/>
        <v xml:space="preserve"> </v>
      </c>
      <c r="N159" s="167">
        <f t="shared" si="111"/>
        <v>0</v>
      </c>
      <c r="O159" s="167">
        <f t="shared" si="96"/>
        <v>0</v>
      </c>
      <c r="P159" s="168" t="str">
        <f t="shared" ref="P159" si="119">IF(N159&gt;0,$E159*$E159*N159*3.14/4*0.00000785*O159," ")</f>
        <v xml:space="preserve"> </v>
      </c>
      <c r="Q159" s="164">
        <f t="shared" si="115"/>
        <v>25</v>
      </c>
      <c r="R159" s="165">
        <f t="shared" ref="R159" si="120">IF($E159=25,IF(J159&gt;0, INT(J159/787)*K159,0),IF($E159=20,IF(J159&gt;0, INT(J159/600)*K159,0),IF($E159=16,IF(J159&gt;0, INT(J159/475)*K159,0),0)))</f>
        <v>5</v>
      </c>
      <c r="S159" s="166">
        <f t="shared" si="99"/>
        <v>25</v>
      </c>
      <c r="T159" s="167">
        <f>IF($N159&gt;0,$N159,IF($Q159=25,$J159-(($R159/$K159)*787),IF($Q159=20,$J159-(($R159/$K159)*600),IF($Q159=16,$J159-(($R159/$K159)*475),0))))</f>
        <v>195</v>
      </c>
      <c r="U159" s="167">
        <f t="shared" si="100"/>
        <v>1</v>
      </c>
      <c r="V159" s="168">
        <f t="shared" ref="V159" si="121">IF(T159&gt;0,$E159*$E159*T159*3.14/4*0.00000785*U159," ")</f>
        <v>0.75102421874999992</v>
      </c>
    </row>
    <row r="160" spans="1:22" s="207" customFormat="1" ht="11.25">
      <c r="A160" s="331" t="s">
        <v>3</v>
      </c>
      <c r="B160" s="331"/>
      <c r="C160" s="331"/>
      <c r="D160" s="331"/>
      <c r="E160" s="206"/>
      <c r="F160" s="185"/>
      <c r="G160" s="185">
        <f>SUM(G9:G159)</f>
        <v>4753</v>
      </c>
      <c r="H160" s="186">
        <f>SUM(H9:H159)</f>
        <v>21543.698811325481</v>
      </c>
      <c r="I160" s="185"/>
      <c r="J160" s="128"/>
      <c r="K160" s="185">
        <f>SUM(K9:K159)</f>
        <v>248</v>
      </c>
      <c r="L160" s="186">
        <f>SUM(L9:L159)</f>
        <v>1293.7890981225</v>
      </c>
      <c r="M160" s="206"/>
      <c r="N160" s="185"/>
      <c r="O160" s="185">
        <f>SUM(O9:O159)</f>
        <v>232</v>
      </c>
      <c r="P160" s="186">
        <f>SUM(P9:P159)</f>
        <v>233.21589727499997</v>
      </c>
      <c r="Q160" s="102"/>
      <c r="R160" s="128"/>
      <c r="S160" s="206"/>
      <c r="T160" s="185"/>
      <c r="U160" s="185">
        <f>SUM(U9:U159)</f>
        <v>456</v>
      </c>
      <c r="V160" s="186">
        <f>SUM(V9:V159)</f>
        <v>355.93978660374995</v>
      </c>
    </row>
    <row r="161" spans="1:19" s="18" customFormat="1">
      <c r="A161" s="15"/>
      <c r="B161" s="16"/>
      <c r="C161" s="143"/>
      <c r="D161" s="62"/>
      <c r="E161" s="31"/>
      <c r="F161" s="39"/>
      <c r="G161" s="39"/>
      <c r="H161" s="47"/>
      <c r="I161" s="39"/>
      <c r="J161" s="55"/>
      <c r="K161" s="55"/>
      <c r="L161" s="94"/>
      <c r="M161" s="40"/>
      <c r="N161" s="129"/>
      <c r="O161" s="95"/>
      <c r="P161" s="95"/>
      <c r="Q161" s="163"/>
      <c r="R161" s="40"/>
    </row>
    <row r="162" spans="1:19" ht="25.5">
      <c r="A162" s="22" t="s">
        <v>42</v>
      </c>
    </row>
    <row r="163" spans="1:19">
      <c r="A163" s="328" t="s">
        <v>0</v>
      </c>
      <c r="B163" s="329" t="s">
        <v>5</v>
      </c>
      <c r="C163" s="329" t="s">
        <v>1</v>
      </c>
      <c r="D163" s="330" t="s">
        <v>2</v>
      </c>
      <c r="E163" s="131" t="s">
        <v>6</v>
      </c>
      <c r="F163" s="132" t="s">
        <v>7</v>
      </c>
    </row>
    <row r="164" spans="1:19">
      <c r="A164" s="328"/>
      <c r="B164" s="329"/>
      <c r="C164" s="329"/>
      <c r="D164" s="330"/>
      <c r="E164" s="131" t="s">
        <v>13</v>
      </c>
      <c r="F164" s="132" t="s">
        <v>41</v>
      </c>
    </row>
    <row r="165" spans="1:19">
      <c r="A165" s="133" t="s">
        <v>39</v>
      </c>
      <c r="B165" s="70" t="s">
        <v>153</v>
      </c>
      <c r="C165" s="142" t="s">
        <v>132</v>
      </c>
      <c r="D165" s="116" t="s">
        <v>38</v>
      </c>
      <c r="E165" s="76">
        <v>25</v>
      </c>
      <c r="F165" s="213">
        <v>875</v>
      </c>
    </row>
    <row r="166" spans="1:19">
      <c r="A166" s="133" t="s">
        <v>40</v>
      </c>
      <c r="B166" s="70" t="s">
        <v>48</v>
      </c>
      <c r="C166" s="142" t="s">
        <v>154</v>
      </c>
      <c r="D166" s="116" t="s">
        <v>38</v>
      </c>
      <c r="E166" s="76">
        <v>25</v>
      </c>
      <c r="F166" s="213">
        <v>400</v>
      </c>
    </row>
    <row r="167" spans="1:19">
      <c r="A167" s="133" t="s">
        <v>49</v>
      </c>
      <c r="B167" s="70" t="s">
        <v>32</v>
      </c>
      <c r="C167" s="142" t="s">
        <v>138</v>
      </c>
      <c r="D167" s="116" t="s">
        <v>38</v>
      </c>
      <c r="E167" s="76">
        <v>16</v>
      </c>
      <c r="F167" s="213">
        <v>500</v>
      </c>
    </row>
    <row r="168" spans="1:19">
      <c r="A168" s="133" t="s">
        <v>50</v>
      </c>
      <c r="B168" s="70" t="s">
        <v>32</v>
      </c>
      <c r="C168" s="142" t="s">
        <v>138</v>
      </c>
      <c r="D168" s="116" t="s">
        <v>38</v>
      </c>
      <c r="E168" s="76">
        <v>20</v>
      </c>
      <c r="F168" s="213">
        <v>500</v>
      </c>
    </row>
    <row r="169" spans="1:19">
      <c r="A169" s="133" t="s">
        <v>51</v>
      </c>
      <c r="B169" s="70" t="s">
        <v>32</v>
      </c>
      <c r="C169" s="142" t="s">
        <v>138</v>
      </c>
      <c r="D169" s="116" t="s">
        <v>38</v>
      </c>
      <c r="E169" s="76">
        <v>25</v>
      </c>
      <c r="F169" s="213">
        <v>600</v>
      </c>
    </row>
    <row r="170" spans="1:19" s="21" customFormat="1" ht="11.25">
      <c r="C170" s="135"/>
      <c r="E170" s="135"/>
      <c r="F170" s="40"/>
      <c r="G170" s="41"/>
      <c r="H170" s="49"/>
      <c r="I170" s="41"/>
      <c r="J170" s="55"/>
      <c r="K170" s="57"/>
      <c r="L170" s="95"/>
      <c r="M170" s="41"/>
      <c r="N170" s="129"/>
      <c r="O170" s="95"/>
      <c r="P170" s="95"/>
      <c r="Q170" s="33"/>
      <c r="R170" s="41"/>
    </row>
    <row r="171" spans="1:19" s="21" customFormat="1" ht="11.25">
      <c r="C171" s="135"/>
      <c r="E171" s="135"/>
      <c r="F171" s="40"/>
      <c r="G171" s="41"/>
      <c r="H171" s="49"/>
      <c r="I171" s="41"/>
      <c r="J171" s="55"/>
      <c r="K171" s="57"/>
      <c r="L171" s="95"/>
      <c r="M171" s="41"/>
      <c r="N171" s="129"/>
      <c r="O171" s="95"/>
      <c r="P171" s="95"/>
      <c r="Q171" s="33"/>
      <c r="R171" s="41"/>
    </row>
    <row r="172" spans="1:19" s="21" customFormat="1" ht="25.5">
      <c r="A172" s="22" t="s">
        <v>45</v>
      </c>
      <c r="C172" s="135"/>
      <c r="E172" s="135"/>
      <c r="F172" s="40"/>
      <c r="G172" s="41"/>
      <c r="H172" s="49"/>
      <c r="I172" s="41"/>
      <c r="J172" s="55"/>
      <c r="K172" s="57"/>
      <c r="L172" s="95"/>
      <c r="M172" s="41"/>
      <c r="N172" s="129"/>
      <c r="O172" s="95"/>
      <c r="P172" s="95"/>
      <c r="Q172" s="33"/>
      <c r="R172" s="41"/>
    </row>
    <row r="173" spans="1:19" s="21" customFormat="1" ht="30.75" customHeight="1">
      <c r="A173" s="22"/>
      <c r="B173" s="136" t="s">
        <v>43</v>
      </c>
      <c r="C173" s="136" t="s">
        <v>46</v>
      </c>
      <c r="D173" s="138" t="s">
        <v>60</v>
      </c>
      <c r="E173" s="138" t="s">
        <v>66</v>
      </c>
      <c r="F173" s="214" t="s">
        <v>47</v>
      </c>
      <c r="G173" s="41"/>
      <c r="H173" s="49"/>
      <c r="I173" s="41"/>
      <c r="J173" s="55"/>
      <c r="K173" s="57"/>
      <c r="L173" s="95"/>
      <c r="M173" s="41"/>
      <c r="N173" s="129"/>
      <c r="O173" s="95"/>
      <c r="P173" s="95"/>
      <c r="Q173" s="33"/>
      <c r="R173" s="41"/>
    </row>
    <row r="174" spans="1:19" s="21" customFormat="1">
      <c r="B174" s="137" t="s">
        <v>56</v>
      </c>
      <c r="C174" s="137">
        <v>1130</v>
      </c>
      <c r="D174" s="137">
        <f>SUMIF($Q$9:$Q$157,16,$R$9:$R$157)</f>
        <v>512</v>
      </c>
      <c r="E174" s="139">
        <f>SUMIF($E$165:$E$169,16,$F$165:$F$169)</f>
        <v>500</v>
      </c>
      <c r="F174" s="139">
        <f>(C174+D174)-E174</f>
        <v>1142</v>
      </c>
      <c r="G174" s="40"/>
      <c r="H174" s="41"/>
      <c r="I174" s="49"/>
      <c r="J174" s="41"/>
      <c r="K174" s="55"/>
      <c r="L174" s="57"/>
      <c r="M174" s="41"/>
      <c r="N174" s="41"/>
      <c r="O174" s="129"/>
      <c r="P174" s="95"/>
      <c r="Q174" s="95"/>
      <c r="R174" s="33"/>
      <c r="S174" s="41"/>
    </row>
    <row r="175" spans="1:19" s="21" customFormat="1">
      <c r="B175" s="137" t="s">
        <v>57</v>
      </c>
      <c r="C175" s="137">
        <v>226</v>
      </c>
      <c r="D175" s="137">
        <f>SUMIF($Q$9:$Q$157,20,$R$9:$R$157)</f>
        <v>391</v>
      </c>
      <c r="E175" s="139">
        <f>SUMIF($E$165:$E$169,20,$F$165:$F$169)</f>
        <v>500</v>
      </c>
      <c r="F175" s="139">
        <f>(C175+D175)-E175</f>
        <v>117</v>
      </c>
      <c r="G175" s="40"/>
      <c r="H175" s="41"/>
      <c r="I175" s="49"/>
      <c r="J175" s="41"/>
      <c r="K175" s="55"/>
      <c r="L175" s="57"/>
      <c r="M175" s="41"/>
      <c r="N175" s="41"/>
      <c r="O175" s="129"/>
      <c r="P175" s="95"/>
      <c r="Q175" s="95"/>
      <c r="R175" s="33"/>
      <c r="S175" s="41"/>
    </row>
    <row r="176" spans="1:19" s="21" customFormat="1">
      <c r="B176" s="137" t="s">
        <v>58</v>
      </c>
      <c r="C176" s="137">
        <f>'Mar 2016'!R417</f>
        <v>1</v>
      </c>
      <c r="D176" s="137">
        <f>SUMIF($Q$9:$Q$157,25,$R$9:$R$157)</f>
        <v>64</v>
      </c>
      <c r="E176" s="139">
        <f>SUMIF($E$165:$E$169,25,$F$165:$F$169)</f>
        <v>1875</v>
      </c>
      <c r="F176" s="139">
        <v>0</v>
      </c>
      <c r="G176" s="148" t="s">
        <v>155</v>
      </c>
      <c r="H176" s="41"/>
      <c r="I176" s="49"/>
      <c r="J176" s="41"/>
      <c r="K176" s="55"/>
      <c r="L176" s="57"/>
      <c r="M176" s="41"/>
      <c r="N176" s="41"/>
      <c r="O176" s="129"/>
      <c r="P176" s="95"/>
      <c r="Q176" s="95"/>
      <c r="R176" s="33"/>
      <c r="S176" s="41"/>
    </row>
    <row r="177" spans="3:18">
      <c r="M177" s="41"/>
      <c r="N177" s="41"/>
      <c r="O177" s="129"/>
      <c r="Q177" s="95"/>
      <c r="R177" s="33"/>
    </row>
    <row r="178" spans="3:18">
      <c r="M178" s="41"/>
      <c r="N178" s="41"/>
      <c r="O178" s="129"/>
      <c r="Q178" s="95"/>
      <c r="R178" s="33"/>
    </row>
    <row r="179" spans="3:18">
      <c r="M179" s="41"/>
      <c r="N179" s="41"/>
      <c r="O179" s="129"/>
      <c r="Q179" s="95"/>
      <c r="R179" s="33"/>
    </row>
    <row r="180" spans="3:18">
      <c r="M180" s="41"/>
      <c r="Q180" s="33"/>
      <c r="R180" s="41"/>
    </row>
    <row r="181" spans="3:18">
      <c r="M181" s="41"/>
      <c r="Q181" s="33"/>
      <c r="R181" s="41"/>
    </row>
    <row r="182" spans="3:18">
      <c r="M182" s="41"/>
      <c r="Q182" s="33"/>
      <c r="R182" s="41"/>
    </row>
    <row r="183" spans="3:18" s="21" customFormat="1" ht="11.25">
      <c r="C183" s="135"/>
      <c r="E183" s="135"/>
      <c r="F183" s="40"/>
      <c r="G183" s="41"/>
      <c r="H183" s="49"/>
      <c r="I183" s="41"/>
      <c r="J183" s="55"/>
      <c r="K183" s="57"/>
      <c r="L183" s="95"/>
      <c r="M183" s="41"/>
      <c r="N183" s="129"/>
      <c r="O183" s="95"/>
      <c r="P183" s="95"/>
      <c r="Q183" s="33"/>
      <c r="R183" s="41"/>
    </row>
    <row r="184" spans="3:18" s="21" customFormat="1" ht="11.25">
      <c r="C184" s="135"/>
      <c r="E184" s="135"/>
      <c r="F184" s="40"/>
      <c r="G184" s="41"/>
      <c r="H184" s="49"/>
      <c r="I184" s="41"/>
      <c r="J184" s="55"/>
      <c r="K184" s="57"/>
      <c r="L184" s="95"/>
      <c r="M184" s="41"/>
      <c r="N184" s="129"/>
      <c r="O184" s="95"/>
      <c r="P184" s="95"/>
      <c r="Q184" s="33"/>
      <c r="R184" s="41"/>
    </row>
    <row r="185" spans="3:18" s="21" customFormat="1" ht="11.25">
      <c r="C185" s="135"/>
      <c r="E185" s="135"/>
      <c r="F185" s="40"/>
      <c r="G185" s="41"/>
      <c r="H185" s="49"/>
      <c r="I185" s="41"/>
      <c r="J185" s="55"/>
      <c r="K185" s="57"/>
      <c r="L185" s="95"/>
      <c r="M185" s="41"/>
      <c r="N185" s="129"/>
      <c r="O185" s="95"/>
      <c r="P185" s="95"/>
      <c r="Q185" s="33"/>
      <c r="R185" s="41"/>
    </row>
    <row r="186" spans="3:18" s="21" customFormat="1" ht="11.25">
      <c r="C186" s="135"/>
      <c r="E186" s="135"/>
      <c r="F186" s="40"/>
      <c r="G186" s="41"/>
      <c r="H186" s="49"/>
      <c r="I186" s="41"/>
      <c r="J186" s="55"/>
      <c r="K186" s="57"/>
      <c r="L186" s="95"/>
      <c r="M186" s="41"/>
      <c r="N186" s="129"/>
      <c r="O186" s="95"/>
      <c r="P186" s="95"/>
      <c r="Q186" s="33"/>
      <c r="R186" s="41"/>
    </row>
    <row r="187" spans="3:18" s="21" customFormat="1" ht="11.25">
      <c r="C187" s="135"/>
      <c r="E187" s="135"/>
      <c r="F187" s="40"/>
      <c r="G187" s="41"/>
      <c r="H187" s="49"/>
      <c r="I187" s="41"/>
      <c r="J187" s="55"/>
      <c r="K187" s="57"/>
      <c r="L187" s="95"/>
      <c r="M187" s="41"/>
      <c r="N187" s="129"/>
      <c r="O187" s="95"/>
      <c r="P187" s="95"/>
      <c r="Q187" s="33"/>
      <c r="R187" s="41"/>
    </row>
    <row r="188" spans="3:18" s="21" customFormat="1" ht="11.25">
      <c r="C188" s="135"/>
      <c r="E188" s="135"/>
      <c r="F188" s="40"/>
      <c r="G188" s="41"/>
      <c r="H188" s="49"/>
      <c r="I188" s="41"/>
      <c r="J188" s="55"/>
      <c r="K188" s="57"/>
      <c r="L188" s="95"/>
      <c r="M188" s="41"/>
      <c r="N188" s="129"/>
      <c r="O188" s="95"/>
      <c r="P188" s="95"/>
      <c r="Q188" s="33"/>
      <c r="R188" s="41"/>
    </row>
    <row r="189" spans="3:18" s="21" customFormat="1" ht="11.25">
      <c r="C189" s="135"/>
      <c r="D189" s="63"/>
      <c r="E189" s="32"/>
      <c r="F189" s="41"/>
      <c r="G189" s="41"/>
      <c r="H189" s="49"/>
      <c r="I189" s="41"/>
      <c r="J189" s="55"/>
      <c r="K189" s="57"/>
      <c r="L189" s="95"/>
      <c r="M189" s="41"/>
      <c r="N189" s="129"/>
      <c r="O189" s="95"/>
      <c r="P189" s="95"/>
      <c r="Q189" s="33"/>
      <c r="R189" s="41"/>
    </row>
    <row r="190" spans="3:18" s="21" customFormat="1" ht="11.25">
      <c r="C190" s="135"/>
      <c r="D190" s="63"/>
      <c r="E190" s="32"/>
      <c r="F190" s="41"/>
      <c r="G190" s="41"/>
      <c r="H190" s="49"/>
      <c r="I190" s="41"/>
      <c r="J190" s="55"/>
      <c r="K190" s="57"/>
      <c r="L190" s="95"/>
      <c r="M190" s="41"/>
      <c r="N190" s="129"/>
      <c r="O190" s="95"/>
      <c r="P190" s="95"/>
      <c r="Q190" s="33"/>
      <c r="R190" s="41"/>
    </row>
    <row r="191" spans="3:18" s="21" customFormat="1" ht="11.25">
      <c r="C191" s="135"/>
      <c r="D191" s="63"/>
      <c r="E191" s="32"/>
      <c r="F191" s="41"/>
      <c r="G191" s="41"/>
      <c r="H191" s="49"/>
      <c r="I191" s="41"/>
      <c r="J191" s="55"/>
      <c r="K191" s="57"/>
      <c r="L191" s="95"/>
      <c r="M191" s="41"/>
      <c r="N191" s="129"/>
      <c r="O191" s="95"/>
      <c r="P191" s="95"/>
      <c r="Q191" s="33"/>
      <c r="R191" s="41"/>
    </row>
    <row r="192" spans="3:18" s="21" customFormat="1" ht="11.25">
      <c r="C192" s="135"/>
      <c r="D192" s="63"/>
      <c r="E192" s="32"/>
      <c r="F192" s="41"/>
      <c r="G192" s="41"/>
      <c r="H192" s="49"/>
      <c r="I192" s="41"/>
      <c r="J192" s="55"/>
      <c r="K192" s="57"/>
      <c r="L192" s="95"/>
      <c r="M192" s="41"/>
      <c r="N192" s="129"/>
      <c r="O192" s="95"/>
      <c r="P192" s="95"/>
      <c r="Q192" s="33"/>
      <c r="R192" s="41"/>
    </row>
    <row r="193" spans="3:18" s="21" customFormat="1" ht="11.25">
      <c r="C193" s="135"/>
      <c r="D193" s="63"/>
      <c r="E193" s="32"/>
      <c r="F193" s="41"/>
      <c r="G193" s="41"/>
      <c r="H193" s="49"/>
      <c r="I193" s="41"/>
      <c r="J193" s="55"/>
      <c r="K193" s="57"/>
      <c r="L193" s="95"/>
      <c r="M193" s="41"/>
      <c r="N193" s="129"/>
      <c r="O193" s="95"/>
      <c r="P193" s="95"/>
      <c r="Q193" s="33"/>
      <c r="R193" s="41"/>
    </row>
    <row r="194" spans="3:18" s="21" customFormat="1" ht="11.25">
      <c r="C194" s="135"/>
      <c r="D194" s="63"/>
      <c r="E194" s="32"/>
      <c r="F194" s="41"/>
      <c r="G194" s="41"/>
      <c r="H194" s="49"/>
      <c r="I194" s="41"/>
      <c r="J194" s="55"/>
      <c r="K194" s="57"/>
      <c r="L194" s="95"/>
      <c r="M194" s="41"/>
      <c r="N194" s="129"/>
      <c r="O194" s="95"/>
      <c r="P194" s="95"/>
      <c r="Q194" s="33"/>
      <c r="R194" s="41"/>
    </row>
    <row r="195" spans="3:18" s="21" customFormat="1" ht="11.25">
      <c r="C195" s="135"/>
      <c r="D195" s="63"/>
      <c r="E195" s="32"/>
      <c r="F195" s="41"/>
      <c r="G195" s="41"/>
      <c r="H195" s="49"/>
      <c r="I195" s="41"/>
      <c r="J195" s="55"/>
      <c r="K195" s="57"/>
      <c r="L195" s="95"/>
      <c r="M195" s="41"/>
      <c r="N195" s="129"/>
      <c r="O195" s="95"/>
      <c r="P195" s="95"/>
      <c r="Q195" s="33"/>
      <c r="R195" s="41"/>
    </row>
    <row r="196" spans="3:18" s="21" customFormat="1" ht="11.25">
      <c r="C196" s="135"/>
      <c r="D196" s="63"/>
      <c r="E196" s="32"/>
      <c r="F196" s="41"/>
      <c r="G196" s="41"/>
      <c r="H196" s="49"/>
      <c r="I196" s="41"/>
      <c r="J196" s="55"/>
      <c r="K196" s="57"/>
      <c r="L196" s="95"/>
      <c r="M196" s="41"/>
      <c r="N196" s="129"/>
      <c r="O196" s="95"/>
      <c r="P196" s="95"/>
      <c r="Q196" s="33"/>
      <c r="R196" s="41"/>
    </row>
    <row r="197" spans="3:18" s="21" customFormat="1" ht="11.25">
      <c r="C197" s="135"/>
      <c r="D197" s="63"/>
      <c r="E197" s="32"/>
      <c r="F197" s="41"/>
      <c r="G197" s="41"/>
      <c r="H197" s="49"/>
      <c r="I197" s="41"/>
      <c r="J197" s="55"/>
      <c r="K197" s="57"/>
      <c r="L197" s="95"/>
      <c r="M197" s="41"/>
      <c r="N197" s="129"/>
      <c r="O197" s="95"/>
      <c r="P197" s="95"/>
      <c r="Q197" s="33"/>
      <c r="R197" s="41"/>
    </row>
    <row r="198" spans="3:18" s="21" customFormat="1" ht="11.25">
      <c r="C198" s="135"/>
      <c r="D198" s="63"/>
      <c r="E198" s="32"/>
      <c r="F198" s="41"/>
      <c r="G198" s="41"/>
      <c r="H198" s="49"/>
      <c r="I198" s="41"/>
      <c r="J198" s="55"/>
      <c r="K198" s="57"/>
      <c r="L198" s="95"/>
      <c r="M198" s="41"/>
      <c r="N198" s="129"/>
      <c r="O198" s="95"/>
      <c r="P198" s="95"/>
      <c r="Q198" s="33"/>
      <c r="R198" s="41"/>
    </row>
    <row r="199" spans="3:18" s="21" customFormat="1" ht="11.25">
      <c r="C199" s="135"/>
      <c r="D199" s="63"/>
      <c r="E199" s="32"/>
      <c r="F199" s="41"/>
      <c r="G199" s="41"/>
      <c r="H199" s="49"/>
      <c r="I199" s="41"/>
      <c r="J199" s="55"/>
      <c r="K199" s="57"/>
      <c r="L199" s="95"/>
      <c r="M199" s="41"/>
      <c r="N199" s="129"/>
      <c r="O199" s="95"/>
      <c r="P199" s="95"/>
      <c r="Q199" s="33"/>
      <c r="R199" s="41"/>
    </row>
    <row r="200" spans="3:18" s="21" customFormat="1" ht="11.25">
      <c r="C200" s="135"/>
      <c r="D200" s="63"/>
      <c r="E200" s="32"/>
      <c r="F200" s="41"/>
      <c r="G200" s="41"/>
      <c r="H200" s="49"/>
      <c r="I200" s="41"/>
      <c r="J200" s="55"/>
      <c r="K200" s="57"/>
      <c r="L200" s="95"/>
      <c r="M200" s="41"/>
      <c r="N200" s="129"/>
      <c r="O200" s="95"/>
      <c r="P200" s="95"/>
      <c r="Q200" s="33"/>
      <c r="R200" s="41"/>
    </row>
    <row r="201" spans="3:18" s="21" customFormat="1" ht="11.25">
      <c r="C201" s="135"/>
      <c r="D201" s="63"/>
      <c r="E201" s="32"/>
      <c r="F201" s="41"/>
      <c r="G201" s="41"/>
      <c r="H201" s="49"/>
      <c r="I201" s="41"/>
      <c r="J201" s="55"/>
      <c r="K201" s="57"/>
      <c r="L201" s="95"/>
      <c r="M201" s="41"/>
      <c r="N201" s="129"/>
      <c r="O201" s="95"/>
      <c r="P201" s="95"/>
      <c r="Q201" s="33"/>
      <c r="R201" s="41"/>
    </row>
    <row r="202" spans="3:18" s="21" customFormat="1" ht="11.25">
      <c r="C202" s="135"/>
      <c r="D202" s="63"/>
      <c r="E202" s="32"/>
      <c r="F202" s="41"/>
      <c r="G202" s="41"/>
      <c r="H202" s="49"/>
      <c r="I202" s="41"/>
      <c r="J202" s="55"/>
      <c r="K202" s="57"/>
      <c r="L202" s="95"/>
      <c r="M202" s="41"/>
      <c r="N202" s="129"/>
      <c r="O202" s="95"/>
      <c r="P202" s="95"/>
      <c r="Q202" s="33"/>
      <c r="R202" s="41"/>
    </row>
    <row r="203" spans="3:18" s="21" customFormat="1" ht="11.25">
      <c r="C203" s="135"/>
      <c r="D203" s="63"/>
      <c r="E203" s="32"/>
      <c r="F203" s="41"/>
      <c r="G203" s="41"/>
      <c r="H203" s="49"/>
      <c r="I203" s="41"/>
      <c r="J203" s="55"/>
      <c r="K203" s="57"/>
      <c r="L203" s="95"/>
      <c r="M203" s="41"/>
      <c r="N203" s="129"/>
      <c r="O203" s="95"/>
      <c r="P203" s="95"/>
      <c r="Q203" s="33"/>
      <c r="R203" s="41"/>
    </row>
    <row r="204" spans="3:18" s="21" customFormat="1" ht="11.25">
      <c r="C204" s="135"/>
      <c r="D204" s="63"/>
      <c r="E204" s="32"/>
      <c r="F204" s="41"/>
      <c r="G204" s="41"/>
      <c r="H204" s="49"/>
      <c r="I204" s="41"/>
      <c r="J204" s="55"/>
      <c r="K204" s="57"/>
      <c r="L204" s="95"/>
      <c r="M204" s="41"/>
      <c r="N204" s="129"/>
      <c r="O204" s="95"/>
      <c r="P204" s="95"/>
      <c r="Q204" s="33"/>
      <c r="R204" s="41"/>
    </row>
    <row r="205" spans="3:18" s="21" customFormat="1" ht="11.25">
      <c r="C205" s="135"/>
      <c r="D205" s="63"/>
      <c r="E205" s="32"/>
      <c r="F205" s="41"/>
      <c r="G205" s="41"/>
      <c r="H205" s="49"/>
      <c r="I205" s="41"/>
      <c r="J205" s="55"/>
      <c r="K205" s="57"/>
      <c r="L205" s="95"/>
      <c r="M205" s="41"/>
      <c r="N205" s="129"/>
      <c r="O205" s="95"/>
      <c r="P205" s="95"/>
      <c r="Q205" s="33"/>
      <c r="R205" s="41"/>
    </row>
    <row r="206" spans="3:18" s="21" customFormat="1" ht="11.25">
      <c r="C206" s="135"/>
      <c r="D206" s="63"/>
      <c r="E206" s="32"/>
      <c r="F206" s="41"/>
      <c r="G206" s="41"/>
      <c r="H206" s="49"/>
      <c r="I206" s="41"/>
      <c r="J206" s="55"/>
      <c r="K206" s="57"/>
      <c r="L206" s="95"/>
      <c r="M206" s="41"/>
      <c r="N206" s="129"/>
      <c r="O206" s="95"/>
      <c r="P206" s="95"/>
      <c r="Q206" s="33"/>
      <c r="R206" s="41"/>
    </row>
    <row r="207" spans="3:18" s="21" customFormat="1" ht="11.25">
      <c r="C207" s="135"/>
      <c r="D207" s="63"/>
      <c r="E207" s="32"/>
      <c r="F207" s="41"/>
      <c r="G207" s="41"/>
      <c r="H207" s="49"/>
      <c r="I207" s="41"/>
      <c r="J207" s="55"/>
      <c r="K207" s="57"/>
      <c r="L207" s="95"/>
      <c r="M207" s="41"/>
      <c r="N207" s="129"/>
      <c r="O207" s="95"/>
      <c r="P207" s="95"/>
      <c r="Q207" s="33"/>
      <c r="R207" s="41"/>
    </row>
    <row r="208" spans="3:18" s="21" customFormat="1" ht="11.25">
      <c r="C208" s="135"/>
      <c r="D208" s="63"/>
      <c r="E208" s="32"/>
      <c r="F208" s="41"/>
      <c r="G208" s="41"/>
      <c r="H208" s="49"/>
      <c r="I208" s="41"/>
      <c r="J208" s="55"/>
      <c r="K208" s="57"/>
      <c r="L208" s="95"/>
      <c r="M208" s="40"/>
      <c r="N208" s="129"/>
      <c r="O208" s="95"/>
      <c r="P208" s="95"/>
      <c r="Q208" s="32"/>
      <c r="R208" s="40"/>
    </row>
    <row r="209" spans="3:18" s="21" customFormat="1" ht="11.25">
      <c r="C209" s="135"/>
      <c r="D209" s="63"/>
      <c r="E209" s="32"/>
      <c r="F209" s="41"/>
      <c r="G209" s="41"/>
      <c r="H209" s="49"/>
      <c r="I209" s="41"/>
      <c r="J209" s="55"/>
      <c r="K209" s="57"/>
      <c r="L209" s="95"/>
      <c r="M209" s="40"/>
      <c r="N209" s="129"/>
      <c r="O209" s="95"/>
      <c r="P209" s="95"/>
      <c r="Q209" s="32"/>
      <c r="R209" s="40"/>
    </row>
    <row r="210" spans="3:18" s="21" customFormat="1" ht="11.25">
      <c r="C210" s="135"/>
      <c r="D210" s="63"/>
      <c r="E210" s="32"/>
      <c r="F210" s="41"/>
      <c r="G210" s="41"/>
      <c r="H210" s="49"/>
      <c r="I210" s="41"/>
      <c r="J210" s="55"/>
      <c r="K210" s="57"/>
      <c r="L210" s="95"/>
      <c r="M210" s="40"/>
      <c r="N210" s="129"/>
      <c r="O210" s="95"/>
      <c r="P210" s="95"/>
      <c r="Q210" s="32"/>
      <c r="R210" s="40"/>
    </row>
    <row r="211" spans="3:18" s="21" customFormat="1" ht="11.25">
      <c r="C211" s="135"/>
      <c r="D211" s="63"/>
      <c r="E211" s="32"/>
      <c r="F211" s="41"/>
      <c r="G211" s="41"/>
      <c r="H211" s="49"/>
      <c r="I211" s="41"/>
      <c r="J211" s="55"/>
      <c r="K211" s="57"/>
      <c r="L211" s="95"/>
      <c r="M211" s="40"/>
      <c r="N211" s="129"/>
      <c r="O211" s="95"/>
      <c r="P211" s="95"/>
      <c r="Q211" s="32"/>
      <c r="R211" s="40"/>
    </row>
    <row r="212" spans="3:18" s="21" customFormat="1" ht="11.25">
      <c r="C212" s="135"/>
      <c r="D212" s="63"/>
      <c r="E212" s="32"/>
      <c r="F212" s="41"/>
      <c r="G212" s="41"/>
      <c r="H212" s="49"/>
      <c r="I212" s="41"/>
      <c r="J212" s="55"/>
      <c r="K212" s="57"/>
      <c r="L212" s="95"/>
      <c r="M212" s="40"/>
      <c r="N212" s="129"/>
      <c r="O212" s="95"/>
      <c r="P212" s="95"/>
      <c r="Q212" s="32"/>
      <c r="R212" s="40"/>
    </row>
    <row r="213" spans="3:18" s="21" customFormat="1" ht="11.25">
      <c r="C213" s="135"/>
      <c r="D213" s="63"/>
      <c r="E213" s="32"/>
      <c r="F213" s="41"/>
      <c r="G213" s="41"/>
      <c r="H213" s="49"/>
      <c r="I213" s="41"/>
      <c r="J213" s="55"/>
      <c r="K213" s="57"/>
      <c r="L213" s="95"/>
      <c r="M213" s="40"/>
      <c r="N213" s="129"/>
      <c r="O213" s="95"/>
      <c r="P213" s="95"/>
      <c r="Q213" s="32"/>
      <c r="R213" s="40"/>
    </row>
    <row r="214" spans="3:18" s="21" customFormat="1" ht="11.25">
      <c r="C214" s="135"/>
      <c r="D214" s="63"/>
      <c r="E214" s="32"/>
      <c r="F214" s="41"/>
      <c r="G214" s="41"/>
      <c r="H214" s="49"/>
      <c r="I214" s="41"/>
      <c r="J214" s="55"/>
      <c r="K214" s="57"/>
      <c r="L214" s="95"/>
      <c r="M214" s="40"/>
      <c r="N214" s="129"/>
      <c r="O214" s="95"/>
      <c r="P214" s="95"/>
      <c r="Q214" s="32"/>
      <c r="R214" s="40"/>
    </row>
    <row r="215" spans="3:18" s="21" customFormat="1" ht="11.25">
      <c r="C215" s="135"/>
      <c r="D215" s="63"/>
      <c r="E215" s="32"/>
      <c r="F215" s="41"/>
      <c r="G215" s="41"/>
      <c r="H215" s="49"/>
      <c r="I215" s="41"/>
      <c r="J215" s="55"/>
      <c r="K215" s="57"/>
      <c r="L215" s="95"/>
      <c r="M215" s="40"/>
      <c r="N215" s="129"/>
      <c r="O215" s="95"/>
      <c r="P215" s="95"/>
      <c r="Q215" s="32"/>
      <c r="R215" s="40"/>
    </row>
  </sheetData>
  <autoFilter ref="A8:L160">
    <filterColumn colId="4"/>
  </autoFilter>
  <mergeCells count="14">
    <mergeCell ref="S6:V6"/>
    <mergeCell ref="A163:A164"/>
    <mergeCell ref="B163:B164"/>
    <mergeCell ref="C163:C164"/>
    <mergeCell ref="D163:D164"/>
    <mergeCell ref="A160:D160"/>
    <mergeCell ref="E6:H6"/>
    <mergeCell ref="I6:L6"/>
    <mergeCell ref="M6:P6"/>
    <mergeCell ref="A7:A8"/>
    <mergeCell ref="B7:B8"/>
    <mergeCell ref="C7:C8"/>
    <mergeCell ref="D7:D8"/>
    <mergeCell ref="Q6:R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E501"/>
  <sheetViews>
    <sheetView topLeftCell="A4" workbookViewId="0">
      <pane ySplit="5" topLeftCell="A348" activePane="bottomLeft" state="frozen"/>
      <selection activeCell="B4" sqref="B4"/>
      <selection pane="bottomLeft" activeCell="F460" sqref="F460"/>
    </sheetView>
  </sheetViews>
  <sheetFormatPr defaultColWidth="9.140625" defaultRowHeight="15"/>
  <cols>
    <col min="1" max="1" width="3.85546875" style="19" customWidth="1"/>
    <col min="2" max="2" width="17.140625" style="20" customWidth="1"/>
    <col min="3" max="3" width="10.85546875" style="135" customWidth="1"/>
    <col min="4" max="4" width="18.42578125" style="64" customWidth="1"/>
    <col min="5" max="5" width="10.7109375" style="32" customWidth="1"/>
    <col min="6" max="7" width="10.7109375" style="40" customWidth="1"/>
    <col min="8" max="8" width="10.7109375" style="48" customWidth="1"/>
    <col min="9" max="9" width="10.7109375" style="40" customWidth="1"/>
    <col min="10" max="10" width="10.7109375" style="55" customWidth="1"/>
    <col min="11" max="11" width="10.7109375" style="56" customWidth="1"/>
    <col min="12" max="12" width="10.7109375" style="95" customWidth="1"/>
    <col min="13" max="13" width="10.7109375" style="32" customWidth="1"/>
    <col min="14" max="15" width="10.7109375" style="40" customWidth="1"/>
    <col min="16" max="16" width="10.7109375" style="101" customWidth="1"/>
    <col min="17" max="17" width="10.7109375" style="32" customWidth="1"/>
    <col min="18" max="19" width="10.7109375" style="40" customWidth="1"/>
    <col min="20" max="20" width="10.7109375" style="101" customWidth="1"/>
    <col min="21" max="21" width="10.7109375" style="40" customWidth="1"/>
    <col min="22" max="22" width="10.7109375" style="55" customWidth="1"/>
    <col min="23" max="23" width="10.7109375" style="56" customWidth="1"/>
    <col min="24" max="24" width="10.7109375" style="95" customWidth="1"/>
    <col min="25" max="25" width="10.7109375" style="40" customWidth="1"/>
    <col min="26" max="26" width="10.7109375" style="129" customWidth="1"/>
    <col min="27" max="27" width="11.5703125" style="95" customWidth="1"/>
    <col min="28" max="28" width="10.7109375" style="95" customWidth="1"/>
    <col min="29" max="29" width="10.7109375" style="32" customWidth="1"/>
    <col min="30" max="30" width="10.7109375" style="40" customWidth="1"/>
    <col min="31" max="16384" width="9.140625" style="3"/>
  </cols>
  <sheetData>
    <row r="1" spans="1:30" ht="32.25" customHeight="1">
      <c r="A1" s="1"/>
      <c r="B1" s="2"/>
      <c r="C1" s="140"/>
      <c r="D1" s="230"/>
      <c r="E1" s="26"/>
      <c r="F1" s="34"/>
      <c r="G1" s="34"/>
      <c r="H1" s="42"/>
      <c r="I1" s="34"/>
      <c r="J1" s="85"/>
      <c r="K1" s="50"/>
      <c r="L1" s="89"/>
      <c r="M1" s="26"/>
      <c r="N1" s="34"/>
      <c r="O1" s="34"/>
      <c r="P1" s="96"/>
      <c r="Q1" s="26"/>
      <c r="R1" s="34"/>
      <c r="S1" s="34"/>
      <c r="T1" s="96"/>
      <c r="U1" s="34"/>
      <c r="V1" s="85"/>
      <c r="W1" s="50"/>
      <c r="X1" s="89"/>
      <c r="Y1" s="34"/>
      <c r="Z1" s="123"/>
      <c r="AA1" s="89"/>
      <c r="AB1" s="89"/>
      <c r="AC1" s="26"/>
      <c r="AD1" s="34"/>
    </row>
    <row r="2" spans="1:30" ht="25.5">
      <c r="A2" s="240" t="s">
        <v>4</v>
      </c>
      <c r="B2" s="4"/>
      <c r="C2" s="241"/>
      <c r="D2" s="241"/>
      <c r="E2" s="27"/>
      <c r="F2" s="35"/>
      <c r="G2" s="35"/>
      <c r="H2" s="43"/>
      <c r="I2" s="35"/>
      <c r="J2" s="86"/>
      <c r="K2" s="51"/>
      <c r="L2" s="90"/>
      <c r="M2" s="27"/>
      <c r="N2" s="35"/>
      <c r="O2" s="35"/>
      <c r="P2" s="97"/>
      <c r="Q2" s="27"/>
      <c r="R2" s="35"/>
      <c r="S2" s="35"/>
      <c r="T2" s="97"/>
      <c r="U2" s="35"/>
      <c r="V2" s="86"/>
      <c r="W2" s="51"/>
      <c r="X2" s="90"/>
      <c r="Y2" s="35"/>
      <c r="Z2" s="124"/>
      <c r="AA2" s="90"/>
      <c r="AB2" s="90"/>
      <c r="AC2" s="27"/>
      <c r="AD2" s="35"/>
    </row>
    <row r="3" spans="1:30">
      <c r="A3" s="5"/>
      <c r="B3" s="4"/>
      <c r="C3" s="241"/>
      <c r="D3" s="241"/>
      <c r="E3" s="29"/>
      <c r="F3" s="37"/>
      <c r="G3" s="37"/>
      <c r="H3" s="45"/>
      <c r="I3" s="37"/>
      <c r="J3" s="87"/>
      <c r="K3" s="52"/>
      <c r="L3" s="91"/>
      <c r="M3" s="28"/>
      <c r="N3" s="36"/>
      <c r="O3" s="36"/>
      <c r="P3" s="98"/>
      <c r="Q3" s="28"/>
      <c r="R3" s="36"/>
      <c r="S3" s="36"/>
      <c r="T3" s="98"/>
      <c r="U3" s="37"/>
      <c r="V3" s="87"/>
      <c r="W3" s="52"/>
      <c r="X3" s="91"/>
      <c r="Y3" s="36"/>
      <c r="Z3" s="125"/>
      <c r="AA3" s="91"/>
      <c r="AB3" s="91"/>
      <c r="AC3" s="28"/>
      <c r="AD3" s="36"/>
    </row>
    <row r="4" spans="1:30" ht="18">
      <c r="A4" s="242" t="s">
        <v>33</v>
      </c>
      <c r="B4" s="4"/>
      <c r="C4" s="243"/>
      <c r="D4" s="243"/>
      <c r="E4" s="29"/>
      <c r="F4" s="37"/>
      <c r="G4" s="37"/>
      <c r="H4" s="45"/>
      <c r="I4" s="37"/>
      <c r="J4" s="88"/>
      <c r="K4" s="53"/>
      <c r="L4" s="92"/>
      <c r="M4" s="29"/>
      <c r="N4" s="37"/>
      <c r="O4" s="37"/>
      <c r="P4" s="99"/>
      <c r="Q4" s="29"/>
      <c r="R4" s="37"/>
      <c r="S4" s="37"/>
      <c r="T4" s="99"/>
      <c r="U4" s="37"/>
      <c r="V4" s="88"/>
      <c r="W4" s="53"/>
      <c r="X4" s="92"/>
      <c r="Y4" s="37"/>
      <c r="Z4" s="126"/>
      <c r="AA4" s="92"/>
      <c r="AB4" s="92"/>
      <c r="AC4" s="29"/>
      <c r="AD4" s="37"/>
    </row>
    <row r="5" spans="1:30">
      <c r="A5" s="244"/>
      <c r="B5" s="4"/>
      <c r="C5" s="243"/>
      <c r="D5" s="243"/>
      <c r="E5" s="29"/>
      <c r="F5" s="37"/>
      <c r="G5" s="37"/>
      <c r="H5" s="45"/>
      <c r="I5" s="37"/>
      <c r="J5" s="88"/>
      <c r="K5" s="53"/>
      <c r="L5" s="92"/>
      <c r="M5" s="29"/>
      <c r="N5" s="37"/>
      <c r="O5" s="37"/>
      <c r="P5" s="99"/>
      <c r="Q5" s="29"/>
      <c r="R5" s="37"/>
      <c r="S5" s="37"/>
      <c r="T5" s="99"/>
      <c r="U5" s="37"/>
      <c r="V5" s="88"/>
      <c r="W5" s="53"/>
      <c r="X5" s="92"/>
      <c r="Y5" s="37"/>
      <c r="Z5" s="126"/>
      <c r="AA5" s="92"/>
      <c r="AB5" s="92"/>
      <c r="AC5" s="29"/>
      <c r="AD5" s="37"/>
    </row>
    <row r="6" spans="1:30" s="11" customFormat="1" ht="13.5" thickBot="1">
      <c r="A6" s="245"/>
      <c r="B6" s="246"/>
      <c r="C6" s="250"/>
      <c r="D6" s="247"/>
      <c r="E6" s="319" t="s">
        <v>9</v>
      </c>
      <c r="F6" s="319"/>
      <c r="G6" s="319"/>
      <c r="H6" s="319"/>
      <c r="I6" s="319" t="s">
        <v>10</v>
      </c>
      <c r="J6" s="319"/>
      <c r="K6" s="319"/>
      <c r="L6" s="319"/>
      <c r="M6" s="332" t="s">
        <v>200</v>
      </c>
      <c r="N6" s="337"/>
      <c r="O6" s="337"/>
      <c r="P6" s="333"/>
      <c r="Q6" s="332" t="s">
        <v>201</v>
      </c>
      <c r="R6" s="337"/>
      <c r="S6" s="337"/>
      <c r="T6" s="333"/>
      <c r="U6" s="319" t="s">
        <v>11</v>
      </c>
      <c r="V6" s="320"/>
      <c r="W6" s="319"/>
      <c r="X6" s="319"/>
      <c r="Y6" s="332" t="s">
        <v>61</v>
      </c>
      <c r="Z6" s="333"/>
      <c r="AA6" s="319" t="s">
        <v>37</v>
      </c>
      <c r="AB6" s="320"/>
      <c r="AC6" s="319"/>
      <c r="AD6" s="319"/>
    </row>
    <row r="7" spans="1:30" s="24" customFormat="1" ht="12.75">
      <c r="A7" s="322" t="s">
        <v>0</v>
      </c>
      <c r="B7" s="324" t="s">
        <v>5</v>
      </c>
      <c r="C7" s="324" t="s">
        <v>1</v>
      </c>
      <c r="D7" s="326" t="s">
        <v>2</v>
      </c>
      <c r="E7" s="30" t="s">
        <v>6</v>
      </c>
      <c r="F7" s="38" t="s">
        <v>12</v>
      </c>
      <c r="G7" s="38" t="s">
        <v>7</v>
      </c>
      <c r="H7" s="46" t="s">
        <v>8</v>
      </c>
      <c r="I7" s="38" t="s">
        <v>6</v>
      </c>
      <c r="J7" s="54" t="s">
        <v>12</v>
      </c>
      <c r="K7" s="54" t="s">
        <v>7</v>
      </c>
      <c r="L7" s="232" t="s">
        <v>8</v>
      </c>
      <c r="M7" s="38" t="s">
        <v>6</v>
      </c>
      <c r="N7" s="54" t="s">
        <v>12</v>
      </c>
      <c r="O7" s="54" t="s">
        <v>7</v>
      </c>
      <c r="P7" s="234" t="s">
        <v>8</v>
      </c>
      <c r="Q7" s="38" t="s">
        <v>6</v>
      </c>
      <c r="R7" s="54" t="s">
        <v>12</v>
      </c>
      <c r="S7" s="54" t="s">
        <v>7</v>
      </c>
      <c r="T7" s="234" t="s">
        <v>8</v>
      </c>
      <c r="U7" s="30" t="s">
        <v>6</v>
      </c>
      <c r="V7" s="38" t="s">
        <v>12</v>
      </c>
      <c r="W7" s="38" t="s">
        <v>7</v>
      </c>
      <c r="X7" s="46" t="s">
        <v>8</v>
      </c>
      <c r="Y7" s="38" t="s">
        <v>6</v>
      </c>
      <c r="Z7" s="54" t="s">
        <v>7</v>
      </c>
      <c r="AA7" s="30" t="s">
        <v>6</v>
      </c>
      <c r="AB7" s="38" t="s">
        <v>12</v>
      </c>
      <c r="AC7" s="38" t="s">
        <v>7</v>
      </c>
      <c r="AD7" s="46" t="s">
        <v>8</v>
      </c>
    </row>
    <row r="8" spans="1:30" s="25" customFormat="1" ht="15.75" customHeight="1">
      <c r="A8" s="323"/>
      <c r="B8" s="325"/>
      <c r="C8" s="325"/>
      <c r="D8" s="327"/>
      <c r="E8" s="65" t="s">
        <v>13</v>
      </c>
      <c r="F8" s="66" t="s">
        <v>14</v>
      </c>
      <c r="G8" s="66" t="s">
        <v>15</v>
      </c>
      <c r="H8" s="67" t="s">
        <v>16</v>
      </c>
      <c r="I8" s="66" t="s">
        <v>13</v>
      </c>
      <c r="J8" s="68" t="s">
        <v>14</v>
      </c>
      <c r="K8" s="68" t="s">
        <v>15</v>
      </c>
      <c r="L8" s="69" t="s">
        <v>16</v>
      </c>
      <c r="M8" s="66" t="s">
        <v>13</v>
      </c>
      <c r="N8" s="68" t="s">
        <v>14</v>
      </c>
      <c r="O8" s="68" t="s">
        <v>15</v>
      </c>
      <c r="P8" s="69" t="s">
        <v>16</v>
      </c>
      <c r="Q8" s="66" t="s">
        <v>13</v>
      </c>
      <c r="R8" s="68" t="s">
        <v>14</v>
      </c>
      <c r="S8" s="68" t="s">
        <v>15</v>
      </c>
      <c r="T8" s="69" t="s">
        <v>16</v>
      </c>
      <c r="U8" s="65" t="s">
        <v>13</v>
      </c>
      <c r="V8" s="66" t="s">
        <v>14</v>
      </c>
      <c r="W8" s="66" t="s">
        <v>15</v>
      </c>
      <c r="X8" s="67" t="s">
        <v>16</v>
      </c>
      <c r="Y8" s="66" t="s">
        <v>13</v>
      </c>
      <c r="Z8" s="68" t="s">
        <v>36</v>
      </c>
      <c r="AA8" s="65" t="s">
        <v>13</v>
      </c>
      <c r="AB8" s="66" t="s">
        <v>14</v>
      </c>
      <c r="AC8" s="66" t="s">
        <v>15</v>
      </c>
      <c r="AD8" s="67" t="s">
        <v>16</v>
      </c>
    </row>
    <row r="9" spans="1:30" s="13" customFormat="1" ht="12.75" hidden="1">
      <c r="A9" s="189">
        <v>1</v>
      </c>
      <c r="B9" s="190" t="s">
        <v>145</v>
      </c>
      <c r="C9" s="191" t="s">
        <v>146</v>
      </c>
      <c r="D9" s="192" t="s">
        <v>17</v>
      </c>
      <c r="E9" s="166">
        <v>12</v>
      </c>
      <c r="F9" s="193">
        <v>470</v>
      </c>
      <c r="G9" s="193">
        <v>1</v>
      </c>
      <c r="H9" s="194">
        <f>E9*E9*F9*3.14/4*0.00000785*G9*1.01</f>
        <v>0.4212316908</v>
      </c>
      <c r="I9" s="195" t="str">
        <f>IF(J9&gt;0,$E9," ")</f>
        <v xml:space="preserve"> </v>
      </c>
      <c r="J9" s="196">
        <f>IF($E9=25,IF((12000-$F9)&gt;=787,12000-$F9,0),IF($E9=20,IF((12000-$F9)&gt;=600,12000-$F9,0),IF($E9=16,IF((12000-$F9)&gt;=475,12000-$F9,0),0)))</f>
        <v>0</v>
      </c>
      <c r="K9" s="196">
        <f>IF(J9&gt;0,G9,0)</f>
        <v>0</v>
      </c>
      <c r="L9" s="197" t="str">
        <f>IF(J9&gt;0,$E9*$E9*J9*3.14/4*0.00000785*K9," ")</f>
        <v xml:space="preserve"> </v>
      </c>
      <c r="M9" s="195" t="str">
        <f>IF(N9&gt;0,$E9," ")</f>
        <v xml:space="preserve"> </v>
      </c>
      <c r="N9" s="196"/>
      <c r="O9" s="196"/>
      <c r="P9" s="197" t="str">
        <f>IF(N9&gt;0,$E9*$E9*N9*3.14/4*0.00000785*O9," ")</f>
        <v xml:space="preserve"> </v>
      </c>
      <c r="Q9" s="195" t="str">
        <f>IF(R9&gt;0,$E9," ")</f>
        <v xml:space="preserve"> </v>
      </c>
      <c r="R9" s="196">
        <f t="shared" ref="R9:R72" si="0">IF($E9=25,IF((12000-$F9-N9)&gt;=787,12000-$F9-N9,0),IF($E9=20,IF((12000-$F9-N9)&gt;=600,12000-$F9-N9,0),IF($E9=16,IF((12000-$F9-N9)&gt;=475,12000-$F9-N9,0),0)))</f>
        <v>0</v>
      </c>
      <c r="S9" s="196">
        <f>IF(R9&gt;0,K9,0)</f>
        <v>0</v>
      </c>
      <c r="T9" s="197" t="str">
        <f t="shared" ref="T9:T40" si="1">IF(R9&gt;0,$E9*$E9*R9*3.14/4*0.00000785*S9," ")</f>
        <v xml:space="preserve"> </v>
      </c>
      <c r="U9" s="166" t="str">
        <f t="shared" ref="U9:U72" si="2">IF(V9&gt;0,E9," ")</f>
        <v xml:space="preserve"> </v>
      </c>
      <c r="V9" s="167">
        <f>IF($E9=25,IF((12000-$F9-N9)&lt;787,12000-$F9-N9,0),IF($E9=20,IF((12000-$F9-N9)&lt;600,12000-$F9-N9,0),IF($E9=16,IF((12000-$F9-N9)&lt;475,12000-$F9-N9,0),0)))</f>
        <v>0</v>
      </c>
      <c r="W9" s="167">
        <f t="shared" ref="W9:W72" si="3">IF(V9&gt;0,G9,0)</f>
        <v>0</v>
      </c>
      <c r="X9" s="168" t="str">
        <f>IF(V9&gt;0,$E9*$E9*V9*3.14/4*0.00000785*W9," ")</f>
        <v xml:space="preserve"> </v>
      </c>
      <c r="Y9" s="164" t="str">
        <f t="shared" ref="Y9:Y40" si="4">IF(Z9&gt;0,$E9," ")</f>
        <v xml:space="preserve"> </v>
      </c>
      <c r="Z9" s="165">
        <f>IF($E9=25,IF(R9&gt;0, INT(R9/787)*S9,0),IF($E9=20,IF(R9&gt;0, INT(R9/600)*S9,0),IF($E9=16,IF(R9&gt;0, INT(R9/475)*S9,0),0)))</f>
        <v>0</v>
      </c>
      <c r="AA9" s="166" t="str">
        <f t="shared" ref="AA9:AA72" si="5">IF(AB9&gt;0,E9," ")</f>
        <v xml:space="preserve"> </v>
      </c>
      <c r="AB9" s="167">
        <f>IF(V9&gt;0,V9,IF(Y9=25,R9-((Z9/S9)*787),IF(Y9=20,R9-((Z9/S9)*600),IF(Y9=16,R9-((Z9/S9)*475),0))))</f>
        <v>0</v>
      </c>
      <c r="AC9" s="167">
        <f>IF(AB9&gt;0,S9+W9,0)</f>
        <v>0</v>
      </c>
      <c r="AD9" s="168" t="str">
        <f>IF(AB9&gt;0,$E9*$E9*AB9*3.14/4*0.00000785*AC9," ")</f>
        <v xml:space="preserve"> </v>
      </c>
    </row>
    <row r="10" spans="1:30" s="13" customFormat="1" ht="12.75" hidden="1">
      <c r="A10" s="189">
        <v>2</v>
      </c>
      <c r="B10" s="190" t="s">
        <v>145</v>
      </c>
      <c r="C10" s="191" t="s">
        <v>146</v>
      </c>
      <c r="D10" s="192" t="s">
        <v>17</v>
      </c>
      <c r="E10" s="166">
        <v>12</v>
      </c>
      <c r="F10" s="193">
        <v>535</v>
      </c>
      <c r="G10" s="193">
        <v>28</v>
      </c>
      <c r="H10" s="194">
        <f>E10*E10*F10*3.14/4*0.00000785*G10*1.01</f>
        <v>13.425639847199999</v>
      </c>
      <c r="I10" s="195"/>
      <c r="J10" s="196">
        <f t="shared" ref="J10:J124" si="6">IF($E10=25,IF((12000-$F10)&gt;=787,12000-$F10,0),IF($E10=20,IF((12000-$F10)&gt;=600,12000-$F10,0),IF($E10=16,IF((12000-$F10)&gt;=475,12000-$F10,0),0)))</f>
        <v>0</v>
      </c>
      <c r="K10" s="196">
        <f t="shared" ref="K10:K68" si="7">IF(J10&gt;0,G10,0)</f>
        <v>0</v>
      </c>
      <c r="L10" s="197" t="str">
        <f t="shared" ref="L10:L122" si="8">IF(J10&gt;0,$E10*$E10*J10*3.14/4*0.00000785*K10," ")</f>
        <v xml:space="preserve"> </v>
      </c>
      <c r="M10" s="195" t="str">
        <f t="shared" ref="M10:M73" si="9">IF(N10&gt;0,$E10," ")</f>
        <v xml:space="preserve"> </v>
      </c>
      <c r="N10" s="196"/>
      <c r="O10" s="196"/>
      <c r="P10" s="197" t="str">
        <f t="shared" ref="P10:P73" si="10">IF(N10&gt;0,$E10*$E10*N10*3.14/4*0.00000785*O10," ")</f>
        <v xml:space="preserve"> </v>
      </c>
      <c r="Q10" s="195"/>
      <c r="R10" s="196">
        <f t="shared" si="0"/>
        <v>0</v>
      </c>
      <c r="S10" s="196">
        <f t="shared" ref="S10:S73" si="11">IF(R10&gt;0,K10,0)</f>
        <v>0</v>
      </c>
      <c r="T10" s="197" t="str">
        <f t="shared" si="1"/>
        <v xml:space="preserve"> </v>
      </c>
      <c r="U10" s="166" t="str">
        <f t="shared" si="2"/>
        <v xml:space="preserve"> </v>
      </c>
      <c r="V10" s="167">
        <f t="shared" ref="V10:V73" si="12">IF($E10=25,IF((12000-$F10-N10)&lt;787,12000-$F10-N10,0),IF($E10=20,IF((12000-$F10-N10)&lt;600,12000-$F10-N10,0),IF($E10=16,IF((12000-$F10-N10)&lt;475,12000-$F10-N10,0),0)))</f>
        <v>0</v>
      </c>
      <c r="W10" s="167">
        <f t="shared" si="3"/>
        <v>0</v>
      </c>
      <c r="X10" s="168" t="str">
        <f t="shared" ref="X10:X68" si="13">IF(V10&gt;0,$E10*$E10*V10*3.14/4*0.00000785*W10," ")</f>
        <v xml:space="preserve"> </v>
      </c>
      <c r="Y10" s="164" t="str">
        <f t="shared" si="4"/>
        <v xml:space="preserve"> </v>
      </c>
      <c r="Z10" s="165">
        <f t="shared" ref="Z10:Z73" si="14">IF($E10=25,IF(R10&gt;0, INT(R10/787)*S10,0),IF($E10=20,IF(R10&gt;0, INT(R10/600)*S10,0),IF($E10=16,IF(R10&gt;0, INT(R10/475)*S10,0),0)))</f>
        <v>0</v>
      </c>
      <c r="AA10" s="166" t="str">
        <f t="shared" si="5"/>
        <v xml:space="preserve"> </v>
      </c>
      <c r="AB10" s="167">
        <f t="shared" ref="AB10:AB73" si="15">IF(V10&gt;0,V10,IF(Y10=25,R10-((Z10/S10)*787),IF(Y10=20,R10-((Z10/S10)*600),IF(Y10=16,R10-((Z10/S10)*475),0))))</f>
        <v>0</v>
      </c>
      <c r="AC10" s="167">
        <f t="shared" ref="AC10:AC73" si="16">IF(AB10&gt;0,S10+W10,0)</f>
        <v>0</v>
      </c>
      <c r="AD10" s="168" t="str">
        <f t="shared" ref="AD10:AD68" si="17">IF(AB10&gt;0,$E10*$E10*AB10*3.14/4*0.00000785*AC10," ")</f>
        <v xml:space="preserve"> </v>
      </c>
    </row>
    <row r="11" spans="1:30" s="13" customFormat="1" ht="12.75" hidden="1">
      <c r="A11" s="189">
        <v>3</v>
      </c>
      <c r="B11" s="190" t="s">
        <v>145</v>
      </c>
      <c r="C11" s="191" t="s">
        <v>146</v>
      </c>
      <c r="D11" s="192" t="s">
        <v>17</v>
      </c>
      <c r="E11" s="166">
        <v>12</v>
      </c>
      <c r="F11" s="199">
        <v>580</v>
      </c>
      <c r="G11" s="199">
        <v>4</v>
      </c>
      <c r="H11" s="194">
        <f>E11*E11*F11*3.14/4*0.00000785*G11*1.01</f>
        <v>2.0792713247999997</v>
      </c>
      <c r="I11" s="195" t="str">
        <f t="shared" ref="I11:I122" si="18">IF(J11&gt;0,$E11," ")</f>
        <v xml:space="preserve"> </v>
      </c>
      <c r="J11" s="196">
        <f t="shared" si="6"/>
        <v>0</v>
      </c>
      <c r="K11" s="196">
        <f t="shared" si="7"/>
        <v>0</v>
      </c>
      <c r="L11" s="197" t="str">
        <f t="shared" si="8"/>
        <v xml:space="preserve"> </v>
      </c>
      <c r="M11" s="195" t="str">
        <f t="shared" si="9"/>
        <v xml:space="preserve"> </v>
      </c>
      <c r="N11" s="196"/>
      <c r="O11" s="196"/>
      <c r="P11" s="197" t="str">
        <f t="shared" si="10"/>
        <v xml:space="preserve"> </v>
      </c>
      <c r="Q11" s="195" t="str">
        <f t="shared" ref="Q11:Q42" si="19">IF(R11&gt;0,$E11," ")</f>
        <v xml:space="preserve"> </v>
      </c>
      <c r="R11" s="196">
        <f t="shared" si="0"/>
        <v>0</v>
      </c>
      <c r="S11" s="196">
        <f t="shared" si="11"/>
        <v>0</v>
      </c>
      <c r="T11" s="197" t="str">
        <f t="shared" si="1"/>
        <v xml:space="preserve"> </v>
      </c>
      <c r="U11" s="166" t="str">
        <f t="shared" si="2"/>
        <v xml:space="preserve"> </v>
      </c>
      <c r="V11" s="167">
        <f t="shared" si="12"/>
        <v>0</v>
      </c>
      <c r="W11" s="167">
        <f t="shared" si="3"/>
        <v>0</v>
      </c>
      <c r="X11" s="168" t="str">
        <f t="shared" si="13"/>
        <v xml:space="preserve"> </v>
      </c>
      <c r="Y11" s="164" t="str">
        <f t="shared" si="4"/>
        <v xml:space="preserve"> </v>
      </c>
      <c r="Z11" s="165">
        <f t="shared" si="14"/>
        <v>0</v>
      </c>
      <c r="AA11" s="166" t="str">
        <f t="shared" si="5"/>
        <v xml:space="preserve"> </v>
      </c>
      <c r="AB11" s="167">
        <f t="shared" si="15"/>
        <v>0</v>
      </c>
      <c r="AC11" s="167">
        <f t="shared" si="16"/>
        <v>0</v>
      </c>
      <c r="AD11" s="168" t="str">
        <f t="shared" si="17"/>
        <v xml:space="preserve"> </v>
      </c>
    </row>
    <row r="12" spans="1:30" s="13" customFormat="1" ht="12.75" hidden="1">
      <c r="A12" s="189">
        <v>4</v>
      </c>
      <c r="B12" s="190" t="s">
        <v>145</v>
      </c>
      <c r="C12" s="191" t="s">
        <v>146</v>
      </c>
      <c r="D12" s="192" t="s">
        <v>17</v>
      </c>
      <c r="E12" s="166">
        <v>12</v>
      </c>
      <c r="F12" s="199">
        <v>610</v>
      </c>
      <c r="G12" s="79">
        <v>4</v>
      </c>
      <c r="H12" s="194">
        <f t="shared" ref="H12:H69" si="20">E12*E12*F12*3.14/4*0.00000785*G12*1.01</f>
        <v>2.1868198415999998</v>
      </c>
      <c r="I12" s="195" t="str">
        <f t="shared" si="18"/>
        <v xml:space="preserve"> </v>
      </c>
      <c r="J12" s="196">
        <f t="shared" si="6"/>
        <v>0</v>
      </c>
      <c r="K12" s="196">
        <f t="shared" si="7"/>
        <v>0</v>
      </c>
      <c r="L12" s="197" t="str">
        <f t="shared" si="8"/>
        <v xml:space="preserve"> </v>
      </c>
      <c r="M12" s="195" t="str">
        <f t="shared" si="9"/>
        <v xml:space="preserve"> </v>
      </c>
      <c r="N12" s="196"/>
      <c r="O12" s="196"/>
      <c r="P12" s="197" t="str">
        <f t="shared" si="10"/>
        <v xml:space="preserve"> </v>
      </c>
      <c r="Q12" s="195" t="str">
        <f t="shared" si="19"/>
        <v xml:space="preserve"> </v>
      </c>
      <c r="R12" s="196">
        <f t="shared" si="0"/>
        <v>0</v>
      </c>
      <c r="S12" s="196">
        <f t="shared" si="11"/>
        <v>0</v>
      </c>
      <c r="T12" s="197" t="str">
        <f t="shared" si="1"/>
        <v xml:space="preserve"> </v>
      </c>
      <c r="U12" s="166" t="str">
        <f t="shared" si="2"/>
        <v xml:space="preserve"> </v>
      </c>
      <c r="V12" s="167">
        <f t="shared" si="12"/>
        <v>0</v>
      </c>
      <c r="W12" s="167">
        <f t="shared" si="3"/>
        <v>0</v>
      </c>
      <c r="X12" s="168" t="str">
        <f t="shared" si="13"/>
        <v xml:space="preserve"> </v>
      </c>
      <c r="Y12" s="164" t="str">
        <f t="shared" si="4"/>
        <v xml:space="preserve"> </v>
      </c>
      <c r="Z12" s="165">
        <f t="shared" si="14"/>
        <v>0</v>
      </c>
      <c r="AA12" s="166" t="str">
        <f t="shared" si="5"/>
        <v xml:space="preserve"> </v>
      </c>
      <c r="AB12" s="167">
        <f t="shared" si="15"/>
        <v>0</v>
      </c>
      <c r="AC12" s="167">
        <f t="shared" si="16"/>
        <v>0</v>
      </c>
      <c r="AD12" s="168" t="str">
        <f t="shared" si="17"/>
        <v xml:space="preserve"> </v>
      </c>
    </row>
    <row r="13" spans="1:30" s="13" customFormat="1" ht="12.75" hidden="1">
      <c r="A13" s="189">
        <v>5</v>
      </c>
      <c r="B13" s="190" t="s">
        <v>145</v>
      </c>
      <c r="C13" s="191" t="s">
        <v>146</v>
      </c>
      <c r="D13" s="192" t="s">
        <v>17</v>
      </c>
      <c r="E13" s="166">
        <v>12</v>
      </c>
      <c r="F13" s="199">
        <v>630</v>
      </c>
      <c r="G13" s="79">
        <v>4</v>
      </c>
      <c r="H13" s="194">
        <f t="shared" si="20"/>
        <v>2.2585188527999995</v>
      </c>
      <c r="I13" s="195" t="str">
        <f t="shared" si="18"/>
        <v xml:space="preserve"> </v>
      </c>
      <c r="J13" s="196">
        <f t="shared" si="6"/>
        <v>0</v>
      </c>
      <c r="K13" s="196">
        <f t="shared" si="7"/>
        <v>0</v>
      </c>
      <c r="L13" s="197" t="str">
        <f t="shared" si="8"/>
        <v xml:space="preserve"> </v>
      </c>
      <c r="M13" s="195" t="str">
        <f t="shared" si="9"/>
        <v xml:space="preserve"> </v>
      </c>
      <c r="N13" s="196"/>
      <c r="O13" s="196"/>
      <c r="P13" s="197" t="str">
        <f t="shared" si="10"/>
        <v xml:space="preserve"> </v>
      </c>
      <c r="Q13" s="195" t="str">
        <f t="shared" si="19"/>
        <v xml:space="preserve"> </v>
      </c>
      <c r="R13" s="196">
        <f t="shared" si="0"/>
        <v>0</v>
      </c>
      <c r="S13" s="196">
        <f t="shared" si="11"/>
        <v>0</v>
      </c>
      <c r="T13" s="197" t="str">
        <f t="shared" si="1"/>
        <v xml:space="preserve"> </v>
      </c>
      <c r="U13" s="166" t="str">
        <f t="shared" si="2"/>
        <v xml:space="preserve"> </v>
      </c>
      <c r="V13" s="167">
        <f t="shared" si="12"/>
        <v>0</v>
      </c>
      <c r="W13" s="167">
        <f t="shared" si="3"/>
        <v>0</v>
      </c>
      <c r="X13" s="168" t="str">
        <f t="shared" si="13"/>
        <v xml:space="preserve"> </v>
      </c>
      <c r="Y13" s="164" t="str">
        <f t="shared" si="4"/>
        <v xml:space="preserve"> </v>
      </c>
      <c r="Z13" s="165">
        <f t="shared" si="14"/>
        <v>0</v>
      </c>
      <c r="AA13" s="166" t="str">
        <f t="shared" si="5"/>
        <v xml:space="preserve"> </v>
      </c>
      <c r="AB13" s="167">
        <f t="shared" si="15"/>
        <v>0</v>
      </c>
      <c r="AC13" s="167">
        <f t="shared" si="16"/>
        <v>0</v>
      </c>
      <c r="AD13" s="168" t="str">
        <f t="shared" si="17"/>
        <v xml:space="preserve"> </v>
      </c>
    </row>
    <row r="14" spans="1:30" s="13" customFormat="1" ht="12.75" hidden="1">
      <c r="A14" s="189">
        <v>6</v>
      </c>
      <c r="B14" s="190" t="s">
        <v>145</v>
      </c>
      <c r="C14" s="191" t="s">
        <v>146</v>
      </c>
      <c r="D14" s="192" t="s">
        <v>17</v>
      </c>
      <c r="E14" s="166">
        <v>12</v>
      </c>
      <c r="F14" s="199">
        <v>650</v>
      </c>
      <c r="G14" s="79">
        <v>1</v>
      </c>
      <c r="H14" s="194">
        <f t="shared" si="20"/>
        <v>0.58255446599999994</v>
      </c>
      <c r="I14" s="195" t="str">
        <f t="shared" si="18"/>
        <v xml:space="preserve"> </v>
      </c>
      <c r="J14" s="196">
        <f t="shared" si="6"/>
        <v>0</v>
      </c>
      <c r="K14" s="196">
        <f t="shared" si="7"/>
        <v>0</v>
      </c>
      <c r="L14" s="197" t="str">
        <f t="shared" si="8"/>
        <v xml:space="preserve"> </v>
      </c>
      <c r="M14" s="195" t="str">
        <f t="shared" si="9"/>
        <v xml:space="preserve"> </v>
      </c>
      <c r="N14" s="196"/>
      <c r="O14" s="196"/>
      <c r="P14" s="197" t="str">
        <f t="shared" si="10"/>
        <v xml:space="preserve"> </v>
      </c>
      <c r="Q14" s="195" t="str">
        <f t="shared" si="19"/>
        <v xml:space="preserve"> </v>
      </c>
      <c r="R14" s="196">
        <f t="shared" si="0"/>
        <v>0</v>
      </c>
      <c r="S14" s="196">
        <f t="shared" si="11"/>
        <v>0</v>
      </c>
      <c r="T14" s="197" t="str">
        <f t="shared" si="1"/>
        <v xml:space="preserve"> </v>
      </c>
      <c r="U14" s="166" t="str">
        <f t="shared" si="2"/>
        <v xml:space="preserve"> </v>
      </c>
      <c r="V14" s="167">
        <f t="shared" si="12"/>
        <v>0</v>
      </c>
      <c r="W14" s="167">
        <f t="shared" si="3"/>
        <v>0</v>
      </c>
      <c r="X14" s="168" t="str">
        <f t="shared" si="13"/>
        <v xml:space="preserve"> </v>
      </c>
      <c r="Y14" s="164" t="str">
        <f t="shared" si="4"/>
        <v xml:space="preserve"> </v>
      </c>
      <c r="Z14" s="165">
        <f t="shared" si="14"/>
        <v>0</v>
      </c>
      <c r="AA14" s="166" t="str">
        <f t="shared" si="5"/>
        <v xml:space="preserve"> </v>
      </c>
      <c r="AB14" s="167">
        <f t="shared" si="15"/>
        <v>0</v>
      </c>
      <c r="AC14" s="167">
        <f t="shared" si="16"/>
        <v>0</v>
      </c>
      <c r="AD14" s="168" t="str">
        <f t="shared" si="17"/>
        <v xml:space="preserve"> </v>
      </c>
    </row>
    <row r="15" spans="1:30" s="13" customFormat="1" ht="12.75" hidden="1">
      <c r="A15" s="189">
        <v>7</v>
      </c>
      <c r="B15" s="190" t="s">
        <v>145</v>
      </c>
      <c r="C15" s="191" t="s">
        <v>146</v>
      </c>
      <c r="D15" s="192" t="s">
        <v>17</v>
      </c>
      <c r="E15" s="166">
        <v>12</v>
      </c>
      <c r="F15" s="199">
        <v>680</v>
      </c>
      <c r="G15" s="79">
        <v>40</v>
      </c>
      <c r="H15" s="194">
        <f t="shared" si="20"/>
        <v>24.377663808000001</v>
      </c>
      <c r="I15" s="195" t="str">
        <f t="shared" si="18"/>
        <v xml:space="preserve"> </v>
      </c>
      <c r="J15" s="196">
        <f t="shared" si="6"/>
        <v>0</v>
      </c>
      <c r="K15" s="196">
        <f t="shared" si="7"/>
        <v>0</v>
      </c>
      <c r="L15" s="197" t="str">
        <f t="shared" si="8"/>
        <v xml:space="preserve"> </v>
      </c>
      <c r="M15" s="195" t="str">
        <f t="shared" si="9"/>
        <v xml:space="preserve"> </v>
      </c>
      <c r="N15" s="196"/>
      <c r="O15" s="196"/>
      <c r="P15" s="197" t="str">
        <f t="shared" si="10"/>
        <v xml:space="preserve"> </v>
      </c>
      <c r="Q15" s="195" t="str">
        <f t="shared" si="19"/>
        <v xml:space="preserve"> </v>
      </c>
      <c r="R15" s="196">
        <f t="shared" si="0"/>
        <v>0</v>
      </c>
      <c r="S15" s="196">
        <f t="shared" si="11"/>
        <v>0</v>
      </c>
      <c r="T15" s="197" t="str">
        <f t="shared" si="1"/>
        <v xml:space="preserve"> </v>
      </c>
      <c r="U15" s="166" t="str">
        <f t="shared" si="2"/>
        <v xml:space="preserve"> </v>
      </c>
      <c r="V15" s="167">
        <f t="shared" si="12"/>
        <v>0</v>
      </c>
      <c r="W15" s="167">
        <f t="shared" si="3"/>
        <v>0</v>
      </c>
      <c r="X15" s="168" t="str">
        <f t="shared" si="13"/>
        <v xml:space="preserve"> </v>
      </c>
      <c r="Y15" s="164" t="str">
        <f t="shared" si="4"/>
        <v xml:space="preserve"> </v>
      </c>
      <c r="Z15" s="165">
        <f t="shared" si="14"/>
        <v>0</v>
      </c>
      <c r="AA15" s="166" t="str">
        <f t="shared" si="5"/>
        <v xml:space="preserve"> </v>
      </c>
      <c r="AB15" s="167">
        <f t="shared" si="15"/>
        <v>0</v>
      </c>
      <c r="AC15" s="167">
        <f t="shared" si="16"/>
        <v>0</v>
      </c>
      <c r="AD15" s="168" t="str">
        <f t="shared" si="17"/>
        <v xml:space="preserve"> </v>
      </c>
    </row>
    <row r="16" spans="1:30" s="13" customFormat="1" ht="12.75" hidden="1">
      <c r="A16" s="189">
        <v>8</v>
      </c>
      <c r="B16" s="190" t="s">
        <v>145</v>
      </c>
      <c r="C16" s="191" t="s">
        <v>146</v>
      </c>
      <c r="D16" s="192" t="s">
        <v>17</v>
      </c>
      <c r="E16" s="166">
        <v>12</v>
      </c>
      <c r="F16" s="199">
        <v>815</v>
      </c>
      <c r="G16" s="79">
        <v>53</v>
      </c>
      <c r="H16" s="194">
        <f t="shared" si="20"/>
        <v>38.712984859799995</v>
      </c>
      <c r="I16" s="195" t="str">
        <f t="shared" si="18"/>
        <v xml:space="preserve"> </v>
      </c>
      <c r="J16" s="196">
        <f t="shared" si="6"/>
        <v>0</v>
      </c>
      <c r="K16" s="196">
        <f t="shared" si="7"/>
        <v>0</v>
      </c>
      <c r="L16" s="197" t="str">
        <f t="shared" si="8"/>
        <v xml:space="preserve"> </v>
      </c>
      <c r="M16" s="195" t="str">
        <f t="shared" si="9"/>
        <v xml:space="preserve"> </v>
      </c>
      <c r="N16" s="196"/>
      <c r="O16" s="196"/>
      <c r="P16" s="197" t="str">
        <f t="shared" si="10"/>
        <v xml:space="preserve"> </v>
      </c>
      <c r="Q16" s="195" t="str">
        <f t="shared" si="19"/>
        <v xml:space="preserve"> </v>
      </c>
      <c r="R16" s="196">
        <f t="shared" si="0"/>
        <v>0</v>
      </c>
      <c r="S16" s="196">
        <f t="shared" si="11"/>
        <v>0</v>
      </c>
      <c r="T16" s="197" t="str">
        <f t="shared" si="1"/>
        <v xml:space="preserve"> </v>
      </c>
      <c r="U16" s="166" t="str">
        <f t="shared" si="2"/>
        <v xml:space="preserve"> </v>
      </c>
      <c r="V16" s="167">
        <f t="shared" si="12"/>
        <v>0</v>
      </c>
      <c r="W16" s="167">
        <f t="shared" si="3"/>
        <v>0</v>
      </c>
      <c r="X16" s="168" t="str">
        <f t="shared" si="13"/>
        <v xml:space="preserve"> </v>
      </c>
      <c r="Y16" s="164" t="str">
        <f t="shared" si="4"/>
        <v xml:space="preserve"> </v>
      </c>
      <c r="Z16" s="165">
        <f t="shared" si="14"/>
        <v>0</v>
      </c>
      <c r="AA16" s="166" t="str">
        <f t="shared" si="5"/>
        <v xml:space="preserve"> </v>
      </c>
      <c r="AB16" s="167">
        <f t="shared" si="15"/>
        <v>0</v>
      </c>
      <c r="AC16" s="167">
        <f t="shared" si="16"/>
        <v>0</v>
      </c>
      <c r="AD16" s="168" t="str">
        <f t="shared" si="17"/>
        <v xml:space="preserve"> </v>
      </c>
    </row>
    <row r="17" spans="1:30" s="13" customFormat="1" ht="12.75" hidden="1">
      <c r="A17" s="189">
        <v>9</v>
      </c>
      <c r="B17" s="190" t="s">
        <v>145</v>
      </c>
      <c r="C17" s="191" t="s">
        <v>146</v>
      </c>
      <c r="D17" s="192" t="s">
        <v>17</v>
      </c>
      <c r="E17" s="166">
        <v>12</v>
      </c>
      <c r="F17" s="199">
        <v>865</v>
      </c>
      <c r="G17" s="79">
        <v>2</v>
      </c>
      <c r="H17" s="194">
        <f t="shared" si="20"/>
        <v>1.5504911172</v>
      </c>
      <c r="I17" s="195" t="str">
        <f>IF(J17&gt;0,$E17," ")</f>
        <v xml:space="preserve"> </v>
      </c>
      <c r="J17" s="196">
        <f>IF($E17=25,IF((12000-$F17)&gt;=787,12000-$F17,0),IF($E17=20,IF((12000-$F17)&gt;=600,12000-$F17,0),IF($E17=16,IF((12000-$F17)&gt;=475,12000-$F17,0),0)))</f>
        <v>0</v>
      </c>
      <c r="K17" s="196">
        <f t="shared" si="7"/>
        <v>0</v>
      </c>
      <c r="L17" s="197" t="str">
        <f t="shared" si="8"/>
        <v xml:space="preserve"> </v>
      </c>
      <c r="M17" s="195" t="str">
        <f t="shared" si="9"/>
        <v xml:space="preserve"> </v>
      </c>
      <c r="N17" s="196"/>
      <c r="O17" s="196"/>
      <c r="P17" s="197" t="str">
        <f t="shared" si="10"/>
        <v xml:space="preserve"> </v>
      </c>
      <c r="Q17" s="195" t="str">
        <f t="shared" si="19"/>
        <v xml:space="preserve"> </v>
      </c>
      <c r="R17" s="196">
        <f t="shared" si="0"/>
        <v>0</v>
      </c>
      <c r="S17" s="196">
        <f t="shared" si="11"/>
        <v>0</v>
      </c>
      <c r="T17" s="197" t="str">
        <f t="shared" si="1"/>
        <v xml:space="preserve"> </v>
      </c>
      <c r="U17" s="166" t="str">
        <f t="shared" si="2"/>
        <v xml:space="preserve"> </v>
      </c>
      <c r="V17" s="167">
        <f t="shared" si="12"/>
        <v>0</v>
      </c>
      <c r="W17" s="167">
        <f t="shared" si="3"/>
        <v>0</v>
      </c>
      <c r="X17" s="168" t="str">
        <f t="shared" si="13"/>
        <v xml:space="preserve"> </v>
      </c>
      <c r="Y17" s="164" t="str">
        <f t="shared" si="4"/>
        <v xml:space="preserve"> </v>
      </c>
      <c r="Z17" s="165">
        <f t="shared" si="14"/>
        <v>0</v>
      </c>
      <c r="AA17" s="166" t="str">
        <f t="shared" si="5"/>
        <v xml:space="preserve"> </v>
      </c>
      <c r="AB17" s="167">
        <f t="shared" si="15"/>
        <v>0</v>
      </c>
      <c r="AC17" s="167">
        <f t="shared" si="16"/>
        <v>0</v>
      </c>
      <c r="AD17" s="168" t="str">
        <f t="shared" si="17"/>
        <v xml:space="preserve"> </v>
      </c>
    </row>
    <row r="18" spans="1:30" s="13" customFormat="1" ht="12.75" hidden="1">
      <c r="A18" s="189">
        <v>10</v>
      </c>
      <c r="B18" s="190" t="s">
        <v>145</v>
      </c>
      <c r="C18" s="191" t="s">
        <v>146</v>
      </c>
      <c r="D18" s="192" t="s">
        <v>17</v>
      </c>
      <c r="E18" s="166">
        <v>12</v>
      </c>
      <c r="F18" s="199">
        <v>910</v>
      </c>
      <c r="G18" s="79">
        <v>4</v>
      </c>
      <c r="H18" s="194">
        <f t="shared" si="20"/>
        <v>3.2623050095999999</v>
      </c>
      <c r="I18" s="195" t="str">
        <f t="shared" si="18"/>
        <v xml:space="preserve"> </v>
      </c>
      <c r="J18" s="196">
        <f>IF($E18=25,IF((12000-$F18)&gt;=787,12000-$F18,0),IF($E18=20,IF((12000-$F18)&gt;=600,12000-$F18,0),IF($E18=16,IF((12000-$F18)&gt;=475,12000-$F18,0),0)))</f>
        <v>0</v>
      </c>
      <c r="K18" s="196">
        <f t="shared" si="7"/>
        <v>0</v>
      </c>
      <c r="L18" s="197" t="str">
        <f t="shared" si="8"/>
        <v xml:space="preserve"> </v>
      </c>
      <c r="M18" s="195" t="str">
        <f t="shared" si="9"/>
        <v xml:space="preserve"> </v>
      </c>
      <c r="N18" s="196"/>
      <c r="O18" s="196"/>
      <c r="P18" s="197" t="str">
        <f t="shared" si="10"/>
        <v xml:space="preserve"> </v>
      </c>
      <c r="Q18" s="195" t="str">
        <f t="shared" si="19"/>
        <v xml:space="preserve"> </v>
      </c>
      <c r="R18" s="196">
        <f t="shared" si="0"/>
        <v>0</v>
      </c>
      <c r="S18" s="196">
        <f t="shared" si="11"/>
        <v>0</v>
      </c>
      <c r="T18" s="197" t="str">
        <f t="shared" si="1"/>
        <v xml:space="preserve"> </v>
      </c>
      <c r="U18" s="166" t="str">
        <f t="shared" si="2"/>
        <v xml:space="preserve"> </v>
      </c>
      <c r="V18" s="167">
        <f t="shared" si="12"/>
        <v>0</v>
      </c>
      <c r="W18" s="167">
        <f t="shared" si="3"/>
        <v>0</v>
      </c>
      <c r="X18" s="168" t="str">
        <f t="shared" si="13"/>
        <v xml:space="preserve"> </v>
      </c>
      <c r="Y18" s="164" t="str">
        <f t="shared" si="4"/>
        <v xml:space="preserve"> </v>
      </c>
      <c r="Z18" s="165">
        <f t="shared" si="14"/>
        <v>0</v>
      </c>
      <c r="AA18" s="166" t="str">
        <f t="shared" si="5"/>
        <v xml:space="preserve"> </v>
      </c>
      <c r="AB18" s="167">
        <f t="shared" si="15"/>
        <v>0</v>
      </c>
      <c r="AC18" s="167">
        <f t="shared" si="16"/>
        <v>0</v>
      </c>
      <c r="AD18" s="168" t="str">
        <f t="shared" si="17"/>
        <v xml:space="preserve"> </v>
      </c>
    </row>
    <row r="19" spans="1:30" s="13" customFormat="1" ht="12.75" hidden="1">
      <c r="A19" s="189">
        <v>11</v>
      </c>
      <c r="B19" s="190" t="s">
        <v>145</v>
      </c>
      <c r="C19" s="191" t="s">
        <v>146</v>
      </c>
      <c r="D19" s="192" t="s">
        <v>17</v>
      </c>
      <c r="E19" s="166">
        <v>12</v>
      </c>
      <c r="F19" s="199">
        <v>930</v>
      </c>
      <c r="G19" s="79">
        <v>1</v>
      </c>
      <c r="H19" s="194">
        <f t="shared" si="20"/>
        <v>0.83350100519999992</v>
      </c>
      <c r="I19" s="195" t="str">
        <f t="shared" si="18"/>
        <v xml:space="preserve"> </v>
      </c>
      <c r="J19" s="196">
        <f>IF($E19=25,IF((12000-$F19)&gt;=787,12000-$F19,0),IF($E19=20,IF((12000-$F19)&gt;=600,12000-$F19,0),IF($E19=16,IF((12000-$F19)&gt;=475,12000-$F19,0),0)))</f>
        <v>0</v>
      </c>
      <c r="K19" s="196">
        <f t="shared" si="7"/>
        <v>0</v>
      </c>
      <c r="L19" s="197" t="str">
        <f t="shared" si="8"/>
        <v xml:space="preserve"> </v>
      </c>
      <c r="M19" s="195" t="str">
        <f t="shared" si="9"/>
        <v xml:space="preserve"> </v>
      </c>
      <c r="N19" s="196"/>
      <c r="O19" s="196"/>
      <c r="P19" s="197" t="str">
        <f t="shared" si="10"/>
        <v xml:space="preserve"> </v>
      </c>
      <c r="Q19" s="195" t="str">
        <f t="shared" si="19"/>
        <v xml:space="preserve"> </v>
      </c>
      <c r="R19" s="196">
        <f t="shared" si="0"/>
        <v>0</v>
      </c>
      <c r="S19" s="196">
        <f t="shared" si="11"/>
        <v>0</v>
      </c>
      <c r="T19" s="197" t="str">
        <f t="shared" si="1"/>
        <v xml:space="preserve"> </v>
      </c>
      <c r="U19" s="166" t="str">
        <f t="shared" si="2"/>
        <v xml:space="preserve"> </v>
      </c>
      <c r="V19" s="167">
        <f t="shared" si="12"/>
        <v>0</v>
      </c>
      <c r="W19" s="167">
        <f t="shared" si="3"/>
        <v>0</v>
      </c>
      <c r="X19" s="168" t="str">
        <f t="shared" si="13"/>
        <v xml:space="preserve"> </v>
      </c>
      <c r="Y19" s="164" t="str">
        <f t="shared" si="4"/>
        <v xml:space="preserve"> </v>
      </c>
      <c r="Z19" s="165">
        <f t="shared" si="14"/>
        <v>0</v>
      </c>
      <c r="AA19" s="166" t="str">
        <f t="shared" si="5"/>
        <v xml:space="preserve"> </v>
      </c>
      <c r="AB19" s="167">
        <f t="shared" si="15"/>
        <v>0</v>
      </c>
      <c r="AC19" s="167">
        <f t="shared" si="16"/>
        <v>0</v>
      </c>
      <c r="AD19" s="168" t="str">
        <f t="shared" si="17"/>
        <v xml:space="preserve"> </v>
      </c>
    </row>
    <row r="20" spans="1:30" s="13" customFormat="1" ht="12.75" hidden="1">
      <c r="A20" s="189">
        <v>12</v>
      </c>
      <c r="B20" s="190" t="s">
        <v>145</v>
      </c>
      <c r="C20" s="191" t="s">
        <v>146</v>
      </c>
      <c r="D20" s="192" t="s">
        <v>17</v>
      </c>
      <c r="E20" s="166">
        <v>12</v>
      </c>
      <c r="F20" s="199">
        <v>960</v>
      </c>
      <c r="G20" s="79">
        <v>12</v>
      </c>
      <c r="H20" s="194">
        <f t="shared" si="20"/>
        <v>10.324657612800001</v>
      </c>
      <c r="I20" s="195" t="str">
        <f t="shared" si="18"/>
        <v xml:space="preserve"> </v>
      </c>
      <c r="J20" s="196">
        <f t="shared" si="6"/>
        <v>0</v>
      </c>
      <c r="K20" s="196">
        <f t="shared" si="7"/>
        <v>0</v>
      </c>
      <c r="L20" s="197" t="str">
        <f t="shared" si="8"/>
        <v xml:space="preserve"> </v>
      </c>
      <c r="M20" s="195" t="str">
        <f t="shared" si="9"/>
        <v xml:space="preserve"> </v>
      </c>
      <c r="N20" s="196"/>
      <c r="O20" s="196"/>
      <c r="P20" s="197" t="str">
        <f t="shared" si="10"/>
        <v xml:space="preserve"> </v>
      </c>
      <c r="Q20" s="195" t="str">
        <f t="shared" si="19"/>
        <v xml:space="preserve"> </v>
      </c>
      <c r="R20" s="196">
        <f t="shared" si="0"/>
        <v>0</v>
      </c>
      <c r="S20" s="196">
        <f t="shared" si="11"/>
        <v>0</v>
      </c>
      <c r="T20" s="197" t="str">
        <f t="shared" si="1"/>
        <v xml:space="preserve"> </v>
      </c>
      <c r="U20" s="166" t="str">
        <f t="shared" si="2"/>
        <v xml:space="preserve"> </v>
      </c>
      <c r="V20" s="167">
        <f t="shared" si="12"/>
        <v>0</v>
      </c>
      <c r="W20" s="167">
        <f t="shared" si="3"/>
        <v>0</v>
      </c>
      <c r="X20" s="168" t="str">
        <f t="shared" si="13"/>
        <v xml:space="preserve"> </v>
      </c>
      <c r="Y20" s="164" t="str">
        <f t="shared" si="4"/>
        <v xml:space="preserve"> </v>
      </c>
      <c r="Z20" s="165">
        <f t="shared" si="14"/>
        <v>0</v>
      </c>
      <c r="AA20" s="166" t="str">
        <f t="shared" si="5"/>
        <v xml:space="preserve"> </v>
      </c>
      <c r="AB20" s="167">
        <f t="shared" si="15"/>
        <v>0</v>
      </c>
      <c r="AC20" s="167">
        <f t="shared" si="16"/>
        <v>0</v>
      </c>
      <c r="AD20" s="168" t="str">
        <f t="shared" si="17"/>
        <v xml:space="preserve"> </v>
      </c>
    </row>
    <row r="21" spans="1:30" s="13" customFormat="1" ht="12.75" hidden="1">
      <c r="A21" s="189">
        <v>13</v>
      </c>
      <c r="B21" s="190" t="s">
        <v>145</v>
      </c>
      <c r="C21" s="191" t="s">
        <v>146</v>
      </c>
      <c r="D21" s="192" t="s">
        <v>17</v>
      </c>
      <c r="E21" s="166">
        <v>12</v>
      </c>
      <c r="F21" s="199">
        <v>1011</v>
      </c>
      <c r="G21" s="79">
        <v>53</v>
      </c>
      <c r="H21" s="194">
        <f t="shared" si="20"/>
        <v>48.023101464120003</v>
      </c>
      <c r="I21" s="195" t="str">
        <f t="shared" si="18"/>
        <v xml:space="preserve"> </v>
      </c>
      <c r="J21" s="196">
        <f t="shared" si="6"/>
        <v>0</v>
      </c>
      <c r="K21" s="196">
        <f t="shared" si="7"/>
        <v>0</v>
      </c>
      <c r="L21" s="197" t="str">
        <f t="shared" si="8"/>
        <v xml:space="preserve"> </v>
      </c>
      <c r="M21" s="195" t="str">
        <f t="shared" si="9"/>
        <v xml:space="preserve"> </v>
      </c>
      <c r="N21" s="196"/>
      <c r="O21" s="196"/>
      <c r="P21" s="197" t="str">
        <f t="shared" si="10"/>
        <v xml:space="preserve"> </v>
      </c>
      <c r="Q21" s="195" t="str">
        <f t="shared" si="19"/>
        <v xml:space="preserve"> </v>
      </c>
      <c r="R21" s="196">
        <f t="shared" si="0"/>
        <v>0</v>
      </c>
      <c r="S21" s="196">
        <f t="shared" si="11"/>
        <v>0</v>
      </c>
      <c r="T21" s="197" t="str">
        <f t="shared" si="1"/>
        <v xml:space="preserve"> </v>
      </c>
      <c r="U21" s="166" t="str">
        <f t="shared" si="2"/>
        <v xml:space="preserve"> </v>
      </c>
      <c r="V21" s="167">
        <f t="shared" si="12"/>
        <v>0</v>
      </c>
      <c r="W21" s="167">
        <f t="shared" si="3"/>
        <v>0</v>
      </c>
      <c r="X21" s="168" t="str">
        <f t="shared" si="13"/>
        <v xml:space="preserve"> </v>
      </c>
      <c r="Y21" s="164" t="str">
        <f t="shared" si="4"/>
        <v xml:space="preserve"> </v>
      </c>
      <c r="Z21" s="165">
        <f t="shared" si="14"/>
        <v>0</v>
      </c>
      <c r="AA21" s="166" t="str">
        <f t="shared" si="5"/>
        <v xml:space="preserve"> </v>
      </c>
      <c r="AB21" s="167">
        <f t="shared" si="15"/>
        <v>0</v>
      </c>
      <c r="AC21" s="167">
        <f t="shared" si="16"/>
        <v>0</v>
      </c>
      <c r="AD21" s="168" t="str">
        <f t="shared" si="17"/>
        <v xml:space="preserve"> </v>
      </c>
    </row>
    <row r="22" spans="1:30" s="13" customFormat="1" ht="12.75" hidden="1">
      <c r="A22" s="189">
        <v>14</v>
      </c>
      <c r="B22" s="190" t="s">
        <v>145</v>
      </c>
      <c r="C22" s="191" t="s">
        <v>146</v>
      </c>
      <c r="D22" s="192" t="s">
        <v>17</v>
      </c>
      <c r="E22" s="166">
        <v>12</v>
      </c>
      <c r="F22" s="199">
        <v>1060</v>
      </c>
      <c r="G22" s="79">
        <v>2</v>
      </c>
      <c r="H22" s="194">
        <f t="shared" si="20"/>
        <v>1.9000237968</v>
      </c>
      <c r="I22" s="195" t="str">
        <f t="shared" si="18"/>
        <v xml:space="preserve"> </v>
      </c>
      <c r="J22" s="196">
        <f>IF($E22=25,IF((12000-$F22)&gt;=787,12000-$F22,0),IF($E22=20,IF((12000-$F22)&gt;=600,12000-$F22,0),IF($E22=16,IF((12000-$F22)&gt;=475,12000-$F22,0),0)))</f>
        <v>0</v>
      </c>
      <c r="K22" s="196">
        <f t="shared" si="7"/>
        <v>0</v>
      </c>
      <c r="L22" s="197" t="str">
        <f t="shared" si="8"/>
        <v xml:space="preserve"> </v>
      </c>
      <c r="M22" s="195" t="str">
        <f t="shared" si="9"/>
        <v xml:space="preserve"> </v>
      </c>
      <c r="N22" s="196"/>
      <c r="O22" s="196"/>
      <c r="P22" s="197" t="str">
        <f t="shared" si="10"/>
        <v xml:space="preserve"> </v>
      </c>
      <c r="Q22" s="195" t="str">
        <f t="shared" si="19"/>
        <v xml:space="preserve"> </v>
      </c>
      <c r="R22" s="196">
        <f t="shared" si="0"/>
        <v>0</v>
      </c>
      <c r="S22" s="196">
        <f t="shared" si="11"/>
        <v>0</v>
      </c>
      <c r="T22" s="197" t="str">
        <f t="shared" si="1"/>
        <v xml:space="preserve"> </v>
      </c>
      <c r="U22" s="166" t="str">
        <f t="shared" si="2"/>
        <v xml:space="preserve"> </v>
      </c>
      <c r="V22" s="167">
        <f t="shared" si="12"/>
        <v>0</v>
      </c>
      <c r="W22" s="167">
        <f t="shared" si="3"/>
        <v>0</v>
      </c>
      <c r="X22" s="168" t="str">
        <f t="shared" si="13"/>
        <v xml:space="preserve"> </v>
      </c>
      <c r="Y22" s="164" t="str">
        <f t="shared" si="4"/>
        <v xml:space="preserve"> </v>
      </c>
      <c r="Z22" s="165">
        <f t="shared" si="14"/>
        <v>0</v>
      </c>
      <c r="AA22" s="166" t="str">
        <f t="shared" si="5"/>
        <v xml:space="preserve"> </v>
      </c>
      <c r="AB22" s="167">
        <f t="shared" si="15"/>
        <v>0</v>
      </c>
      <c r="AC22" s="167">
        <f t="shared" si="16"/>
        <v>0</v>
      </c>
      <c r="AD22" s="168" t="str">
        <f t="shared" si="17"/>
        <v xml:space="preserve"> </v>
      </c>
    </row>
    <row r="23" spans="1:30" s="13" customFormat="1" ht="12.75" hidden="1">
      <c r="A23" s="189">
        <v>15</v>
      </c>
      <c r="B23" s="190" t="s">
        <v>145</v>
      </c>
      <c r="C23" s="191" t="s">
        <v>146</v>
      </c>
      <c r="D23" s="192" t="s">
        <v>17</v>
      </c>
      <c r="E23" s="166">
        <v>12</v>
      </c>
      <c r="F23" s="199">
        <v>1085</v>
      </c>
      <c r="G23" s="79">
        <v>8</v>
      </c>
      <c r="H23" s="194">
        <f t="shared" si="20"/>
        <v>7.7793427151999994</v>
      </c>
      <c r="I23" s="195" t="str">
        <f t="shared" si="18"/>
        <v xml:space="preserve"> </v>
      </c>
      <c r="J23" s="196">
        <f t="shared" si="6"/>
        <v>0</v>
      </c>
      <c r="K23" s="196">
        <f t="shared" si="7"/>
        <v>0</v>
      </c>
      <c r="L23" s="197" t="str">
        <f t="shared" si="8"/>
        <v xml:space="preserve"> </v>
      </c>
      <c r="M23" s="195" t="str">
        <f t="shared" si="9"/>
        <v xml:space="preserve"> </v>
      </c>
      <c r="N23" s="196"/>
      <c r="O23" s="196"/>
      <c r="P23" s="197" t="str">
        <f t="shared" si="10"/>
        <v xml:space="preserve"> </v>
      </c>
      <c r="Q23" s="195" t="str">
        <f t="shared" si="19"/>
        <v xml:space="preserve"> </v>
      </c>
      <c r="R23" s="196">
        <f t="shared" si="0"/>
        <v>0</v>
      </c>
      <c r="S23" s="196">
        <f t="shared" si="11"/>
        <v>0</v>
      </c>
      <c r="T23" s="197" t="str">
        <f t="shared" si="1"/>
        <v xml:space="preserve"> </v>
      </c>
      <c r="U23" s="166" t="str">
        <f t="shared" si="2"/>
        <v xml:space="preserve"> </v>
      </c>
      <c r="V23" s="167">
        <f t="shared" si="12"/>
        <v>0</v>
      </c>
      <c r="W23" s="167">
        <f t="shared" si="3"/>
        <v>0</v>
      </c>
      <c r="X23" s="168" t="str">
        <f t="shared" si="13"/>
        <v xml:space="preserve"> </v>
      </c>
      <c r="Y23" s="164" t="str">
        <f t="shared" si="4"/>
        <v xml:space="preserve"> </v>
      </c>
      <c r="Z23" s="165">
        <f t="shared" si="14"/>
        <v>0</v>
      </c>
      <c r="AA23" s="166" t="str">
        <f t="shared" si="5"/>
        <v xml:space="preserve"> </v>
      </c>
      <c r="AB23" s="167">
        <f t="shared" si="15"/>
        <v>0</v>
      </c>
      <c r="AC23" s="167">
        <f t="shared" si="16"/>
        <v>0</v>
      </c>
      <c r="AD23" s="168" t="str">
        <f t="shared" si="17"/>
        <v xml:space="preserve"> </v>
      </c>
    </row>
    <row r="24" spans="1:30" s="13" customFormat="1" ht="12.75" hidden="1">
      <c r="A24" s="189">
        <v>16</v>
      </c>
      <c r="B24" s="190" t="s">
        <v>145</v>
      </c>
      <c r="C24" s="191" t="s">
        <v>146</v>
      </c>
      <c r="D24" s="192" t="s">
        <v>17</v>
      </c>
      <c r="E24" s="166">
        <v>12</v>
      </c>
      <c r="F24" s="199">
        <v>1120</v>
      </c>
      <c r="G24" s="79">
        <v>4</v>
      </c>
      <c r="H24" s="194">
        <f t="shared" si="20"/>
        <v>4.0151446271999998</v>
      </c>
      <c r="I24" s="195" t="str">
        <f t="shared" si="18"/>
        <v xml:space="preserve"> </v>
      </c>
      <c r="J24" s="196">
        <f t="shared" si="6"/>
        <v>0</v>
      </c>
      <c r="K24" s="196">
        <f t="shared" si="7"/>
        <v>0</v>
      </c>
      <c r="L24" s="197" t="str">
        <f t="shared" si="8"/>
        <v xml:space="preserve"> </v>
      </c>
      <c r="M24" s="195" t="str">
        <f t="shared" si="9"/>
        <v xml:space="preserve"> </v>
      </c>
      <c r="N24" s="196"/>
      <c r="O24" s="196"/>
      <c r="P24" s="197" t="str">
        <f t="shared" si="10"/>
        <v xml:space="preserve"> </v>
      </c>
      <c r="Q24" s="195" t="str">
        <f t="shared" si="19"/>
        <v xml:space="preserve"> </v>
      </c>
      <c r="R24" s="196">
        <f t="shared" si="0"/>
        <v>0</v>
      </c>
      <c r="S24" s="196">
        <f t="shared" si="11"/>
        <v>0</v>
      </c>
      <c r="T24" s="197" t="str">
        <f t="shared" si="1"/>
        <v xml:space="preserve"> </v>
      </c>
      <c r="U24" s="166" t="str">
        <f t="shared" si="2"/>
        <v xml:space="preserve"> </v>
      </c>
      <c r="V24" s="167">
        <f t="shared" si="12"/>
        <v>0</v>
      </c>
      <c r="W24" s="167">
        <f t="shared" si="3"/>
        <v>0</v>
      </c>
      <c r="X24" s="168" t="str">
        <f t="shared" si="13"/>
        <v xml:space="preserve"> </v>
      </c>
      <c r="Y24" s="164" t="str">
        <f t="shared" si="4"/>
        <v xml:space="preserve"> </v>
      </c>
      <c r="Z24" s="165">
        <f t="shared" si="14"/>
        <v>0</v>
      </c>
      <c r="AA24" s="166" t="str">
        <f t="shared" si="5"/>
        <v xml:space="preserve"> </v>
      </c>
      <c r="AB24" s="167">
        <f t="shared" si="15"/>
        <v>0</v>
      </c>
      <c r="AC24" s="167">
        <f t="shared" si="16"/>
        <v>0</v>
      </c>
      <c r="AD24" s="168" t="str">
        <f t="shared" si="17"/>
        <v xml:space="preserve"> </v>
      </c>
    </row>
    <row r="25" spans="1:30" s="13" customFormat="1" ht="12.75" hidden="1">
      <c r="A25" s="189">
        <v>17</v>
      </c>
      <c r="B25" s="190" t="s">
        <v>145</v>
      </c>
      <c r="C25" s="191" t="s">
        <v>146</v>
      </c>
      <c r="D25" s="192" t="s">
        <v>17</v>
      </c>
      <c r="E25" s="166">
        <v>12</v>
      </c>
      <c r="F25" s="199">
        <v>1190</v>
      </c>
      <c r="G25" s="79">
        <v>10</v>
      </c>
      <c r="H25" s="194">
        <f t="shared" si="20"/>
        <v>10.665227915999999</v>
      </c>
      <c r="I25" s="195" t="str">
        <f t="shared" si="18"/>
        <v xml:space="preserve"> </v>
      </c>
      <c r="J25" s="196">
        <f t="shared" si="6"/>
        <v>0</v>
      </c>
      <c r="K25" s="196">
        <f t="shared" si="7"/>
        <v>0</v>
      </c>
      <c r="L25" s="197" t="str">
        <f t="shared" si="8"/>
        <v xml:space="preserve"> </v>
      </c>
      <c r="M25" s="195" t="str">
        <f t="shared" si="9"/>
        <v xml:space="preserve"> </v>
      </c>
      <c r="N25" s="196"/>
      <c r="O25" s="196"/>
      <c r="P25" s="197" t="str">
        <f t="shared" si="10"/>
        <v xml:space="preserve"> </v>
      </c>
      <c r="Q25" s="195" t="str">
        <f t="shared" si="19"/>
        <v xml:space="preserve"> </v>
      </c>
      <c r="R25" s="196">
        <f t="shared" si="0"/>
        <v>0</v>
      </c>
      <c r="S25" s="196">
        <f t="shared" si="11"/>
        <v>0</v>
      </c>
      <c r="T25" s="197" t="str">
        <f t="shared" si="1"/>
        <v xml:space="preserve"> </v>
      </c>
      <c r="U25" s="166" t="str">
        <f t="shared" si="2"/>
        <v xml:space="preserve"> </v>
      </c>
      <c r="V25" s="167">
        <f t="shared" si="12"/>
        <v>0</v>
      </c>
      <c r="W25" s="167">
        <f t="shared" si="3"/>
        <v>0</v>
      </c>
      <c r="X25" s="168" t="str">
        <f t="shared" si="13"/>
        <v xml:space="preserve"> </v>
      </c>
      <c r="Y25" s="164" t="str">
        <f t="shared" si="4"/>
        <v xml:space="preserve"> </v>
      </c>
      <c r="Z25" s="165">
        <f t="shared" si="14"/>
        <v>0</v>
      </c>
      <c r="AA25" s="166" t="str">
        <f t="shared" si="5"/>
        <v xml:space="preserve"> </v>
      </c>
      <c r="AB25" s="167">
        <f t="shared" si="15"/>
        <v>0</v>
      </c>
      <c r="AC25" s="167">
        <f t="shared" si="16"/>
        <v>0</v>
      </c>
      <c r="AD25" s="168" t="str">
        <f t="shared" si="17"/>
        <v xml:space="preserve"> </v>
      </c>
    </row>
    <row r="26" spans="1:30" s="13" customFormat="1" ht="12.75" hidden="1">
      <c r="A26" s="189">
        <v>18</v>
      </c>
      <c r="B26" s="190" t="s">
        <v>145</v>
      </c>
      <c r="C26" s="191" t="s">
        <v>146</v>
      </c>
      <c r="D26" s="192" t="s">
        <v>17</v>
      </c>
      <c r="E26" s="166">
        <v>12</v>
      </c>
      <c r="F26" s="199">
        <v>1215</v>
      </c>
      <c r="G26" s="79">
        <v>4</v>
      </c>
      <c r="H26" s="194">
        <f t="shared" si="20"/>
        <v>4.3557149303999996</v>
      </c>
      <c r="I26" s="195" t="str">
        <f t="shared" si="18"/>
        <v xml:space="preserve"> </v>
      </c>
      <c r="J26" s="196">
        <f t="shared" si="6"/>
        <v>0</v>
      </c>
      <c r="K26" s="196">
        <f t="shared" si="7"/>
        <v>0</v>
      </c>
      <c r="L26" s="197" t="str">
        <f t="shared" si="8"/>
        <v xml:space="preserve"> </v>
      </c>
      <c r="M26" s="195" t="str">
        <f t="shared" si="9"/>
        <v xml:space="preserve"> </v>
      </c>
      <c r="N26" s="196"/>
      <c r="O26" s="196"/>
      <c r="P26" s="197" t="str">
        <f t="shared" si="10"/>
        <v xml:space="preserve"> </v>
      </c>
      <c r="Q26" s="195" t="str">
        <f t="shared" si="19"/>
        <v xml:space="preserve"> </v>
      </c>
      <c r="R26" s="196">
        <f t="shared" si="0"/>
        <v>0</v>
      </c>
      <c r="S26" s="196">
        <f t="shared" si="11"/>
        <v>0</v>
      </c>
      <c r="T26" s="197" t="str">
        <f t="shared" si="1"/>
        <v xml:space="preserve"> </v>
      </c>
      <c r="U26" s="166" t="str">
        <f t="shared" si="2"/>
        <v xml:space="preserve"> </v>
      </c>
      <c r="V26" s="167">
        <f t="shared" si="12"/>
        <v>0</v>
      </c>
      <c r="W26" s="167">
        <f t="shared" si="3"/>
        <v>0</v>
      </c>
      <c r="X26" s="168" t="str">
        <f t="shared" si="13"/>
        <v xml:space="preserve"> </v>
      </c>
      <c r="Y26" s="164" t="str">
        <f t="shared" si="4"/>
        <v xml:space="preserve"> </v>
      </c>
      <c r="Z26" s="165">
        <f t="shared" si="14"/>
        <v>0</v>
      </c>
      <c r="AA26" s="166" t="str">
        <f t="shared" si="5"/>
        <v xml:space="preserve"> </v>
      </c>
      <c r="AB26" s="167">
        <f t="shared" si="15"/>
        <v>0</v>
      </c>
      <c r="AC26" s="167">
        <f t="shared" si="16"/>
        <v>0</v>
      </c>
      <c r="AD26" s="168" t="str">
        <f t="shared" si="17"/>
        <v xml:space="preserve"> </v>
      </c>
    </row>
    <row r="27" spans="1:30" s="13" customFormat="1" ht="12.75" hidden="1">
      <c r="A27" s="189">
        <v>19</v>
      </c>
      <c r="B27" s="190" t="s">
        <v>145</v>
      </c>
      <c r="C27" s="191" t="s">
        <v>146</v>
      </c>
      <c r="D27" s="192" t="s">
        <v>17</v>
      </c>
      <c r="E27" s="166">
        <v>12</v>
      </c>
      <c r="F27" s="199">
        <v>1230</v>
      </c>
      <c r="G27" s="79">
        <v>4</v>
      </c>
      <c r="H27" s="194">
        <f t="shared" si="20"/>
        <v>4.4094891888000003</v>
      </c>
      <c r="I27" s="195" t="str">
        <f t="shared" si="18"/>
        <v xml:space="preserve"> </v>
      </c>
      <c r="J27" s="196">
        <f t="shared" si="6"/>
        <v>0</v>
      </c>
      <c r="K27" s="196">
        <f t="shared" si="7"/>
        <v>0</v>
      </c>
      <c r="L27" s="197" t="str">
        <f t="shared" si="8"/>
        <v xml:space="preserve"> </v>
      </c>
      <c r="M27" s="195" t="str">
        <f t="shared" si="9"/>
        <v xml:space="preserve"> </v>
      </c>
      <c r="N27" s="196"/>
      <c r="O27" s="196"/>
      <c r="P27" s="197" t="str">
        <f t="shared" si="10"/>
        <v xml:space="preserve"> </v>
      </c>
      <c r="Q27" s="195" t="str">
        <f t="shared" si="19"/>
        <v xml:space="preserve"> </v>
      </c>
      <c r="R27" s="196">
        <f t="shared" si="0"/>
        <v>0</v>
      </c>
      <c r="S27" s="196">
        <f t="shared" si="11"/>
        <v>0</v>
      </c>
      <c r="T27" s="197" t="str">
        <f t="shared" si="1"/>
        <v xml:space="preserve"> </v>
      </c>
      <c r="U27" s="166" t="str">
        <f t="shared" si="2"/>
        <v xml:space="preserve"> </v>
      </c>
      <c r="V27" s="167">
        <f t="shared" si="12"/>
        <v>0</v>
      </c>
      <c r="W27" s="167">
        <f t="shared" si="3"/>
        <v>0</v>
      </c>
      <c r="X27" s="168" t="str">
        <f t="shared" si="13"/>
        <v xml:space="preserve"> </v>
      </c>
      <c r="Y27" s="164" t="str">
        <f t="shared" si="4"/>
        <v xml:space="preserve"> </v>
      </c>
      <c r="Z27" s="165">
        <f t="shared" si="14"/>
        <v>0</v>
      </c>
      <c r="AA27" s="166" t="str">
        <f t="shared" si="5"/>
        <v xml:space="preserve"> </v>
      </c>
      <c r="AB27" s="167">
        <f t="shared" si="15"/>
        <v>0</v>
      </c>
      <c r="AC27" s="167">
        <f t="shared" si="16"/>
        <v>0</v>
      </c>
      <c r="AD27" s="168" t="str">
        <f t="shared" si="17"/>
        <v xml:space="preserve"> </v>
      </c>
    </row>
    <row r="28" spans="1:30" s="13" customFormat="1" ht="12.75" hidden="1">
      <c r="A28" s="189">
        <v>20</v>
      </c>
      <c r="B28" s="190" t="s">
        <v>145</v>
      </c>
      <c r="C28" s="191" t="s">
        <v>146</v>
      </c>
      <c r="D28" s="192" t="s">
        <v>17</v>
      </c>
      <c r="E28" s="166">
        <v>12</v>
      </c>
      <c r="F28" s="79">
        <v>1310</v>
      </c>
      <c r="G28" s="199">
        <v>1146</v>
      </c>
      <c r="H28" s="194">
        <f t="shared" si="20"/>
        <v>1345.4857194263998</v>
      </c>
      <c r="I28" s="195" t="str">
        <f t="shared" si="18"/>
        <v xml:space="preserve"> </v>
      </c>
      <c r="J28" s="196">
        <f t="shared" si="6"/>
        <v>0</v>
      </c>
      <c r="K28" s="196">
        <f t="shared" si="7"/>
        <v>0</v>
      </c>
      <c r="L28" s="197" t="str">
        <f t="shared" si="8"/>
        <v xml:space="preserve"> </v>
      </c>
      <c r="M28" s="195" t="str">
        <f t="shared" si="9"/>
        <v xml:space="preserve"> </v>
      </c>
      <c r="N28" s="196"/>
      <c r="O28" s="196"/>
      <c r="P28" s="197" t="str">
        <f t="shared" si="10"/>
        <v xml:space="preserve"> </v>
      </c>
      <c r="Q28" s="195" t="str">
        <f t="shared" si="19"/>
        <v xml:space="preserve"> </v>
      </c>
      <c r="R28" s="196">
        <f t="shared" si="0"/>
        <v>0</v>
      </c>
      <c r="S28" s="196">
        <f t="shared" si="11"/>
        <v>0</v>
      </c>
      <c r="T28" s="197" t="str">
        <f t="shared" si="1"/>
        <v xml:space="preserve"> </v>
      </c>
      <c r="U28" s="166" t="str">
        <f t="shared" si="2"/>
        <v xml:space="preserve"> </v>
      </c>
      <c r="V28" s="167">
        <f t="shared" si="12"/>
        <v>0</v>
      </c>
      <c r="W28" s="167">
        <f t="shared" si="3"/>
        <v>0</v>
      </c>
      <c r="X28" s="168" t="str">
        <f t="shared" si="13"/>
        <v xml:space="preserve"> </v>
      </c>
      <c r="Y28" s="164" t="str">
        <f t="shared" si="4"/>
        <v xml:space="preserve"> </v>
      </c>
      <c r="Z28" s="165">
        <f t="shared" si="14"/>
        <v>0</v>
      </c>
      <c r="AA28" s="166" t="str">
        <f t="shared" si="5"/>
        <v xml:space="preserve"> </v>
      </c>
      <c r="AB28" s="167">
        <f t="shared" si="15"/>
        <v>0</v>
      </c>
      <c r="AC28" s="167">
        <f t="shared" si="16"/>
        <v>0</v>
      </c>
      <c r="AD28" s="168" t="str">
        <f t="shared" si="17"/>
        <v xml:space="preserve"> </v>
      </c>
    </row>
    <row r="29" spans="1:30" s="13" customFormat="1" ht="12.75" hidden="1">
      <c r="A29" s="189">
        <v>21</v>
      </c>
      <c r="B29" s="190" t="s">
        <v>145</v>
      </c>
      <c r="C29" s="191" t="s">
        <v>146</v>
      </c>
      <c r="D29" s="192" t="s">
        <v>17</v>
      </c>
      <c r="E29" s="166">
        <v>12</v>
      </c>
      <c r="F29" s="79">
        <v>1420</v>
      </c>
      <c r="G29" s="199">
        <v>5</v>
      </c>
      <c r="H29" s="194">
        <f t="shared" si="20"/>
        <v>6.3632872440000003</v>
      </c>
      <c r="I29" s="195" t="str">
        <f t="shared" si="18"/>
        <v xml:space="preserve"> </v>
      </c>
      <c r="J29" s="196">
        <f t="shared" si="6"/>
        <v>0</v>
      </c>
      <c r="K29" s="196">
        <f t="shared" si="7"/>
        <v>0</v>
      </c>
      <c r="L29" s="197" t="str">
        <f t="shared" si="8"/>
        <v xml:space="preserve"> </v>
      </c>
      <c r="M29" s="195" t="str">
        <f t="shared" si="9"/>
        <v xml:space="preserve"> </v>
      </c>
      <c r="N29" s="196"/>
      <c r="O29" s="196"/>
      <c r="P29" s="197" t="str">
        <f t="shared" si="10"/>
        <v xml:space="preserve"> </v>
      </c>
      <c r="Q29" s="195" t="str">
        <f t="shared" si="19"/>
        <v xml:space="preserve"> </v>
      </c>
      <c r="R29" s="196">
        <f t="shared" si="0"/>
        <v>0</v>
      </c>
      <c r="S29" s="196">
        <f t="shared" si="11"/>
        <v>0</v>
      </c>
      <c r="T29" s="197" t="str">
        <f t="shared" si="1"/>
        <v xml:space="preserve"> </v>
      </c>
      <c r="U29" s="166" t="str">
        <f t="shared" si="2"/>
        <v xml:space="preserve"> </v>
      </c>
      <c r="V29" s="167">
        <f t="shared" si="12"/>
        <v>0</v>
      </c>
      <c r="W29" s="167">
        <f t="shared" si="3"/>
        <v>0</v>
      </c>
      <c r="X29" s="168" t="str">
        <f t="shared" si="13"/>
        <v xml:space="preserve"> </v>
      </c>
      <c r="Y29" s="164" t="str">
        <f t="shared" si="4"/>
        <v xml:space="preserve"> </v>
      </c>
      <c r="Z29" s="165">
        <f t="shared" si="14"/>
        <v>0</v>
      </c>
      <c r="AA29" s="166" t="str">
        <f t="shared" si="5"/>
        <v xml:space="preserve"> </v>
      </c>
      <c r="AB29" s="167">
        <f t="shared" si="15"/>
        <v>0</v>
      </c>
      <c r="AC29" s="167">
        <f t="shared" si="16"/>
        <v>0</v>
      </c>
      <c r="AD29" s="168" t="str">
        <f t="shared" si="17"/>
        <v xml:space="preserve"> </v>
      </c>
    </row>
    <row r="30" spans="1:30" s="13" customFormat="1" ht="12.75" hidden="1">
      <c r="A30" s="189">
        <v>22</v>
      </c>
      <c r="B30" s="190" t="s">
        <v>145</v>
      </c>
      <c r="C30" s="191" t="s">
        <v>146</v>
      </c>
      <c r="D30" s="192" t="s">
        <v>17</v>
      </c>
      <c r="E30" s="166">
        <v>12</v>
      </c>
      <c r="F30" s="79">
        <v>1585</v>
      </c>
      <c r="G30" s="199">
        <v>4</v>
      </c>
      <c r="H30" s="194">
        <f t="shared" si="20"/>
        <v>5.6821466375999998</v>
      </c>
      <c r="I30" s="195" t="str">
        <f t="shared" si="18"/>
        <v xml:space="preserve"> </v>
      </c>
      <c r="J30" s="196">
        <f t="shared" si="6"/>
        <v>0</v>
      </c>
      <c r="K30" s="196">
        <f t="shared" si="7"/>
        <v>0</v>
      </c>
      <c r="L30" s="197" t="str">
        <f t="shared" si="8"/>
        <v xml:space="preserve"> </v>
      </c>
      <c r="M30" s="195" t="str">
        <f t="shared" si="9"/>
        <v xml:space="preserve"> </v>
      </c>
      <c r="N30" s="196"/>
      <c r="O30" s="196"/>
      <c r="P30" s="197" t="str">
        <f t="shared" si="10"/>
        <v xml:space="preserve"> </v>
      </c>
      <c r="Q30" s="195" t="str">
        <f t="shared" si="19"/>
        <v xml:space="preserve"> </v>
      </c>
      <c r="R30" s="196">
        <f t="shared" si="0"/>
        <v>0</v>
      </c>
      <c r="S30" s="196">
        <f t="shared" si="11"/>
        <v>0</v>
      </c>
      <c r="T30" s="197" t="str">
        <f t="shared" si="1"/>
        <v xml:space="preserve"> </v>
      </c>
      <c r="U30" s="166" t="str">
        <f t="shared" si="2"/>
        <v xml:space="preserve"> </v>
      </c>
      <c r="V30" s="167">
        <f t="shared" si="12"/>
        <v>0</v>
      </c>
      <c r="W30" s="167">
        <f t="shared" si="3"/>
        <v>0</v>
      </c>
      <c r="X30" s="168" t="str">
        <f t="shared" si="13"/>
        <v xml:space="preserve"> </v>
      </c>
      <c r="Y30" s="164" t="str">
        <f t="shared" si="4"/>
        <v xml:space="preserve"> </v>
      </c>
      <c r="Z30" s="165">
        <f t="shared" si="14"/>
        <v>0</v>
      </c>
      <c r="AA30" s="166" t="str">
        <f t="shared" si="5"/>
        <v xml:space="preserve"> </v>
      </c>
      <c r="AB30" s="167">
        <f t="shared" si="15"/>
        <v>0</v>
      </c>
      <c r="AC30" s="167">
        <f t="shared" si="16"/>
        <v>0</v>
      </c>
      <c r="AD30" s="168" t="str">
        <f t="shared" si="17"/>
        <v xml:space="preserve"> </v>
      </c>
    </row>
    <row r="31" spans="1:30" s="13" customFormat="1" ht="12.75" hidden="1">
      <c r="A31" s="189">
        <v>23</v>
      </c>
      <c r="B31" s="190" t="s">
        <v>147</v>
      </c>
      <c r="C31" s="191" t="s">
        <v>148</v>
      </c>
      <c r="D31" s="192" t="s">
        <v>17</v>
      </c>
      <c r="E31" s="166">
        <v>12</v>
      </c>
      <c r="F31" s="79">
        <v>1200</v>
      </c>
      <c r="G31" s="199">
        <v>2</v>
      </c>
      <c r="H31" s="194">
        <f t="shared" si="20"/>
        <v>2.1509703359999999</v>
      </c>
      <c r="I31" s="195" t="str">
        <f t="shared" si="18"/>
        <v xml:space="preserve"> </v>
      </c>
      <c r="J31" s="196">
        <f t="shared" si="6"/>
        <v>0</v>
      </c>
      <c r="K31" s="196">
        <f t="shared" si="7"/>
        <v>0</v>
      </c>
      <c r="L31" s="197" t="str">
        <f t="shared" si="8"/>
        <v xml:space="preserve"> </v>
      </c>
      <c r="M31" s="195" t="str">
        <f t="shared" si="9"/>
        <v xml:space="preserve"> </v>
      </c>
      <c r="N31" s="196"/>
      <c r="O31" s="196"/>
      <c r="P31" s="197" t="str">
        <f t="shared" si="10"/>
        <v xml:space="preserve"> </v>
      </c>
      <c r="Q31" s="195" t="str">
        <f t="shared" si="19"/>
        <v xml:space="preserve"> </v>
      </c>
      <c r="R31" s="196">
        <f t="shared" si="0"/>
        <v>0</v>
      </c>
      <c r="S31" s="196">
        <f t="shared" si="11"/>
        <v>0</v>
      </c>
      <c r="T31" s="197" t="str">
        <f t="shared" si="1"/>
        <v xml:space="preserve"> </v>
      </c>
      <c r="U31" s="166" t="str">
        <f t="shared" si="2"/>
        <v xml:space="preserve"> </v>
      </c>
      <c r="V31" s="167">
        <f t="shared" si="12"/>
        <v>0</v>
      </c>
      <c r="W31" s="167">
        <f t="shared" si="3"/>
        <v>0</v>
      </c>
      <c r="X31" s="168" t="str">
        <f t="shared" si="13"/>
        <v xml:space="preserve"> </v>
      </c>
      <c r="Y31" s="164" t="str">
        <f t="shared" si="4"/>
        <v xml:space="preserve"> </v>
      </c>
      <c r="Z31" s="165">
        <f t="shared" si="14"/>
        <v>0</v>
      </c>
      <c r="AA31" s="166" t="str">
        <f t="shared" si="5"/>
        <v xml:space="preserve"> </v>
      </c>
      <c r="AB31" s="167">
        <f t="shared" si="15"/>
        <v>0</v>
      </c>
      <c r="AC31" s="167">
        <f t="shared" si="16"/>
        <v>0</v>
      </c>
      <c r="AD31" s="168" t="str">
        <f t="shared" si="17"/>
        <v xml:space="preserve"> </v>
      </c>
    </row>
    <row r="32" spans="1:30" s="13" customFormat="1" ht="12.75" hidden="1">
      <c r="A32" s="189">
        <v>24</v>
      </c>
      <c r="B32" s="190" t="s">
        <v>147</v>
      </c>
      <c r="C32" s="191" t="s">
        <v>148</v>
      </c>
      <c r="D32" s="192" t="s">
        <v>17</v>
      </c>
      <c r="E32" s="166">
        <v>12</v>
      </c>
      <c r="F32" s="79">
        <v>1350</v>
      </c>
      <c r="G32" s="199">
        <v>24</v>
      </c>
      <c r="H32" s="194">
        <f t="shared" si="20"/>
        <v>29.038099535999997</v>
      </c>
      <c r="I32" s="195" t="str">
        <f t="shared" si="18"/>
        <v xml:space="preserve"> </v>
      </c>
      <c r="J32" s="196">
        <f t="shared" si="6"/>
        <v>0</v>
      </c>
      <c r="K32" s="196">
        <f t="shared" si="7"/>
        <v>0</v>
      </c>
      <c r="L32" s="197" t="str">
        <f t="shared" si="8"/>
        <v xml:space="preserve"> </v>
      </c>
      <c r="M32" s="195" t="str">
        <f t="shared" si="9"/>
        <v xml:space="preserve"> </v>
      </c>
      <c r="N32" s="196"/>
      <c r="O32" s="196"/>
      <c r="P32" s="197" t="str">
        <f t="shared" si="10"/>
        <v xml:space="preserve"> </v>
      </c>
      <c r="Q32" s="195" t="str">
        <f t="shared" si="19"/>
        <v xml:space="preserve"> </v>
      </c>
      <c r="R32" s="196">
        <f t="shared" si="0"/>
        <v>0</v>
      </c>
      <c r="S32" s="196">
        <f t="shared" si="11"/>
        <v>0</v>
      </c>
      <c r="T32" s="197" t="str">
        <f t="shared" si="1"/>
        <v xml:space="preserve"> </v>
      </c>
      <c r="U32" s="166" t="str">
        <f t="shared" si="2"/>
        <v xml:space="preserve"> </v>
      </c>
      <c r="V32" s="167">
        <f t="shared" si="12"/>
        <v>0</v>
      </c>
      <c r="W32" s="167">
        <f t="shared" si="3"/>
        <v>0</v>
      </c>
      <c r="X32" s="168" t="str">
        <f t="shared" si="13"/>
        <v xml:space="preserve"> </v>
      </c>
      <c r="Y32" s="164" t="str">
        <f t="shared" si="4"/>
        <v xml:space="preserve"> </v>
      </c>
      <c r="Z32" s="165">
        <f t="shared" si="14"/>
        <v>0</v>
      </c>
      <c r="AA32" s="166" t="str">
        <f t="shared" si="5"/>
        <v xml:space="preserve"> </v>
      </c>
      <c r="AB32" s="167">
        <f t="shared" si="15"/>
        <v>0</v>
      </c>
      <c r="AC32" s="167">
        <f t="shared" si="16"/>
        <v>0</v>
      </c>
      <c r="AD32" s="168" t="str">
        <f t="shared" si="17"/>
        <v xml:space="preserve"> </v>
      </c>
    </row>
    <row r="33" spans="1:30" s="13" customFormat="1" ht="12.75" hidden="1">
      <c r="A33" s="189">
        <v>25</v>
      </c>
      <c r="B33" s="190" t="s">
        <v>147</v>
      </c>
      <c r="C33" s="191" t="s">
        <v>148</v>
      </c>
      <c r="D33" s="192" t="s">
        <v>17</v>
      </c>
      <c r="E33" s="166">
        <v>12</v>
      </c>
      <c r="F33" s="79">
        <v>1400</v>
      </c>
      <c r="G33" s="199">
        <v>2</v>
      </c>
      <c r="H33" s="194">
        <f t="shared" si="20"/>
        <v>2.5094653919999996</v>
      </c>
      <c r="I33" s="195" t="str">
        <f t="shared" si="18"/>
        <v xml:space="preserve"> </v>
      </c>
      <c r="J33" s="196">
        <f t="shared" si="6"/>
        <v>0</v>
      </c>
      <c r="K33" s="196">
        <f t="shared" si="7"/>
        <v>0</v>
      </c>
      <c r="L33" s="197" t="str">
        <f t="shared" si="8"/>
        <v xml:space="preserve"> </v>
      </c>
      <c r="M33" s="195" t="str">
        <f t="shared" si="9"/>
        <v xml:space="preserve"> </v>
      </c>
      <c r="N33" s="196"/>
      <c r="O33" s="196"/>
      <c r="P33" s="197" t="str">
        <f t="shared" si="10"/>
        <v xml:space="preserve"> </v>
      </c>
      <c r="Q33" s="195" t="str">
        <f t="shared" si="19"/>
        <v xml:space="preserve"> </v>
      </c>
      <c r="R33" s="196">
        <f t="shared" si="0"/>
        <v>0</v>
      </c>
      <c r="S33" s="196">
        <f t="shared" si="11"/>
        <v>0</v>
      </c>
      <c r="T33" s="197" t="str">
        <f t="shared" si="1"/>
        <v xml:space="preserve"> </v>
      </c>
      <c r="U33" s="166" t="str">
        <f t="shared" si="2"/>
        <v xml:space="preserve"> </v>
      </c>
      <c r="V33" s="167">
        <f t="shared" si="12"/>
        <v>0</v>
      </c>
      <c r="W33" s="167">
        <f t="shared" si="3"/>
        <v>0</v>
      </c>
      <c r="X33" s="168" t="str">
        <f t="shared" si="13"/>
        <v xml:space="preserve"> </v>
      </c>
      <c r="Y33" s="164" t="str">
        <f t="shared" si="4"/>
        <v xml:space="preserve"> </v>
      </c>
      <c r="Z33" s="165">
        <f t="shared" si="14"/>
        <v>0</v>
      </c>
      <c r="AA33" s="166" t="str">
        <f t="shared" si="5"/>
        <v xml:space="preserve"> </v>
      </c>
      <c r="AB33" s="167">
        <f t="shared" si="15"/>
        <v>0</v>
      </c>
      <c r="AC33" s="167">
        <f t="shared" si="16"/>
        <v>0</v>
      </c>
      <c r="AD33" s="168" t="str">
        <f t="shared" si="17"/>
        <v xml:space="preserve"> </v>
      </c>
    </row>
    <row r="34" spans="1:30" s="13" customFormat="1" ht="12.75" hidden="1">
      <c r="A34" s="189">
        <v>26</v>
      </c>
      <c r="B34" s="190" t="s">
        <v>147</v>
      </c>
      <c r="C34" s="191" t="s">
        <v>148</v>
      </c>
      <c r="D34" s="192" t="s">
        <v>17</v>
      </c>
      <c r="E34" s="166">
        <v>12</v>
      </c>
      <c r="F34" s="79">
        <v>1600</v>
      </c>
      <c r="G34" s="199">
        <v>72</v>
      </c>
      <c r="H34" s="194">
        <f t="shared" si="20"/>
        <v>103.24657612799999</v>
      </c>
      <c r="I34" s="195" t="str">
        <f t="shared" si="18"/>
        <v xml:space="preserve"> </v>
      </c>
      <c r="J34" s="196">
        <f t="shared" si="6"/>
        <v>0</v>
      </c>
      <c r="K34" s="196">
        <f t="shared" si="7"/>
        <v>0</v>
      </c>
      <c r="L34" s="197" t="str">
        <f t="shared" si="8"/>
        <v xml:space="preserve"> </v>
      </c>
      <c r="M34" s="195" t="str">
        <f t="shared" si="9"/>
        <v xml:space="preserve"> </v>
      </c>
      <c r="N34" s="196"/>
      <c r="O34" s="196"/>
      <c r="P34" s="197" t="str">
        <f t="shared" si="10"/>
        <v xml:space="preserve"> </v>
      </c>
      <c r="Q34" s="195" t="str">
        <f t="shared" si="19"/>
        <v xml:space="preserve"> </v>
      </c>
      <c r="R34" s="196">
        <f t="shared" si="0"/>
        <v>0</v>
      </c>
      <c r="S34" s="196">
        <f t="shared" si="11"/>
        <v>0</v>
      </c>
      <c r="T34" s="197" t="str">
        <f t="shared" si="1"/>
        <v xml:space="preserve"> </v>
      </c>
      <c r="U34" s="166" t="str">
        <f t="shared" si="2"/>
        <v xml:space="preserve"> </v>
      </c>
      <c r="V34" s="167">
        <f t="shared" si="12"/>
        <v>0</v>
      </c>
      <c r="W34" s="167">
        <f t="shared" si="3"/>
        <v>0</v>
      </c>
      <c r="X34" s="168" t="str">
        <f t="shared" si="13"/>
        <v xml:space="preserve"> </v>
      </c>
      <c r="Y34" s="164" t="str">
        <f t="shared" si="4"/>
        <v xml:space="preserve"> </v>
      </c>
      <c r="Z34" s="165">
        <f t="shared" si="14"/>
        <v>0</v>
      </c>
      <c r="AA34" s="166" t="str">
        <f t="shared" si="5"/>
        <v xml:space="preserve"> </v>
      </c>
      <c r="AB34" s="167">
        <f t="shared" si="15"/>
        <v>0</v>
      </c>
      <c r="AC34" s="167">
        <f t="shared" si="16"/>
        <v>0</v>
      </c>
      <c r="AD34" s="168" t="str">
        <f t="shared" si="17"/>
        <v xml:space="preserve"> </v>
      </c>
    </row>
    <row r="35" spans="1:30" s="13" customFormat="1" ht="12.75" hidden="1">
      <c r="A35" s="189">
        <v>27</v>
      </c>
      <c r="B35" s="190" t="s">
        <v>147</v>
      </c>
      <c r="C35" s="191" t="s">
        <v>148</v>
      </c>
      <c r="D35" s="192" t="s">
        <v>17</v>
      </c>
      <c r="E35" s="166">
        <v>12</v>
      </c>
      <c r="F35" s="79">
        <v>1650</v>
      </c>
      <c r="G35" s="199">
        <v>30</v>
      </c>
      <c r="H35" s="194">
        <f t="shared" si="20"/>
        <v>44.363763179999999</v>
      </c>
      <c r="I35" s="195" t="str">
        <f t="shared" si="18"/>
        <v xml:space="preserve"> </v>
      </c>
      <c r="J35" s="196">
        <f t="shared" si="6"/>
        <v>0</v>
      </c>
      <c r="K35" s="196">
        <f t="shared" si="7"/>
        <v>0</v>
      </c>
      <c r="L35" s="197" t="str">
        <f t="shared" si="8"/>
        <v xml:space="preserve"> </v>
      </c>
      <c r="M35" s="195" t="str">
        <f t="shared" si="9"/>
        <v xml:space="preserve"> </v>
      </c>
      <c r="N35" s="196"/>
      <c r="O35" s="196"/>
      <c r="P35" s="197" t="str">
        <f t="shared" si="10"/>
        <v xml:space="preserve"> </v>
      </c>
      <c r="Q35" s="195" t="str">
        <f t="shared" si="19"/>
        <v xml:space="preserve"> </v>
      </c>
      <c r="R35" s="196">
        <f t="shared" si="0"/>
        <v>0</v>
      </c>
      <c r="S35" s="196">
        <f t="shared" si="11"/>
        <v>0</v>
      </c>
      <c r="T35" s="197" t="str">
        <f t="shared" si="1"/>
        <v xml:space="preserve"> </v>
      </c>
      <c r="U35" s="166" t="str">
        <f t="shared" si="2"/>
        <v xml:space="preserve"> </v>
      </c>
      <c r="V35" s="167">
        <f t="shared" si="12"/>
        <v>0</v>
      </c>
      <c r="W35" s="167">
        <f t="shared" si="3"/>
        <v>0</v>
      </c>
      <c r="X35" s="168" t="str">
        <f t="shared" si="13"/>
        <v xml:space="preserve"> </v>
      </c>
      <c r="Y35" s="164" t="str">
        <f t="shared" si="4"/>
        <v xml:space="preserve"> </v>
      </c>
      <c r="Z35" s="165">
        <f t="shared" si="14"/>
        <v>0</v>
      </c>
      <c r="AA35" s="166" t="str">
        <f t="shared" si="5"/>
        <v xml:space="preserve"> </v>
      </c>
      <c r="AB35" s="167">
        <f t="shared" si="15"/>
        <v>0</v>
      </c>
      <c r="AC35" s="167">
        <f t="shared" si="16"/>
        <v>0</v>
      </c>
      <c r="AD35" s="168" t="str">
        <f t="shared" si="17"/>
        <v xml:space="preserve"> </v>
      </c>
    </row>
    <row r="36" spans="1:30" s="13" customFormat="1" ht="12.75" hidden="1">
      <c r="A36" s="189">
        <v>28</v>
      </c>
      <c r="B36" s="190" t="s">
        <v>147</v>
      </c>
      <c r="C36" s="191" t="s">
        <v>148</v>
      </c>
      <c r="D36" s="192" t="s">
        <v>17</v>
      </c>
      <c r="E36" s="166">
        <v>12</v>
      </c>
      <c r="F36" s="79">
        <v>700</v>
      </c>
      <c r="G36" s="199">
        <v>2</v>
      </c>
      <c r="H36" s="194">
        <f t="shared" si="20"/>
        <v>1.2547326959999998</v>
      </c>
      <c r="I36" s="195" t="str">
        <f t="shared" si="18"/>
        <v xml:space="preserve"> </v>
      </c>
      <c r="J36" s="196">
        <f t="shared" si="6"/>
        <v>0</v>
      </c>
      <c r="K36" s="196">
        <f t="shared" si="7"/>
        <v>0</v>
      </c>
      <c r="L36" s="197" t="str">
        <f t="shared" si="8"/>
        <v xml:space="preserve"> </v>
      </c>
      <c r="M36" s="195" t="str">
        <f t="shared" si="9"/>
        <v xml:space="preserve"> </v>
      </c>
      <c r="N36" s="196"/>
      <c r="O36" s="196"/>
      <c r="P36" s="197" t="str">
        <f t="shared" si="10"/>
        <v xml:space="preserve"> </v>
      </c>
      <c r="Q36" s="195" t="str">
        <f t="shared" si="19"/>
        <v xml:space="preserve"> </v>
      </c>
      <c r="R36" s="196">
        <f t="shared" si="0"/>
        <v>0</v>
      </c>
      <c r="S36" s="196">
        <f t="shared" si="11"/>
        <v>0</v>
      </c>
      <c r="T36" s="197" t="str">
        <f t="shared" si="1"/>
        <v xml:space="preserve"> </v>
      </c>
      <c r="U36" s="166" t="str">
        <f t="shared" si="2"/>
        <v xml:space="preserve"> </v>
      </c>
      <c r="V36" s="167">
        <f t="shared" si="12"/>
        <v>0</v>
      </c>
      <c r="W36" s="167">
        <f t="shared" si="3"/>
        <v>0</v>
      </c>
      <c r="X36" s="168" t="str">
        <f t="shared" si="13"/>
        <v xml:space="preserve"> </v>
      </c>
      <c r="Y36" s="164" t="str">
        <f t="shared" si="4"/>
        <v xml:space="preserve"> </v>
      </c>
      <c r="Z36" s="165">
        <f t="shared" si="14"/>
        <v>0</v>
      </c>
      <c r="AA36" s="166" t="str">
        <f t="shared" si="5"/>
        <v xml:space="preserve"> </v>
      </c>
      <c r="AB36" s="167">
        <f t="shared" si="15"/>
        <v>0</v>
      </c>
      <c r="AC36" s="167">
        <f t="shared" si="16"/>
        <v>0</v>
      </c>
      <c r="AD36" s="168" t="str">
        <f t="shared" si="17"/>
        <v xml:space="preserve"> </v>
      </c>
    </row>
    <row r="37" spans="1:30" s="13" customFormat="1" ht="12.75" hidden="1">
      <c r="A37" s="189">
        <v>29</v>
      </c>
      <c r="B37" s="190" t="s">
        <v>147</v>
      </c>
      <c r="C37" s="191" t="s">
        <v>148</v>
      </c>
      <c r="D37" s="192" t="s">
        <v>17</v>
      </c>
      <c r="E37" s="166">
        <v>12</v>
      </c>
      <c r="F37" s="79">
        <v>750</v>
      </c>
      <c r="G37" s="199">
        <v>36</v>
      </c>
      <c r="H37" s="194">
        <f t="shared" si="20"/>
        <v>24.19841628</v>
      </c>
      <c r="I37" s="195" t="str">
        <f t="shared" si="18"/>
        <v xml:space="preserve"> </v>
      </c>
      <c r="J37" s="196">
        <f t="shared" si="6"/>
        <v>0</v>
      </c>
      <c r="K37" s="196">
        <f t="shared" si="7"/>
        <v>0</v>
      </c>
      <c r="L37" s="197" t="str">
        <f t="shared" si="8"/>
        <v xml:space="preserve"> </v>
      </c>
      <c r="M37" s="195" t="str">
        <f t="shared" si="9"/>
        <v xml:space="preserve"> </v>
      </c>
      <c r="N37" s="196"/>
      <c r="O37" s="196"/>
      <c r="P37" s="197" t="str">
        <f t="shared" si="10"/>
        <v xml:space="preserve"> </v>
      </c>
      <c r="Q37" s="195" t="str">
        <f t="shared" si="19"/>
        <v xml:space="preserve"> </v>
      </c>
      <c r="R37" s="196">
        <f t="shared" si="0"/>
        <v>0</v>
      </c>
      <c r="S37" s="196">
        <f t="shared" si="11"/>
        <v>0</v>
      </c>
      <c r="T37" s="197" t="str">
        <f t="shared" si="1"/>
        <v xml:space="preserve"> </v>
      </c>
      <c r="U37" s="166" t="str">
        <f t="shared" si="2"/>
        <v xml:space="preserve"> </v>
      </c>
      <c r="V37" s="167">
        <f t="shared" si="12"/>
        <v>0</v>
      </c>
      <c r="W37" s="167">
        <f t="shared" si="3"/>
        <v>0</v>
      </c>
      <c r="X37" s="168" t="str">
        <f t="shared" si="13"/>
        <v xml:space="preserve"> </v>
      </c>
      <c r="Y37" s="164" t="str">
        <f t="shared" si="4"/>
        <v xml:space="preserve"> </v>
      </c>
      <c r="Z37" s="165">
        <f t="shared" si="14"/>
        <v>0</v>
      </c>
      <c r="AA37" s="166" t="str">
        <f t="shared" si="5"/>
        <v xml:space="preserve"> </v>
      </c>
      <c r="AB37" s="167">
        <f t="shared" si="15"/>
        <v>0</v>
      </c>
      <c r="AC37" s="167">
        <f t="shared" si="16"/>
        <v>0</v>
      </c>
      <c r="AD37" s="168" t="str">
        <f t="shared" si="17"/>
        <v xml:space="preserve"> </v>
      </c>
    </row>
    <row r="38" spans="1:30" s="13" customFormat="1" ht="12.75" hidden="1">
      <c r="A38" s="189">
        <v>30</v>
      </c>
      <c r="B38" s="190" t="s">
        <v>147</v>
      </c>
      <c r="C38" s="191" t="s">
        <v>148</v>
      </c>
      <c r="D38" s="192" t="s">
        <v>17</v>
      </c>
      <c r="E38" s="166">
        <v>12</v>
      </c>
      <c r="F38" s="79">
        <v>950</v>
      </c>
      <c r="G38" s="199">
        <v>8</v>
      </c>
      <c r="H38" s="194">
        <f t="shared" si="20"/>
        <v>6.8114060639999998</v>
      </c>
      <c r="I38" s="195" t="str">
        <f t="shared" si="18"/>
        <v xml:space="preserve"> </v>
      </c>
      <c r="J38" s="196">
        <f t="shared" si="6"/>
        <v>0</v>
      </c>
      <c r="K38" s="196">
        <f t="shared" si="7"/>
        <v>0</v>
      </c>
      <c r="L38" s="197" t="str">
        <f t="shared" si="8"/>
        <v xml:space="preserve"> </v>
      </c>
      <c r="M38" s="195" t="str">
        <f t="shared" si="9"/>
        <v xml:space="preserve"> </v>
      </c>
      <c r="N38" s="196"/>
      <c r="O38" s="196"/>
      <c r="P38" s="197" t="str">
        <f t="shared" si="10"/>
        <v xml:space="preserve"> </v>
      </c>
      <c r="Q38" s="195" t="str">
        <f t="shared" si="19"/>
        <v xml:space="preserve"> </v>
      </c>
      <c r="R38" s="196">
        <f t="shared" si="0"/>
        <v>0</v>
      </c>
      <c r="S38" s="196">
        <f t="shared" si="11"/>
        <v>0</v>
      </c>
      <c r="T38" s="197" t="str">
        <f t="shared" si="1"/>
        <v xml:space="preserve"> </v>
      </c>
      <c r="U38" s="166" t="str">
        <f t="shared" si="2"/>
        <v xml:space="preserve"> </v>
      </c>
      <c r="V38" s="167">
        <f t="shared" si="12"/>
        <v>0</v>
      </c>
      <c r="W38" s="167">
        <f t="shared" si="3"/>
        <v>0</v>
      </c>
      <c r="X38" s="168" t="str">
        <f t="shared" si="13"/>
        <v xml:space="preserve"> </v>
      </c>
      <c r="Y38" s="164" t="str">
        <f t="shared" si="4"/>
        <v xml:space="preserve"> </v>
      </c>
      <c r="Z38" s="165">
        <f t="shared" si="14"/>
        <v>0</v>
      </c>
      <c r="AA38" s="166" t="str">
        <f t="shared" si="5"/>
        <v xml:space="preserve"> </v>
      </c>
      <c r="AB38" s="167">
        <f t="shared" si="15"/>
        <v>0</v>
      </c>
      <c r="AC38" s="167">
        <f t="shared" si="16"/>
        <v>0</v>
      </c>
      <c r="AD38" s="168" t="str">
        <f t="shared" si="17"/>
        <v xml:space="preserve"> </v>
      </c>
    </row>
    <row r="39" spans="1:30" s="13" customFormat="1" ht="12.75" hidden="1">
      <c r="A39" s="189">
        <v>31</v>
      </c>
      <c r="B39" s="190" t="s">
        <v>147</v>
      </c>
      <c r="C39" s="191" t="s">
        <v>148</v>
      </c>
      <c r="D39" s="192" t="s">
        <v>17</v>
      </c>
      <c r="E39" s="166">
        <v>12</v>
      </c>
      <c r="F39" s="79">
        <v>1900</v>
      </c>
      <c r="G39" s="199">
        <v>4</v>
      </c>
      <c r="H39" s="194">
        <f t="shared" si="20"/>
        <v>6.8114060639999998</v>
      </c>
      <c r="I39" s="195" t="str">
        <f t="shared" si="18"/>
        <v xml:space="preserve"> </v>
      </c>
      <c r="J39" s="196">
        <f t="shared" si="6"/>
        <v>0</v>
      </c>
      <c r="K39" s="196">
        <f t="shared" si="7"/>
        <v>0</v>
      </c>
      <c r="L39" s="197" t="str">
        <f t="shared" si="8"/>
        <v xml:space="preserve"> </v>
      </c>
      <c r="M39" s="195" t="str">
        <f t="shared" si="9"/>
        <v xml:space="preserve"> </v>
      </c>
      <c r="N39" s="196"/>
      <c r="O39" s="196"/>
      <c r="P39" s="197" t="str">
        <f t="shared" si="10"/>
        <v xml:space="preserve"> </v>
      </c>
      <c r="Q39" s="195" t="str">
        <f t="shared" si="19"/>
        <v xml:space="preserve"> </v>
      </c>
      <c r="R39" s="196">
        <f t="shared" si="0"/>
        <v>0</v>
      </c>
      <c r="S39" s="196">
        <f t="shared" si="11"/>
        <v>0</v>
      </c>
      <c r="T39" s="197" t="str">
        <f t="shared" si="1"/>
        <v xml:space="preserve"> </v>
      </c>
      <c r="U39" s="166" t="str">
        <f t="shared" si="2"/>
        <v xml:space="preserve"> </v>
      </c>
      <c r="V39" s="167">
        <f t="shared" si="12"/>
        <v>0</v>
      </c>
      <c r="W39" s="167">
        <f t="shared" si="3"/>
        <v>0</v>
      </c>
      <c r="X39" s="168" t="str">
        <f t="shared" si="13"/>
        <v xml:space="preserve"> </v>
      </c>
      <c r="Y39" s="164" t="str">
        <f t="shared" si="4"/>
        <v xml:space="preserve"> </v>
      </c>
      <c r="Z39" s="165">
        <f t="shared" si="14"/>
        <v>0</v>
      </c>
      <c r="AA39" s="166" t="str">
        <f t="shared" si="5"/>
        <v xml:space="preserve"> </v>
      </c>
      <c r="AB39" s="167">
        <f t="shared" si="15"/>
        <v>0</v>
      </c>
      <c r="AC39" s="167">
        <f t="shared" si="16"/>
        <v>0</v>
      </c>
      <c r="AD39" s="168" t="str">
        <f t="shared" si="17"/>
        <v xml:space="preserve"> </v>
      </c>
    </row>
    <row r="40" spans="1:30" s="13" customFormat="1" ht="12.75" hidden="1">
      <c r="A40" s="189">
        <v>32</v>
      </c>
      <c r="B40" s="190" t="s">
        <v>147</v>
      </c>
      <c r="C40" s="191" t="s">
        <v>148</v>
      </c>
      <c r="D40" s="192" t="s">
        <v>17</v>
      </c>
      <c r="E40" s="166">
        <v>12</v>
      </c>
      <c r="F40" s="199">
        <v>2300</v>
      </c>
      <c r="G40" s="79">
        <v>20</v>
      </c>
      <c r="H40" s="194">
        <f t="shared" si="20"/>
        <v>41.226931439999994</v>
      </c>
      <c r="I40" s="195" t="str">
        <f t="shared" si="18"/>
        <v xml:space="preserve"> </v>
      </c>
      <c r="J40" s="196">
        <f t="shared" si="6"/>
        <v>0</v>
      </c>
      <c r="K40" s="196">
        <f t="shared" si="7"/>
        <v>0</v>
      </c>
      <c r="L40" s="197" t="str">
        <f t="shared" si="8"/>
        <v xml:space="preserve"> </v>
      </c>
      <c r="M40" s="195" t="str">
        <f t="shared" si="9"/>
        <v xml:space="preserve"> </v>
      </c>
      <c r="N40" s="196"/>
      <c r="O40" s="196"/>
      <c r="P40" s="197" t="str">
        <f t="shared" si="10"/>
        <v xml:space="preserve"> </v>
      </c>
      <c r="Q40" s="195" t="str">
        <f t="shared" si="19"/>
        <v xml:space="preserve"> </v>
      </c>
      <c r="R40" s="196">
        <f t="shared" si="0"/>
        <v>0</v>
      </c>
      <c r="S40" s="196">
        <f t="shared" si="11"/>
        <v>0</v>
      </c>
      <c r="T40" s="197" t="str">
        <f t="shared" si="1"/>
        <v xml:space="preserve"> </v>
      </c>
      <c r="U40" s="166" t="str">
        <f t="shared" si="2"/>
        <v xml:space="preserve"> </v>
      </c>
      <c r="V40" s="167">
        <f t="shared" si="12"/>
        <v>0</v>
      </c>
      <c r="W40" s="167">
        <f t="shared" si="3"/>
        <v>0</v>
      </c>
      <c r="X40" s="168" t="str">
        <f t="shared" si="13"/>
        <v xml:space="preserve"> </v>
      </c>
      <c r="Y40" s="164" t="str">
        <f t="shared" si="4"/>
        <v xml:space="preserve"> </v>
      </c>
      <c r="Z40" s="165">
        <f t="shared" si="14"/>
        <v>0</v>
      </c>
      <c r="AA40" s="166" t="str">
        <f t="shared" si="5"/>
        <v xml:space="preserve"> </v>
      </c>
      <c r="AB40" s="167">
        <f t="shared" si="15"/>
        <v>0</v>
      </c>
      <c r="AC40" s="167">
        <f t="shared" si="16"/>
        <v>0</v>
      </c>
      <c r="AD40" s="168" t="str">
        <f t="shared" si="17"/>
        <v xml:space="preserve"> </v>
      </c>
    </row>
    <row r="41" spans="1:30" s="13" customFormat="1" ht="12.75" hidden="1">
      <c r="A41" s="189">
        <v>33</v>
      </c>
      <c r="B41" s="190" t="s">
        <v>147</v>
      </c>
      <c r="C41" s="191" t="s">
        <v>148</v>
      </c>
      <c r="D41" s="192" t="s">
        <v>17</v>
      </c>
      <c r="E41" s="166">
        <v>12</v>
      </c>
      <c r="F41" s="199">
        <v>2400</v>
      </c>
      <c r="G41" s="79">
        <v>2</v>
      </c>
      <c r="H41" s="194">
        <f t="shared" si="20"/>
        <v>4.3019406719999997</v>
      </c>
      <c r="I41" s="195" t="str">
        <f t="shared" si="18"/>
        <v xml:space="preserve"> </v>
      </c>
      <c r="J41" s="196">
        <f t="shared" si="6"/>
        <v>0</v>
      </c>
      <c r="K41" s="196">
        <f t="shared" si="7"/>
        <v>0</v>
      </c>
      <c r="L41" s="197" t="str">
        <f t="shared" si="8"/>
        <v xml:space="preserve"> </v>
      </c>
      <c r="M41" s="195" t="str">
        <f t="shared" si="9"/>
        <v xml:space="preserve"> </v>
      </c>
      <c r="N41" s="196"/>
      <c r="O41" s="196"/>
      <c r="P41" s="197" t="str">
        <f t="shared" si="10"/>
        <v xml:space="preserve"> </v>
      </c>
      <c r="Q41" s="195" t="str">
        <f t="shared" si="19"/>
        <v xml:space="preserve"> </v>
      </c>
      <c r="R41" s="196">
        <f t="shared" si="0"/>
        <v>0</v>
      </c>
      <c r="S41" s="196">
        <f t="shared" si="11"/>
        <v>0</v>
      </c>
      <c r="T41" s="197" t="str">
        <f t="shared" ref="T41:T72" si="21">IF(R41&gt;0,$E41*$E41*R41*3.14/4*0.00000785*S41," ")</f>
        <v xml:space="preserve"> </v>
      </c>
      <c r="U41" s="166" t="str">
        <f t="shared" si="2"/>
        <v xml:space="preserve"> </v>
      </c>
      <c r="V41" s="167">
        <f t="shared" si="12"/>
        <v>0</v>
      </c>
      <c r="W41" s="167">
        <f t="shared" si="3"/>
        <v>0</v>
      </c>
      <c r="X41" s="168" t="str">
        <f t="shared" si="13"/>
        <v xml:space="preserve"> </v>
      </c>
      <c r="Y41" s="164" t="str">
        <f t="shared" ref="Y41:Y70" si="22">IF(Z41&gt;0,$E41," ")</f>
        <v xml:space="preserve"> </v>
      </c>
      <c r="Z41" s="165">
        <f t="shared" si="14"/>
        <v>0</v>
      </c>
      <c r="AA41" s="166" t="str">
        <f t="shared" si="5"/>
        <v xml:space="preserve"> </v>
      </c>
      <c r="AB41" s="167">
        <f t="shared" si="15"/>
        <v>0</v>
      </c>
      <c r="AC41" s="167">
        <f t="shared" si="16"/>
        <v>0</v>
      </c>
      <c r="AD41" s="168" t="str">
        <f t="shared" si="17"/>
        <v xml:space="preserve"> </v>
      </c>
    </row>
    <row r="42" spans="1:30" s="13" customFormat="1" ht="12.75" hidden="1">
      <c r="A42" s="189">
        <v>34</v>
      </c>
      <c r="B42" s="190" t="s">
        <v>147</v>
      </c>
      <c r="C42" s="191" t="s">
        <v>148</v>
      </c>
      <c r="D42" s="192" t="s">
        <v>17</v>
      </c>
      <c r="E42" s="166">
        <v>12</v>
      </c>
      <c r="F42" s="199">
        <v>2450</v>
      </c>
      <c r="G42" s="79">
        <v>2</v>
      </c>
      <c r="H42" s="194">
        <f t="shared" si="20"/>
        <v>4.3915644359999995</v>
      </c>
      <c r="I42" s="195" t="str">
        <f t="shared" si="18"/>
        <v xml:space="preserve"> </v>
      </c>
      <c r="J42" s="196">
        <f t="shared" si="6"/>
        <v>0</v>
      </c>
      <c r="K42" s="196">
        <f t="shared" si="7"/>
        <v>0</v>
      </c>
      <c r="L42" s="197" t="str">
        <f t="shared" si="8"/>
        <v xml:space="preserve"> </v>
      </c>
      <c r="M42" s="195" t="str">
        <f t="shared" si="9"/>
        <v xml:space="preserve"> </v>
      </c>
      <c r="N42" s="196"/>
      <c r="O42" s="196"/>
      <c r="P42" s="197" t="str">
        <f t="shared" si="10"/>
        <v xml:space="preserve"> </v>
      </c>
      <c r="Q42" s="195" t="str">
        <f t="shared" si="19"/>
        <v xml:space="preserve"> </v>
      </c>
      <c r="R42" s="196">
        <f t="shared" si="0"/>
        <v>0</v>
      </c>
      <c r="S42" s="196">
        <f t="shared" si="11"/>
        <v>0</v>
      </c>
      <c r="T42" s="197" t="str">
        <f t="shared" si="21"/>
        <v xml:space="preserve"> </v>
      </c>
      <c r="U42" s="166" t="str">
        <f t="shared" si="2"/>
        <v xml:space="preserve"> </v>
      </c>
      <c r="V42" s="167">
        <f t="shared" si="12"/>
        <v>0</v>
      </c>
      <c r="W42" s="167">
        <f t="shared" si="3"/>
        <v>0</v>
      </c>
      <c r="X42" s="168" t="str">
        <f t="shared" si="13"/>
        <v xml:space="preserve"> </v>
      </c>
      <c r="Y42" s="164" t="str">
        <f t="shared" si="22"/>
        <v xml:space="preserve"> </v>
      </c>
      <c r="Z42" s="165">
        <f t="shared" si="14"/>
        <v>0</v>
      </c>
      <c r="AA42" s="166" t="str">
        <f t="shared" si="5"/>
        <v xml:space="preserve"> </v>
      </c>
      <c r="AB42" s="167">
        <f t="shared" si="15"/>
        <v>0</v>
      </c>
      <c r="AC42" s="167">
        <f t="shared" si="16"/>
        <v>0</v>
      </c>
      <c r="AD42" s="168" t="str">
        <f t="shared" si="17"/>
        <v xml:space="preserve"> </v>
      </c>
    </row>
    <row r="43" spans="1:30" s="13" customFormat="1" ht="12.75" hidden="1">
      <c r="A43" s="189">
        <v>35</v>
      </c>
      <c r="B43" s="190" t="s">
        <v>147</v>
      </c>
      <c r="C43" s="204" t="s">
        <v>148</v>
      </c>
      <c r="D43" s="192" t="s">
        <v>17</v>
      </c>
      <c r="E43" s="166">
        <v>16</v>
      </c>
      <c r="F43" s="199">
        <f>5200+5200</f>
        <v>10400</v>
      </c>
      <c r="G43" s="79">
        <v>1</v>
      </c>
      <c r="H43" s="194">
        <f t="shared" si="20"/>
        <v>16.570438143999997</v>
      </c>
      <c r="I43" s="195">
        <f t="shared" si="18"/>
        <v>16</v>
      </c>
      <c r="J43" s="196">
        <f t="shared" si="6"/>
        <v>1600</v>
      </c>
      <c r="K43" s="196">
        <f t="shared" si="7"/>
        <v>1</v>
      </c>
      <c r="L43" s="197">
        <f t="shared" si="8"/>
        <v>2.5240575999999999</v>
      </c>
      <c r="M43" s="195" t="str">
        <f t="shared" si="9"/>
        <v xml:space="preserve"> </v>
      </c>
      <c r="N43" s="196"/>
      <c r="O43" s="196"/>
      <c r="P43" s="197" t="str">
        <f t="shared" si="10"/>
        <v xml:space="preserve"> </v>
      </c>
      <c r="Q43" s="195">
        <f t="shared" ref="Q43:Q74" si="23">IF(R43&gt;0,$E43," ")</f>
        <v>16</v>
      </c>
      <c r="R43" s="196">
        <f t="shared" si="0"/>
        <v>1600</v>
      </c>
      <c r="S43" s="196">
        <f t="shared" si="11"/>
        <v>1</v>
      </c>
      <c r="T43" s="197">
        <f t="shared" si="21"/>
        <v>2.5240575999999999</v>
      </c>
      <c r="U43" s="166" t="str">
        <f t="shared" si="2"/>
        <v xml:space="preserve"> </v>
      </c>
      <c r="V43" s="167">
        <f t="shared" si="12"/>
        <v>0</v>
      </c>
      <c r="W43" s="167">
        <f t="shared" si="3"/>
        <v>0</v>
      </c>
      <c r="X43" s="168" t="str">
        <f t="shared" si="13"/>
        <v xml:space="preserve"> </v>
      </c>
      <c r="Y43" s="164">
        <f t="shared" si="22"/>
        <v>16</v>
      </c>
      <c r="Z43" s="165">
        <f t="shared" si="14"/>
        <v>3</v>
      </c>
      <c r="AA43" s="166">
        <f t="shared" si="5"/>
        <v>16</v>
      </c>
      <c r="AB43" s="167">
        <f t="shared" si="15"/>
        <v>175</v>
      </c>
      <c r="AC43" s="167">
        <f t="shared" si="16"/>
        <v>1</v>
      </c>
      <c r="AD43" s="168">
        <f t="shared" si="17"/>
        <v>0.2760688</v>
      </c>
    </row>
    <row r="44" spans="1:30" s="13" customFormat="1" ht="12.75" hidden="1">
      <c r="A44" s="189">
        <v>36</v>
      </c>
      <c r="B44" s="190" t="s">
        <v>147</v>
      </c>
      <c r="C44" s="204" t="s">
        <v>148</v>
      </c>
      <c r="D44" s="192" t="s">
        <v>17</v>
      </c>
      <c r="E44" s="166">
        <v>16</v>
      </c>
      <c r="F44" s="199">
        <v>7000</v>
      </c>
      <c r="G44" s="79">
        <v>4</v>
      </c>
      <c r="H44" s="194">
        <f t="shared" si="20"/>
        <v>44.612718079999993</v>
      </c>
      <c r="I44" s="195">
        <f t="shared" si="18"/>
        <v>16</v>
      </c>
      <c r="J44" s="196">
        <f t="shared" si="6"/>
        <v>5000</v>
      </c>
      <c r="K44" s="196">
        <f t="shared" si="7"/>
        <v>4</v>
      </c>
      <c r="L44" s="197">
        <f t="shared" si="8"/>
        <v>31.550719999999998</v>
      </c>
      <c r="M44" s="195" t="str">
        <f t="shared" si="9"/>
        <v xml:space="preserve"> </v>
      </c>
      <c r="N44" s="196"/>
      <c r="O44" s="196"/>
      <c r="P44" s="197" t="str">
        <f t="shared" si="10"/>
        <v xml:space="preserve"> </v>
      </c>
      <c r="Q44" s="195">
        <f t="shared" si="23"/>
        <v>16</v>
      </c>
      <c r="R44" s="196">
        <f t="shared" si="0"/>
        <v>5000</v>
      </c>
      <c r="S44" s="196">
        <f t="shared" si="11"/>
        <v>4</v>
      </c>
      <c r="T44" s="197">
        <f t="shared" si="21"/>
        <v>31.550719999999998</v>
      </c>
      <c r="U44" s="166" t="str">
        <f t="shared" si="2"/>
        <v xml:space="preserve"> </v>
      </c>
      <c r="V44" s="167">
        <f t="shared" si="12"/>
        <v>0</v>
      </c>
      <c r="W44" s="167">
        <f t="shared" si="3"/>
        <v>0</v>
      </c>
      <c r="X44" s="168" t="str">
        <f t="shared" si="13"/>
        <v xml:space="preserve"> </v>
      </c>
      <c r="Y44" s="164">
        <f t="shared" si="22"/>
        <v>16</v>
      </c>
      <c r="Z44" s="165">
        <f t="shared" si="14"/>
        <v>40</v>
      </c>
      <c r="AA44" s="166">
        <f t="shared" si="5"/>
        <v>16</v>
      </c>
      <c r="AB44" s="167">
        <f t="shared" si="15"/>
        <v>250</v>
      </c>
      <c r="AC44" s="167">
        <f t="shared" si="16"/>
        <v>4</v>
      </c>
      <c r="AD44" s="168">
        <f t="shared" si="17"/>
        <v>1.5775359999999998</v>
      </c>
    </row>
    <row r="45" spans="1:30" s="13" customFormat="1" ht="12.75" hidden="1">
      <c r="A45" s="189">
        <v>37</v>
      </c>
      <c r="B45" s="190" t="s">
        <v>147</v>
      </c>
      <c r="C45" s="204" t="s">
        <v>148</v>
      </c>
      <c r="D45" s="192" t="s">
        <v>17</v>
      </c>
      <c r="E45" s="166">
        <v>16</v>
      </c>
      <c r="F45" s="199">
        <v>7400</v>
      </c>
      <c r="G45" s="79">
        <v>4</v>
      </c>
      <c r="H45" s="194">
        <f t="shared" si="20"/>
        <v>47.162016256000001</v>
      </c>
      <c r="I45" s="195">
        <f t="shared" si="18"/>
        <v>16</v>
      </c>
      <c r="J45" s="196">
        <f t="shared" si="6"/>
        <v>4600</v>
      </c>
      <c r="K45" s="196">
        <f t="shared" si="7"/>
        <v>4</v>
      </c>
      <c r="L45" s="197">
        <f t="shared" si="8"/>
        <v>29.026662399999999</v>
      </c>
      <c r="M45" s="195" t="str">
        <f t="shared" si="9"/>
        <v xml:space="preserve"> </v>
      </c>
      <c r="N45" s="196"/>
      <c r="O45" s="196"/>
      <c r="P45" s="197" t="str">
        <f t="shared" si="10"/>
        <v xml:space="preserve"> </v>
      </c>
      <c r="Q45" s="195">
        <f t="shared" si="23"/>
        <v>16</v>
      </c>
      <c r="R45" s="196">
        <f t="shared" si="0"/>
        <v>4600</v>
      </c>
      <c r="S45" s="196">
        <f t="shared" si="11"/>
        <v>4</v>
      </c>
      <c r="T45" s="197">
        <f t="shared" si="21"/>
        <v>29.026662399999999</v>
      </c>
      <c r="U45" s="166" t="str">
        <f t="shared" si="2"/>
        <v xml:space="preserve"> </v>
      </c>
      <c r="V45" s="167">
        <f t="shared" si="12"/>
        <v>0</v>
      </c>
      <c r="W45" s="167">
        <f t="shared" si="3"/>
        <v>0</v>
      </c>
      <c r="X45" s="168" t="str">
        <f t="shared" si="13"/>
        <v xml:space="preserve"> </v>
      </c>
      <c r="Y45" s="164">
        <f t="shared" si="22"/>
        <v>16</v>
      </c>
      <c r="Z45" s="165">
        <f t="shared" si="14"/>
        <v>36</v>
      </c>
      <c r="AA45" s="166">
        <f t="shared" si="5"/>
        <v>16</v>
      </c>
      <c r="AB45" s="167">
        <f t="shared" si="15"/>
        <v>325</v>
      </c>
      <c r="AC45" s="167">
        <f t="shared" si="16"/>
        <v>4</v>
      </c>
      <c r="AD45" s="168">
        <f t="shared" si="17"/>
        <v>2.0507967999999996</v>
      </c>
    </row>
    <row r="46" spans="1:30" s="13" customFormat="1" ht="12.75" hidden="1">
      <c r="A46" s="189">
        <v>38</v>
      </c>
      <c r="B46" s="190" t="s">
        <v>147</v>
      </c>
      <c r="C46" s="204" t="s">
        <v>148</v>
      </c>
      <c r="D46" s="192" t="s">
        <v>17</v>
      </c>
      <c r="E46" s="166">
        <v>16</v>
      </c>
      <c r="F46" s="199">
        <v>7450</v>
      </c>
      <c r="G46" s="79">
        <v>2</v>
      </c>
      <c r="H46" s="194">
        <f t="shared" si="20"/>
        <v>23.740339263999999</v>
      </c>
      <c r="I46" s="195">
        <f t="shared" si="18"/>
        <v>16</v>
      </c>
      <c r="J46" s="196">
        <f t="shared" si="6"/>
        <v>4550</v>
      </c>
      <c r="K46" s="196">
        <f t="shared" si="7"/>
        <v>2</v>
      </c>
      <c r="L46" s="197">
        <f t="shared" si="8"/>
        <v>14.355577599999998</v>
      </c>
      <c r="M46" s="195">
        <f t="shared" si="9"/>
        <v>16</v>
      </c>
      <c r="N46" s="196">
        <f>1500+2000</f>
        <v>3500</v>
      </c>
      <c r="O46" s="196">
        <v>2</v>
      </c>
      <c r="P46" s="197">
        <f t="shared" si="10"/>
        <v>11.042751999999998</v>
      </c>
      <c r="Q46" s="195">
        <f t="shared" si="23"/>
        <v>16</v>
      </c>
      <c r="R46" s="196">
        <f t="shared" si="0"/>
        <v>1050</v>
      </c>
      <c r="S46" s="196">
        <f t="shared" si="11"/>
        <v>2</v>
      </c>
      <c r="T46" s="197">
        <f t="shared" si="21"/>
        <v>3.3128255999999996</v>
      </c>
      <c r="U46" s="166" t="str">
        <f t="shared" si="2"/>
        <v xml:space="preserve"> </v>
      </c>
      <c r="V46" s="167">
        <f t="shared" si="12"/>
        <v>0</v>
      </c>
      <c r="W46" s="167">
        <f t="shared" si="3"/>
        <v>0</v>
      </c>
      <c r="X46" s="168" t="str">
        <f t="shared" si="13"/>
        <v xml:space="preserve"> </v>
      </c>
      <c r="Y46" s="164">
        <f t="shared" si="22"/>
        <v>16</v>
      </c>
      <c r="Z46" s="165">
        <f t="shared" si="14"/>
        <v>4</v>
      </c>
      <c r="AA46" s="166">
        <f t="shared" si="5"/>
        <v>16</v>
      </c>
      <c r="AB46" s="167">
        <f t="shared" si="15"/>
        <v>100</v>
      </c>
      <c r="AC46" s="167">
        <f t="shared" si="16"/>
        <v>2</v>
      </c>
      <c r="AD46" s="168">
        <f t="shared" si="17"/>
        <v>0.31550719999999999</v>
      </c>
    </row>
    <row r="47" spans="1:30" s="13" customFormat="1" ht="12.75" hidden="1">
      <c r="A47" s="189">
        <v>39</v>
      </c>
      <c r="B47" s="190" t="s">
        <v>147</v>
      </c>
      <c r="C47" s="204" t="s">
        <v>148</v>
      </c>
      <c r="D47" s="192" t="s">
        <v>17</v>
      </c>
      <c r="E47" s="166">
        <v>16</v>
      </c>
      <c r="F47" s="199">
        <v>7600</v>
      </c>
      <c r="G47" s="79">
        <v>2</v>
      </c>
      <c r="H47" s="194">
        <f t="shared" si="20"/>
        <v>24.218332671999999</v>
      </c>
      <c r="I47" s="195">
        <f t="shared" si="18"/>
        <v>16</v>
      </c>
      <c r="J47" s="196">
        <f t="shared" si="6"/>
        <v>4400</v>
      </c>
      <c r="K47" s="196">
        <f t="shared" si="7"/>
        <v>2</v>
      </c>
      <c r="L47" s="197">
        <f t="shared" si="8"/>
        <v>13.882316799999998</v>
      </c>
      <c r="M47" s="195" t="str">
        <f t="shared" si="9"/>
        <v xml:space="preserve"> </v>
      </c>
      <c r="N47" s="196"/>
      <c r="O47" s="196"/>
      <c r="P47" s="197" t="str">
        <f t="shared" si="10"/>
        <v xml:space="preserve"> </v>
      </c>
      <c r="Q47" s="195">
        <f t="shared" si="23"/>
        <v>16</v>
      </c>
      <c r="R47" s="196">
        <f t="shared" si="0"/>
        <v>4400</v>
      </c>
      <c r="S47" s="196">
        <f t="shared" si="11"/>
        <v>2</v>
      </c>
      <c r="T47" s="197">
        <f t="shared" si="21"/>
        <v>13.882316799999998</v>
      </c>
      <c r="U47" s="166" t="str">
        <f t="shared" si="2"/>
        <v xml:space="preserve"> </v>
      </c>
      <c r="V47" s="167">
        <f t="shared" si="12"/>
        <v>0</v>
      </c>
      <c r="W47" s="167">
        <f t="shared" si="3"/>
        <v>0</v>
      </c>
      <c r="X47" s="168" t="str">
        <f t="shared" si="13"/>
        <v xml:space="preserve"> </v>
      </c>
      <c r="Y47" s="164">
        <f t="shared" si="22"/>
        <v>16</v>
      </c>
      <c r="Z47" s="165">
        <f t="shared" si="14"/>
        <v>18</v>
      </c>
      <c r="AA47" s="166">
        <f t="shared" si="5"/>
        <v>16</v>
      </c>
      <c r="AB47" s="167">
        <f t="shared" si="15"/>
        <v>125</v>
      </c>
      <c r="AC47" s="167">
        <f t="shared" si="16"/>
        <v>2</v>
      </c>
      <c r="AD47" s="168">
        <f t="shared" si="17"/>
        <v>0.39438399999999996</v>
      </c>
    </row>
    <row r="48" spans="1:30" s="13" customFormat="1" ht="12.75" hidden="1">
      <c r="A48" s="189">
        <v>40</v>
      </c>
      <c r="B48" s="190" t="s">
        <v>147</v>
      </c>
      <c r="C48" s="204" t="s">
        <v>148</v>
      </c>
      <c r="D48" s="192" t="s">
        <v>17</v>
      </c>
      <c r="E48" s="166">
        <v>16</v>
      </c>
      <c r="F48" s="199">
        <v>7750</v>
      </c>
      <c r="G48" s="79">
        <v>2</v>
      </c>
      <c r="H48" s="194">
        <f t="shared" si="20"/>
        <v>24.696326079999999</v>
      </c>
      <c r="I48" s="195">
        <f t="shared" si="18"/>
        <v>16</v>
      </c>
      <c r="J48" s="196">
        <f t="shared" si="6"/>
        <v>4250</v>
      </c>
      <c r="K48" s="196">
        <f t="shared" si="7"/>
        <v>2</v>
      </c>
      <c r="L48" s="197">
        <f t="shared" si="8"/>
        <v>13.409056</v>
      </c>
      <c r="M48" s="195" t="str">
        <f t="shared" si="9"/>
        <v xml:space="preserve"> </v>
      </c>
      <c r="N48" s="196"/>
      <c r="O48" s="196"/>
      <c r="P48" s="197" t="str">
        <f t="shared" si="10"/>
        <v xml:space="preserve"> </v>
      </c>
      <c r="Q48" s="195">
        <f t="shared" si="23"/>
        <v>16</v>
      </c>
      <c r="R48" s="196">
        <f t="shared" si="0"/>
        <v>4250</v>
      </c>
      <c r="S48" s="196">
        <f t="shared" si="11"/>
        <v>2</v>
      </c>
      <c r="T48" s="197">
        <f t="shared" si="21"/>
        <v>13.409056</v>
      </c>
      <c r="U48" s="166" t="str">
        <f t="shared" si="2"/>
        <v xml:space="preserve"> </v>
      </c>
      <c r="V48" s="167">
        <f t="shared" si="12"/>
        <v>0</v>
      </c>
      <c r="W48" s="167">
        <f t="shared" si="3"/>
        <v>0</v>
      </c>
      <c r="X48" s="168" t="str">
        <f t="shared" si="13"/>
        <v xml:space="preserve"> </v>
      </c>
      <c r="Y48" s="164">
        <f t="shared" si="22"/>
        <v>16</v>
      </c>
      <c r="Z48" s="165">
        <f t="shared" si="14"/>
        <v>16</v>
      </c>
      <c r="AA48" s="166">
        <f t="shared" si="5"/>
        <v>16</v>
      </c>
      <c r="AB48" s="167">
        <f t="shared" si="15"/>
        <v>450</v>
      </c>
      <c r="AC48" s="167">
        <f t="shared" si="16"/>
        <v>2</v>
      </c>
      <c r="AD48" s="168">
        <f t="shared" si="17"/>
        <v>1.4197823999999999</v>
      </c>
    </row>
    <row r="49" spans="1:30" s="13" customFormat="1" ht="12.75" hidden="1">
      <c r="A49" s="189">
        <v>41</v>
      </c>
      <c r="B49" s="190" t="s">
        <v>147</v>
      </c>
      <c r="C49" s="204" t="s">
        <v>148</v>
      </c>
      <c r="D49" s="192" t="s">
        <v>17</v>
      </c>
      <c r="E49" s="166">
        <v>16</v>
      </c>
      <c r="F49" s="199">
        <v>8100</v>
      </c>
      <c r="G49" s="79">
        <v>2</v>
      </c>
      <c r="H49" s="194">
        <f t="shared" si="20"/>
        <v>25.811644031999997</v>
      </c>
      <c r="I49" s="195">
        <f t="shared" si="18"/>
        <v>16</v>
      </c>
      <c r="J49" s="196">
        <f t="shared" si="6"/>
        <v>3900</v>
      </c>
      <c r="K49" s="196">
        <f t="shared" si="7"/>
        <v>2</v>
      </c>
      <c r="L49" s="197">
        <f t="shared" si="8"/>
        <v>12.3047808</v>
      </c>
      <c r="M49" s="195" t="str">
        <f t="shared" si="9"/>
        <v xml:space="preserve"> </v>
      </c>
      <c r="N49" s="196"/>
      <c r="O49" s="196"/>
      <c r="P49" s="197" t="str">
        <f t="shared" si="10"/>
        <v xml:space="preserve"> </v>
      </c>
      <c r="Q49" s="195">
        <f t="shared" si="23"/>
        <v>16</v>
      </c>
      <c r="R49" s="196">
        <f t="shared" si="0"/>
        <v>3900</v>
      </c>
      <c r="S49" s="196">
        <f t="shared" si="11"/>
        <v>2</v>
      </c>
      <c r="T49" s="197">
        <f t="shared" si="21"/>
        <v>12.3047808</v>
      </c>
      <c r="U49" s="166" t="str">
        <f t="shared" si="2"/>
        <v xml:space="preserve"> </v>
      </c>
      <c r="V49" s="167">
        <f t="shared" si="12"/>
        <v>0</v>
      </c>
      <c r="W49" s="167">
        <f t="shared" si="3"/>
        <v>0</v>
      </c>
      <c r="X49" s="168" t="str">
        <f t="shared" si="13"/>
        <v xml:space="preserve"> </v>
      </c>
      <c r="Y49" s="164">
        <f t="shared" si="22"/>
        <v>16</v>
      </c>
      <c r="Z49" s="165">
        <f t="shared" si="14"/>
        <v>16</v>
      </c>
      <c r="AA49" s="166">
        <f t="shared" si="5"/>
        <v>16</v>
      </c>
      <c r="AB49" s="167">
        <f t="shared" si="15"/>
        <v>100</v>
      </c>
      <c r="AC49" s="167">
        <f t="shared" si="16"/>
        <v>2</v>
      </c>
      <c r="AD49" s="168">
        <f t="shared" si="17"/>
        <v>0.31550719999999999</v>
      </c>
    </row>
    <row r="50" spans="1:30" s="13" customFormat="1" ht="12.75" hidden="1">
      <c r="A50" s="189">
        <v>42</v>
      </c>
      <c r="B50" s="190" t="s">
        <v>147</v>
      </c>
      <c r="C50" s="204" t="s">
        <v>148</v>
      </c>
      <c r="D50" s="192" t="s">
        <v>17</v>
      </c>
      <c r="E50" s="166">
        <v>16</v>
      </c>
      <c r="F50" s="199">
        <v>8150</v>
      </c>
      <c r="G50" s="79">
        <v>4</v>
      </c>
      <c r="H50" s="194">
        <f t="shared" si="20"/>
        <v>51.941950335999998</v>
      </c>
      <c r="I50" s="195">
        <f t="shared" si="18"/>
        <v>16</v>
      </c>
      <c r="J50" s="196">
        <f t="shared" si="6"/>
        <v>3850</v>
      </c>
      <c r="K50" s="196">
        <f t="shared" si="7"/>
        <v>4</v>
      </c>
      <c r="L50" s="197">
        <f t="shared" si="8"/>
        <v>24.294054399999997</v>
      </c>
      <c r="M50" s="195" t="str">
        <f t="shared" si="9"/>
        <v xml:space="preserve"> </v>
      </c>
      <c r="N50" s="196"/>
      <c r="O50" s="196"/>
      <c r="P50" s="197" t="str">
        <f t="shared" si="10"/>
        <v xml:space="preserve"> </v>
      </c>
      <c r="Q50" s="195">
        <f t="shared" si="23"/>
        <v>16</v>
      </c>
      <c r="R50" s="196">
        <f t="shared" si="0"/>
        <v>3850</v>
      </c>
      <c r="S50" s="196">
        <f t="shared" si="11"/>
        <v>4</v>
      </c>
      <c r="T50" s="197">
        <f t="shared" si="21"/>
        <v>24.294054399999997</v>
      </c>
      <c r="U50" s="166" t="str">
        <f t="shared" si="2"/>
        <v xml:space="preserve"> </v>
      </c>
      <c r="V50" s="167">
        <f t="shared" si="12"/>
        <v>0</v>
      </c>
      <c r="W50" s="167">
        <f t="shared" si="3"/>
        <v>0</v>
      </c>
      <c r="X50" s="168" t="str">
        <f t="shared" si="13"/>
        <v xml:space="preserve"> </v>
      </c>
      <c r="Y50" s="164">
        <f t="shared" si="22"/>
        <v>16</v>
      </c>
      <c r="Z50" s="165">
        <f t="shared" si="14"/>
        <v>32</v>
      </c>
      <c r="AA50" s="166">
        <f t="shared" si="5"/>
        <v>16</v>
      </c>
      <c r="AB50" s="167">
        <f t="shared" si="15"/>
        <v>50</v>
      </c>
      <c r="AC50" s="167">
        <f t="shared" si="16"/>
        <v>4</v>
      </c>
      <c r="AD50" s="168">
        <f t="shared" si="17"/>
        <v>0.31550719999999999</v>
      </c>
    </row>
    <row r="51" spans="1:30" s="13" customFormat="1" ht="12.75" hidden="1">
      <c r="A51" s="189">
        <v>43</v>
      </c>
      <c r="B51" s="190" t="s">
        <v>147</v>
      </c>
      <c r="C51" s="204" t="s">
        <v>148</v>
      </c>
      <c r="D51" s="192" t="s">
        <v>17</v>
      </c>
      <c r="E51" s="166">
        <v>16</v>
      </c>
      <c r="F51" s="199">
        <v>8550</v>
      </c>
      <c r="G51" s="79">
        <v>4</v>
      </c>
      <c r="H51" s="194">
        <f t="shared" si="20"/>
        <v>54.491248511999999</v>
      </c>
      <c r="I51" s="195">
        <f t="shared" si="18"/>
        <v>16</v>
      </c>
      <c r="J51" s="196">
        <f t="shared" si="6"/>
        <v>3450</v>
      </c>
      <c r="K51" s="196">
        <f t="shared" si="7"/>
        <v>4</v>
      </c>
      <c r="L51" s="197">
        <f t="shared" si="8"/>
        <v>21.769996799999998</v>
      </c>
      <c r="M51" s="195" t="str">
        <f t="shared" si="9"/>
        <v xml:space="preserve"> </v>
      </c>
      <c r="N51" s="196"/>
      <c r="O51" s="196"/>
      <c r="P51" s="197" t="str">
        <f t="shared" si="10"/>
        <v xml:space="preserve"> </v>
      </c>
      <c r="Q51" s="195">
        <f t="shared" si="23"/>
        <v>16</v>
      </c>
      <c r="R51" s="196">
        <f t="shared" si="0"/>
        <v>3450</v>
      </c>
      <c r="S51" s="196">
        <f t="shared" si="11"/>
        <v>4</v>
      </c>
      <c r="T51" s="197">
        <f t="shared" si="21"/>
        <v>21.769996799999998</v>
      </c>
      <c r="U51" s="166" t="str">
        <f t="shared" si="2"/>
        <v xml:space="preserve"> </v>
      </c>
      <c r="V51" s="167">
        <f t="shared" si="12"/>
        <v>0</v>
      </c>
      <c r="W51" s="167">
        <f t="shared" si="3"/>
        <v>0</v>
      </c>
      <c r="X51" s="168" t="str">
        <f t="shared" si="13"/>
        <v xml:space="preserve"> </v>
      </c>
      <c r="Y51" s="164">
        <f t="shared" si="22"/>
        <v>16</v>
      </c>
      <c r="Z51" s="165">
        <f t="shared" si="14"/>
        <v>28</v>
      </c>
      <c r="AA51" s="166">
        <f t="shared" si="5"/>
        <v>16</v>
      </c>
      <c r="AB51" s="167">
        <f t="shared" si="15"/>
        <v>125</v>
      </c>
      <c r="AC51" s="167">
        <f t="shared" si="16"/>
        <v>4</v>
      </c>
      <c r="AD51" s="168">
        <f t="shared" si="17"/>
        <v>0.78876799999999991</v>
      </c>
    </row>
    <row r="52" spans="1:30" s="13" customFormat="1" ht="12.75" hidden="1">
      <c r="A52" s="189">
        <v>44</v>
      </c>
      <c r="B52" s="190" t="s">
        <v>147</v>
      </c>
      <c r="C52" s="204" t="s">
        <v>148</v>
      </c>
      <c r="D52" s="192" t="s">
        <v>17</v>
      </c>
      <c r="E52" s="166">
        <v>16</v>
      </c>
      <c r="F52" s="199">
        <v>9200</v>
      </c>
      <c r="G52" s="79">
        <v>4</v>
      </c>
      <c r="H52" s="194">
        <f t="shared" si="20"/>
        <v>58.633858048</v>
      </c>
      <c r="I52" s="195">
        <f t="shared" si="18"/>
        <v>16</v>
      </c>
      <c r="J52" s="196">
        <f t="shared" si="6"/>
        <v>2800</v>
      </c>
      <c r="K52" s="196">
        <f t="shared" si="7"/>
        <v>4</v>
      </c>
      <c r="L52" s="197">
        <f t="shared" si="8"/>
        <v>17.6684032</v>
      </c>
      <c r="M52" s="195" t="str">
        <f t="shared" si="9"/>
        <v xml:space="preserve"> </v>
      </c>
      <c r="N52" s="196"/>
      <c r="O52" s="196"/>
      <c r="P52" s="197" t="str">
        <f t="shared" si="10"/>
        <v xml:space="preserve"> </v>
      </c>
      <c r="Q52" s="195">
        <f t="shared" si="23"/>
        <v>16</v>
      </c>
      <c r="R52" s="196">
        <f t="shared" si="0"/>
        <v>2800</v>
      </c>
      <c r="S52" s="196">
        <f t="shared" si="11"/>
        <v>4</v>
      </c>
      <c r="T52" s="197">
        <f t="shared" si="21"/>
        <v>17.6684032</v>
      </c>
      <c r="U52" s="166" t="str">
        <f t="shared" si="2"/>
        <v xml:space="preserve"> </v>
      </c>
      <c r="V52" s="167">
        <f t="shared" si="12"/>
        <v>0</v>
      </c>
      <c r="W52" s="167">
        <f t="shared" si="3"/>
        <v>0</v>
      </c>
      <c r="X52" s="168" t="str">
        <f t="shared" si="13"/>
        <v xml:space="preserve"> </v>
      </c>
      <c r="Y52" s="164">
        <f t="shared" si="22"/>
        <v>16</v>
      </c>
      <c r="Z52" s="165">
        <f t="shared" si="14"/>
        <v>20</v>
      </c>
      <c r="AA52" s="166">
        <f t="shared" si="5"/>
        <v>16</v>
      </c>
      <c r="AB52" s="167">
        <f t="shared" si="15"/>
        <v>425</v>
      </c>
      <c r="AC52" s="167">
        <f t="shared" si="16"/>
        <v>4</v>
      </c>
      <c r="AD52" s="168">
        <f t="shared" si="17"/>
        <v>2.6818111999999998</v>
      </c>
    </row>
    <row r="53" spans="1:30" s="13" customFormat="1" ht="12.75" hidden="1">
      <c r="A53" s="189">
        <v>45</v>
      </c>
      <c r="B53" s="190" t="s">
        <v>147</v>
      </c>
      <c r="C53" s="204" t="s">
        <v>148</v>
      </c>
      <c r="D53" s="192" t="s">
        <v>17</v>
      </c>
      <c r="E53" s="166">
        <v>16</v>
      </c>
      <c r="F53" s="199">
        <v>9550</v>
      </c>
      <c r="G53" s="79">
        <v>4</v>
      </c>
      <c r="H53" s="194">
        <f t="shared" si="20"/>
        <v>60.864493951999997</v>
      </c>
      <c r="I53" s="195">
        <f t="shared" si="18"/>
        <v>16</v>
      </c>
      <c r="J53" s="196">
        <f t="shared" si="6"/>
        <v>2450</v>
      </c>
      <c r="K53" s="196">
        <f t="shared" si="7"/>
        <v>4</v>
      </c>
      <c r="L53" s="197">
        <f t="shared" si="8"/>
        <v>15.459852799999998</v>
      </c>
      <c r="M53" s="195" t="str">
        <f t="shared" si="9"/>
        <v xml:space="preserve"> </v>
      </c>
      <c r="N53" s="196"/>
      <c r="O53" s="196"/>
      <c r="P53" s="197" t="str">
        <f t="shared" si="10"/>
        <v xml:space="preserve"> </v>
      </c>
      <c r="Q53" s="195">
        <f t="shared" si="23"/>
        <v>16</v>
      </c>
      <c r="R53" s="196">
        <f t="shared" si="0"/>
        <v>2450</v>
      </c>
      <c r="S53" s="196">
        <f t="shared" si="11"/>
        <v>4</v>
      </c>
      <c r="T53" s="197">
        <f t="shared" si="21"/>
        <v>15.459852799999998</v>
      </c>
      <c r="U53" s="166" t="str">
        <f t="shared" si="2"/>
        <v xml:space="preserve"> </v>
      </c>
      <c r="V53" s="167">
        <f t="shared" si="12"/>
        <v>0</v>
      </c>
      <c r="W53" s="167">
        <f t="shared" si="3"/>
        <v>0</v>
      </c>
      <c r="X53" s="168" t="str">
        <f t="shared" si="13"/>
        <v xml:space="preserve"> </v>
      </c>
      <c r="Y53" s="164">
        <f t="shared" si="22"/>
        <v>16</v>
      </c>
      <c r="Z53" s="165">
        <f t="shared" si="14"/>
        <v>20</v>
      </c>
      <c r="AA53" s="166">
        <f t="shared" si="5"/>
        <v>16</v>
      </c>
      <c r="AB53" s="167">
        <f t="shared" si="15"/>
        <v>75</v>
      </c>
      <c r="AC53" s="167">
        <f t="shared" si="16"/>
        <v>4</v>
      </c>
      <c r="AD53" s="168">
        <f t="shared" si="17"/>
        <v>0.47326079999999998</v>
      </c>
    </row>
    <row r="54" spans="1:30" s="13" customFormat="1" ht="12.75" hidden="1">
      <c r="A54" s="189">
        <v>46</v>
      </c>
      <c r="B54" s="190" t="s">
        <v>150</v>
      </c>
      <c r="C54" s="191" t="s">
        <v>187</v>
      </c>
      <c r="D54" s="192" t="s">
        <v>17</v>
      </c>
      <c r="E54" s="166">
        <v>12</v>
      </c>
      <c r="F54" s="199">
        <v>1000</v>
      </c>
      <c r="G54" s="79">
        <v>8</v>
      </c>
      <c r="H54" s="194">
        <f t="shared" si="20"/>
        <v>7.1699011199999996</v>
      </c>
      <c r="I54" s="195" t="str">
        <f t="shared" si="18"/>
        <v xml:space="preserve"> </v>
      </c>
      <c r="J54" s="196">
        <f t="shared" si="6"/>
        <v>0</v>
      </c>
      <c r="K54" s="196">
        <f t="shared" si="7"/>
        <v>0</v>
      </c>
      <c r="L54" s="197" t="str">
        <f t="shared" si="8"/>
        <v xml:space="preserve"> </v>
      </c>
      <c r="M54" s="195" t="str">
        <f t="shared" si="9"/>
        <v xml:space="preserve"> </v>
      </c>
      <c r="N54" s="196"/>
      <c r="O54" s="196"/>
      <c r="P54" s="197" t="str">
        <f t="shared" si="10"/>
        <v xml:space="preserve"> </v>
      </c>
      <c r="Q54" s="195" t="str">
        <f t="shared" si="23"/>
        <v xml:space="preserve"> </v>
      </c>
      <c r="R54" s="196">
        <f t="shared" si="0"/>
        <v>0</v>
      </c>
      <c r="S54" s="196">
        <f t="shared" si="11"/>
        <v>0</v>
      </c>
      <c r="T54" s="197" t="str">
        <f t="shared" si="21"/>
        <v xml:space="preserve"> </v>
      </c>
      <c r="U54" s="166" t="str">
        <f t="shared" si="2"/>
        <v xml:space="preserve"> </v>
      </c>
      <c r="V54" s="167">
        <f t="shared" si="12"/>
        <v>0</v>
      </c>
      <c r="W54" s="167">
        <f t="shared" si="3"/>
        <v>0</v>
      </c>
      <c r="X54" s="168" t="str">
        <f t="shared" si="13"/>
        <v xml:space="preserve"> </v>
      </c>
      <c r="Y54" s="164" t="str">
        <f t="shared" si="22"/>
        <v xml:space="preserve"> </v>
      </c>
      <c r="Z54" s="165">
        <f t="shared" si="14"/>
        <v>0</v>
      </c>
      <c r="AA54" s="166" t="str">
        <f t="shared" si="5"/>
        <v xml:space="preserve"> </v>
      </c>
      <c r="AB54" s="167">
        <f t="shared" si="15"/>
        <v>0</v>
      </c>
      <c r="AC54" s="167">
        <f t="shared" si="16"/>
        <v>0</v>
      </c>
      <c r="AD54" s="168" t="str">
        <f t="shared" si="17"/>
        <v xml:space="preserve"> </v>
      </c>
    </row>
    <row r="55" spans="1:30" s="13" customFormat="1" ht="12.75" hidden="1">
      <c r="A55" s="189">
        <v>47</v>
      </c>
      <c r="B55" s="190" t="s">
        <v>150</v>
      </c>
      <c r="C55" s="191" t="s">
        <v>187</v>
      </c>
      <c r="D55" s="192" t="s">
        <v>17</v>
      </c>
      <c r="E55" s="166">
        <v>12</v>
      </c>
      <c r="F55" s="199">
        <v>1050</v>
      </c>
      <c r="G55" s="79">
        <v>10</v>
      </c>
      <c r="H55" s="194">
        <f t="shared" si="20"/>
        <v>9.4104952199999996</v>
      </c>
      <c r="I55" s="195" t="str">
        <f t="shared" si="18"/>
        <v xml:space="preserve"> </v>
      </c>
      <c r="J55" s="196">
        <f t="shared" si="6"/>
        <v>0</v>
      </c>
      <c r="K55" s="196">
        <f t="shared" si="7"/>
        <v>0</v>
      </c>
      <c r="L55" s="197" t="str">
        <f t="shared" si="8"/>
        <v xml:space="preserve"> </v>
      </c>
      <c r="M55" s="195" t="str">
        <f t="shared" si="9"/>
        <v xml:space="preserve"> </v>
      </c>
      <c r="N55" s="196"/>
      <c r="O55" s="196"/>
      <c r="P55" s="197" t="str">
        <f t="shared" si="10"/>
        <v xml:space="preserve"> </v>
      </c>
      <c r="Q55" s="195" t="str">
        <f t="shared" si="23"/>
        <v xml:space="preserve"> </v>
      </c>
      <c r="R55" s="196">
        <f t="shared" si="0"/>
        <v>0</v>
      </c>
      <c r="S55" s="196">
        <f t="shared" si="11"/>
        <v>0</v>
      </c>
      <c r="T55" s="197" t="str">
        <f t="shared" si="21"/>
        <v xml:space="preserve"> </v>
      </c>
      <c r="U55" s="166" t="str">
        <f t="shared" si="2"/>
        <v xml:space="preserve"> </v>
      </c>
      <c r="V55" s="167">
        <f t="shared" si="12"/>
        <v>0</v>
      </c>
      <c r="W55" s="167">
        <f t="shared" si="3"/>
        <v>0</v>
      </c>
      <c r="X55" s="168" t="str">
        <f t="shared" si="13"/>
        <v xml:space="preserve"> </v>
      </c>
      <c r="Y55" s="164" t="str">
        <f t="shared" si="22"/>
        <v xml:space="preserve"> </v>
      </c>
      <c r="Z55" s="165">
        <f t="shared" si="14"/>
        <v>0</v>
      </c>
      <c r="AA55" s="166" t="str">
        <f t="shared" si="5"/>
        <v xml:space="preserve"> </v>
      </c>
      <c r="AB55" s="167">
        <f t="shared" si="15"/>
        <v>0</v>
      </c>
      <c r="AC55" s="167">
        <f t="shared" si="16"/>
        <v>0</v>
      </c>
      <c r="AD55" s="168" t="str">
        <f t="shared" si="17"/>
        <v xml:space="preserve"> </v>
      </c>
    </row>
    <row r="56" spans="1:30" s="13" customFormat="1" ht="12.75" hidden="1">
      <c r="A56" s="189">
        <v>48</v>
      </c>
      <c r="B56" s="190" t="s">
        <v>150</v>
      </c>
      <c r="C56" s="191" t="s">
        <v>187</v>
      </c>
      <c r="D56" s="192" t="s">
        <v>17</v>
      </c>
      <c r="E56" s="166">
        <v>12</v>
      </c>
      <c r="F56" s="199">
        <v>1100</v>
      </c>
      <c r="G56" s="79">
        <v>24</v>
      </c>
      <c r="H56" s="194">
        <f t="shared" si="20"/>
        <v>23.660673695999996</v>
      </c>
      <c r="I56" s="195" t="str">
        <f t="shared" si="18"/>
        <v xml:space="preserve"> </v>
      </c>
      <c r="J56" s="196">
        <f t="shared" si="6"/>
        <v>0</v>
      </c>
      <c r="K56" s="196">
        <f t="shared" si="7"/>
        <v>0</v>
      </c>
      <c r="L56" s="197" t="str">
        <f t="shared" si="8"/>
        <v xml:space="preserve"> </v>
      </c>
      <c r="M56" s="195" t="str">
        <f t="shared" si="9"/>
        <v xml:space="preserve"> </v>
      </c>
      <c r="N56" s="196"/>
      <c r="O56" s="196"/>
      <c r="P56" s="197" t="str">
        <f t="shared" si="10"/>
        <v xml:space="preserve"> </v>
      </c>
      <c r="Q56" s="195" t="str">
        <f t="shared" si="23"/>
        <v xml:space="preserve"> </v>
      </c>
      <c r="R56" s="196">
        <f t="shared" si="0"/>
        <v>0</v>
      </c>
      <c r="S56" s="196">
        <f t="shared" si="11"/>
        <v>0</v>
      </c>
      <c r="T56" s="197" t="str">
        <f t="shared" si="21"/>
        <v xml:space="preserve"> </v>
      </c>
      <c r="U56" s="166" t="str">
        <f t="shared" si="2"/>
        <v xml:space="preserve"> </v>
      </c>
      <c r="V56" s="167">
        <f t="shared" si="12"/>
        <v>0</v>
      </c>
      <c r="W56" s="167">
        <f t="shared" si="3"/>
        <v>0</v>
      </c>
      <c r="X56" s="168" t="str">
        <f t="shared" si="13"/>
        <v xml:space="preserve"> </v>
      </c>
      <c r="Y56" s="164" t="str">
        <f t="shared" si="22"/>
        <v xml:space="preserve"> </v>
      </c>
      <c r="Z56" s="165">
        <f t="shared" si="14"/>
        <v>0</v>
      </c>
      <c r="AA56" s="166" t="str">
        <f t="shared" si="5"/>
        <v xml:space="preserve"> </v>
      </c>
      <c r="AB56" s="167">
        <f t="shared" si="15"/>
        <v>0</v>
      </c>
      <c r="AC56" s="167">
        <f t="shared" si="16"/>
        <v>0</v>
      </c>
      <c r="AD56" s="168" t="str">
        <f t="shared" si="17"/>
        <v xml:space="preserve"> </v>
      </c>
    </row>
    <row r="57" spans="1:30" s="13" customFormat="1" ht="12.75" hidden="1">
      <c r="A57" s="189">
        <v>49</v>
      </c>
      <c r="B57" s="190" t="s">
        <v>150</v>
      </c>
      <c r="C57" s="191" t="s">
        <v>187</v>
      </c>
      <c r="D57" s="192" t="s">
        <v>17</v>
      </c>
      <c r="E57" s="166">
        <v>12</v>
      </c>
      <c r="F57" s="199">
        <v>1150</v>
      </c>
      <c r="G57" s="79">
        <v>26</v>
      </c>
      <c r="H57" s="194">
        <f t="shared" si="20"/>
        <v>26.797505435999998</v>
      </c>
      <c r="I57" s="195" t="str">
        <f t="shared" si="18"/>
        <v xml:space="preserve"> </v>
      </c>
      <c r="J57" s="196">
        <f t="shared" si="6"/>
        <v>0</v>
      </c>
      <c r="K57" s="196">
        <f t="shared" si="7"/>
        <v>0</v>
      </c>
      <c r="L57" s="197" t="str">
        <f t="shared" si="8"/>
        <v xml:space="preserve"> </v>
      </c>
      <c r="M57" s="195" t="str">
        <f t="shared" si="9"/>
        <v xml:space="preserve"> </v>
      </c>
      <c r="N57" s="196"/>
      <c r="O57" s="196"/>
      <c r="P57" s="197" t="str">
        <f t="shared" si="10"/>
        <v xml:space="preserve"> </v>
      </c>
      <c r="Q57" s="195" t="str">
        <f t="shared" si="23"/>
        <v xml:space="preserve"> </v>
      </c>
      <c r="R57" s="196">
        <f t="shared" si="0"/>
        <v>0</v>
      </c>
      <c r="S57" s="196">
        <f t="shared" si="11"/>
        <v>0</v>
      </c>
      <c r="T57" s="197" t="str">
        <f t="shared" si="21"/>
        <v xml:space="preserve"> </v>
      </c>
      <c r="U57" s="166" t="str">
        <f t="shared" si="2"/>
        <v xml:space="preserve"> </v>
      </c>
      <c r="V57" s="167">
        <f t="shared" si="12"/>
        <v>0</v>
      </c>
      <c r="W57" s="167">
        <f t="shared" si="3"/>
        <v>0</v>
      </c>
      <c r="X57" s="168" t="str">
        <f t="shared" si="13"/>
        <v xml:space="preserve"> </v>
      </c>
      <c r="Y57" s="164" t="str">
        <f t="shared" si="22"/>
        <v xml:space="preserve"> </v>
      </c>
      <c r="Z57" s="165">
        <f t="shared" si="14"/>
        <v>0</v>
      </c>
      <c r="AA57" s="166" t="str">
        <f t="shared" si="5"/>
        <v xml:space="preserve"> </v>
      </c>
      <c r="AB57" s="167">
        <f t="shared" si="15"/>
        <v>0</v>
      </c>
      <c r="AC57" s="167">
        <f t="shared" si="16"/>
        <v>0</v>
      </c>
      <c r="AD57" s="168" t="str">
        <f t="shared" si="17"/>
        <v xml:space="preserve"> </v>
      </c>
    </row>
    <row r="58" spans="1:30" s="13" customFormat="1" ht="12.75" hidden="1">
      <c r="A58" s="189">
        <v>50</v>
      </c>
      <c r="B58" s="190" t="s">
        <v>150</v>
      </c>
      <c r="C58" s="191" t="s">
        <v>187</v>
      </c>
      <c r="D58" s="192" t="s">
        <v>17</v>
      </c>
      <c r="E58" s="166">
        <v>12</v>
      </c>
      <c r="F58" s="199">
        <v>1200</v>
      </c>
      <c r="G58" s="79">
        <v>2</v>
      </c>
      <c r="H58" s="194">
        <f t="shared" si="20"/>
        <v>2.1509703359999999</v>
      </c>
      <c r="I58" s="195" t="str">
        <f t="shared" si="18"/>
        <v xml:space="preserve"> </v>
      </c>
      <c r="J58" s="196">
        <f t="shared" si="6"/>
        <v>0</v>
      </c>
      <c r="K58" s="196">
        <f t="shared" si="7"/>
        <v>0</v>
      </c>
      <c r="L58" s="197" t="str">
        <f t="shared" si="8"/>
        <v xml:space="preserve"> </v>
      </c>
      <c r="M58" s="195" t="str">
        <f t="shared" si="9"/>
        <v xml:space="preserve"> </v>
      </c>
      <c r="N58" s="196"/>
      <c r="O58" s="196"/>
      <c r="P58" s="197" t="str">
        <f t="shared" si="10"/>
        <v xml:space="preserve"> </v>
      </c>
      <c r="Q58" s="195" t="str">
        <f t="shared" si="23"/>
        <v xml:space="preserve"> </v>
      </c>
      <c r="R58" s="196">
        <f t="shared" si="0"/>
        <v>0</v>
      </c>
      <c r="S58" s="196">
        <f t="shared" si="11"/>
        <v>0</v>
      </c>
      <c r="T58" s="197" t="str">
        <f t="shared" si="21"/>
        <v xml:space="preserve"> </v>
      </c>
      <c r="U58" s="166" t="str">
        <f t="shared" si="2"/>
        <v xml:space="preserve"> </v>
      </c>
      <c r="V58" s="167">
        <f t="shared" si="12"/>
        <v>0</v>
      </c>
      <c r="W58" s="167">
        <f t="shared" si="3"/>
        <v>0</v>
      </c>
      <c r="X58" s="168" t="str">
        <f t="shared" si="13"/>
        <v xml:space="preserve"> </v>
      </c>
      <c r="Y58" s="164" t="str">
        <f t="shared" si="22"/>
        <v xml:space="preserve"> </v>
      </c>
      <c r="Z58" s="165">
        <f t="shared" si="14"/>
        <v>0</v>
      </c>
      <c r="AA58" s="166" t="str">
        <f t="shared" si="5"/>
        <v xml:space="preserve"> </v>
      </c>
      <c r="AB58" s="167">
        <f t="shared" si="15"/>
        <v>0</v>
      </c>
      <c r="AC58" s="167">
        <f t="shared" si="16"/>
        <v>0</v>
      </c>
      <c r="AD58" s="168" t="str">
        <f t="shared" si="17"/>
        <v xml:space="preserve"> </v>
      </c>
    </row>
    <row r="59" spans="1:30" s="13" customFormat="1" ht="12.75" hidden="1">
      <c r="A59" s="189">
        <v>51</v>
      </c>
      <c r="B59" s="190" t="s">
        <v>150</v>
      </c>
      <c r="C59" s="191" t="s">
        <v>187</v>
      </c>
      <c r="D59" s="192" t="s">
        <v>17</v>
      </c>
      <c r="E59" s="166">
        <v>12</v>
      </c>
      <c r="F59" s="199">
        <v>1250</v>
      </c>
      <c r="G59" s="79">
        <v>4</v>
      </c>
      <c r="H59" s="194">
        <f t="shared" si="20"/>
        <v>4.4811882000000001</v>
      </c>
      <c r="I59" s="195" t="str">
        <f t="shared" si="18"/>
        <v xml:space="preserve"> </v>
      </c>
      <c r="J59" s="196">
        <f t="shared" si="6"/>
        <v>0</v>
      </c>
      <c r="K59" s="196">
        <f t="shared" si="7"/>
        <v>0</v>
      </c>
      <c r="L59" s="197" t="str">
        <f t="shared" si="8"/>
        <v xml:space="preserve"> </v>
      </c>
      <c r="M59" s="195" t="str">
        <f t="shared" si="9"/>
        <v xml:space="preserve"> </v>
      </c>
      <c r="N59" s="196"/>
      <c r="O59" s="196"/>
      <c r="P59" s="197" t="str">
        <f t="shared" si="10"/>
        <v xml:space="preserve"> </v>
      </c>
      <c r="Q59" s="195" t="str">
        <f t="shared" si="23"/>
        <v xml:space="preserve"> </v>
      </c>
      <c r="R59" s="196">
        <f t="shared" si="0"/>
        <v>0</v>
      </c>
      <c r="S59" s="196">
        <f t="shared" si="11"/>
        <v>0</v>
      </c>
      <c r="T59" s="197" t="str">
        <f t="shared" si="21"/>
        <v xml:space="preserve"> </v>
      </c>
      <c r="U59" s="166" t="str">
        <f t="shared" si="2"/>
        <v xml:space="preserve"> </v>
      </c>
      <c r="V59" s="167">
        <f t="shared" si="12"/>
        <v>0</v>
      </c>
      <c r="W59" s="167">
        <f t="shared" si="3"/>
        <v>0</v>
      </c>
      <c r="X59" s="168" t="str">
        <f t="shared" si="13"/>
        <v xml:space="preserve"> </v>
      </c>
      <c r="Y59" s="164" t="str">
        <f t="shared" si="22"/>
        <v xml:space="preserve"> </v>
      </c>
      <c r="Z59" s="165">
        <f t="shared" si="14"/>
        <v>0</v>
      </c>
      <c r="AA59" s="166" t="str">
        <f t="shared" si="5"/>
        <v xml:space="preserve"> </v>
      </c>
      <c r="AB59" s="167">
        <f t="shared" si="15"/>
        <v>0</v>
      </c>
      <c r="AC59" s="167">
        <f t="shared" si="16"/>
        <v>0</v>
      </c>
      <c r="AD59" s="168" t="str">
        <f t="shared" si="17"/>
        <v xml:space="preserve"> </v>
      </c>
    </row>
    <row r="60" spans="1:30" s="13" customFormat="1" ht="12.75" hidden="1">
      <c r="A60" s="189">
        <v>52</v>
      </c>
      <c r="B60" s="190" t="s">
        <v>150</v>
      </c>
      <c r="C60" s="191" t="s">
        <v>187</v>
      </c>
      <c r="D60" s="192" t="s">
        <v>17</v>
      </c>
      <c r="E60" s="166">
        <v>12</v>
      </c>
      <c r="F60" s="199">
        <v>1300</v>
      </c>
      <c r="G60" s="79">
        <v>4</v>
      </c>
      <c r="H60" s="194">
        <f t="shared" si="20"/>
        <v>4.6604357279999995</v>
      </c>
      <c r="I60" s="195" t="str">
        <f t="shared" si="18"/>
        <v xml:space="preserve"> </v>
      </c>
      <c r="J60" s="196">
        <f t="shared" si="6"/>
        <v>0</v>
      </c>
      <c r="K60" s="196">
        <f t="shared" si="7"/>
        <v>0</v>
      </c>
      <c r="L60" s="197" t="str">
        <f t="shared" si="8"/>
        <v xml:space="preserve"> </v>
      </c>
      <c r="M60" s="195" t="str">
        <f t="shared" si="9"/>
        <v xml:space="preserve"> </v>
      </c>
      <c r="N60" s="196"/>
      <c r="O60" s="196"/>
      <c r="P60" s="197" t="str">
        <f t="shared" si="10"/>
        <v xml:space="preserve"> </v>
      </c>
      <c r="Q60" s="195" t="str">
        <f t="shared" si="23"/>
        <v xml:space="preserve"> </v>
      </c>
      <c r="R60" s="196">
        <f t="shared" si="0"/>
        <v>0</v>
      </c>
      <c r="S60" s="196">
        <f t="shared" si="11"/>
        <v>0</v>
      </c>
      <c r="T60" s="197" t="str">
        <f t="shared" si="21"/>
        <v xml:space="preserve"> </v>
      </c>
      <c r="U60" s="166" t="str">
        <f t="shared" si="2"/>
        <v xml:space="preserve"> </v>
      </c>
      <c r="V60" s="167">
        <f t="shared" si="12"/>
        <v>0</v>
      </c>
      <c r="W60" s="167">
        <f t="shared" si="3"/>
        <v>0</v>
      </c>
      <c r="X60" s="168" t="str">
        <f t="shared" si="13"/>
        <v xml:space="preserve"> </v>
      </c>
      <c r="Y60" s="164" t="str">
        <f t="shared" si="22"/>
        <v xml:space="preserve"> </v>
      </c>
      <c r="Z60" s="165">
        <f t="shared" si="14"/>
        <v>0</v>
      </c>
      <c r="AA60" s="166" t="str">
        <f t="shared" si="5"/>
        <v xml:space="preserve"> </v>
      </c>
      <c r="AB60" s="167">
        <f t="shared" si="15"/>
        <v>0</v>
      </c>
      <c r="AC60" s="167">
        <f t="shared" si="16"/>
        <v>0</v>
      </c>
      <c r="AD60" s="168" t="str">
        <f t="shared" si="17"/>
        <v xml:space="preserve"> </v>
      </c>
    </row>
    <row r="61" spans="1:30" s="13" customFormat="1" ht="12.75" hidden="1">
      <c r="A61" s="189">
        <v>53</v>
      </c>
      <c r="B61" s="190" t="s">
        <v>150</v>
      </c>
      <c r="C61" s="191" t="s">
        <v>187</v>
      </c>
      <c r="D61" s="192" t="s">
        <v>17</v>
      </c>
      <c r="E61" s="166">
        <v>12</v>
      </c>
      <c r="F61" s="199">
        <v>1400</v>
      </c>
      <c r="G61" s="79">
        <v>92</v>
      </c>
      <c r="H61" s="194">
        <f t="shared" si="20"/>
        <v>115.43540803199998</v>
      </c>
      <c r="I61" s="195" t="str">
        <f t="shared" si="18"/>
        <v xml:space="preserve"> </v>
      </c>
      <c r="J61" s="196">
        <f t="shared" si="6"/>
        <v>0</v>
      </c>
      <c r="K61" s="196">
        <f t="shared" si="7"/>
        <v>0</v>
      </c>
      <c r="L61" s="197" t="str">
        <f t="shared" si="8"/>
        <v xml:space="preserve"> </v>
      </c>
      <c r="M61" s="195" t="str">
        <f t="shared" si="9"/>
        <v xml:space="preserve"> </v>
      </c>
      <c r="N61" s="196"/>
      <c r="O61" s="196"/>
      <c r="P61" s="197" t="str">
        <f t="shared" si="10"/>
        <v xml:space="preserve"> </v>
      </c>
      <c r="Q61" s="195" t="str">
        <f t="shared" si="23"/>
        <v xml:space="preserve"> </v>
      </c>
      <c r="R61" s="196">
        <f t="shared" si="0"/>
        <v>0</v>
      </c>
      <c r="S61" s="196">
        <f t="shared" si="11"/>
        <v>0</v>
      </c>
      <c r="T61" s="197" t="str">
        <f t="shared" si="21"/>
        <v xml:space="preserve"> </v>
      </c>
      <c r="U61" s="166" t="str">
        <f t="shared" si="2"/>
        <v xml:space="preserve"> </v>
      </c>
      <c r="V61" s="167">
        <f t="shared" si="12"/>
        <v>0</v>
      </c>
      <c r="W61" s="167">
        <f t="shared" si="3"/>
        <v>0</v>
      </c>
      <c r="X61" s="168" t="str">
        <f t="shared" si="13"/>
        <v xml:space="preserve"> </v>
      </c>
      <c r="Y61" s="164" t="str">
        <f t="shared" si="22"/>
        <v xml:space="preserve"> </v>
      </c>
      <c r="Z61" s="165">
        <f t="shared" si="14"/>
        <v>0</v>
      </c>
      <c r="AA61" s="166" t="str">
        <f t="shared" si="5"/>
        <v xml:space="preserve"> </v>
      </c>
      <c r="AB61" s="167">
        <f t="shared" si="15"/>
        <v>0</v>
      </c>
      <c r="AC61" s="167">
        <f t="shared" si="16"/>
        <v>0</v>
      </c>
      <c r="AD61" s="168" t="str">
        <f t="shared" si="17"/>
        <v xml:space="preserve"> </v>
      </c>
    </row>
    <row r="62" spans="1:30" s="13" customFormat="1" ht="12.75" hidden="1">
      <c r="A62" s="189">
        <v>54</v>
      </c>
      <c r="B62" s="190" t="s">
        <v>150</v>
      </c>
      <c r="C62" s="191" t="s">
        <v>187</v>
      </c>
      <c r="D62" s="192" t="s">
        <v>17</v>
      </c>
      <c r="E62" s="166">
        <v>12</v>
      </c>
      <c r="F62" s="199">
        <v>1500</v>
      </c>
      <c r="G62" s="79">
        <v>8</v>
      </c>
      <c r="H62" s="194">
        <f t="shared" si="20"/>
        <v>10.75485168</v>
      </c>
      <c r="I62" s="195" t="str">
        <f t="shared" si="18"/>
        <v xml:space="preserve"> </v>
      </c>
      <c r="J62" s="196">
        <f t="shared" si="6"/>
        <v>0</v>
      </c>
      <c r="K62" s="196">
        <f t="shared" si="7"/>
        <v>0</v>
      </c>
      <c r="L62" s="197" t="str">
        <f t="shared" si="8"/>
        <v xml:space="preserve"> </v>
      </c>
      <c r="M62" s="195" t="str">
        <f t="shared" si="9"/>
        <v xml:space="preserve"> </v>
      </c>
      <c r="N62" s="196"/>
      <c r="O62" s="196"/>
      <c r="P62" s="197" t="str">
        <f t="shared" si="10"/>
        <v xml:space="preserve"> </v>
      </c>
      <c r="Q62" s="195" t="str">
        <f t="shared" si="23"/>
        <v xml:space="preserve"> </v>
      </c>
      <c r="R62" s="196">
        <f t="shared" si="0"/>
        <v>0</v>
      </c>
      <c r="S62" s="196">
        <f t="shared" si="11"/>
        <v>0</v>
      </c>
      <c r="T62" s="197" t="str">
        <f t="shared" si="21"/>
        <v xml:space="preserve"> </v>
      </c>
      <c r="U62" s="166" t="str">
        <f t="shared" si="2"/>
        <v xml:space="preserve"> </v>
      </c>
      <c r="V62" s="167">
        <f t="shared" si="12"/>
        <v>0</v>
      </c>
      <c r="W62" s="167">
        <f t="shared" si="3"/>
        <v>0</v>
      </c>
      <c r="X62" s="168" t="str">
        <f t="shared" si="13"/>
        <v xml:space="preserve"> </v>
      </c>
      <c r="Y62" s="164" t="str">
        <f t="shared" si="22"/>
        <v xml:space="preserve"> </v>
      </c>
      <c r="Z62" s="165">
        <f t="shared" si="14"/>
        <v>0</v>
      </c>
      <c r="AA62" s="166" t="str">
        <f t="shared" si="5"/>
        <v xml:space="preserve"> </v>
      </c>
      <c r="AB62" s="167">
        <f t="shared" si="15"/>
        <v>0</v>
      </c>
      <c r="AC62" s="167">
        <f t="shared" si="16"/>
        <v>0</v>
      </c>
      <c r="AD62" s="168" t="str">
        <f t="shared" si="17"/>
        <v xml:space="preserve"> </v>
      </c>
    </row>
    <row r="63" spans="1:30" s="13" customFormat="1" ht="12.75" hidden="1">
      <c r="A63" s="189">
        <v>55</v>
      </c>
      <c r="B63" s="190" t="s">
        <v>150</v>
      </c>
      <c r="C63" s="191" t="s">
        <v>187</v>
      </c>
      <c r="D63" s="192" t="s">
        <v>17</v>
      </c>
      <c r="E63" s="166">
        <v>12</v>
      </c>
      <c r="F63" s="199">
        <v>1550</v>
      </c>
      <c r="G63" s="79">
        <v>6</v>
      </c>
      <c r="H63" s="194">
        <f t="shared" si="20"/>
        <v>8.3350100519999994</v>
      </c>
      <c r="I63" s="195" t="str">
        <f t="shared" si="18"/>
        <v xml:space="preserve"> </v>
      </c>
      <c r="J63" s="196">
        <f t="shared" si="6"/>
        <v>0</v>
      </c>
      <c r="K63" s="196">
        <f t="shared" si="7"/>
        <v>0</v>
      </c>
      <c r="L63" s="197" t="str">
        <f t="shared" si="8"/>
        <v xml:space="preserve"> </v>
      </c>
      <c r="M63" s="195" t="str">
        <f t="shared" si="9"/>
        <v xml:space="preserve"> </v>
      </c>
      <c r="N63" s="196"/>
      <c r="O63" s="196"/>
      <c r="P63" s="197" t="str">
        <f t="shared" si="10"/>
        <v xml:space="preserve"> </v>
      </c>
      <c r="Q63" s="195" t="str">
        <f t="shared" si="23"/>
        <v xml:space="preserve"> </v>
      </c>
      <c r="R63" s="196">
        <f t="shared" si="0"/>
        <v>0</v>
      </c>
      <c r="S63" s="196">
        <f t="shared" si="11"/>
        <v>0</v>
      </c>
      <c r="T63" s="197" t="str">
        <f t="shared" si="21"/>
        <v xml:space="preserve"> </v>
      </c>
      <c r="U63" s="166" t="str">
        <f t="shared" si="2"/>
        <v xml:space="preserve"> </v>
      </c>
      <c r="V63" s="167">
        <f t="shared" si="12"/>
        <v>0</v>
      </c>
      <c r="W63" s="167">
        <f t="shared" si="3"/>
        <v>0</v>
      </c>
      <c r="X63" s="168" t="str">
        <f t="shared" si="13"/>
        <v xml:space="preserve"> </v>
      </c>
      <c r="Y63" s="164" t="str">
        <f t="shared" si="22"/>
        <v xml:space="preserve"> </v>
      </c>
      <c r="Z63" s="165">
        <f t="shared" si="14"/>
        <v>0</v>
      </c>
      <c r="AA63" s="166" t="str">
        <f t="shared" si="5"/>
        <v xml:space="preserve"> </v>
      </c>
      <c r="AB63" s="167">
        <f t="shared" si="15"/>
        <v>0</v>
      </c>
      <c r="AC63" s="167">
        <f t="shared" si="16"/>
        <v>0</v>
      </c>
      <c r="AD63" s="168" t="str">
        <f t="shared" si="17"/>
        <v xml:space="preserve"> </v>
      </c>
    </row>
    <row r="64" spans="1:30" s="13" customFormat="1" ht="12.75" hidden="1">
      <c r="A64" s="189">
        <v>56</v>
      </c>
      <c r="B64" s="190" t="s">
        <v>150</v>
      </c>
      <c r="C64" s="191" t="s">
        <v>187</v>
      </c>
      <c r="D64" s="192" t="s">
        <v>17</v>
      </c>
      <c r="E64" s="166">
        <v>12</v>
      </c>
      <c r="F64" s="199">
        <v>1600</v>
      </c>
      <c r="G64" s="79">
        <v>388</v>
      </c>
      <c r="H64" s="194">
        <f t="shared" si="20"/>
        <v>556.38432691200001</v>
      </c>
      <c r="I64" s="195" t="str">
        <f t="shared" si="18"/>
        <v xml:space="preserve"> </v>
      </c>
      <c r="J64" s="196">
        <f t="shared" si="6"/>
        <v>0</v>
      </c>
      <c r="K64" s="196">
        <f t="shared" si="7"/>
        <v>0</v>
      </c>
      <c r="L64" s="197" t="str">
        <f t="shared" si="8"/>
        <v xml:space="preserve"> </v>
      </c>
      <c r="M64" s="195" t="str">
        <f t="shared" si="9"/>
        <v xml:space="preserve"> </v>
      </c>
      <c r="N64" s="196"/>
      <c r="O64" s="196"/>
      <c r="P64" s="197" t="str">
        <f t="shared" si="10"/>
        <v xml:space="preserve"> </v>
      </c>
      <c r="Q64" s="195" t="str">
        <f t="shared" si="23"/>
        <v xml:space="preserve"> </v>
      </c>
      <c r="R64" s="196">
        <f t="shared" si="0"/>
        <v>0</v>
      </c>
      <c r="S64" s="196">
        <f t="shared" si="11"/>
        <v>0</v>
      </c>
      <c r="T64" s="197" t="str">
        <f t="shared" si="21"/>
        <v xml:space="preserve"> </v>
      </c>
      <c r="U64" s="166" t="str">
        <f t="shared" si="2"/>
        <v xml:space="preserve"> </v>
      </c>
      <c r="V64" s="167">
        <f t="shared" si="12"/>
        <v>0</v>
      </c>
      <c r="W64" s="167">
        <f t="shared" si="3"/>
        <v>0</v>
      </c>
      <c r="X64" s="168" t="str">
        <f t="shared" si="13"/>
        <v xml:space="preserve"> </v>
      </c>
      <c r="Y64" s="164" t="str">
        <f t="shared" si="22"/>
        <v xml:space="preserve"> </v>
      </c>
      <c r="Z64" s="165">
        <f t="shared" si="14"/>
        <v>0</v>
      </c>
      <c r="AA64" s="166" t="str">
        <f t="shared" si="5"/>
        <v xml:space="preserve"> </v>
      </c>
      <c r="AB64" s="167">
        <f t="shared" si="15"/>
        <v>0</v>
      </c>
      <c r="AC64" s="167">
        <f t="shared" si="16"/>
        <v>0</v>
      </c>
      <c r="AD64" s="168" t="str">
        <f t="shared" si="17"/>
        <v xml:space="preserve"> </v>
      </c>
    </row>
    <row r="65" spans="1:30" s="13" customFormat="1" ht="12.75" hidden="1">
      <c r="A65" s="189">
        <v>57</v>
      </c>
      <c r="B65" s="190" t="s">
        <v>150</v>
      </c>
      <c r="C65" s="191" t="s">
        <v>187</v>
      </c>
      <c r="D65" s="192" t="s">
        <v>17</v>
      </c>
      <c r="E65" s="166">
        <v>12</v>
      </c>
      <c r="F65" s="199">
        <v>1650</v>
      </c>
      <c r="G65" s="79">
        <v>2</v>
      </c>
      <c r="H65" s="194">
        <f t="shared" si="20"/>
        <v>2.957584212</v>
      </c>
      <c r="I65" s="195" t="str">
        <f t="shared" si="18"/>
        <v xml:space="preserve"> </v>
      </c>
      <c r="J65" s="196">
        <f t="shared" si="6"/>
        <v>0</v>
      </c>
      <c r="K65" s="196">
        <f t="shared" si="7"/>
        <v>0</v>
      </c>
      <c r="L65" s="197" t="str">
        <f t="shared" si="8"/>
        <v xml:space="preserve"> </v>
      </c>
      <c r="M65" s="195" t="str">
        <f t="shared" si="9"/>
        <v xml:space="preserve"> </v>
      </c>
      <c r="N65" s="196"/>
      <c r="O65" s="196"/>
      <c r="P65" s="197" t="str">
        <f t="shared" si="10"/>
        <v xml:space="preserve"> </v>
      </c>
      <c r="Q65" s="195" t="str">
        <f t="shared" si="23"/>
        <v xml:space="preserve"> </v>
      </c>
      <c r="R65" s="196">
        <f t="shared" si="0"/>
        <v>0</v>
      </c>
      <c r="S65" s="196">
        <f t="shared" si="11"/>
        <v>0</v>
      </c>
      <c r="T65" s="197" t="str">
        <f t="shared" si="21"/>
        <v xml:space="preserve"> </v>
      </c>
      <c r="U65" s="166" t="str">
        <f t="shared" si="2"/>
        <v xml:space="preserve"> </v>
      </c>
      <c r="V65" s="167">
        <f t="shared" si="12"/>
        <v>0</v>
      </c>
      <c r="W65" s="167">
        <f t="shared" si="3"/>
        <v>0</v>
      </c>
      <c r="X65" s="168" t="str">
        <f t="shared" si="13"/>
        <v xml:space="preserve"> </v>
      </c>
      <c r="Y65" s="164" t="str">
        <f t="shared" si="22"/>
        <v xml:space="preserve"> </v>
      </c>
      <c r="Z65" s="165">
        <f t="shared" si="14"/>
        <v>0</v>
      </c>
      <c r="AA65" s="166" t="str">
        <f t="shared" si="5"/>
        <v xml:space="preserve"> </v>
      </c>
      <c r="AB65" s="167">
        <f t="shared" si="15"/>
        <v>0</v>
      </c>
      <c r="AC65" s="167">
        <f t="shared" si="16"/>
        <v>0</v>
      </c>
      <c r="AD65" s="168" t="str">
        <f t="shared" si="17"/>
        <v xml:space="preserve"> </v>
      </c>
    </row>
    <row r="66" spans="1:30" s="13" customFormat="1" ht="12.75" hidden="1">
      <c r="A66" s="189">
        <v>58</v>
      </c>
      <c r="B66" s="190" t="s">
        <v>150</v>
      </c>
      <c r="C66" s="191" t="s">
        <v>187</v>
      </c>
      <c r="D66" s="192" t="s">
        <v>17</v>
      </c>
      <c r="E66" s="166">
        <v>12</v>
      </c>
      <c r="F66" s="199">
        <v>1700</v>
      </c>
      <c r="G66" s="79">
        <v>2</v>
      </c>
      <c r="H66" s="194">
        <f t="shared" si="20"/>
        <v>3.0472079759999997</v>
      </c>
      <c r="I66" s="195" t="str">
        <f t="shared" si="18"/>
        <v xml:space="preserve"> </v>
      </c>
      <c r="J66" s="196">
        <f t="shared" si="6"/>
        <v>0</v>
      </c>
      <c r="K66" s="196">
        <f t="shared" si="7"/>
        <v>0</v>
      </c>
      <c r="L66" s="197" t="str">
        <f t="shared" si="8"/>
        <v xml:space="preserve"> </v>
      </c>
      <c r="M66" s="195" t="str">
        <f t="shared" si="9"/>
        <v xml:space="preserve"> </v>
      </c>
      <c r="N66" s="196"/>
      <c r="O66" s="196"/>
      <c r="P66" s="197" t="str">
        <f t="shared" si="10"/>
        <v xml:space="preserve"> </v>
      </c>
      <c r="Q66" s="195" t="str">
        <f t="shared" si="23"/>
        <v xml:space="preserve"> </v>
      </c>
      <c r="R66" s="196">
        <f t="shared" si="0"/>
        <v>0</v>
      </c>
      <c r="S66" s="196">
        <f t="shared" si="11"/>
        <v>0</v>
      </c>
      <c r="T66" s="197" t="str">
        <f t="shared" si="21"/>
        <v xml:space="preserve"> </v>
      </c>
      <c r="U66" s="166" t="str">
        <f t="shared" si="2"/>
        <v xml:space="preserve"> </v>
      </c>
      <c r="V66" s="167">
        <f t="shared" si="12"/>
        <v>0</v>
      </c>
      <c r="W66" s="167">
        <f t="shared" si="3"/>
        <v>0</v>
      </c>
      <c r="X66" s="168" t="str">
        <f t="shared" si="13"/>
        <v xml:space="preserve"> </v>
      </c>
      <c r="Y66" s="164" t="str">
        <f t="shared" si="22"/>
        <v xml:space="preserve"> </v>
      </c>
      <c r="Z66" s="165">
        <f t="shared" si="14"/>
        <v>0</v>
      </c>
      <c r="AA66" s="166" t="str">
        <f t="shared" si="5"/>
        <v xml:space="preserve"> </v>
      </c>
      <c r="AB66" s="167">
        <f t="shared" si="15"/>
        <v>0</v>
      </c>
      <c r="AC66" s="167">
        <f t="shared" si="16"/>
        <v>0</v>
      </c>
      <c r="AD66" s="168" t="str">
        <f t="shared" si="17"/>
        <v xml:space="preserve"> </v>
      </c>
    </row>
    <row r="67" spans="1:30" s="13" customFormat="1" ht="12.75" hidden="1">
      <c r="A67" s="189">
        <v>59</v>
      </c>
      <c r="B67" s="190" t="s">
        <v>150</v>
      </c>
      <c r="C67" s="191" t="s">
        <v>187</v>
      </c>
      <c r="D67" s="192" t="s">
        <v>17</v>
      </c>
      <c r="E67" s="166">
        <v>12</v>
      </c>
      <c r="F67" s="199">
        <v>350</v>
      </c>
      <c r="G67" s="79">
        <v>2</v>
      </c>
      <c r="H67" s="194">
        <f t="shared" si="20"/>
        <v>0.62736634799999991</v>
      </c>
      <c r="I67" s="195" t="str">
        <f t="shared" si="18"/>
        <v xml:space="preserve"> </v>
      </c>
      <c r="J67" s="196">
        <f t="shared" si="6"/>
        <v>0</v>
      </c>
      <c r="K67" s="196">
        <f t="shared" si="7"/>
        <v>0</v>
      </c>
      <c r="L67" s="197" t="str">
        <f t="shared" si="8"/>
        <v xml:space="preserve"> </v>
      </c>
      <c r="M67" s="195" t="str">
        <f t="shared" si="9"/>
        <v xml:space="preserve"> </v>
      </c>
      <c r="N67" s="196"/>
      <c r="O67" s="196"/>
      <c r="P67" s="197" t="str">
        <f t="shared" si="10"/>
        <v xml:space="preserve"> </v>
      </c>
      <c r="Q67" s="195" t="str">
        <f t="shared" si="23"/>
        <v xml:space="preserve"> </v>
      </c>
      <c r="R67" s="196">
        <f t="shared" si="0"/>
        <v>0</v>
      </c>
      <c r="S67" s="196">
        <f t="shared" si="11"/>
        <v>0</v>
      </c>
      <c r="T67" s="197" t="str">
        <f t="shared" si="21"/>
        <v xml:space="preserve"> </v>
      </c>
      <c r="U67" s="166" t="str">
        <f t="shared" si="2"/>
        <v xml:space="preserve"> </v>
      </c>
      <c r="V67" s="167">
        <f t="shared" si="12"/>
        <v>0</v>
      </c>
      <c r="W67" s="167">
        <f t="shared" si="3"/>
        <v>0</v>
      </c>
      <c r="X67" s="168" t="str">
        <f t="shared" si="13"/>
        <v xml:space="preserve"> </v>
      </c>
      <c r="Y67" s="164" t="str">
        <f t="shared" si="22"/>
        <v xml:space="preserve"> </v>
      </c>
      <c r="Z67" s="165">
        <f t="shared" si="14"/>
        <v>0</v>
      </c>
      <c r="AA67" s="166" t="str">
        <f t="shared" si="5"/>
        <v xml:space="preserve"> </v>
      </c>
      <c r="AB67" s="167">
        <f t="shared" si="15"/>
        <v>0</v>
      </c>
      <c r="AC67" s="167">
        <f t="shared" si="16"/>
        <v>0</v>
      </c>
      <c r="AD67" s="168" t="str">
        <f t="shared" si="17"/>
        <v xml:space="preserve"> </v>
      </c>
    </row>
    <row r="68" spans="1:30" s="13" customFormat="1" ht="12.75" hidden="1">
      <c r="A68" s="189">
        <v>60</v>
      </c>
      <c r="B68" s="190" t="s">
        <v>150</v>
      </c>
      <c r="C68" s="191" t="s">
        <v>187</v>
      </c>
      <c r="D68" s="192" t="s">
        <v>17</v>
      </c>
      <c r="E68" s="166">
        <v>12</v>
      </c>
      <c r="F68" s="199">
        <v>400</v>
      </c>
      <c r="G68" s="79">
        <v>12</v>
      </c>
      <c r="H68" s="194">
        <f t="shared" si="20"/>
        <v>4.3019406719999997</v>
      </c>
      <c r="I68" s="195" t="str">
        <f t="shared" si="18"/>
        <v xml:space="preserve"> </v>
      </c>
      <c r="J68" s="196">
        <f t="shared" si="6"/>
        <v>0</v>
      </c>
      <c r="K68" s="196">
        <f t="shared" si="7"/>
        <v>0</v>
      </c>
      <c r="L68" s="197" t="str">
        <f t="shared" si="8"/>
        <v xml:space="preserve"> </v>
      </c>
      <c r="M68" s="195" t="str">
        <f t="shared" si="9"/>
        <v xml:space="preserve"> </v>
      </c>
      <c r="N68" s="196"/>
      <c r="O68" s="196"/>
      <c r="P68" s="197" t="str">
        <f t="shared" si="10"/>
        <v xml:space="preserve"> </v>
      </c>
      <c r="Q68" s="195" t="str">
        <f t="shared" si="23"/>
        <v xml:space="preserve"> </v>
      </c>
      <c r="R68" s="196">
        <f t="shared" si="0"/>
        <v>0</v>
      </c>
      <c r="S68" s="196">
        <f t="shared" si="11"/>
        <v>0</v>
      </c>
      <c r="T68" s="197" t="str">
        <f t="shared" si="21"/>
        <v xml:space="preserve"> </v>
      </c>
      <c r="U68" s="166" t="str">
        <f t="shared" si="2"/>
        <v xml:space="preserve"> </v>
      </c>
      <c r="V68" s="167">
        <f t="shared" si="12"/>
        <v>0</v>
      </c>
      <c r="W68" s="167">
        <f t="shared" si="3"/>
        <v>0</v>
      </c>
      <c r="X68" s="168" t="str">
        <f t="shared" si="13"/>
        <v xml:space="preserve"> </v>
      </c>
      <c r="Y68" s="164" t="str">
        <f t="shared" si="22"/>
        <v xml:space="preserve"> </v>
      </c>
      <c r="Z68" s="165">
        <f t="shared" si="14"/>
        <v>0</v>
      </c>
      <c r="AA68" s="166" t="str">
        <f t="shared" si="5"/>
        <v xml:space="preserve"> </v>
      </c>
      <c r="AB68" s="167">
        <f t="shared" si="15"/>
        <v>0</v>
      </c>
      <c r="AC68" s="167">
        <f t="shared" si="16"/>
        <v>0</v>
      </c>
      <c r="AD68" s="168" t="str">
        <f t="shared" si="17"/>
        <v xml:space="preserve"> </v>
      </c>
    </row>
    <row r="69" spans="1:30" s="13" customFormat="1" ht="12.75" hidden="1">
      <c r="A69" s="189">
        <v>61</v>
      </c>
      <c r="B69" s="190" t="s">
        <v>150</v>
      </c>
      <c r="C69" s="191" t="s">
        <v>187</v>
      </c>
      <c r="D69" s="192" t="s">
        <v>17</v>
      </c>
      <c r="E69" s="166">
        <v>12</v>
      </c>
      <c r="F69" s="199">
        <v>450</v>
      </c>
      <c r="G69" s="79">
        <v>10</v>
      </c>
      <c r="H69" s="194">
        <f t="shared" si="20"/>
        <v>4.0330693799999988</v>
      </c>
      <c r="I69" s="195" t="str">
        <f t="shared" si="18"/>
        <v xml:space="preserve"> </v>
      </c>
      <c r="J69" s="196">
        <f t="shared" si="6"/>
        <v>0</v>
      </c>
      <c r="K69" s="196">
        <f t="shared" ref="K69:K122" si="24">IF(J69&gt;0,G69,0)</f>
        <v>0</v>
      </c>
      <c r="L69" s="197" t="str">
        <f t="shared" si="8"/>
        <v xml:space="preserve"> </v>
      </c>
      <c r="M69" s="195" t="str">
        <f t="shared" si="9"/>
        <v xml:space="preserve"> </v>
      </c>
      <c r="N69" s="196"/>
      <c r="O69" s="196"/>
      <c r="P69" s="197" t="str">
        <f t="shared" si="10"/>
        <v xml:space="preserve"> </v>
      </c>
      <c r="Q69" s="195" t="str">
        <f t="shared" si="23"/>
        <v xml:space="preserve"> </v>
      </c>
      <c r="R69" s="196">
        <f t="shared" si="0"/>
        <v>0</v>
      </c>
      <c r="S69" s="196">
        <f t="shared" si="11"/>
        <v>0</v>
      </c>
      <c r="T69" s="197" t="str">
        <f t="shared" si="21"/>
        <v xml:space="preserve"> </v>
      </c>
      <c r="U69" s="166" t="str">
        <f t="shared" si="2"/>
        <v xml:space="preserve"> </v>
      </c>
      <c r="V69" s="167">
        <f t="shared" si="12"/>
        <v>0</v>
      </c>
      <c r="W69" s="167">
        <f t="shared" si="3"/>
        <v>0</v>
      </c>
      <c r="X69" s="168" t="str">
        <f t="shared" ref="X69:X122" si="25">IF(V69&gt;0,$E69*$E69*V69*3.14/4*0.00000785*W69," ")</f>
        <v xml:space="preserve"> </v>
      </c>
      <c r="Y69" s="164" t="str">
        <f t="shared" si="22"/>
        <v xml:space="preserve"> </v>
      </c>
      <c r="Z69" s="165">
        <f t="shared" si="14"/>
        <v>0</v>
      </c>
      <c r="AA69" s="166" t="str">
        <f t="shared" si="5"/>
        <v xml:space="preserve"> </v>
      </c>
      <c r="AB69" s="167">
        <f t="shared" si="15"/>
        <v>0</v>
      </c>
      <c r="AC69" s="167">
        <f t="shared" si="16"/>
        <v>0</v>
      </c>
      <c r="AD69" s="168" t="str">
        <f t="shared" ref="AD69:AD122" si="26">IF(AB69&gt;0,$E69*$E69*AB69*3.14/4*0.00000785*AC69," ")</f>
        <v xml:space="preserve"> </v>
      </c>
    </row>
    <row r="70" spans="1:30" s="13" customFormat="1" ht="12.75" hidden="1">
      <c r="A70" s="189">
        <v>62</v>
      </c>
      <c r="B70" s="190" t="s">
        <v>150</v>
      </c>
      <c r="C70" s="191" t="s">
        <v>187</v>
      </c>
      <c r="D70" s="192" t="s">
        <v>17</v>
      </c>
      <c r="E70" s="166">
        <v>12</v>
      </c>
      <c r="F70" s="199">
        <v>650</v>
      </c>
      <c r="G70" s="79">
        <v>2</v>
      </c>
      <c r="H70" s="194">
        <f>E70*E70*F70*3.14/4*0.00000785*G70*1.01</f>
        <v>1.1651089319999999</v>
      </c>
      <c r="I70" s="195" t="str">
        <f t="shared" si="18"/>
        <v xml:space="preserve"> </v>
      </c>
      <c r="J70" s="196">
        <f t="shared" si="6"/>
        <v>0</v>
      </c>
      <c r="K70" s="196">
        <f t="shared" si="24"/>
        <v>0</v>
      </c>
      <c r="L70" s="197" t="str">
        <f t="shared" si="8"/>
        <v xml:space="preserve"> </v>
      </c>
      <c r="M70" s="195" t="str">
        <f t="shared" si="9"/>
        <v xml:space="preserve"> </v>
      </c>
      <c r="N70" s="196"/>
      <c r="O70" s="196"/>
      <c r="P70" s="197" t="str">
        <f t="shared" si="10"/>
        <v xml:space="preserve"> </v>
      </c>
      <c r="Q70" s="195" t="str">
        <f t="shared" si="23"/>
        <v xml:space="preserve"> </v>
      </c>
      <c r="R70" s="196">
        <f t="shared" si="0"/>
        <v>0</v>
      </c>
      <c r="S70" s="196">
        <f t="shared" si="11"/>
        <v>0</v>
      </c>
      <c r="T70" s="197" t="str">
        <f t="shared" si="21"/>
        <v xml:space="preserve"> </v>
      </c>
      <c r="U70" s="166" t="str">
        <f t="shared" si="2"/>
        <v xml:space="preserve"> </v>
      </c>
      <c r="V70" s="167">
        <f t="shared" si="12"/>
        <v>0</v>
      </c>
      <c r="W70" s="167">
        <f t="shared" si="3"/>
        <v>0</v>
      </c>
      <c r="X70" s="168" t="str">
        <f t="shared" si="25"/>
        <v xml:space="preserve"> </v>
      </c>
      <c r="Y70" s="164" t="str">
        <f t="shared" si="22"/>
        <v xml:space="preserve"> </v>
      </c>
      <c r="Z70" s="165">
        <f t="shared" si="14"/>
        <v>0</v>
      </c>
      <c r="AA70" s="166" t="str">
        <f t="shared" si="5"/>
        <v xml:space="preserve"> </v>
      </c>
      <c r="AB70" s="167">
        <f t="shared" si="15"/>
        <v>0</v>
      </c>
      <c r="AC70" s="167">
        <f t="shared" si="16"/>
        <v>0</v>
      </c>
      <c r="AD70" s="168" t="str">
        <f t="shared" si="26"/>
        <v xml:space="preserve"> </v>
      </c>
    </row>
    <row r="71" spans="1:30" s="13" customFormat="1" ht="12.75" hidden="1">
      <c r="A71" s="189">
        <v>63</v>
      </c>
      <c r="B71" s="190" t="s">
        <v>150</v>
      </c>
      <c r="C71" s="191" t="s">
        <v>187</v>
      </c>
      <c r="D71" s="192" t="s">
        <v>17</v>
      </c>
      <c r="E71" s="166">
        <v>12</v>
      </c>
      <c r="F71" s="199">
        <v>700</v>
      </c>
      <c r="G71" s="79">
        <v>16</v>
      </c>
      <c r="H71" s="194">
        <f t="shared" ref="H71:H122" si="27">E71*E71*F71*3.14/4*0.00000785*G71*1.01</f>
        <v>10.037861567999999</v>
      </c>
      <c r="I71" s="195" t="str">
        <f t="shared" si="18"/>
        <v xml:space="preserve"> </v>
      </c>
      <c r="J71" s="196">
        <f t="shared" si="6"/>
        <v>0</v>
      </c>
      <c r="K71" s="196">
        <f t="shared" si="24"/>
        <v>0</v>
      </c>
      <c r="L71" s="197" t="str">
        <f t="shared" si="8"/>
        <v xml:space="preserve"> </v>
      </c>
      <c r="M71" s="195" t="str">
        <f t="shared" si="9"/>
        <v xml:space="preserve"> </v>
      </c>
      <c r="N71" s="196"/>
      <c r="O71" s="196"/>
      <c r="P71" s="197" t="str">
        <f t="shared" si="10"/>
        <v xml:space="preserve"> </v>
      </c>
      <c r="Q71" s="195" t="str">
        <f t="shared" si="23"/>
        <v xml:space="preserve"> </v>
      </c>
      <c r="R71" s="196">
        <f t="shared" si="0"/>
        <v>0</v>
      </c>
      <c r="S71" s="196">
        <f t="shared" si="11"/>
        <v>0</v>
      </c>
      <c r="T71" s="197" t="str">
        <f t="shared" si="21"/>
        <v xml:space="preserve"> </v>
      </c>
      <c r="U71" s="166" t="str">
        <f t="shared" si="2"/>
        <v xml:space="preserve"> </v>
      </c>
      <c r="V71" s="167">
        <f t="shared" si="12"/>
        <v>0</v>
      </c>
      <c r="W71" s="167">
        <f t="shared" si="3"/>
        <v>0</v>
      </c>
      <c r="X71" s="168" t="str">
        <f t="shared" si="25"/>
        <v xml:space="preserve"> </v>
      </c>
      <c r="Y71" s="164" t="str">
        <f t="shared" ref="Y71:Y87" si="28">IF(Z71&gt;0,$E71," ")</f>
        <v xml:space="preserve"> </v>
      </c>
      <c r="Z71" s="165">
        <f t="shared" si="14"/>
        <v>0</v>
      </c>
      <c r="AA71" s="166" t="str">
        <f t="shared" si="5"/>
        <v xml:space="preserve"> </v>
      </c>
      <c r="AB71" s="167">
        <f t="shared" si="15"/>
        <v>0</v>
      </c>
      <c r="AC71" s="167">
        <f t="shared" si="16"/>
        <v>0</v>
      </c>
      <c r="AD71" s="168" t="str">
        <f t="shared" si="26"/>
        <v xml:space="preserve"> </v>
      </c>
    </row>
    <row r="72" spans="1:30" s="13" customFormat="1" ht="12.75" hidden="1">
      <c r="A72" s="189">
        <v>64</v>
      </c>
      <c r="B72" s="190" t="s">
        <v>150</v>
      </c>
      <c r="C72" s="191" t="s">
        <v>187</v>
      </c>
      <c r="D72" s="192" t="s">
        <v>17</v>
      </c>
      <c r="E72" s="166">
        <v>12</v>
      </c>
      <c r="F72" s="199">
        <v>750</v>
      </c>
      <c r="G72" s="79">
        <v>22</v>
      </c>
      <c r="H72" s="194">
        <f t="shared" si="27"/>
        <v>14.78792106</v>
      </c>
      <c r="I72" s="195" t="str">
        <f t="shared" si="18"/>
        <v xml:space="preserve"> </v>
      </c>
      <c r="J72" s="196">
        <f t="shared" si="6"/>
        <v>0</v>
      </c>
      <c r="K72" s="196">
        <f t="shared" si="24"/>
        <v>0</v>
      </c>
      <c r="L72" s="197" t="str">
        <f t="shared" si="8"/>
        <v xml:space="preserve"> </v>
      </c>
      <c r="M72" s="195" t="str">
        <f t="shared" si="9"/>
        <v xml:space="preserve"> </v>
      </c>
      <c r="N72" s="196"/>
      <c r="O72" s="196"/>
      <c r="P72" s="197" t="str">
        <f t="shared" si="10"/>
        <v xml:space="preserve"> </v>
      </c>
      <c r="Q72" s="195" t="str">
        <f t="shared" si="23"/>
        <v xml:space="preserve"> </v>
      </c>
      <c r="R72" s="196">
        <f t="shared" si="0"/>
        <v>0</v>
      </c>
      <c r="S72" s="196">
        <f t="shared" si="11"/>
        <v>0</v>
      </c>
      <c r="T72" s="197" t="str">
        <f t="shared" si="21"/>
        <v xml:space="preserve"> </v>
      </c>
      <c r="U72" s="166" t="str">
        <f t="shared" si="2"/>
        <v xml:space="preserve"> </v>
      </c>
      <c r="V72" s="167">
        <f t="shared" si="12"/>
        <v>0</v>
      </c>
      <c r="W72" s="167">
        <f t="shared" si="3"/>
        <v>0</v>
      </c>
      <c r="X72" s="168" t="str">
        <f t="shared" si="25"/>
        <v xml:space="preserve"> </v>
      </c>
      <c r="Y72" s="164" t="str">
        <f t="shared" si="28"/>
        <v xml:space="preserve"> </v>
      </c>
      <c r="Z72" s="165">
        <f t="shared" si="14"/>
        <v>0</v>
      </c>
      <c r="AA72" s="166" t="str">
        <f t="shared" si="5"/>
        <v xml:space="preserve"> </v>
      </c>
      <c r="AB72" s="167">
        <f t="shared" si="15"/>
        <v>0</v>
      </c>
      <c r="AC72" s="167">
        <f t="shared" si="16"/>
        <v>0</v>
      </c>
      <c r="AD72" s="168" t="str">
        <f t="shared" si="26"/>
        <v xml:space="preserve"> </v>
      </c>
    </row>
    <row r="73" spans="1:30" s="13" customFormat="1" ht="12.75" hidden="1">
      <c r="A73" s="189">
        <v>65</v>
      </c>
      <c r="B73" s="190" t="s">
        <v>150</v>
      </c>
      <c r="C73" s="191" t="s">
        <v>187</v>
      </c>
      <c r="D73" s="192" t="s">
        <v>17</v>
      </c>
      <c r="E73" s="166">
        <v>12</v>
      </c>
      <c r="F73" s="199">
        <v>800</v>
      </c>
      <c r="G73" s="79">
        <v>2</v>
      </c>
      <c r="H73" s="194">
        <f t="shared" si="27"/>
        <v>1.4339802239999999</v>
      </c>
      <c r="I73" s="195" t="str">
        <f t="shared" si="18"/>
        <v xml:space="preserve"> </v>
      </c>
      <c r="J73" s="196">
        <f t="shared" si="6"/>
        <v>0</v>
      </c>
      <c r="K73" s="196">
        <f t="shared" si="24"/>
        <v>0</v>
      </c>
      <c r="L73" s="197" t="str">
        <f t="shared" si="8"/>
        <v xml:space="preserve"> </v>
      </c>
      <c r="M73" s="195" t="str">
        <f t="shared" si="9"/>
        <v xml:space="preserve"> </v>
      </c>
      <c r="N73" s="196"/>
      <c r="O73" s="196"/>
      <c r="P73" s="197" t="str">
        <f t="shared" si="10"/>
        <v xml:space="preserve"> </v>
      </c>
      <c r="Q73" s="195" t="str">
        <f t="shared" si="23"/>
        <v xml:space="preserve"> </v>
      </c>
      <c r="R73" s="196">
        <f t="shared" ref="R73:R113" si="29">IF($E73=25,IF((12000-$F73-N73)&gt;=787,12000-$F73-N73,0),IF($E73=20,IF((12000-$F73-N73)&gt;=600,12000-$F73-N73,0),IF($E73=16,IF((12000-$F73-N73)&gt;=475,12000-$F73-N73,0),0)))</f>
        <v>0</v>
      </c>
      <c r="S73" s="196">
        <f t="shared" si="11"/>
        <v>0</v>
      </c>
      <c r="T73" s="197" t="str">
        <f t="shared" ref="T73:T104" si="30">IF(R73&gt;0,$E73*$E73*R73*3.14/4*0.00000785*S73," ")</f>
        <v xml:space="preserve"> </v>
      </c>
      <c r="U73" s="166" t="str">
        <f t="shared" ref="U73:U136" si="31">IF(V73&gt;0,E73," ")</f>
        <v xml:space="preserve"> </v>
      </c>
      <c r="V73" s="167">
        <f t="shared" si="12"/>
        <v>0</v>
      </c>
      <c r="W73" s="167">
        <f t="shared" ref="W73:W136" si="32">IF(V73&gt;0,G73,0)</f>
        <v>0</v>
      </c>
      <c r="X73" s="168" t="str">
        <f t="shared" si="25"/>
        <v xml:space="preserve"> </v>
      </c>
      <c r="Y73" s="164" t="str">
        <f t="shared" si="28"/>
        <v xml:space="preserve"> </v>
      </c>
      <c r="Z73" s="165">
        <f t="shared" si="14"/>
        <v>0</v>
      </c>
      <c r="AA73" s="166" t="str">
        <f t="shared" ref="AA73:AA136" si="33">IF(AB73&gt;0,E73," ")</f>
        <v xml:space="preserve"> </v>
      </c>
      <c r="AB73" s="167">
        <f t="shared" si="15"/>
        <v>0</v>
      </c>
      <c r="AC73" s="167">
        <f t="shared" si="16"/>
        <v>0</v>
      </c>
      <c r="AD73" s="168" t="str">
        <f t="shared" si="26"/>
        <v xml:space="preserve"> </v>
      </c>
    </row>
    <row r="74" spans="1:30" s="13" customFormat="1" ht="12.75" hidden="1">
      <c r="A74" s="189">
        <v>66</v>
      </c>
      <c r="B74" s="190" t="s">
        <v>150</v>
      </c>
      <c r="C74" s="191" t="s">
        <v>187</v>
      </c>
      <c r="D74" s="192" t="s">
        <v>17</v>
      </c>
      <c r="E74" s="166">
        <v>12</v>
      </c>
      <c r="F74" s="199">
        <v>850</v>
      </c>
      <c r="G74" s="79">
        <v>40</v>
      </c>
      <c r="H74" s="194">
        <f t="shared" si="27"/>
        <v>30.472079759999996</v>
      </c>
      <c r="I74" s="195" t="str">
        <f t="shared" si="18"/>
        <v xml:space="preserve"> </v>
      </c>
      <c r="J74" s="196">
        <f t="shared" si="6"/>
        <v>0</v>
      </c>
      <c r="K74" s="196">
        <f t="shared" si="24"/>
        <v>0</v>
      </c>
      <c r="L74" s="197" t="str">
        <f t="shared" si="8"/>
        <v xml:space="preserve"> </v>
      </c>
      <c r="M74" s="195" t="str">
        <f t="shared" ref="M74:M137" si="34">IF(N74&gt;0,$E74," ")</f>
        <v xml:space="preserve"> </v>
      </c>
      <c r="N74" s="196"/>
      <c r="O74" s="196"/>
      <c r="P74" s="197" t="str">
        <f t="shared" ref="P74:P137" si="35">IF(N74&gt;0,$E74*$E74*N74*3.14/4*0.00000785*O74," ")</f>
        <v xml:space="preserve"> </v>
      </c>
      <c r="Q74" s="195" t="str">
        <f t="shared" si="23"/>
        <v xml:space="preserve"> </v>
      </c>
      <c r="R74" s="196">
        <f t="shared" si="29"/>
        <v>0</v>
      </c>
      <c r="S74" s="196">
        <f t="shared" ref="S74:S137" si="36">IF(R74&gt;0,K74,0)</f>
        <v>0</v>
      </c>
      <c r="T74" s="197" t="str">
        <f t="shared" si="30"/>
        <v xml:space="preserve"> </v>
      </c>
      <c r="U74" s="166" t="str">
        <f t="shared" si="31"/>
        <v xml:space="preserve"> </v>
      </c>
      <c r="V74" s="167">
        <f t="shared" ref="V74:V137" si="37">IF($E74=25,IF((12000-$F74-N74)&lt;787,12000-$F74-N74,0),IF($E74=20,IF((12000-$F74-N74)&lt;600,12000-$F74-N74,0),IF($E74=16,IF((12000-$F74-N74)&lt;475,12000-$F74-N74,0),0)))</f>
        <v>0</v>
      </c>
      <c r="W74" s="167">
        <f t="shared" si="32"/>
        <v>0</v>
      </c>
      <c r="X74" s="168" t="str">
        <f t="shared" si="25"/>
        <v xml:space="preserve"> </v>
      </c>
      <c r="Y74" s="164" t="str">
        <f t="shared" si="28"/>
        <v xml:space="preserve"> </v>
      </c>
      <c r="Z74" s="165">
        <f t="shared" ref="Z74:Z137" si="38">IF($E74=25,IF(R74&gt;0, INT(R74/787)*S74,0),IF($E74=20,IF(R74&gt;0, INT(R74/600)*S74,0),IF($E74=16,IF(R74&gt;0, INT(R74/475)*S74,0),0)))</f>
        <v>0</v>
      </c>
      <c r="AA74" s="166" t="str">
        <f t="shared" si="33"/>
        <v xml:space="preserve"> </v>
      </c>
      <c r="AB74" s="167">
        <f t="shared" ref="AB74:AB137" si="39">IF(V74&gt;0,V74,IF(Y74=25,R74-((Z74/S74)*787),IF(Y74=20,R74-((Z74/S74)*600),IF(Y74=16,R74-((Z74/S74)*475),0))))</f>
        <v>0</v>
      </c>
      <c r="AC74" s="167">
        <f t="shared" ref="AC74:AC137" si="40">IF(AB74&gt;0,S74+W74,0)</f>
        <v>0</v>
      </c>
      <c r="AD74" s="168" t="str">
        <f t="shared" si="26"/>
        <v xml:space="preserve"> </v>
      </c>
    </row>
    <row r="75" spans="1:30" s="13" customFormat="1" ht="12.75" hidden="1">
      <c r="A75" s="189">
        <v>67</v>
      </c>
      <c r="B75" s="190" t="s">
        <v>150</v>
      </c>
      <c r="C75" s="191" t="s">
        <v>187</v>
      </c>
      <c r="D75" s="192" t="s">
        <v>17</v>
      </c>
      <c r="E75" s="166">
        <v>12</v>
      </c>
      <c r="F75" s="199">
        <v>900</v>
      </c>
      <c r="G75" s="79">
        <v>4</v>
      </c>
      <c r="H75" s="194">
        <f t="shared" si="27"/>
        <v>3.2264555039999996</v>
      </c>
      <c r="I75" s="195" t="str">
        <f t="shared" si="18"/>
        <v xml:space="preserve"> </v>
      </c>
      <c r="J75" s="196">
        <f t="shared" si="6"/>
        <v>0</v>
      </c>
      <c r="K75" s="196">
        <f t="shared" si="24"/>
        <v>0</v>
      </c>
      <c r="L75" s="197" t="str">
        <f t="shared" si="8"/>
        <v xml:space="preserve"> </v>
      </c>
      <c r="M75" s="195" t="str">
        <f t="shared" si="34"/>
        <v xml:space="preserve"> </v>
      </c>
      <c r="N75" s="196"/>
      <c r="O75" s="196"/>
      <c r="P75" s="197" t="str">
        <f t="shared" si="35"/>
        <v xml:space="preserve"> </v>
      </c>
      <c r="Q75" s="195" t="str">
        <f t="shared" ref="Q75:Q106" si="41">IF(R75&gt;0,$E75," ")</f>
        <v xml:space="preserve"> </v>
      </c>
      <c r="R75" s="196">
        <f t="shared" si="29"/>
        <v>0</v>
      </c>
      <c r="S75" s="196">
        <f t="shared" si="36"/>
        <v>0</v>
      </c>
      <c r="T75" s="197" t="str">
        <f t="shared" si="30"/>
        <v xml:space="preserve"> </v>
      </c>
      <c r="U75" s="166" t="str">
        <f t="shared" si="31"/>
        <v xml:space="preserve"> </v>
      </c>
      <c r="V75" s="167">
        <f t="shared" si="37"/>
        <v>0</v>
      </c>
      <c r="W75" s="167">
        <f t="shared" si="32"/>
        <v>0</v>
      </c>
      <c r="X75" s="168" t="str">
        <f t="shared" si="25"/>
        <v xml:space="preserve"> </v>
      </c>
      <c r="Y75" s="164" t="str">
        <f t="shared" si="28"/>
        <v xml:space="preserve"> </v>
      </c>
      <c r="Z75" s="165">
        <f t="shared" si="38"/>
        <v>0</v>
      </c>
      <c r="AA75" s="166" t="str">
        <f t="shared" si="33"/>
        <v xml:space="preserve"> </v>
      </c>
      <c r="AB75" s="167">
        <f t="shared" si="39"/>
        <v>0</v>
      </c>
      <c r="AC75" s="167">
        <f t="shared" si="40"/>
        <v>0</v>
      </c>
      <c r="AD75" s="168" t="str">
        <f t="shared" si="26"/>
        <v xml:space="preserve"> </v>
      </c>
    </row>
    <row r="76" spans="1:30" s="13" customFormat="1" ht="12.75" hidden="1">
      <c r="A76" s="189">
        <v>68</v>
      </c>
      <c r="B76" s="190" t="s">
        <v>150</v>
      </c>
      <c r="C76" s="191" t="s">
        <v>187</v>
      </c>
      <c r="D76" s="192" t="s">
        <v>17</v>
      </c>
      <c r="E76" s="166">
        <v>12</v>
      </c>
      <c r="F76" s="199">
        <v>1650</v>
      </c>
      <c r="G76" s="79">
        <v>4</v>
      </c>
      <c r="H76" s="194">
        <f t="shared" si="27"/>
        <v>5.915168424</v>
      </c>
      <c r="I76" s="195" t="str">
        <f t="shared" si="18"/>
        <v xml:space="preserve"> </v>
      </c>
      <c r="J76" s="196">
        <f t="shared" si="6"/>
        <v>0</v>
      </c>
      <c r="K76" s="196">
        <f t="shared" si="24"/>
        <v>0</v>
      </c>
      <c r="L76" s="197" t="str">
        <f t="shared" si="8"/>
        <v xml:space="preserve"> </v>
      </c>
      <c r="M76" s="195" t="str">
        <f t="shared" si="34"/>
        <v xml:space="preserve"> </v>
      </c>
      <c r="N76" s="196"/>
      <c r="O76" s="196"/>
      <c r="P76" s="197" t="str">
        <f t="shared" si="35"/>
        <v xml:space="preserve"> </v>
      </c>
      <c r="Q76" s="195" t="str">
        <f t="shared" si="41"/>
        <v xml:space="preserve"> </v>
      </c>
      <c r="R76" s="196">
        <f t="shared" si="29"/>
        <v>0</v>
      </c>
      <c r="S76" s="196">
        <f t="shared" si="36"/>
        <v>0</v>
      </c>
      <c r="T76" s="197" t="str">
        <f t="shared" si="30"/>
        <v xml:space="preserve"> </v>
      </c>
      <c r="U76" s="166" t="str">
        <f t="shared" si="31"/>
        <v xml:space="preserve"> </v>
      </c>
      <c r="V76" s="167">
        <f t="shared" si="37"/>
        <v>0</v>
      </c>
      <c r="W76" s="167">
        <f t="shared" si="32"/>
        <v>0</v>
      </c>
      <c r="X76" s="168" t="str">
        <f t="shared" si="25"/>
        <v xml:space="preserve"> </v>
      </c>
      <c r="Y76" s="164" t="str">
        <f t="shared" si="28"/>
        <v xml:space="preserve"> </v>
      </c>
      <c r="Z76" s="165">
        <f t="shared" si="38"/>
        <v>0</v>
      </c>
      <c r="AA76" s="166" t="str">
        <f t="shared" si="33"/>
        <v xml:space="preserve"> </v>
      </c>
      <c r="AB76" s="167">
        <f t="shared" si="39"/>
        <v>0</v>
      </c>
      <c r="AC76" s="167">
        <f t="shared" si="40"/>
        <v>0</v>
      </c>
      <c r="AD76" s="168" t="str">
        <f t="shared" si="26"/>
        <v xml:space="preserve"> </v>
      </c>
    </row>
    <row r="77" spans="1:30" s="13" customFormat="1" ht="12.75" hidden="1">
      <c r="A77" s="189">
        <v>69</v>
      </c>
      <c r="B77" s="190" t="s">
        <v>150</v>
      </c>
      <c r="C77" s="191" t="s">
        <v>187</v>
      </c>
      <c r="D77" s="192" t="s">
        <v>17</v>
      </c>
      <c r="E77" s="166">
        <v>12</v>
      </c>
      <c r="F77" s="199">
        <v>1920</v>
      </c>
      <c r="G77" s="79">
        <v>8</v>
      </c>
      <c r="H77" s="194">
        <f t="shared" si="27"/>
        <v>13.766210150399999</v>
      </c>
      <c r="I77" s="195" t="str">
        <f t="shared" si="18"/>
        <v xml:space="preserve"> </v>
      </c>
      <c r="J77" s="196">
        <f t="shared" si="6"/>
        <v>0</v>
      </c>
      <c r="K77" s="196">
        <f t="shared" si="24"/>
        <v>0</v>
      </c>
      <c r="L77" s="197" t="str">
        <f t="shared" si="8"/>
        <v xml:space="preserve"> </v>
      </c>
      <c r="M77" s="195" t="str">
        <f t="shared" si="34"/>
        <v xml:space="preserve"> </v>
      </c>
      <c r="N77" s="196"/>
      <c r="O77" s="196"/>
      <c r="P77" s="197" t="str">
        <f t="shared" si="35"/>
        <v xml:space="preserve"> </v>
      </c>
      <c r="Q77" s="195" t="str">
        <f t="shared" si="41"/>
        <v xml:space="preserve"> </v>
      </c>
      <c r="R77" s="196">
        <f t="shared" si="29"/>
        <v>0</v>
      </c>
      <c r="S77" s="196">
        <f t="shared" si="36"/>
        <v>0</v>
      </c>
      <c r="T77" s="197" t="str">
        <f t="shared" si="30"/>
        <v xml:space="preserve"> </v>
      </c>
      <c r="U77" s="166" t="str">
        <f t="shared" si="31"/>
        <v xml:space="preserve"> </v>
      </c>
      <c r="V77" s="167">
        <f t="shared" si="37"/>
        <v>0</v>
      </c>
      <c r="W77" s="167">
        <f t="shared" si="32"/>
        <v>0</v>
      </c>
      <c r="X77" s="168" t="str">
        <f t="shared" si="25"/>
        <v xml:space="preserve"> </v>
      </c>
      <c r="Y77" s="164" t="str">
        <f t="shared" si="28"/>
        <v xml:space="preserve"> </v>
      </c>
      <c r="Z77" s="165">
        <f t="shared" si="38"/>
        <v>0</v>
      </c>
      <c r="AA77" s="166" t="str">
        <f t="shared" si="33"/>
        <v xml:space="preserve"> </v>
      </c>
      <c r="AB77" s="167">
        <f t="shared" si="39"/>
        <v>0</v>
      </c>
      <c r="AC77" s="167">
        <f t="shared" si="40"/>
        <v>0</v>
      </c>
      <c r="AD77" s="168" t="str">
        <f t="shared" si="26"/>
        <v xml:space="preserve"> </v>
      </c>
    </row>
    <row r="78" spans="1:30" s="13" customFormat="1" ht="12.75" hidden="1">
      <c r="A78" s="189">
        <v>70</v>
      </c>
      <c r="B78" s="190" t="s">
        <v>150</v>
      </c>
      <c r="C78" s="191" t="s">
        <v>187</v>
      </c>
      <c r="D78" s="192" t="s">
        <v>17</v>
      </c>
      <c r="E78" s="166">
        <v>12</v>
      </c>
      <c r="F78" s="199">
        <v>2200</v>
      </c>
      <c r="G78" s="79">
        <v>4</v>
      </c>
      <c r="H78" s="194">
        <f t="shared" si="27"/>
        <v>7.8868912319999991</v>
      </c>
      <c r="I78" s="195" t="str">
        <f t="shared" si="18"/>
        <v xml:space="preserve"> </v>
      </c>
      <c r="J78" s="196">
        <f t="shared" si="6"/>
        <v>0</v>
      </c>
      <c r="K78" s="196">
        <f t="shared" si="24"/>
        <v>0</v>
      </c>
      <c r="L78" s="197" t="str">
        <f t="shared" si="8"/>
        <v xml:space="preserve"> </v>
      </c>
      <c r="M78" s="195" t="str">
        <f t="shared" si="34"/>
        <v xml:space="preserve"> </v>
      </c>
      <c r="N78" s="196"/>
      <c r="O78" s="196"/>
      <c r="P78" s="197" t="str">
        <f t="shared" si="35"/>
        <v xml:space="preserve"> </v>
      </c>
      <c r="Q78" s="195" t="str">
        <f t="shared" si="41"/>
        <v xml:space="preserve"> </v>
      </c>
      <c r="R78" s="196">
        <f t="shared" si="29"/>
        <v>0</v>
      </c>
      <c r="S78" s="196">
        <f t="shared" si="36"/>
        <v>0</v>
      </c>
      <c r="T78" s="197" t="str">
        <f t="shared" si="30"/>
        <v xml:space="preserve"> </v>
      </c>
      <c r="U78" s="166" t="str">
        <f t="shared" si="31"/>
        <v xml:space="preserve"> </v>
      </c>
      <c r="V78" s="167">
        <f t="shared" si="37"/>
        <v>0</v>
      </c>
      <c r="W78" s="167">
        <f t="shared" si="32"/>
        <v>0</v>
      </c>
      <c r="X78" s="168" t="str">
        <f t="shared" si="25"/>
        <v xml:space="preserve"> </v>
      </c>
      <c r="Y78" s="164" t="str">
        <f t="shared" si="28"/>
        <v xml:space="preserve"> </v>
      </c>
      <c r="Z78" s="165">
        <f t="shared" si="38"/>
        <v>0</v>
      </c>
      <c r="AA78" s="166" t="str">
        <f t="shared" si="33"/>
        <v xml:space="preserve"> </v>
      </c>
      <c r="AB78" s="167">
        <f t="shared" si="39"/>
        <v>0</v>
      </c>
      <c r="AC78" s="167">
        <f t="shared" si="40"/>
        <v>0</v>
      </c>
      <c r="AD78" s="168" t="str">
        <f t="shared" si="26"/>
        <v xml:space="preserve"> </v>
      </c>
    </row>
    <row r="79" spans="1:30" s="13" customFormat="1" ht="12.75" hidden="1">
      <c r="A79" s="189">
        <v>71</v>
      </c>
      <c r="B79" s="190" t="s">
        <v>150</v>
      </c>
      <c r="C79" s="191" t="s">
        <v>187</v>
      </c>
      <c r="D79" s="192" t="s">
        <v>17</v>
      </c>
      <c r="E79" s="166">
        <v>12</v>
      </c>
      <c r="F79" s="199">
        <v>2300</v>
      </c>
      <c r="G79" s="79">
        <v>8</v>
      </c>
      <c r="H79" s="194">
        <f t="shared" si="27"/>
        <v>16.490772575999998</v>
      </c>
      <c r="I79" s="195" t="str">
        <f t="shared" si="18"/>
        <v xml:space="preserve"> </v>
      </c>
      <c r="J79" s="196">
        <f t="shared" si="6"/>
        <v>0</v>
      </c>
      <c r="K79" s="196">
        <f t="shared" si="24"/>
        <v>0</v>
      </c>
      <c r="L79" s="197" t="str">
        <f t="shared" si="8"/>
        <v xml:space="preserve"> </v>
      </c>
      <c r="M79" s="195" t="str">
        <f t="shared" si="34"/>
        <v xml:space="preserve"> </v>
      </c>
      <c r="N79" s="196"/>
      <c r="O79" s="196"/>
      <c r="P79" s="197" t="str">
        <f t="shared" si="35"/>
        <v xml:space="preserve"> </v>
      </c>
      <c r="Q79" s="195" t="str">
        <f t="shared" si="41"/>
        <v xml:space="preserve"> </v>
      </c>
      <c r="R79" s="196">
        <f t="shared" si="29"/>
        <v>0</v>
      </c>
      <c r="S79" s="196">
        <f t="shared" si="36"/>
        <v>0</v>
      </c>
      <c r="T79" s="197" t="str">
        <f t="shared" si="30"/>
        <v xml:space="preserve"> </v>
      </c>
      <c r="U79" s="166" t="str">
        <f t="shared" si="31"/>
        <v xml:space="preserve"> </v>
      </c>
      <c r="V79" s="167">
        <f t="shared" si="37"/>
        <v>0</v>
      </c>
      <c r="W79" s="167">
        <f t="shared" si="32"/>
        <v>0</v>
      </c>
      <c r="X79" s="168" t="str">
        <f t="shared" si="25"/>
        <v xml:space="preserve"> </v>
      </c>
      <c r="Y79" s="164" t="str">
        <f t="shared" si="28"/>
        <v xml:space="preserve"> </v>
      </c>
      <c r="Z79" s="165">
        <f t="shared" si="38"/>
        <v>0</v>
      </c>
      <c r="AA79" s="166" t="str">
        <f t="shared" si="33"/>
        <v xml:space="preserve"> </v>
      </c>
      <c r="AB79" s="167">
        <f t="shared" si="39"/>
        <v>0</v>
      </c>
      <c r="AC79" s="167">
        <f t="shared" si="40"/>
        <v>0</v>
      </c>
      <c r="AD79" s="168" t="str">
        <f t="shared" si="26"/>
        <v xml:space="preserve"> </v>
      </c>
    </row>
    <row r="80" spans="1:30" s="13" customFormat="1" ht="12.75" hidden="1">
      <c r="A80" s="189">
        <v>72</v>
      </c>
      <c r="B80" s="190" t="s">
        <v>150</v>
      </c>
      <c r="C80" s="191" t="s">
        <v>187</v>
      </c>
      <c r="D80" s="192" t="s">
        <v>17</v>
      </c>
      <c r="E80" s="166">
        <v>12</v>
      </c>
      <c r="F80" s="199">
        <v>2425</v>
      </c>
      <c r="G80" s="79">
        <v>20</v>
      </c>
      <c r="H80" s="194">
        <f t="shared" si="27"/>
        <v>43.467525540000004</v>
      </c>
      <c r="I80" s="195" t="str">
        <f t="shared" si="18"/>
        <v xml:space="preserve"> </v>
      </c>
      <c r="J80" s="196">
        <f t="shared" si="6"/>
        <v>0</v>
      </c>
      <c r="K80" s="196">
        <f t="shared" si="24"/>
        <v>0</v>
      </c>
      <c r="L80" s="197" t="str">
        <f t="shared" si="8"/>
        <v xml:space="preserve"> </v>
      </c>
      <c r="M80" s="195" t="str">
        <f t="shared" si="34"/>
        <v xml:space="preserve"> </v>
      </c>
      <c r="N80" s="196"/>
      <c r="O80" s="196"/>
      <c r="P80" s="197" t="str">
        <f t="shared" si="35"/>
        <v xml:space="preserve"> </v>
      </c>
      <c r="Q80" s="195" t="str">
        <f t="shared" si="41"/>
        <v xml:space="preserve"> </v>
      </c>
      <c r="R80" s="196">
        <f t="shared" si="29"/>
        <v>0</v>
      </c>
      <c r="S80" s="196">
        <f t="shared" si="36"/>
        <v>0</v>
      </c>
      <c r="T80" s="197" t="str">
        <f t="shared" si="30"/>
        <v xml:space="preserve"> </v>
      </c>
      <c r="U80" s="166" t="str">
        <f t="shared" si="31"/>
        <v xml:space="preserve"> </v>
      </c>
      <c r="V80" s="167">
        <f t="shared" si="37"/>
        <v>0</v>
      </c>
      <c r="W80" s="167">
        <f t="shared" si="32"/>
        <v>0</v>
      </c>
      <c r="X80" s="168" t="str">
        <f t="shared" si="25"/>
        <v xml:space="preserve"> </v>
      </c>
      <c r="Y80" s="164" t="str">
        <f t="shared" si="28"/>
        <v xml:space="preserve"> </v>
      </c>
      <c r="Z80" s="165">
        <f t="shared" si="38"/>
        <v>0</v>
      </c>
      <c r="AA80" s="166" t="str">
        <f t="shared" si="33"/>
        <v xml:space="preserve"> </v>
      </c>
      <c r="AB80" s="167">
        <f t="shared" si="39"/>
        <v>0</v>
      </c>
      <c r="AC80" s="167">
        <f t="shared" si="40"/>
        <v>0</v>
      </c>
      <c r="AD80" s="168" t="str">
        <f t="shared" si="26"/>
        <v xml:space="preserve"> </v>
      </c>
    </row>
    <row r="81" spans="1:30" s="13" customFormat="1" ht="12.75" hidden="1">
      <c r="A81" s="189">
        <v>73</v>
      </c>
      <c r="B81" s="190" t="s">
        <v>150</v>
      </c>
      <c r="C81" s="191" t="s">
        <v>187</v>
      </c>
      <c r="D81" s="192" t="s">
        <v>17</v>
      </c>
      <c r="E81" s="166">
        <v>12</v>
      </c>
      <c r="F81" s="199">
        <v>2615</v>
      </c>
      <c r="G81" s="79">
        <v>24</v>
      </c>
      <c r="H81" s="194">
        <f t="shared" si="27"/>
        <v>56.247874286400005</v>
      </c>
      <c r="I81" s="195" t="str">
        <f t="shared" si="18"/>
        <v xml:space="preserve"> </v>
      </c>
      <c r="J81" s="196">
        <f t="shared" si="6"/>
        <v>0</v>
      </c>
      <c r="K81" s="196">
        <f t="shared" si="24"/>
        <v>0</v>
      </c>
      <c r="L81" s="197" t="str">
        <f t="shared" si="8"/>
        <v xml:space="preserve"> </v>
      </c>
      <c r="M81" s="195" t="str">
        <f t="shared" si="34"/>
        <v xml:space="preserve"> </v>
      </c>
      <c r="N81" s="196"/>
      <c r="O81" s="196"/>
      <c r="P81" s="197" t="str">
        <f t="shared" si="35"/>
        <v xml:space="preserve"> </v>
      </c>
      <c r="Q81" s="195" t="str">
        <f t="shared" si="41"/>
        <v xml:space="preserve"> </v>
      </c>
      <c r="R81" s="196">
        <f t="shared" si="29"/>
        <v>0</v>
      </c>
      <c r="S81" s="196">
        <f t="shared" si="36"/>
        <v>0</v>
      </c>
      <c r="T81" s="197" t="str">
        <f t="shared" si="30"/>
        <v xml:space="preserve"> </v>
      </c>
      <c r="U81" s="166" t="str">
        <f t="shared" si="31"/>
        <v xml:space="preserve"> </v>
      </c>
      <c r="V81" s="167">
        <f t="shared" si="37"/>
        <v>0</v>
      </c>
      <c r="W81" s="167">
        <f t="shared" si="32"/>
        <v>0</v>
      </c>
      <c r="X81" s="168" t="str">
        <f t="shared" si="25"/>
        <v xml:space="preserve"> </v>
      </c>
      <c r="Y81" s="164" t="str">
        <f t="shared" si="28"/>
        <v xml:space="preserve"> </v>
      </c>
      <c r="Z81" s="165">
        <f t="shared" si="38"/>
        <v>0</v>
      </c>
      <c r="AA81" s="166" t="str">
        <f t="shared" si="33"/>
        <v xml:space="preserve"> </v>
      </c>
      <c r="AB81" s="167">
        <f t="shared" si="39"/>
        <v>0</v>
      </c>
      <c r="AC81" s="167">
        <f t="shared" si="40"/>
        <v>0</v>
      </c>
      <c r="AD81" s="168" t="str">
        <f>IF(AB81&gt;0,$E81*$E81*AB81*3.14/4*0.00000785*AC81," ")</f>
        <v xml:space="preserve"> </v>
      </c>
    </row>
    <row r="82" spans="1:30" s="13" customFormat="1" ht="12.75" hidden="1">
      <c r="A82" s="189">
        <v>74</v>
      </c>
      <c r="B82" s="190" t="s">
        <v>150</v>
      </c>
      <c r="C82" s="191" t="s">
        <v>187</v>
      </c>
      <c r="D82" s="192" t="s">
        <v>17</v>
      </c>
      <c r="E82" s="166">
        <v>12</v>
      </c>
      <c r="F82" s="199">
        <v>2800</v>
      </c>
      <c r="G82" s="79">
        <v>2</v>
      </c>
      <c r="H82" s="194">
        <f t="shared" si="27"/>
        <v>5.0189307839999993</v>
      </c>
      <c r="I82" s="195" t="str">
        <f t="shared" si="18"/>
        <v xml:space="preserve"> </v>
      </c>
      <c r="J82" s="196">
        <f t="shared" si="6"/>
        <v>0</v>
      </c>
      <c r="K82" s="196">
        <f t="shared" si="24"/>
        <v>0</v>
      </c>
      <c r="L82" s="197" t="str">
        <f t="shared" si="8"/>
        <v xml:space="preserve"> </v>
      </c>
      <c r="M82" s="195" t="str">
        <f t="shared" si="34"/>
        <v xml:space="preserve"> </v>
      </c>
      <c r="N82" s="196"/>
      <c r="O82" s="196"/>
      <c r="P82" s="197" t="str">
        <f t="shared" si="35"/>
        <v xml:space="preserve"> </v>
      </c>
      <c r="Q82" s="195" t="str">
        <f t="shared" si="41"/>
        <v xml:space="preserve"> </v>
      </c>
      <c r="R82" s="196">
        <f t="shared" si="29"/>
        <v>0</v>
      </c>
      <c r="S82" s="196">
        <f t="shared" si="36"/>
        <v>0</v>
      </c>
      <c r="T82" s="197" t="str">
        <f t="shared" si="30"/>
        <v xml:space="preserve"> </v>
      </c>
      <c r="U82" s="166" t="str">
        <f t="shared" si="31"/>
        <v xml:space="preserve"> </v>
      </c>
      <c r="V82" s="167">
        <f t="shared" si="37"/>
        <v>0</v>
      </c>
      <c r="W82" s="167">
        <f t="shared" si="32"/>
        <v>0</v>
      </c>
      <c r="X82" s="168" t="str">
        <f t="shared" si="25"/>
        <v xml:space="preserve"> </v>
      </c>
      <c r="Y82" s="164" t="str">
        <f t="shared" si="28"/>
        <v xml:space="preserve"> </v>
      </c>
      <c r="Z82" s="165">
        <f t="shared" si="38"/>
        <v>0</v>
      </c>
      <c r="AA82" s="166" t="str">
        <f t="shared" si="33"/>
        <v xml:space="preserve"> </v>
      </c>
      <c r="AB82" s="167">
        <f t="shared" si="39"/>
        <v>0</v>
      </c>
      <c r="AC82" s="167">
        <f t="shared" si="40"/>
        <v>0</v>
      </c>
      <c r="AD82" s="168" t="str">
        <f t="shared" si="26"/>
        <v xml:space="preserve"> </v>
      </c>
    </row>
    <row r="83" spans="1:30" s="13" customFormat="1" ht="12.75" hidden="1">
      <c r="A83" s="189">
        <v>75</v>
      </c>
      <c r="B83" s="190" t="s">
        <v>150</v>
      </c>
      <c r="C83" s="191" t="s">
        <v>187</v>
      </c>
      <c r="D83" s="192" t="s">
        <v>17</v>
      </c>
      <c r="E83" s="166">
        <v>12</v>
      </c>
      <c r="F83" s="199">
        <v>1123</v>
      </c>
      <c r="G83" s="79">
        <v>24</v>
      </c>
      <c r="H83" s="194">
        <f t="shared" si="27"/>
        <v>24.155396873279997</v>
      </c>
      <c r="I83" s="195" t="str">
        <f t="shared" si="18"/>
        <v xml:space="preserve"> </v>
      </c>
      <c r="J83" s="196">
        <f t="shared" si="6"/>
        <v>0</v>
      </c>
      <c r="K83" s="196">
        <f t="shared" si="24"/>
        <v>0</v>
      </c>
      <c r="L83" s="197" t="str">
        <f t="shared" si="8"/>
        <v xml:space="preserve"> </v>
      </c>
      <c r="M83" s="195" t="str">
        <f t="shared" si="34"/>
        <v xml:space="preserve"> </v>
      </c>
      <c r="N83" s="196"/>
      <c r="O83" s="196"/>
      <c r="P83" s="197" t="str">
        <f t="shared" si="35"/>
        <v xml:space="preserve"> </v>
      </c>
      <c r="Q83" s="195" t="str">
        <f t="shared" si="41"/>
        <v xml:space="preserve"> </v>
      </c>
      <c r="R83" s="196">
        <f t="shared" si="29"/>
        <v>0</v>
      </c>
      <c r="S83" s="196">
        <f t="shared" si="36"/>
        <v>0</v>
      </c>
      <c r="T83" s="197" t="str">
        <f t="shared" si="30"/>
        <v xml:space="preserve"> </v>
      </c>
      <c r="U83" s="166" t="str">
        <f t="shared" si="31"/>
        <v xml:space="preserve"> </v>
      </c>
      <c r="V83" s="167">
        <f t="shared" si="37"/>
        <v>0</v>
      </c>
      <c r="W83" s="167">
        <f t="shared" si="32"/>
        <v>0</v>
      </c>
      <c r="X83" s="168" t="str">
        <f t="shared" si="25"/>
        <v xml:space="preserve"> </v>
      </c>
      <c r="Y83" s="164" t="str">
        <f t="shared" si="28"/>
        <v xml:space="preserve"> </v>
      </c>
      <c r="Z83" s="165">
        <f t="shared" si="38"/>
        <v>0</v>
      </c>
      <c r="AA83" s="166" t="str">
        <f t="shared" si="33"/>
        <v xml:space="preserve"> </v>
      </c>
      <c r="AB83" s="167">
        <f t="shared" si="39"/>
        <v>0</v>
      </c>
      <c r="AC83" s="167">
        <f t="shared" si="40"/>
        <v>0</v>
      </c>
      <c r="AD83" s="168" t="str">
        <f t="shared" si="26"/>
        <v xml:space="preserve"> </v>
      </c>
    </row>
    <row r="84" spans="1:30" s="13" customFormat="1" ht="12.75" hidden="1">
      <c r="A84" s="189">
        <v>76</v>
      </c>
      <c r="B84" s="190" t="s">
        <v>150</v>
      </c>
      <c r="C84" s="191" t="s">
        <v>187</v>
      </c>
      <c r="D84" s="192" t="s">
        <v>17</v>
      </c>
      <c r="E84" s="166">
        <v>12</v>
      </c>
      <c r="F84" s="199">
        <v>906</v>
      </c>
      <c r="G84" s="79">
        <v>6</v>
      </c>
      <c r="H84" s="194">
        <f t="shared" si="27"/>
        <v>4.8719478110400001</v>
      </c>
      <c r="I84" s="195" t="str">
        <f t="shared" si="18"/>
        <v xml:space="preserve"> </v>
      </c>
      <c r="J84" s="196">
        <f t="shared" si="6"/>
        <v>0</v>
      </c>
      <c r="K84" s="196">
        <f t="shared" si="24"/>
        <v>0</v>
      </c>
      <c r="L84" s="197" t="str">
        <f t="shared" si="8"/>
        <v xml:space="preserve"> </v>
      </c>
      <c r="M84" s="195" t="str">
        <f t="shared" si="34"/>
        <v xml:space="preserve"> </v>
      </c>
      <c r="N84" s="196"/>
      <c r="O84" s="196"/>
      <c r="P84" s="197" t="str">
        <f t="shared" si="35"/>
        <v xml:space="preserve"> </v>
      </c>
      <c r="Q84" s="195" t="str">
        <f t="shared" si="41"/>
        <v xml:space="preserve"> </v>
      </c>
      <c r="R84" s="196">
        <f t="shared" si="29"/>
        <v>0</v>
      </c>
      <c r="S84" s="196">
        <f t="shared" si="36"/>
        <v>0</v>
      </c>
      <c r="T84" s="197" t="str">
        <f t="shared" si="30"/>
        <v xml:space="preserve"> </v>
      </c>
      <c r="U84" s="166" t="str">
        <f t="shared" si="31"/>
        <v xml:space="preserve"> </v>
      </c>
      <c r="V84" s="167">
        <f t="shared" si="37"/>
        <v>0</v>
      </c>
      <c r="W84" s="167">
        <f t="shared" si="32"/>
        <v>0</v>
      </c>
      <c r="X84" s="168" t="str">
        <f t="shared" si="25"/>
        <v xml:space="preserve"> </v>
      </c>
      <c r="Y84" s="164" t="str">
        <f t="shared" si="28"/>
        <v xml:space="preserve"> </v>
      </c>
      <c r="Z84" s="165">
        <f t="shared" si="38"/>
        <v>0</v>
      </c>
      <c r="AA84" s="166" t="str">
        <f t="shared" si="33"/>
        <v xml:space="preserve"> </v>
      </c>
      <c r="AB84" s="167">
        <f t="shared" si="39"/>
        <v>0</v>
      </c>
      <c r="AC84" s="167">
        <f t="shared" si="40"/>
        <v>0</v>
      </c>
      <c r="AD84" s="168" t="str">
        <f t="shared" si="26"/>
        <v xml:space="preserve"> </v>
      </c>
    </row>
    <row r="85" spans="1:30" s="13" customFormat="1" ht="12.75" hidden="1">
      <c r="A85" s="189">
        <v>77</v>
      </c>
      <c r="B85" s="190" t="s">
        <v>150</v>
      </c>
      <c r="C85" s="191" t="s">
        <v>187</v>
      </c>
      <c r="D85" s="192" t="s">
        <v>17</v>
      </c>
      <c r="E85" s="166">
        <v>12</v>
      </c>
      <c r="F85" s="199">
        <v>834</v>
      </c>
      <c r="G85" s="79">
        <v>8</v>
      </c>
      <c r="H85" s="194">
        <f t="shared" si="27"/>
        <v>5.9796975340799996</v>
      </c>
      <c r="I85" s="195" t="str">
        <f t="shared" si="18"/>
        <v xml:space="preserve"> </v>
      </c>
      <c r="J85" s="196">
        <f t="shared" si="6"/>
        <v>0</v>
      </c>
      <c r="K85" s="196">
        <f t="shared" si="24"/>
        <v>0</v>
      </c>
      <c r="L85" s="197" t="str">
        <f t="shared" si="8"/>
        <v xml:space="preserve"> </v>
      </c>
      <c r="M85" s="195" t="str">
        <f t="shared" si="34"/>
        <v xml:space="preserve"> </v>
      </c>
      <c r="N85" s="196"/>
      <c r="O85" s="196"/>
      <c r="P85" s="197" t="str">
        <f t="shared" si="35"/>
        <v xml:space="preserve"> </v>
      </c>
      <c r="Q85" s="195" t="str">
        <f t="shared" si="41"/>
        <v xml:space="preserve"> </v>
      </c>
      <c r="R85" s="196">
        <f t="shared" si="29"/>
        <v>0</v>
      </c>
      <c r="S85" s="196">
        <f t="shared" si="36"/>
        <v>0</v>
      </c>
      <c r="T85" s="197" t="str">
        <f t="shared" si="30"/>
        <v xml:space="preserve"> </v>
      </c>
      <c r="U85" s="166" t="str">
        <f t="shared" si="31"/>
        <v xml:space="preserve"> </v>
      </c>
      <c r="V85" s="167">
        <f t="shared" si="37"/>
        <v>0</v>
      </c>
      <c r="W85" s="167">
        <f t="shared" si="32"/>
        <v>0</v>
      </c>
      <c r="X85" s="168" t="str">
        <f t="shared" si="25"/>
        <v xml:space="preserve"> </v>
      </c>
      <c r="Y85" s="164" t="str">
        <f t="shared" si="28"/>
        <v xml:space="preserve"> </v>
      </c>
      <c r="Z85" s="165">
        <f t="shared" si="38"/>
        <v>0</v>
      </c>
      <c r="AA85" s="166" t="str">
        <f t="shared" si="33"/>
        <v xml:space="preserve"> </v>
      </c>
      <c r="AB85" s="167">
        <f t="shared" si="39"/>
        <v>0</v>
      </c>
      <c r="AC85" s="167">
        <f t="shared" si="40"/>
        <v>0</v>
      </c>
      <c r="AD85" s="168" t="str">
        <f t="shared" si="26"/>
        <v xml:space="preserve"> </v>
      </c>
    </row>
    <row r="86" spans="1:30" s="13" customFormat="1" ht="12.75" hidden="1">
      <c r="A86" s="189">
        <v>78</v>
      </c>
      <c r="B86" s="190" t="s">
        <v>150</v>
      </c>
      <c r="C86" s="191" t="s">
        <v>187</v>
      </c>
      <c r="D86" s="192" t="s">
        <v>17</v>
      </c>
      <c r="E86" s="166">
        <v>12</v>
      </c>
      <c r="F86" s="199">
        <v>496</v>
      </c>
      <c r="G86" s="79">
        <v>8</v>
      </c>
      <c r="H86" s="194">
        <f t="shared" si="27"/>
        <v>3.5562709555200001</v>
      </c>
      <c r="I86" s="195" t="str">
        <f t="shared" si="18"/>
        <v xml:space="preserve"> </v>
      </c>
      <c r="J86" s="196">
        <f t="shared" si="6"/>
        <v>0</v>
      </c>
      <c r="K86" s="196">
        <f t="shared" si="24"/>
        <v>0</v>
      </c>
      <c r="L86" s="197" t="str">
        <f t="shared" si="8"/>
        <v xml:space="preserve"> </v>
      </c>
      <c r="M86" s="195" t="str">
        <f t="shared" si="34"/>
        <v xml:space="preserve"> </v>
      </c>
      <c r="N86" s="196"/>
      <c r="O86" s="196"/>
      <c r="P86" s="197" t="str">
        <f t="shared" si="35"/>
        <v xml:space="preserve"> </v>
      </c>
      <c r="Q86" s="195" t="str">
        <f t="shared" si="41"/>
        <v xml:space="preserve"> </v>
      </c>
      <c r="R86" s="196">
        <f t="shared" si="29"/>
        <v>0</v>
      </c>
      <c r="S86" s="196">
        <f t="shared" si="36"/>
        <v>0</v>
      </c>
      <c r="T86" s="197" t="str">
        <f t="shared" si="30"/>
        <v xml:space="preserve"> </v>
      </c>
      <c r="U86" s="166" t="str">
        <f t="shared" si="31"/>
        <v xml:space="preserve"> </v>
      </c>
      <c r="V86" s="167">
        <f t="shared" si="37"/>
        <v>0</v>
      </c>
      <c r="W86" s="167">
        <f t="shared" si="32"/>
        <v>0</v>
      </c>
      <c r="X86" s="168" t="str">
        <f t="shared" si="25"/>
        <v xml:space="preserve"> </v>
      </c>
      <c r="Y86" s="164" t="str">
        <f t="shared" si="28"/>
        <v xml:space="preserve"> </v>
      </c>
      <c r="Z86" s="165">
        <f t="shared" si="38"/>
        <v>0</v>
      </c>
      <c r="AA86" s="166" t="str">
        <f t="shared" si="33"/>
        <v xml:space="preserve"> </v>
      </c>
      <c r="AB86" s="167">
        <f t="shared" si="39"/>
        <v>0</v>
      </c>
      <c r="AC86" s="167">
        <f t="shared" si="40"/>
        <v>0</v>
      </c>
      <c r="AD86" s="168" t="str">
        <f t="shared" si="26"/>
        <v xml:space="preserve"> </v>
      </c>
    </row>
    <row r="87" spans="1:30" s="13" customFormat="1" ht="12.75" hidden="1">
      <c r="A87" s="189">
        <v>79</v>
      </c>
      <c r="B87" s="190" t="s">
        <v>188</v>
      </c>
      <c r="C87" s="191" t="s">
        <v>189</v>
      </c>
      <c r="D87" s="192" t="s">
        <v>17</v>
      </c>
      <c r="E87" s="166">
        <v>12</v>
      </c>
      <c r="F87" s="199">
        <v>1000</v>
      </c>
      <c r="G87" s="79">
        <v>4</v>
      </c>
      <c r="H87" s="194">
        <f t="shared" si="27"/>
        <v>3.5849505599999998</v>
      </c>
      <c r="I87" s="195" t="str">
        <f t="shared" si="18"/>
        <v xml:space="preserve"> </v>
      </c>
      <c r="J87" s="196">
        <f t="shared" si="6"/>
        <v>0</v>
      </c>
      <c r="K87" s="196">
        <f t="shared" si="24"/>
        <v>0</v>
      </c>
      <c r="L87" s="197" t="str">
        <f t="shared" si="8"/>
        <v xml:space="preserve"> </v>
      </c>
      <c r="M87" s="195" t="str">
        <f t="shared" si="34"/>
        <v xml:space="preserve"> </v>
      </c>
      <c r="N87" s="196"/>
      <c r="O87" s="196"/>
      <c r="P87" s="197" t="str">
        <f t="shared" si="35"/>
        <v xml:space="preserve"> </v>
      </c>
      <c r="Q87" s="195" t="str">
        <f t="shared" si="41"/>
        <v xml:space="preserve"> </v>
      </c>
      <c r="R87" s="196">
        <f t="shared" si="29"/>
        <v>0</v>
      </c>
      <c r="S87" s="196">
        <f t="shared" si="36"/>
        <v>0</v>
      </c>
      <c r="T87" s="197" t="str">
        <f t="shared" si="30"/>
        <v xml:space="preserve"> </v>
      </c>
      <c r="U87" s="166" t="str">
        <f t="shared" si="31"/>
        <v xml:space="preserve"> </v>
      </c>
      <c r="V87" s="167">
        <f t="shared" si="37"/>
        <v>0</v>
      </c>
      <c r="W87" s="167">
        <f t="shared" si="32"/>
        <v>0</v>
      </c>
      <c r="X87" s="168" t="str">
        <f t="shared" si="25"/>
        <v xml:space="preserve"> </v>
      </c>
      <c r="Y87" s="164" t="str">
        <f t="shared" si="28"/>
        <v xml:space="preserve"> </v>
      </c>
      <c r="Z87" s="165">
        <f t="shared" si="38"/>
        <v>0</v>
      </c>
      <c r="AA87" s="166" t="str">
        <f t="shared" si="33"/>
        <v xml:space="preserve"> </v>
      </c>
      <c r="AB87" s="167">
        <f t="shared" si="39"/>
        <v>0</v>
      </c>
      <c r="AC87" s="167">
        <f t="shared" si="40"/>
        <v>0</v>
      </c>
      <c r="AD87" s="168" t="str">
        <f t="shared" si="26"/>
        <v xml:space="preserve"> </v>
      </c>
    </row>
    <row r="88" spans="1:30" s="13" customFormat="1" ht="12.75" hidden="1">
      <c r="A88" s="189">
        <v>80</v>
      </c>
      <c r="B88" s="190" t="s">
        <v>188</v>
      </c>
      <c r="C88" s="191" t="s">
        <v>189</v>
      </c>
      <c r="D88" s="192" t="s">
        <v>17</v>
      </c>
      <c r="E88" s="166">
        <v>12</v>
      </c>
      <c r="F88" s="199">
        <v>1100</v>
      </c>
      <c r="G88" s="79">
        <v>36</v>
      </c>
      <c r="H88" s="194">
        <f t="shared" si="27"/>
        <v>35.491010543999991</v>
      </c>
      <c r="I88" s="195" t="str">
        <f t="shared" si="18"/>
        <v xml:space="preserve"> </v>
      </c>
      <c r="J88" s="196">
        <f t="shared" si="6"/>
        <v>0</v>
      </c>
      <c r="K88" s="196">
        <f t="shared" si="24"/>
        <v>0</v>
      </c>
      <c r="L88" s="197" t="str">
        <f t="shared" si="8"/>
        <v xml:space="preserve"> </v>
      </c>
      <c r="M88" s="195" t="str">
        <f t="shared" si="34"/>
        <v xml:space="preserve"> </v>
      </c>
      <c r="N88" s="196"/>
      <c r="O88" s="196"/>
      <c r="P88" s="197" t="str">
        <f t="shared" si="35"/>
        <v xml:space="preserve"> </v>
      </c>
      <c r="Q88" s="195" t="str">
        <f t="shared" si="41"/>
        <v xml:space="preserve"> </v>
      </c>
      <c r="R88" s="196">
        <f t="shared" si="29"/>
        <v>0</v>
      </c>
      <c r="S88" s="196">
        <f t="shared" si="36"/>
        <v>0</v>
      </c>
      <c r="T88" s="197" t="str">
        <f t="shared" si="30"/>
        <v xml:space="preserve"> </v>
      </c>
      <c r="U88" s="166" t="str">
        <f t="shared" si="31"/>
        <v xml:space="preserve"> </v>
      </c>
      <c r="V88" s="167">
        <f t="shared" si="37"/>
        <v>0</v>
      </c>
      <c r="W88" s="167">
        <f t="shared" si="32"/>
        <v>0</v>
      </c>
      <c r="X88" s="168" t="str">
        <f t="shared" si="25"/>
        <v xml:space="preserve"> </v>
      </c>
      <c r="Y88" s="164" t="str">
        <f t="shared" ref="Y88:Y122" si="42">IF(Z88&gt;0,$E88," ")</f>
        <v xml:space="preserve"> </v>
      </c>
      <c r="Z88" s="165">
        <f t="shared" si="38"/>
        <v>0</v>
      </c>
      <c r="AA88" s="166" t="str">
        <f t="shared" si="33"/>
        <v xml:space="preserve"> </v>
      </c>
      <c r="AB88" s="167">
        <f t="shared" si="39"/>
        <v>0</v>
      </c>
      <c r="AC88" s="167">
        <f t="shared" si="40"/>
        <v>0</v>
      </c>
      <c r="AD88" s="168" t="str">
        <f t="shared" si="26"/>
        <v xml:space="preserve"> </v>
      </c>
    </row>
    <row r="89" spans="1:30" s="13" customFormat="1" ht="12.75" hidden="1">
      <c r="A89" s="189">
        <v>81</v>
      </c>
      <c r="B89" s="190" t="s">
        <v>188</v>
      </c>
      <c r="C89" s="191" t="s">
        <v>189</v>
      </c>
      <c r="D89" s="192" t="s">
        <v>17</v>
      </c>
      <c r="E89" s="166">
        <v>12</v>
      </c>
      <c r="F89" s="199">
        <v>1200</v>
      </c>
      <c r="G89" s="79">
        <v>90</v>
      </c>
      <c r="H89" s="194">
        <f t="shared" si="27"/>
        <v>96.793665119999986</v>
      </c>
      <c r="I89" s="195" t="str">
        <f t="shared" si="18"/>
        <v xml:space="preserve"> </v>
      </c>
      <c r="J89" s="196">
        <f t="shared" si="6"/>
        <v>0</v>
      </c>
      <c r="K89" s="196">
        <f t="shared" si="24"/>
        <v>0</v>
      </c>
      <c r="L89" s="197" t="str">
        <f t="shared" si="8"/>
        <v xml:space="preserve"> </v>
      </c>
      <c r="M89" s="195" t="str">
        <f t="shared" si="34"/>
        <v xml:space="preserve"> </v>
      </c>
      <c r="N89" s="196"/>
      <c r="O89" s="196"/>
      <c r="P89" s="197" t="str">
        <f t="shared" si="35"/>
        <v xml:space="preserve"> </v>
      </c>
      <c r="Q89" s="195" t="str">
        <f t="shared" si="41"/>
        <v xml:space="preserve"> </v>
      </c>
      <c r="R89" s="196">
        <f t="shared" si="29"/>
        <v>0</v>
      </c>
      <c r="S89" s="196">
        <f t="shared" si="36"/>
        <v>0</v>
      </c>
      <c r="T89" s="197" t="str">
        <f t="shared" si="30"/>
        <v xml:space="preserve"> </v>
      </c>
      <c r="U89" s="166" t="str">
        <f t="shared" si="31"/>
        <v xml:space="preserve"> </v>
      </c>
      <c r="V89" s="167">
        <f t="shared" si="37"/>
        <v>0</v>
      </c>
      <c r="W89" s="167">
        <f t="shared" si="32"/>
        <v>0</v>
      </c>
      <c r="X89" s="168" t="str">
        <f t="shared" si="25"/>
        <v xml:space="preserve"> </v>
      </c>
      <c r="Y89" s="164" t="str">
        <f t="shared" si="42"/>
        <v xml:space="preserve"> </v>
      </c>
      <c r="Z89" s="165">
        <f t="shared" si="38"/>
        <v>0</v>
      </c>
      <c r="AA89" s="166" t="str">
        <f t="shared" si="33"/>
        <v xml:space="preserve"> </v>
      </c>
      <c r="AB89" s="167">
        <f t="shared" si="39"/>
        <v>0</v>
      </c>
      <c r="AC89" s="167">
        <f t="shared" si="40"/>
        <v>0</v>
      </c>
      <c r="AD89" s="168" t="str">
        <f t="shared" si="26"/>
        <v xml:space="preserve"> </v>
      </c>
    </row>
    <row r="90" spans="1:30" s="13" customFormat="1" ht="12.75" hidden="1">
      <c r="A90" s="189">
        <v>82</v>
      </c>
      <c r="B90" s="190" t="s">
        <v>188</v>
      </c>
      <c r="C90" s="191" t="s">
        <v>189</v>
      </c>
      <c r="D90" s="192" t="s">
        <v>17</v>
      </c>
      <c r="E90" s="166">
        <v>12</v>
      </c>
      <c r="F90" s="199">
        <v>1300</v>
      </c>
      <c r="G90" s="79">
        <v>36</v>
      </c>
      <c r="H90" s="194">
        <f t="shared" si="27"/>
        <v>41.943921551999999</v>
      </c>
      <c r="I90" s="195" t="str">
        <f t="shared" si="18"/>
        <v xml:space="preserve"> </v>
      </c>
      <c r="J90" s="196">
        <f t="shared" si="6"/>
        <v>0</v>
      </c>
      <c r="K90" s="196">
        <f t="shared" si="24"/>
        <v>0</v>
      </c>
      <c r="L90" s="197" t="str">
        <f t="shared" si="8"/>
        <v xml:space="preserve"> </v>
      </c>
      <c r="M90" s="195" t="str">
        <f t="shared" si="34"/>
        <v xml:space="preserve"> </v>
      </c>
      <c r="N90" s="196"/>
      <c r="O90" s="196"/>
      <c r="P90" s="197" t="str">
        <f t="shared" si="35"/>
        <v xml:space="preserve"> </v>
      </c>
      <c r="Q90" s="195" t="str">
        <f t="shared" si="41"/>
        <v xml:space="preserve"> </v>
      </c>
      <c r="R90" s="196">
        <f t="shared" si="29"/>
        <v>0</v>
      </c>
      <c r="S90" s="196">
        <f t="shared" si="36"/>
        <v>0</v>
      </c>
      <c r="T90" s="197" t="str">
        <f t="shared" si="30"/>
        <v xml:space="preserve"> </v>
      </c>
      <c r="U90" s="166" t="str">
        <f t="shared" si="31"/>
        <v xml:space="preserve"> </v>
      </c>
      <c r="V90" s="167">
        <f t="shared" si="37"/>
        <v>0</v>
      </c>
      <c r="W90" s="167">
        <f t="shared" si="32"/>
        <v>0</v>
      </c>
      <c r="X90" s="168" t="str">
        <f t="shared" si="25"/>
        <v xml:space="preserve"> </v>
      </c>
      <c r="Y90" s="164" t="str">
        <f t="shared" si="42"/>
        <v xml:space="preserve"> </v>
      </c>
      <c r="Z90" s="165">
        <f t="shared" si="38"/>
        <v>0</v>
      </c>
      <c r="AA90" s="166" t="str">
        <f t="shared" si="33"/>
        <v xml:space="preserve"> </v>
      </c>
      <c r="AB90" s="167">
        <f t="shared" si="39"/>
        <v>0</v>
      </c>
      <c r="AC90" s="167">
        <f t="shared" si="40"/>
        <v>0</v>
      </c>
      <c r="AD90" s="168" t="str">
        <f t="shared" si="26"/>
        <v xml:space="preserve"> </v>
      </c>
    </row>
    <row r="91" spans="1:30" s="13" customFormat="1" ht="12.75" hidden="1">
      <c r="A91" s="189">
        <v>83</v>
      </c>
      <c r="B91" s="190" t="s">
        <v>188</v>
      </c>
      <c r="C91" s="191" t="s">
        <v>189</v>
      </c>
      <c r="D91" s="192" t="s">
        <v>17</v>
      </c>
      <c r="E91" s="166">
        <v>12</v>
      </c>
      <c r="F91" s="199">
        <v>1400</v>
      </c>
      <c r="G91" s="79">
        <v>4</v>
      </c>
      <c r="H91" s="194">
        <f t="shared" si="27"/>
        <v>5.0189307839999993</v>
      </c>
      <c r="I91" s="195" t="str">
        <f t="shared" si="18"/>
        <v xml:space="preserve"> </v>
      </c>
      <c r="J91" s="196">
        <f t="shared" si="6"/>
        <v>0</v>
      </c>
      <c r="K91" s="196">
        <f t="shared" si="24"/>
        <v>0</v>
      </c>
      <c r="L91" s="197" t="str">
        <f t="shared" si="8"/>
        <v xml:space="preserve"> </v>
      </c>
      <c r="M91" s="195" t="str">
        <f t="shared" si="34"/>
        <v xml:space="preserve"> </v>
      </c>
      <c r="N91" s="196"/>
      <c r="O91" s="196"/>
      <c r="P91" s="197" t="str">
        <f t="shared" si="35"/>
        <v xml:space="preserve"> </v>
      </c>
      <c r="Q91" s="195" t="str">
        <f t="shared" si="41"/>
        <v xml:space="preserve"> </v>
      </c>
      <c r="R91" s="196">
        <f t="shared" si="29"/>
        <v>0</v>
      </c>
      <c r="S91" s="196">
        <f t="shared" si="36"/>
        <v>0</v>
      </c>
      <c r="T91" s="197" t="str">
        <f t="shared" si="30"/>
        <v xml:space="preserve"> </v>
      </c>
      <c r="U91" s="166" t="str">
        <f t="shared" si="31"/>
        <v xml:space="preserve"> </v>
      </c>
      <c r="V91" s="167">
        <f t="shared" si="37"/>
        <v>0</v>
      </c>
      <c r="W91" s="167">
        <f t="shared" si="32"/>
        <v>0</v>
      </c>
      <c r="X91" s="168" t="str">
        <f t="shared" si="25"/>
        <v xml:space="preserve"> </v>
      </c>
      <c r="Y91" s="164" t="str">
        <f t="shared" si="42"/>
        <v xml:space="preserve"> </v>
      </c>
      <c r="Z91" s="165">
        <f t="shared" si="38"/>
        <v>0</v>
      </c>
      <c r="AA91" s="166" t="str">
        <f t="shared" si="33"/>
        <v xml:space="preserve"> </v>
      </c>
      <c r="AB91" s="167">
        <f t="shared" si="39"/>
        <v>0</v>
      </c>
      <c r="AC91" s="167">
        <f t="shared" si="40"/>
        <v>0</v>
      </c>
      <c r="AD91" s="168" t="str">
        <f t="shared" si="26"/>
        <v xml:space="preserve"> </v>
      </c>
    </row>
    <row r="92" spans="1:30" s="13" customFormat="1" ht="12.75" hidden="1">
      <c r="A92" s="189">
        <v>84</v>
      </c>
      <c r="B92" s="190" t="s">
        <v>188</v>
      </c>
      <c r="C92" s="191" t="s">
        <v>189</v>
      </c>
      <c r="D92" s="192" t="s">
        <v>17</v>
      </c>
      <c r="E92" s="166">
        <v>12</v>
      </c>
      <c r="F92" s="199">
        <v>1550</v>
      </c>
      <c r="G92" s="79">
        <v>592</v>
      </c>
      <c r="H92" s="194">
        <f t="shared" ref="H92:H102" si="43">E92*E92*F92*3.14/4*0.00000785*G92*1.01</f>
        <v>822.38765846399997</v>
      </c>
      <c r="I92" s="195" t="str">
        <f t="shared" ref="I92:I102" si="44">IF(J92&gt;0,$E92," ")</f>
        <v xml:space="preserve"> </v>
      </c>
      <c r="J92" s="196">
        <f t="shared" si="6"/>
        <v>0</v>
      </c>
      <c r="K92" s="196">
        <f t="shared" ref="K92:K102" si="45">IF(J92&gt;0,G92,0)</f>
        <v>0</v>
      </c>
      <c r="L92" s="197" t="str">
        <f t="shared" ref="L92:L102" si="46">IF(J92&gt;0,$E92*$E92*J92*3.14/4*0.00000785*K92," ")</f>
        <v xml:space="preserve"> </v>
      </c>
      <c r="M92" s="195" t="str">
        <f t="shared" si="34"/>
        <v xml:space="preserve"> </v>
      </c>
      <c r="N92" s="196"/>
      <c r="O92" s="196"/>
      <c r="P92" s="197" t="str">
        <f t="shared" si="35"/>
        <v xml:space="preserve"> </v>
      </c>
      <c r="Q92" s="195" t="str">
        <f t="shared" si="41"/>
        <v xml:space="preserve"> </v>
      </c>
      <c r="R92" s="196">
        <f t="shared" si="29"/>
        <v>0</v>
      </c>
      <c r="S92" s="196">
        <f t="shared" si="36"/>
        <v>0</v>
      </c>
      <c r="T92" s="197" t="str">
        <f t="shared" si="30"/>
        <v xml:space="preserve"> </v>
      </c>
      <c r="U92" s="166" t="str">
        <f t="shared" si="31"/>
        <v xml:space="preserve"> </v>
      </c>
      <c r="V92" s="167">
        <f t="shared" si="37"/>
        <v>0</v>
      </c>
      <c r="W92" s="167">
        <f t="shared" si="32"/>
        <v>0</v>
      </c>
      <c r="X92" s="168" t="str">
        <f t="shared" ref="X92:X102" si="47">IF(V92&gt;0,$E92*$E92*V92*3.14/4*0.00000785*W92," ")</f>
        <v xml:space="preserve"> </v>
      </c>
      <c r="Y92" s="164" t="str">
        <f t="shared" ref="Y92:Y102" si="48">IF(Z92&gt;0,$E92," ")</f>
        <v xml:space="preserve"> </v>
      </c>
      <c r="Z92" s="165">
        <f t="shared" si="38"/>
        <v>0</v>
      </c>
      <c r="AA92" s="166" t="str">
        <f t="shared" si="33"/>
        <v xml:space="preserve"> </v>
      </c>
      <c r="AB92" s="167">
        <f t="shared" si="39"/>
        <v>0</v>
      </c>
      <c r="AC92" s="167">
        <f t="shared" si="40"/>
        <v>0</v>
      </c>
      <c r="AD92" s="168" t="str">
        <f t="shared" ref="AD92:AD102" si="49">IF(AB92&gt;0,$E92*$E92*AB92*3.14/4*0.00000785*AC92," ")</f>
        <v xml:space="preserve"> </v>
      </c>
    </row>
    <row r="93" spans="1:30" s="13" customFormat="1" ht="12.75" hidden="1">
      <c r="A93" s="189">
        <v>85</v>
      </c>
      <c r="B93" s="190" t="s">
        <v>188</v>
      </c>
      <c r="C93" s="191" t="s">
        <v>189</v>
      </c>
      <c r="D93" s="192" t="s">
        <v>17</v>
      </c>
      <c r="E93" s="166">
        <v>12</v>
      </c>
      <c r="F93" s="199">
        <v>1600</v>
      </c>
      <c r="G93" s="79">
        <v>8</v>
      </c>
      <c r="H93" s="194">
        <f t="shared" si="43"/>
        <v>11.471841791999999</v>
      </c>
      <c r="I93" s="195" t="str">
        <f t="shared" si="44"/>
        <v xml:space="preserve"> </v>
      </c>
      <c r="J93" s="196">
        <f t="shared" si="6"/>
        <v>0</v>
      </c>
      <c r="K93" s="196">
        <f t="shared" si="45"/>
        <v>0</v>
      </c>
      <c r="L93" s="197" t="str">
        <f t="shared" si="46"/>
        <v xml:space="preserve"> </v>
      </c>
      <c r="M93" s="195" t="str">
        <f t="shared" si="34"/>
        <v xml:space="preserve"> </v>
      </c>
      <c r="N93" s="196"/>
      <c r="O93" s="196"/>
      <c r="P93" s="197" t="str">
        <f t="shared" si="35"/>
        <v xml:space="preserve"> </v>
      </c>
      <c r="Q93" s="195" t="str">
        <f t="shared" si="41"/>
        <v xml:space="preserve"> </v>
      </c>
      <c r="R93" s="196">
        <f t="shared" si="29"/>
        <v>0</v>
      </c>
      <c r="S93" s="196">
        <f t="shared" si="36"/>
        <v>0</v>
      </c>
      <c r="T93" s="197" t="str">
        <f t="shared" si="30"/>
        <v xml:space="preserve"> </v>
      </c>
      <c r="U93" s="166" t="str">
        <f t="shared" si="31"/>
        <v xml:space="preserve"> </v>
      </c>
      <c r="V93" s="167">
        <f t="shared" si="37"/>
        <v>0</v>
      </c>
      <c r="W93" s="167">
        <f t="shared" si="32"/>
        <v>0</v>
      </c>
      <c r="X93" s="168" t="str">
        <f t="shared" si="47"/>
        <v xml:space="preserve"> </v>
      </c>
      <c r="Y93" s="164" t="str">
        <f t="shared" si="48"/>
        <v xml:space="preserve"> </v>
      </c>
      <c r="Z93" s="165">
        <f t="shared" si="38"/>
        <v>0</v>
      </c>
      <c r="AA93" s="166" t="str">
        <f t="shared" si="33"/>
        <v xml:space="preserve"> </v>
      </c>
      <c r="AB93" s="167">
        <f t="shared" si="39"/>
        <v>0</v>
      </c>
      <c r="AC93" s="167">
        <f t="shared" si="40"/>
        <v>0</v>
      </c>
      <c r="AD93" s="168" t="str">
        <f t="shared" si="49"/>
        <v xml:space="preserve"> </v>
      </c>
    </row>
    <row r="94" spans="1:30" s="13" customFormat="1" ht="12.75" hidden="1">
      <c r="A94" s="189">
        <v>86</v>
      </c>
      <c r="B94" s="190" t="s">
        <v>188</v>
      </c>
      <c r="C94" s="191" t="s">
        <v>189</v>
      </c>
      <c r="D94" s="192" t="s">
        <v>17</v>
      </c>
      <c r="E94" s="166">
        <v>12</v>
      </c>
      <c r="F94" s="199">
        <v>1650</v>
      </c>
      <c r="G94" s="79">
        <v>4</v>
      </c>
      <c r="H94" s="194">
        <f t="shared" si="43"/>
        <v>5.915168424</v>
      </c>
      <c r="I94" s="195" t="str">
        <f t="shared" si="44"/>
        <v xml:space="preserve"> </v>
      </c>
      <c r="J94" s="196">
        <f t="shared" si="6"/>
        <v>0</v>
      </c>
      <c r="K94" s="196">
        <f t="shared" si="45"/>
        <v>0</v>
      </c>
      <c r="L94" s="197" t="str">
        <f t="shared" si="46"/>
        <v xml:space="preserve"> </v>
      </c>
      <c r="M94" s="195" t="str">
        <f t="shared" si="34"/>
        <v xml:space="preserve"> </v>
      </c>
      <c r="N94" s="196"/>
      <c r="O94" s="196"/>
      <c r="P94" s="197" t="str">
        <f t="shared" si="35"/>
        <v xml:space="preserve"> </v>
      </c>
      <c r="Q94" s="195" t="str">
        <f t="shared" si="41"/>
        <v xml:space="preserve"> </v>
      </c>
      <c r="R94" s="196">
        <f t="shared" si="29"/>
        <v>0</v>
      </c>
      <c r="S94" s="196">
        <f t="shared" si="36"/>
        <v>0</v>
      </c>
      <c r="T94" s="197" t="str">
        <f t="shared" si="30"/>
        <v xml:space="preserve"> </v>
      </c>
      <c r="U94" s="166" t="str">
        <f t="shared" si="31"/>
        <v xml:space="preserve"> </v>
      </c>
      <c r="V94" s="167">
        <f t="shared" si="37"/>
        <v>0</v>
      </c>
      <c r="W94" s="167">
        <f t="shared" si="32"/>
        <v>0</v>
      </c>
      <c r="X94" s="168" t="str">
        <f t="shared" si="47"/>
        <v xml:space="preserve"> </v>
      </c>
      <c r="Y94" s="164" t="str">
        <f t="shared" si="48"/>
        <v xml:space="preserve"> </v>
      </c>
      <c r="Z94" s="165">
        <f t="shared" si="38"/>
        <v>0</v>
      </c>
      <c r="AA94" s="166" t="str">
        <f t="shared" si="33"/>
        <v xml:space="preserve"> </v>
      </c>
      <c r="AB94" s="167">
        <f t="shared" si="39"/>
        <v>0</v>
      </c>
      <c r="AC94" s="167">
        <f t="shared" si="40"/>
        <v>0</v>
      </c>
      <c r="AD94" s="168" t="str">
        <f t="shared" si="49"/>
        <v xml:space="preserve"> </v>
      </c>
    </row>
    <row r="95" spans="1:30" s="13" customFormat="1" ht="12.75" hidden="1">
      <c r="A95" s="189">
        <v>87</v>
      </c>
      <c r="B95" s="190" t="s">
        <v>188</v>
      </c>
      <c r="C95" s="191" t="s">
        <v>189</v>
      </c>
      <c r="D95" s="192" t="s">
        <v>17</v>
      </c>
      <c r="E95" s="166">
        <v>12</v>
      </c>
      <c r="F95" s="199">
        <v>200</v>
      </c>
      <c r="G95" s="79">
        <v>24</v>
      </c>
      <c r="H95" s="194">
        <f t="shared" si="43"/>
        <v>4.3019406719999997</v>
      </c>
      <c r="I95" s="195" t="str">
        <f t="shared" si="44"/>
        <v xml:space="preserve"> </v>
      </c>
      <c r="J95" s="196">
        <f t="shared" si="6"/>
        <v>0</v>
      </c>
      <c r="K95" s="196">
        <f t="shared" si="45"/>
        <v>0</v>
      </c>
      <c r="L95" s="197" t="str">
        <f t="shared" si="46"/>
        <v xml:space="preserve"> </v>
      </c>
      <c r="M95" s="195" t="str">
        <f t="shared" si="34"/>
        <v xml:space="preserve"> </v>
      </c>
      <c r="N95" s="196"/>
      <c r="O95" s="196"/>
      <c r="P95" s="197" t="str">
        <f t="shared" si="35"/>
        <v xml:space="preserve"> </v>
      </c>
      <c r="Q95" s="195" t="str">
        <f t="shared" si="41"/>
        <v xml:space="preserve"> </v>
      </c>
      <c r="R95" s="196">
        <f t="shared" si="29"/>
        <v>0</v>
      </c>
      <c r="S95" s="196">
        <f t="shared" si="36"/>
        <v>0</v>
      </c>
      <c r="T95" s="197" t="str">
        <f t="shared" si="30"/>
        <v xml:space="preserve"> </v>
      </c>
      <c r="U95" s="166" t="str">
        <f t="shared" si="31"/>
        <v xml:space="preserve"> </v>
      </c>
      <c r="V95" s="167">
        <f t="shared" si="37"/>
        <v>0</v>
      </c>
      <c r="W95" s="167">
        <f t="shared" si="32"/>
        <v>0</v>
      </c>
      <c r="X95" s="168" t="str">
        <f t="shared" si="47"/>
        <v xml:space="preserve"> </v>
      </c>
      <c r="Y95" s="164" t="str">
        <f t="shared" si="48"/>
        <v xml:space="preserve"> </v>
      </c>
      <c r="Z95" s="165">
        <f t="shared" si="38"/>
        <v>0</v>
      </c>
      <c r="AA95" s="166" t="str">
        <f t="shared" si="33"/>
        <v xml:space="preserve"> </v>
      </c>
      <c r="AB95" s="167">
        <f t="shared" si="39"/>
        <v>0</v>
      </c>
      <c r="AC95" s="167">
        <f t="shared" si="40"/>
        <v>0</v>
      </c>
      <c r="AD95" s="168" t="str">
        <f t="shared" si="49"/>
        <v xml:space="preserve"> </v>
      </c>
    </row>
    <row r="96" spans="1:30" s="13" customFormat="1" ht="12.75" hidden="1">
      <c r="A96" s="189">
        <v>88</v>
      </c>
      <c r="B96" s="190" t="s">
        <v>188</v>
      </c>
      <c r="C96" s="191" t="s">
        <v>189</v>
      </c>
      <c r="D96" s="192" t="s">
        <v>17</v>
      </c>
      <c r="E96" s="166">
        <v>12</v>
      </c>
      <c r="F96" s="199">
        <v>350</v>
      </c>
      <c r="G96" s="79">
        <v>24</v>
      </c>
      <c r="H96" s="194">
        <f t="shared" si="43"/>
        <v>7.5283961759999993</v>
      </c>
      <c r="I96" s="195" t="str">
        <f t="shared" si="44"/>
        <v xml:space="preserve"> </v>
      </c>
      <c r="J96" s="196">
        <f t="shared" si="6"/>
        <v>0</v>
      </c>
      <c r="K96" s="196">
        <f t="shared" si="45"/>
        <v>0</v>
      </c>
      <c r="L96" s="197" t="str">
        <f t="shared" si="46"/>
        <v xml:space="preserve"> </v>
      </c>
      <c r="M96" s="195" t="str">
        <f t="shared" si="34"/>
        <v xml:space="preserve"> </v>
      </c>
      <c r="N96" s="196"/>
      <c r="O96" s="196"/>
      <c r="P96" s="197" t="str">
        <f t="shared" si="35"/>
        <v xml:space="preserve"> </v>
      </c>
      <c r="Q96" s="195" t="str">
        <f t="shared" si="41"/>
        <v xml:space="preserve"> </v>
      </c>
      <c r="R96" s="196">
        <f t="shared" si="29"/>
        <v>0</v>
      </c>
      <c r="S96" s="196">
        <f t="shared" si="36"/>
        <v>0</v>
      </c>
      <c r="T96" s="197" t="str">
        <f t="shared" si="30"/>
        <v xml:space="preserve"> </v>
      </c>
      <c r="U96" s="166" t="str">
        <f t="shared" si="31"/>
        <v xml:space="preserve"> </v>
      </c>
      <c r="V96" s="167">
        <f t="shared" si="37"/>
        <v>0</v>
      </c>
      <c r="W96" s="167">
        <f t="shared" si="32"/>
        <v>0</v>
      </c>
      <c r="X96" s="168" t="str">
        <f t="shared" si="47"/>
        <v xml:space="preserve"> </v>
      </c>
      <c r="Y96" s="164" t="str">
        <f t="shared" si="48"/>
        <v xml:space="preserve"> </v>
      </c>
      <c r="Z96" s="165">
        <f t="shared" si="38"/>
        <v>0</v>
      </c>
      <c r="AA96" s="166" t="str">
        <f t="shared" si="33"/>
        <v xml:space="preserve"> </v>
      </c>
      <c r="AB96" s="167">
        <f t="shared" si="39"/>
        <v>0</v>
      </c>
      <c r="AC96" s="167">
        <f t="shared" si="40"/>
        <v>0</v>
      </c>
      <c r="AD96" s="168" t="str">
        <f t="shared" si="49"/>
        <v xml:space="preserve"> </v>
      </c>
    </row>
    <row r="97" spans="1:30" s="13" customFormat="1" ht="12.75" hidden="1">
      <c r="A97" s="189">
        <v>89</v>
      </c>
      <c r="B97" s="190" t="s">
        <v>188</v>
      </c>
      <c r="C97" s="191" t="s">
        <v>189</v>
      </c>
      <c r="D97" s="192" t="s">
        <v>17</v>
      </c>
      <c r="E97" s="166">
        <v>12</v>
      </c>
      <c r="F97" s="199">
        <v>400</v>
      </c>
      <c r="G97" s="79">
        <v>36</v>
      </c>
      <c r="H97" s="194">
        <f t="shared" si="43"/>
        <v>12.905822015999998</v>
      </c>
      <c r="I97" s="195" t="str">
        <f t="shared" si="44"/>
        <v xml:space="preserve"> </v>
      </c>
      <c r="J97" s="196">
        <f t="shared" si="6"/>
        <v>0</v>
      </c>
      <c r="K97" s="196">
        <f t="shared" si="45"/>
        <v>0</v>
      </c>
      <c r="L97" s="197" t="str">
        <f t="shared" si="46"/>
        <v xml:space="preserve"> </v>
      </c>
      <c r="M97" s="195" t="str">
        <f t="shared" si="34"/>
        <v xml:space="preserve"> </v>
      </c>
      <c r="N97" s="196"/>
      <c r="O97" s="196"/>
      <c r="P97" s="197" t="str">
        <f t="shared" si="35"/>
        <v xml:space="preserve"> </v>
      </c>
      <c r="Q97" s="195" t="str">
        <f t="shared" si="41"/>
        <v xml:space="preserve"> </v>
      </c>
      <c r="R97" s="196">
        <f t="shared" si="29"/>
        <v>0</v>
      </c>
      <c r="S97" s="196">
        <f t="shared" si="36"/>
        <v>0</v>
      </c>
      <c r="T97" s="197" t="str">
        <f t="shared" si="30"/>
        <v xml:space="preserve"> </v>
      </c>
      <c r="U97" s="166" t="str">
        <f t="shared" si="31"/>
        <v xml:space="preserve"> </v>
      </c>
      <c r="V97" s="167">
        <f t="shared" si="37"/>
        <v>0</v>
      </c>
      <c r="W97" s="167">
        <f t="shared" si="32"/>
        <v>0</v>
      </c>
      <c r="X97" s="168" t="str">
        <f t="shared" si="47"/>
        <v xml:space="preserve"> </v>
      </c>
      <c r="Y97" s="164" t="str">
        <f t="shared" si="48"/>
        <v xml:space="preserve"> </v>
      </c>
      <c r="Z97" s="165">
        <f t="shared" si="38"/>
        <v>0</v>
      </c>
      <c r="AA97" s="166" t="str">
        <f t="shared" si="33"/>
        <v xml:space="preserve"> </v>
      </c>
      <c r="AB97" s="167">
        <f t="shared" si="39"/>
        <v>0</v>
      </c>
      <c r="AC97" s="167">
        <f t="shared" si="40"/>
        <v>0</v>
      </c>
      <c r="AD97" s="168" t="str">
        <f t="shared" si="49"/>
        <v xml:space="preserve"> </v>
      </c>
    </row>
    <row r="98" spans="1:30" s="13" customFormat="1" ht="12.75" hidden="1">
      <c r="A98" s="189">
        <v>90</v>
      </c>
      <c r="B98" s="190" t="s">
        <v>188</v>
      </c>
      <c r="C98" s="191" t="s">
        <v>189</v>
      </c>
      <c r="D98" s="192" t="s">
        <v>17</v>
      </c>
      <c r="E98" s="166">
        <v>12</v>
      </c>
      <c r="F98" s="199">
        <v>450</v>
      </c>
      <c r="G98" s="79">
        <v>14</v>
      </c>
      <c r="H98" s="194">
        <f t="shared" si="43"/>
        <v>5.6462971319999991</v>
      </c>
      <c r="I98" s="195" t="str">
        <f t="shared" si="44"/>
        <v xml:space="preserve"> </v>
      </c>
      <c r="J98" s="196">
        <f t="shared" si="6"/>
        <v>0</v>
      </c>
      <c r="K98" s="196">
        <f t="shared" si="45"/>
        <v>0</v>
      </c>
      <c r="L98" s="197" t="str">
        <f t="shared" si="46"/>
        <v xml:space="preserve"> </v>
      </c>
      <c r="M98" s="195" t="str">
        <f t="shared" si="34"/>
        <v xml:space="preserve"> </v>
      </c>
      <c r="N98" s="196"/>
      <c r="O98" s="196"/>
      <c r="P98" s="197" t="str">
        <f t="shared" si="35"/>
        <v xml:space="preserve"> </v>
      </c>
      <c r="Q98" s="195" t="str">
        <f t="shared" si="41"/>
        <v xml:space="preserve"> </v>
      </c>
      <c r="R98" s="196">
        <f t="shared" si="29"/>
        <v>0</v>
      </c>
      <c r="S98" s="196">
        <f t="shared" si="36"/>
        <v>0</v>
      </c>
      <c r="T98" s="197" t="str">
        <f t="shared" si="30"/>
        <v xml:space="preserve"> </v>
      </c>
      <c r="U98" s="166" t="str">
        <f t="shared" si="31"/>
        <v xml:space="preserve"> </v>
      </c>
      <c r="V98" s="167">
        <f t="shared" si="37"/>
        <v>0</v>
      </c>
      <c r="W98" s="167">
        <f t="shared" si="32"/>
        <v>0</v>
      </c>
      <c r="X98" s="168" t="str">
        <f t="shared" si="47"/>
        <v xml:space="preserve"> </v>
      </c>
      <c r="Y98" s="164" t="str">
        <f t="shared" si="48"/>
        <v xml:space="preserve"> </v>
      </c>
      <c r="Z98" s="165">
        <f t="shared" si="38"/>
        <v>0</v>
      </c>
      <c r="AA98" s="166" t="str">
        <f t="shared" si="33"/>
        <v xml:space="preserve"> </v>
      </c>
      <c r="AB98" s="167">
        <f t="shared" si="39"/>
        <v>0</v>
      </c>
      <c r="AC98" s="167">
        <f t="shared" si="40"/>
        <v>0</v>
      </c>
      <c r="AD98" s="168" t="str">
        <f t="shared" si="49"/>
        <v xml:space="preserve"> </v>
      </c>
    </row>
    <row r="99" spans="1:30" s="13" customFormat="1" ht="12.75" hidden="1">
      <c r="A99" s="189">
        <v>91</v>
      </c>
      <c r="B99" s="190" t="s">
        <v>188</v>
      </c>
      <c r="C99" s="191" t="s">
        <v>189</v>
      </c>
      <c r="D99" s="192" t="s">
        <v>17</v>
      </c>
      <c r="E99" s="166">
        <v>12</v>
      </c>
      <c r="F99" s="199">
        <v>500</v>
      </c>
      <c r="G99" s="79">
        <v>60</v>
      </c>
      <c r="H99" s="194">
        <f t="shared" si="43"/>
        <v>26.887129199999997</v>
      </c>
      <c r="I99" s="195" t="str">
        <f t="shared" si="44"/>
        <v xml:space="preserve"> </v>
      </c>
      <c r="J99" s="196">
        <f t="shared" si="6"/>
        <v>0</v>
      </c>
      <c r="K99" s="196">
        <f t="shared" si="45"/>
        <v>0</v>
      </c>
      <c r="L99" s="197" t="str">
        <f t="shared" si="46"/>
        <v xml:space="preserve"> </v>
      </c>
      <c r="M99" s="195" t="str">
        <f t="shared" si="34"/>
        <v xml:space="preserve"> </v>
      </c>
      <c r="N99" s="196"/>
      <c r="O99" s="196"/>
      <c r="P99" s="197" t="str">
        <f t="shared" si="35"/>
        <v xml:space="preserve"> </v>
      </c>
      <c r="Q99" s="195" t="str">
        <f t="shared" si="41"/>
        <v xml:space="preserve"> </v>
      </c>
      <c r="R99" s="196">
        <f t="shared" si="29"/>
        <v>0</v>
      </c>
      <c r="S99" s="196">
        <f t="shared" si="36"/>
        <v>0</v>
      </c>
      <c r="T99" s="197" t="str">
        <f t="shared" si="30"/>
        <v xml:space="preserve"> </v>
      </c>
      <c r="U99" s="166" t="str">
        <f t="shared" si="31"/>
        <v xml:space="preserve"> </v>
      </c>
      <c r="V99" s="167">
        <f t="shared" si="37"/>
        <v>0</v>
      </c>
      <c r="W99" s="167">
        <f t="shared" si="32"/>
        <v>0</v>
      </c>
      <c r="X99" s="168" t="str">
        <f t="shared" si="47"/>
        <v xml:space="preserve"> </v>
      </c>
      <c r="Y99" s="164" t="str">
        <f t="shared" si="48"/>
        <v xml:space="preserve"> </v>
      </c>
      <c r="Z99" s="165">
        <f t="shared" si="38"/>
        <v>0</v>
      </c>
      <c r="AA99" s="166" t="str">
        <f t="shared" si="33"/>
        <v xml:space="preserve"> </v>
      </c>
      <c r="AB99" s="167">
        <f t="shared" si="39"/>
        <v>0</v>
      </c>
      <c r="AC99" s="167">
        <f t="shared" si="40"/>
        <v>0</v>
      </c>
      <c r="AD99" s="168" t="str">
        <f t="shared" si="49"/>
        <v xml:space="preserve"> </v>
      </c>
    </row>
    <row r="100" spans="1:30" s="13" customFormat="1" ht="12.75" hidden="1">
      <c r="A100" s="189">
        <v>92</v>
      </c>
      <c r="B100" s="190" t="s">
        <v>188</v>
      </c>
      <c r="C100" s="191" t="s">
        <v>189</v>
      </c>
      <c r="D100" s="192" t="s">
        <v>17</v>
      </c>
      <c r="E100" s="166">
        <v>12</v>
      </c>
      <c r="F100" s="199">
        <v>550</v>
      </c>
      <c r="G100" s="79">
        <v>10</v>
      </c>
      <c r="H100" s="194">
        <f t="shared" si="43"/>
        <v>4.9293070199999987</v>
      </c>
      <c r="I100" s="195" t="str">
        <f t="shared" si="44"/>
        <v xml:space="preserve"> </v>
      </c>
      <c r="J100" s="196">
        <f t="shared" si="6"/>
        <v>0</v>
      </c>
      <c r="K100" s="196">
        <f t="shared" si="45"/>
        <v>0</v>
      </c>
      <c r="L100" s="197" t="str">
        <f t="shared" si="46"/>
        <v xml:space="preserve"> </v>
      </c>
      <c r="M100" s="195" t="str">
        <f t="shared" si="34"/>
        <v xml:space="preserve"> </v>
      </c>
      <c r="N100" s="196"/>
      <c r="O100" s="196"/>
      <c r="P100" s="197" t="str">
        <f t="shared" si="35"/>
        <v xml:space="preserve"> </v>
      </c>
      <c r="Q100" s="195" t="str">
        <f t="shared" si="41"/>
        <v xml:space="preserve"> </v>
      </c>
      <c r="R100" s="196">
        <f t="shared" si="29"/>
        <v>0</v>
      </c>
      <c r="S100" s="196">
        <f t="shared" si="36"/>
        <v>0</v>
      </c>
      <c r="T100" s="197" t="str">
        <f t="shared" si="30"/>
        <v xml:space="preserve"> </v>
      </c>
      <c r="U100" s="166" t="str">
        <f t="shared" si="31"/>
        <v xml:space="preserve"> </v>
      </c>
      <c r="V100" s="167">
        <f t="shared" si="37"/>
        <v>0</v>
      </c>
      <c r="W100" s="167">
        <f t="shared" si="32"/>
        <v>0</v>
      </c>
      <c r="X100" s="168" t="str">
        <f t="shared" si="47"/>
        <v xml:space="preserve"> </v>
      </c>
      <c r="Y100" s="164" t="str">
        <f t="shared" si="48"/>
        <v xml:space="preserve"> </v>
      </c>
      <c r="Z100" s="165">
        <f t="shared" si="38"/>
        <v>0</v>
      </c>
      <c r="AA100" s="166" t="str">
        <f t="shared" si="33"/>
        <v xml:space="preserve"> </v>
      </c>
      <c r="AB100" s="167">
        <f t="shared" si="39"/>
        <v>0</v>
      </c>
      <c r="AC100" s="167">
        <f t="shared" si="40"/>
        <v>0</v>
      </c>
      <c r="AD100" s="168" t="str">
        <f t="shared" si="49"/>
        <v xml:space="preserve"> </v>
      </c>
    </row>
    <row r="101" spans="1:30" s="13" customFormat="1" ht="12.75" hidden="1">
      <c r="A101" s="189">
        <v>93</v>
      </c>
      <c r="B101" s="190" t="s">
        <v>188</v>
      </c>
      <c r="C101" s="191" t="s">
        <v>189</v>
      </c>
      <c r="D101" s="192" t="s">
        <v>17</v>
      </c>
      <c r="E101" s="166">
        <v>12</v>
      </c>
      <c r="F101" s="199">
        <v>600</v>
      </c>
      <c r="G101" s="79">
        <v>4</v>
      </c>
      <c r="H101" s="194">
        <f t="shared" si="43"/>
        <v>2.1509703359999999</v>
      </c>
      <c r="I101" s="195" t="str">
        <f t="shared" si="44"/>
        <v xml:space="preserve"> </v>
      </c>
      <c r="J101" s="196">
        <f t="shared" si="6"/>
        <v>0</v>
      </c>
      <c r="K101" s="196">
        <f t="shared" si="45"/>
        <v>0</v>
      </c>
      <c r="L101" s="197" t="str">
        <f t="shared" si="46"/>
        <v xml:space="preserve"> </v>
      </c>
      <c r="M101" s="195" t="str">
        <f t="shared" si="34"/>
        <v xml:space="preserve"> </v>
      </c>
      <c r="N101" s="196"/>
      <c r="O101" s="196"/>
      <c r="P101" s="197" t="str">
        <f t="shared" si="35"/>
        <v xml:space="preserve"> </v>
      </c>
      <c r="Q101" s="195" t="str">
        <f t="shared" si="41"/>
        <v xml:space="preserve"> </v>
      </c>
      <c r="R101" s="196">
        <f t="shared" si="29"/>
        <v>0</v>
      </c>
      <c r="S101" s="196">
        <f t="shared" si="36"/>
        <v>0</v>
      </c>
      <c r="T101" s="197" t="str">
        <f t="shared" si="30"/>
        <v xml:space="preserve"> </v>
      </c>
      <c r="U101" s="166" t="str">
        <f t="shared" si="31"/>
        <v xml:space="preserve"> </v>
      </c>
      <c r="V101" s="167">
        <f t="shared" si="37"/>
        <v>0</v>
      </c>
      <c r="W101" s="167">
        <f t="shared" si="32"/>
        <v>0</v>
      </c>
      <c r="X101" s="168" t="str">
        <f t="shared" si="47"/>
        <v xml:space="preserve"> </v>
      </c>
      <c r="Y101" s="164" t="str">
        <f t="shared" si="48"/>
        <v xml:space="preserve"> </v>
      </c>
      <c r="Z101" s="165">
        <f t="shared" si="38"/>
        <v>0</v>
      </c>
      <c r="AA101" s="166" t="str">
        <f t="shared" si="33"/>
        <v xml:space="preserve"> </v>
      </c>
      <c r="AB101" s="167">
        <f t="shared" si="39"/>
        <v>0</v>
      </c>
      <c r="AC101" s="167">
        <f t="shared" si="40"/>
        <v>0</v>
      </c>
      <c r="AD101" s="168" t="str">
        <f t="shared" si="49"/>
        <v xml:space="preserve"> </v>
      </c>
    </row>
    <row r="102" spans="1:30" s="13" customFormat="1" ht="12.75" hidden="1">
      <c r="A102" s="189">
        <v>94</v>
      </c>
      <c r="B102" s="190" t="s">
        <v>188</v>
      </c>
      <c r="C102" s="191" t="s">
        <v>189</v>
      </c>
      <c r="D102" s="192" t="s">
        <v>17</v>
      </c>
      <c r="E102" s="166">
        <v>12</v>
      </c>
      <c r="F102" s="199">
        <v>650</v>
      </c>
      <c r="G102" s="79">
        <v>10</v>
      </c>
      <c r="H102" s="194">
        <f t="shared" si="43"/>
        <v>5.8255446599999994</v>
      </c>
      <c r="I102" s="195" t="str">
        <f t="shared" si="44"/>
        <v xml:space="preserve"> </v>
      </c>
      <c r="J102" s="196">
        <f t="shared" si="6"/>
        <v>0</v>
      </c>
      <c r="K102" s="196">
        <f t="shared" si="45"/>
        <v>0</v>
      </c>
      <c r="L102" s="197" t="str">
        <f t="shared" si="46"/>
        <v xml:space="preserve"> </v>
      </c>
      <c r="M102" s="195" t="str">
        <f t="shared" si="34"/>
        <v xml:space="preserve"> </v>
      </c>
      <c r="N102" s="196"/>
      <c r="O102" s="196"/>
      <c r="P102" s="197" t="str">
        <f t="shared" si="35"/>
        <v xml:space="preserve"> </v>
      </c>
      <c r="Q102" s="195" t="str">
        <f t="shared" si="41"/>
        <v xml:space="preserve"> </v>
      </c>
      <c r="R102" s="196">
        <f t="shared" si="29"/>
        <v>0</v>
      </c>
      <c r="S102" s="196">
        <f t="shared" si="36"/>
        <v>0</v>
      </c>
      <c r="T102" s="197" t="str">
        <f t="shared" si="30"/>
        <v xml:space="preserve"> </v>
      </c>
      <c r="U102" s="166" t="str">
        <f t="shared" si="31"/>
        <v xml:space="preserve"> </v>
      </c>
      <c r="V102" s="167">
        <f t="shared" si="37"/>
        <v>0</v>
      </c>
      <c r="W102" s="167">
        <f t="shared" si="32"/>
        <v>0</v>
      </c>
      <c r="X102" s="168" t="str">
        <f t="shared" si="47"/>
        <v xml:space="preserve"> </v>
      </c>
      <c r="Y102" s="164" t="str">
        <f t="shared" si="48"/>
        <v xml:space="preserve"> </v>
      </c>
      <c r="Z102" s="165">
        <f t="shared" si="38"/>
        <v>0</v>
      </c>
      <c r="AA102" s="166" t="str">
        <f t="shared" si="33"/>
        <v xml:space="preserve"> </v>
      </c>
      <c r="AB102" s="167">
        <f t="shared" si="39"/>
        <v>0</v>
      </c>
      <c r="AC102" s="167">
        <f t="shared" si="40"/>
        <v>0</v>
      </c>
      <c r="AD102" s="168" t="str">
        <f t="shared" si="49"/>
        <v xml:space="preserve"> </v>
      </c>
    </row>
    <row r="103" spans="1:30" s="13" customFormat="1" ht="12.75" hidden="1">
      <c r="A103" s="189">
        <v>95</v>
      </c>
      <c r="B103" s="190" t="s">
        <v>188</v>
      </c>
      <c r="C103" s="191" t="s">
        <v>189</v>
      </c>
      <c r="D103" s="192" t="s">
        <v>17</v>
      </c>
      <c r="E103" s="166">
        <v>12</v>
      </c>
      <c r="F103" s="199">
        <v>700</v>
      </c>
      <c r="G103" s="79">
        <v>4</v>
      </c>
      <c r="H103" s="194">
        <f t="shared" si="27"/>
        <v>2.5094653919999996</v>
      </c>
      <c r="I103" s="195" t="str">
        <f t="shared" si="18"/>
        <v xml:space="preserve"> </v>
      </c>
      <c r="J103" s="196">
        <f t="shared" si="6"/>
        <v>0</v>
      </c>
      <c r="K103" s="196">
        <f t="shared" si="24"/>
        <v>0</v>
      </c>
      <c r="L103" s="197" t="str">
        <f t="shared" si="8"/>
        <v xml:space="preserve"> </v>
      </c>
      <c r="M103" s="195" t="str">
        <f t="shared" si="34"/>
        <v xml:space="preserve"> </v>
      </c>
      <c r="N103" s="196"/>
      <c r="O103" s="196"/>
      <c r="P103" s="197" t="str">
        <f t="shared" si="35"/>
        <v xml:space="preserve"> </v>
      </c>
      <c r="Q103" s="195" t="str">
        <f t="shared" si="41"/>
        <v xml:space="preserve"> </v>
      </c>
      <c r="R103" s="196">
        <f t="shared" si="29"/>
        <v>0</v>
      </c>
      <c r="S103" s="196">
        <f t="shared" si="36"/>
        <v>0</v>
      </c>
      <c r="T103" s="197" t="str">
        <f t="shared" si="30"/>
        <v xml:space="preserve"> </v>
      </c>
      <c r="U103" s="166" t="str">
        <f t="shared" si="31"/>
        <v xml:space="preserve"> </v>
      </c>
      <c r="V103" s="167">
        <f t="shared" si="37"/>
        <v>0</v>
      </c>
      <c r="W103" s="167">
        <f t="shared" si="32"/>
        <v>0</v>
      </c>
      <c r="X103" s="168" t="str">
        <f t="shared" si="25"/>
        <v xml:space="preserve"> </v>
      </c>
      <c r="Y103" s="164" t="str">
        <f t="shared" si="42"/>
        <v xml:space="preserve"> </v>
      </c>
      <c r="Z103" s="165">
        <f t="shared" si="38"/>
        <v>0</v>
      </c>
      <c r="AA103" s="166" t="str">
        <f t="shared" si="33"/>
        <v xml:space="preserve"> </v>
      </c>
      <c r="AB103" s="167">
        <f t="shared" si="39"/>
        <v>0</v>
      </c>
      <c r="AC103" s="167">
        <f t="shared" si="40"/>
        <v>0</v>
      </c>
      <c r="AD103" s="168" t="str">
        <f t="shared" si="26"/>
        <v xml:space="preserve"> </v>
      </c>
    </row>
    <row r="104" spans="1:30" s="13" customFormat="1" ht="12.75" hidden="1">
      <c r="A104" s="189">
        <v>96</v>
      </c>
      <c r="B104" s="190" t="s">
        <v>188</v>
      </c>
      <c r="C104" s="191" t="s">
        <v>189</v>
      </c>
      <c r="D104" s="192" t="s">
        <v>17</v>
      </c>
      <c r="E104" s="166">
        <v>12</v>
      </c>
      <c r="F104" s="199">
        <v>750</v>
      </c>
      <c r="G104" s="79">
        <v>46</v>
      </c>
      <c r="H104" s="194">
        <f t="shared" si="27"/>
        <v>30.920198580000001</v>
      </c>
      <c r="I104" s="195" t="str">
        <f t="shared" si="18"/>
        <v xml:space="preserve"> </v>
      </c>
      <c r="J104" s="196">
        <f t="shared" si="6"/>
        <v>0</v>
      </c>
      <c r="K104" s="196">
        <f t="shared" si="24"/>
        <v>0</v>
      </c>
      <c r="L104" s="197" t="str">
        <f t="shared" si="8"/>
        <v xml:space="preserve"> </v>
      </c>
      <c r="M104" s="195" t="str">
        <f t="shared" si="34"/>
        <v xml:space="preserve"> </v>
      </c>
      <c r="N104" s="196"/>
      <c r="O104" s="196"/>
      <c r="P104" s="197" t="str">
        <f t="shared" si="35"/>
        <v xml:space="preserve"> </v>
      </c>
      <c r="Q104" s="195" t="str">
        <f t="shared" si="41"/>
        <v xml:space="preserve"> </v>
      </c>
      <c r="R104" s="196">
        <f t="shared" si="29"/>
        <v>0</v>
      </c>
      <c r="S104" s="196">
        <f t="shared" si="36"/>
        <v>0</v>
      </c>
      <c r="T104" s="197" t="str">
        <f t="shared" si="30"/>
        <v xml:space="preserve"> </v>
      </c>
      <c r="U104" s="166" t="str">
        <f t="shared" si="31"/>
        <v xml:space="preserve"> </v>
      </c>
      <c r="V104" s="167">
        <f t="shared" si="37"/>
        <v>0</v>
      </c>
      <c r="W104" s="167">
        <f t="shared" si="32"/>
        <v>0</v>
      </c>
      <c r="X104" s="168" t="str">
        <f t="shared" si="25"/>
        <v xml:space="preserve"> </v>
      </c>
      <c r="Y104" s="164" t="str">
        <f t="shared" si="42"/>
        <v xml:space="preserve"> </v>
      </c>
      <c r="Z104" s="165">
        <f t="shared" si="38"/>
        <v>0</v>
      </c>
      <c r="AA104" s="166" t="str">
        <f t="shared" si="33"/>
        <v xml:space="preserve"> </v>
      </c>
      <c r="AB104" s="167">
        <f t="shared" si="39"/>
        <v>0</v>
      </c>
      <c r="AC104" s="167">
        <f t="shared" si="40"/>
        <v>0</v>
      </c>
      <c r="AD104" s="168" t="str">
        <f t="shared" si="26"/>
        <v xml:space="preserve"> </v>
      </c>
    </row>
    <row r="105" spans="1:30" s="13" customFormat="1" ht="12.75" hidden="1">
      <c r="A105" s="189">
        <v>97</v>
      </c>
      <c r="B105" s="190" t="s">
        <v>188</v>
      </c>
      <c r="C105" s="191" t="s">
        <v>189</v>
      </c>
      <c r="D105" s="192" t="s">
        <v>17</v>
      </c>
      <c r="E105" s="166">
        <v>12</v>
      </c>
      <c r="F105" s="199">
        <v>850</v>
      </c>
      <c r="G105" s="79">
        <v>4</v>
      </c>
      <c r="H105" s="194">
        <f t="shared" si="27"/>
        <v>3.0472079759999997</v>
      </c>
      <c r="I105" s="195" t="str">
        <f t="shared" si="18"/>
        <v xml:space="preserve"> </v>
      </c>
      <c r="J105" s="196">
        <f t="shared" si="6"/>
        <v>0</v>
      </c>
      <c r="K105" s="196">
        <f t="shared" si="24"/>
        <v>0</v>
      </c>
      <c r="L105" s="197" t="str">
        <f t="shared" si="8"/>
        <v xml:space="preserve"> </v>
      </c>
      <c r="M105" s="195" t="str">
        <f t="shared" si="34"/>
        <v xml:space="preserve"> </v>
      </c>
      <c r="N105" s="196"/>
      <c r="O105" s="196"/>
      <c r="P105" s="197" t="str">
        <f t="shared" si="35"/>
        <v xml:space="preserve"> </v>
      </c>
      <c r="Q105" s="195" t="str">
        <f t="shared" si="41"/>
        <v xml:space="preserve"> </v>
      </c>
      <c r="R105" s="196">
        <f t="shared" si="29"/>
        <v>0</v>
      </c>
      <c r="S105" s="196">
        <f t="shared" si="36"/>
        <v>0</v>
      </c>
      <c r="T105" s="197" t="str">
        <f t="shared" ref="T105:T136" si="50">IF(R105&gt;0,$E105*$E105*R105*3.14/4*0.00000785*S105," ")</f>
        <v xml:space="preserve"> </v>
      </c>
      <c r="U105" s="166" t="str">
        <f t="shared" si="31"/>
        <v xml:space="preserve"> </v>
      </c>
      <c r="V105" s="167">
        <f t="shared" si="37"/>
        <v>0</v>
      </c>
      <c r="W105" s="167">
        <f t="shared" si="32"/>
        <v>0</v>
      </c>
      <c r="X105" s="168" t="str">
        <f t="shared" si="25"/>
        <v xml:space="preserve"> </v>
      </c>
      <c r="Y105" s="164" t="str">
        <f t="shared" si="42"/>
        <v xml:space="preserve"> </v>
      </c>
      <c r="Z105" s="165">
        <f t="shared" si="38"/>
        <v>0</v>
      </c>
      <c r="AA105" s="166" t="str">
        <f t="shared" si="33"/>
        <v xml:space="preserve"> </v>
      </c>
      <c r="AB105" s="167">
        <f t="shared" si="39"/>
        <v>0</v>
      </c>
      <c r="AC105" s="167">
        <f t="shared" si="40"/>
        <v>0</v>
      </c>
      <c r="AD105" s="168" t="str">
        <f t="shared" si="26"/>
        <v xml:space="preserve"> </v>
      </c>
    </row>
    <row r="106" spans="1:30" s="13" customFormat="1" ht="12.75" hidden="1">
      <c r="A106" s="189">
        <v>98</v>
      </c>
      <c r="B106" s="190" t="s">
        <v>188</v>
      </c>
      <c r="C106" s="191" t="s">
        <v>189</v>
      </c>
      <c r="D106" s="192" t="s">
        <v>17</v>
      </c>
      <c r="E106" s="166">
        <v>12</v>
      </c>
      <c r="F106" s="199">
        <v>900</v>
      </c>
      <c r="G106" s="79">
        <v>28</v>
      </c>
      <c r="H106" s="194">
        <f t="shared" si="27"/>
        <v>22.585188527999996</v>
      </c>
      <c r="I106" s="195" t="str">
        <f t="shared" si="18"/>
        <v xml:space="preserve"> </v>
      </c>
      <c r="J106" s="196">
        <f t="shared" si="6"/>
        <v>0</v>
      </c>
      <c r="K106" s="196">
        <f t="shared" si="24"/>
        <v>0</v>
      </c>
      <c r="L106" s="197" t="str">
        <f t="shared" si="8"/>
        <v xml:space="preserve"> </v>
      </c>
      <c r="M106" s="195" t="str">
        <f t="shared" si="34"/>
        <v xml:space="preserve"> </v>
      </c>
      <c r="N106" s="196"/>
      <c r="O106" s="196"/>
      <c r="P106" s="197" t="str">
        <f t="shared" si="35"/>
        <v xml:space="preserve"> </v>
      </c>
      <c r="Q106" s="195" t="str">
        <f t="shared" si="41"/>
        <v xml:space="preserve"> </v>
      </c>
      <c r="R106" s="196">
        <f t="shared" si="29"/>
        <v>0</v>
      </c>
      <c r="S106" s="196">
        <f t="shared" si="36"/>
        <v>0</v>
      </c>
      <c r="T106" s="197" t="str">
        <f t="shared" si="50"/>
        <v xml:space="preserve"> </v>
      </c>
      <c r="U106" s="166" t="str">
        <f t="shared" si="31"/>
        <v xml:space="preserve"> </v>
      </c>
      <c r="V106" s="167">
        <f t="shared" si="37"/>
        <v>0</v>
      </c>
      <c r="W106" s="167">
        <f t="shared" si="32"/>
        <v>0</v>
      </c>
      <c r="X106" s="168" t="str">
        <f t="shared" si="25"/>
        <v xml:space="preserve"> </v>
      </c>
      <c r="Y106" s="164" t="str">
        <f t="shared" si="42"/>
        <v xml:space="preserve"> </v>
      </c>
      <c r="Z106" s="165">
        <f t="shared" si="38"/>
        <v>0</v>
      </c>
      <c r="AA106" s="166" t="str">
        <f t="shared" si="33"/>
        <v xml:space="preserve"> </v>
      </c>
      <c r="AB106" s="167">
        <f t="shared" si="39"/>
        <v>0</v>
      </c>
      <c r="AC106" s="167">
        <f t="shared" si="40"/>
        <v>0</v>
      </c>
      <c r="AD106" s="168" t="str">
        <f t="shared" si="26"/>
        <v xml:space="preserve"> </v>
      </c>
    </row>
    <row r="107" spans="1:30" s="13" customFormat="1" ht="12.75" hidden="1">
      <c r="A107" s="189">
        <v>99</v>
      </c>
      <c r="B107" s="190" t="s">
        <v>188</v>
      </c>
      <c r="C107" s="191" t="s">
        <v>189</v>
      </c>
      <c r="D107" s="192" t="s">
        <v>17</v>
      </c>
      <c r="E107" s="166">
        <v>12</v>
      </c>
      <c r="F107" s="199">
        <v>950</v>
      </c>
      <c r="G107" s="79">
        <v>4</v>
      </c>
      <c r="H107" s="194">
        <f t="shared" si="27"/>
        <v>3.4057030319999999</v>
      </c>
      <c r="I107" s="195" t="str">
        <f t="shared" si="18"/>
        <v xml:space="preserve"> </v>
      </c>
      <c r="J107" s="196">
        <f t="shared" si="6"/>
        <v>0</v>
      </c>
      <c r="K107" s="196">
        <f t="shared" si="24"/>
        <v>0</v>
      </c>
      <c r="L107" s="197" t="str">
        <f t="shared" si="8"/>
        <v xml:space="preserve"> </v>
      </c>
      <c r="M107" s="195" t="str">
        <f t="shared" si="34"/>
        <v xml:space="preserve"> </v>
      </c>
      <c r="N107" s="196"/>
      <c r="O107" s="196"/>
      <c r="P107" s="197" t="str">
        <f t="shared" si="35"/>
        <v xml:space="preserve"> </v>
      </c>
      <c r="Q107" s="195" t="str">
        <f t="shared" ref="Q107:Q138" si="51">IF(R107&gt;0,$E107," ")</f>
        <v xml:space="preserve"> </v>
      </c>
      <c r="R107" s="196">
        <f t="shared" si="29"/>
        <v>0</v>
      </c>
      <c r="S107" s="196">
        <f t="shared" si="36"/>
        <v>0</v>
      </c>
      <c r="T107" s="197" t="str">
        <f t="shared" si="50"/>
        <v xml:space="preserve"> </v>
      </c>
      <c r="U107" s="166" t="str">
        <f t="shared" si="31"/>
        <v xml:space="preserve"> </v>
      </c>
      <c r="V107" s="167">
        <f t="shared" si="37"/>
        <v>0</v>
      </c>
      <c r="W107" s="167">
        <f t="shared" si="32"/>
        <v>0</v>
      </c>
      <c r="X107" s="168" t="str">
        <f t="shared" si="25"/>
        <v xml:space="preserve"> </v>
      </c>
      <c r="Y107" s="164" t="str">
        <f t="shared" si="42"/>
        <v xml:space="preserve"> </v>
      </c>
      <c r="Z107" s="165">
        <f t="shared" si="38"/>
        <v>0</v>
      </c>
      <c r="AA107" s="166" t="str">
        <f t="shared" si="33"/>
        <v xml:space="preserve"> </v>
      </c>
      <c r="AB107" s="167">
        <f t="shared" si="39"/>
        <v>0</v>
      </c>
      <c r="AC107" s="167">
        <f t="shared" si="40"/>
        <v>0</v>
      </c>
      <c r="AD107" s="168" t="str">
        <f t="shared" si="26"/>
        <v xml:space="preserve"> </v>
      </c>
    </row>
    <row r="108" spans="1:30" s="13" customFormat="1" ht="12.75" hidden="1">
      <c r="A108" s="189">
        <v>100</v>
      </c>
      <c r="B108" s="190" t="s">
        <v>188</v>
      </c>
      <c r="C108" s="191" t="s">
        <v>189</v>
      </c>
      <c r="D108" s="192" t="s">
        <v>17</v>
      </c>
      <c r="E108" s="166">
        <v>12</v>
      </c>
      <c r="F108" s="199">
        <v>1850</v>
      </c>
      <c r="G108" s="79">
        <v>16</v>
      </c>
      <c r="H108" s="194">
        <f t="shared" si="27"/>
        <v>26.528634143999998</v>
      </c>
      <c r="I108" s="195" t="str">
        <f t="shared" si="18"/>
        <v xml:space="preserve"> </v>
      </c>
      <c r="J108" s="196">
        <f t="shared" si="6"/>
        <v>0</v>
      </c>
      <c r="K108" s="196">
        <f t="shared" si="24"/>
        <v>0</v>
      </c>
      <c r="L108" s="197" t="str">
        <f t="shared" si="8"/>
        <v xml:space="preserve"> </v>
      </c>
      <c r="M108" s="195" t="str">
        <f t="shared" si="34"/>
        <v xml:space="preserve"> </v>
      </c>
      <c r="N108" s="196"/>
      <c r="O108" s="196"/>
      <c r="P108" s="197" t="str">
        <f t="shared" si="35"/>
        <v xml:space="preserve"> </v>
      </c>
      <c r="Q108" s="195" t="str">
        <f t="shared" si="51"/>
        <v xml:space="preserve"> </v>
      </c>
      <c r="R108" s="196">
        <f t="shared" si="29"/>
        <v>0</v>
      </c>
      <c r="S108" s="196">
        <f t="shared" si="36"/>
        <v>0</v>
      </c>
      <c r="T108" s="197" t="str">
        <f t="shared" si="50"/>
        <v xml:space="preserve"> </v>
      </c>
      <c r="U108" s="166" t="str">
        <f t="shared" si="31"/>
        <v xml:space="preserve"> </v>
      </c>
      <c r="V108" s="167">
        <f t="shared" si="37"/>
        <v>0</v>
      </c>
      <c r="W108" s="167">
        <f t="shared" si="32"/>
        <v>0</v>
      </c>
      <c r="X108" s="168" t="str">
        <f t="shared" si="25"/>
        <v xml:space="preserve"> </v>
      </c>
      <c r="Y108" s="164" t="str">
        <f t="shared" si="42"/>
        <v xml:space="preserve"> </v>
      </c>
      <c r="Z108" s="165">
        <f t="shared" si="38"/>
        <v>0</v>
      </c>
      <c r="AA108" s="166" t="str">
        <f t="shared" si="33"/>
        <v xml:space="preserve"> </v>
      </c>
      <c r="AB108" s="167">
        <f t="shared" si="39"/>
        <v>0</v>
      </c>
      <c r="AC108" s="167">
        <f t="shared" si="40"/>
        <v>0</v>
      </c>
      <c r="AD108" s="168" t="str">
        <f t="shared" si="26"/>
        <v xml:space="preserve"> </v>
      </c>
    </row>
    <row r="109" spans="1:30" s="13" customFormat="1" ht="12.75" hidden="1">
      <c r="A109" s="189">
        <v>101</v>
      </c>
      <c r="B109" s="190" t="s">
        <v>188</v>
      </c>
      <c r="C109" s="191" t="s">
        <v>189</v>
      </c>
      <c r="D109" s="192" t="s">
        <v>17</v>
      </c>
      <c r="E109" s="166">
        <v>12</v>
      </c>
      <c r="F109" s="199">
        <v>2000</v>
      </c>
      <c r="G109" s="79">
        <v>44</v>
      </c>
      <c r="H109" s="194">
        <f t="shared" si="27"/>
        <v>78.868912319999993</v>
      </c>
      <c r="I109" s="195" t="str">
        <f t="shared" si="18"/>
        <v xml:space="preserve"> </v>
      </c>
      <c r="J109" s="196">
        <f t="shared" si="6"/>
        <v>0</v>
      </c>
      <c r="K109" s="196">
        <f t="shared" si="24"/>
        <v>0</v>
      </c>
      <c r="L109" s="197" t="str">
        <f t="shared" si="8"/>
        <v xml:space="preserve"> </v>
      </c>
      <c r="M109" s="195" t="str">
        <f t="shared" si="34"/>
        <v xml:space="preserve"> </v>
      </c>
      <c r="N109" s="196"/>
      <c r="O109" s="196"/>
      <c r="P109" s="197" t="str">
        <f t="shared" si="35"/>
        <v xml:space="preserve"> </v>
      </c>
      <c r="Q109" s="195" t="str">
        <f t="shared" si="51"/>
        <v xml:space="preserve"> </v>
      </c>
      <c r="R109" s="196">
        <f t="shared" si="29"/>
        <v>0</v>
      </c>
      <c r="S109" s="196">
        <f t="shared" si="36"/>
        <v>0</v>
      </c>
      <c r="T109" s="197" t="str">
        <f t="shared" si="50"/>
        <v xml:space="preserve"> </v>
      </c>
      <c r="U109" s="166" t="str">
        <f t="shared" si="31"/>
        <v xml:space="preserve"> </v>
      </c>
      <c r="V109" s="167">
        <f t="shared" si="37"/>
        <v>0</v>
      </c>
      <c r="W109" s="167">
        <f t="shared" si="32"/>
        <v>0</v>
      </c>
      <c r="X109" s="168" t="str">
        <f t="shared" si="25"/>
        <v xml:space="preserve"> </v>
      </c>
      <c r="Y109" s="164" t="str">
        <f t="shared" si="42"/>
        <v xml:space="preserve"> </v>
      </c>
      <c r="Z109" s="165">
        <f t="shared" si="38"/>
        <v>0</v>
      </c>
      <c r="AA109" s="166" t="str">
        <f t="shared" si="33"/>
        <v xml:space="preserve"> </v>
      </c>
      <c r="AB109" s="167">
        <f t="shared" si="39"/>
        <v>0</v>
      </c>
      <c r="AC109" s="167">
        <f t="shared" si="40"/>
        <v>0</v>
      </c>
      <c r="AD109" s="168" t="str">
        <f t="shared" si="26"/>
        <v xml:space="preserve"> </v>
      </c>
    </row>
    <row r="110" spans="1:30" s="13" customFormat="1" ht="12.75" hidden="1">
      <c r="A110" s="189">
        <v>102</v>
      </c>
      <c r="B110" s="190" t="s">
        <v>188</v>
      </c>
      <c r="C110" s="191" t="s">
        <v>189</v>
      </c>
      <c r="D110" s="192" t="s">
        <v>17</v>
      </c>
      <c r="E110" s="166">
        <v>12</v>
      </c>
      <c r="F110" s="199">
        <v>2150</v>
      </c>
      <c r="G110" s="79">
        <v>6</v>
      </c>
      <c r="H110" s="194">
        <f t="shared" si="27"/>
        <v>11.561465556</v>
      </c>
      <c r="I110" s="195" t="str">
        <f t="shared" si="18"/>
        <v xml:space="preserve"> </v>
      </c>
      <c r="J110" s="196">
        <f t="shared" si="6"/>
        <v>0</v>
      </c>
      <c r="K110" s="196">
        <f t="shared" si="24"/>
        <v>0</v>
      </c>
      <c r="L110" s="197" t="str">
        <f t="shared" si="8"/>
        <v xml:space="preserve"> </v>
      </c>
      <c r="M110" s="195" t="str">
        <f t="shared" si="34"/>
        <v xml:space="preserve"> </v>
      </c>
      <c r="N110" s="196"/>
      <c r="O110" s="196"/>
      <c r="P110" s="197" t="str">
        <f t="shared" si="35"/>
        <v xml:space="preserve"> </v>
      </c>
      <c r="Q110" s="195" t="str">
        <f t="shared" si="51"/>
        <v xml:space="preserve"> </v>
      </c>
      <c r="R110" s="196">
        <f t="shared" si="29"/>
        <v>0</v>
      </c>
      <c r="S110" s="196">
        <f t="shared" si="36"/>
        <v>0</v>
      </c>
      <c r="T110" s="197" t="str">
        <f t="shared" si="50"/>
        <v xml:space="preserve"> </v>
      </c>
      <c r="U110" s="166" t="str">
        <f t="shared" si="31"/>
        <v xml:space="preserve"> </v>
      </c>
      <c r="V110" s="167">
        <f t="shared" si="37"/>
        <v>0</v>
      </c>
      <c r="W110" s="167">
        <f t="shared" si="32"/>
        <v>0</v>
      </c>
      <c r="X110" s="168" t="str">
        <f t="shared" si="25"/>
        <v xml:space="preserve"> </v>
      </c>
      <c r="Y110" s="164" t="str">
        <f t="shared" si="42"/>
        <v xml:space="preserve"> </v>
      </c>
      <c r="Z110" s="165">
        <f t="shared" si="38"/>
        <v>0</v>
      </c>
      <c r="AA110" s="166" t="str">
        <f t="shared" si="33"/>
        <v xml:space="preserve"> </v>
      </c>
      <c r="AB110" s="167">
        <f t="shared" si="39"/>
        <v>0</v>
      </c>
      <c r="AC110" s="167">
        <f t="shared" si="40"/>
        <v>0</v>
      </c>
      <c r="AD110" s="168" t="str">
        <f t="shared" si="26"/>
        <v xml:space="preserve"> </v>
      </c>
    </row>
    <row r="111" spans="1:30" s="13" customFormat="1" ht="12.75" hidden="1">
      <c r="A111" s="189">
        <v>103</v>
      </c>
      <c r="B111" s="190" t="s">
        <v>188</v>
      </c>
      <c r="C111" s="191" t="s">
        <v>189</v>
      </c>
      <c r="D111" s="192" t="s">
        <v>17</v>
      </c>
      <c r="E111" s="166">
        <v>12</v>
      </c>
      <c r="F111" s="199">
        <v>2250</v>
      </c>
      <c r="G111" s="79">
        <v>6</v>
      </c>
      <c r="H111" s="194">
        <f t="shared" si="27"/>
        <v>12.099208139999998</v>
      </c>
      <c r="I111" s="195" t="str">
        <f t="shared" si="18"/>
        <v xml:space="preserve"> </v>
      </c>
      <c r="J111" s="196">
        <f t="shared" si="6"/>
        <v>0</v>
      </c>
      <c r="K111" s="196">
        <f t="shared" si="24"/>
        <v>0</v>
      </c>
      <c r="L111" s="197" t="str">
        <f t="shared" si="8"/>
        <v xml:space="preserve"> </v>
      </c>
      <c r="M111" s="195" t="str">
        <f t="shared" si="34"/>
        <v xml:space="preserve"> </v>
      </c>
      <c r="N111" s="196"/>
      <c r="O111" s="196"/>
      <c r="P111" s="197" t="str">
        <f t="shared" si="35"/>
        <v xml:space="preserve"> </v>
      </c>
      <c r="Q111" s="195" t="str">
        <f t="shared" si="51"/>
        <v xml:space="preserve"> </v>
      </c>
      <c r="R111" s="196">
        <f t="shared" si="29"/>
        <v>0</v>
      </c>
      <c r="S111" s="196">
        <f t="shared" si="36"/>
        <v>0</v>
      </c>
      <c r="T111" s="197" t="str">
        <f t="shared" si="50"/>
        <v xml:space="preserve"> </v>
      </c>
      <c r="U111" s="166" t="str">
        <f t="shared" si="31"/>
        <v xml:space="preserve"> </v>
      </c>
      <c r="V111" s="167">
        <f t="shared" si="37"/>
        <v>0</v>
      </c>
      <c r="W111" s="167">
        <f t="shared" si="32"/>
        <v>0</v>
      </c>
      <c r="X111" s="168" t="str">
        <f t="shared" si="25"/>
        <v xml:space="preserve"> </v>
      </c>
      <c r="Y111" s="164" t="str">
        <f t="shared" si="42"/>
        <v xml:space="preserve"> </v>
      </c>
      <c r="Z111" s="165">
        <f t="shared" si="38"/>
        <v>0</v>
      </c>
      <c r="AA111" s="166" t="str">
        <f t="shared" si="33"/>
        <v xml:space="preserve"> </v>
      </c>
      <c r="AB111" s="167">
        <f t="shared" si="39"/>
        <v>0</v>
      </c>
      <c r="AC111" s="167">
        <f t="shared" si="40"/>
        <v>0</v>
      </c>
      <c r="AD111" s="168" t="str">
        <f t="shared" si="26"/>
        <v xml:space="preserve"> </v>
      </c>
    </row>
    <row r="112" spans="1:30" s="203" customFormat="1" ht="12.75" hidden="1">
      <c r="A112" s="189">
        <v>104</v>
      </c>
      <c r="B112" s="190" t="s">
        <v>188</v>
      </c>
      <c r="C112" s="204" t="s">
        <v>189</v>
      </c>
      <c r="D112" s="192" t="s">
        <v>17</v>
      </c>
      <c r="E112" s="166">
        <v>16</v>
      </c>
      <c r="F112" s="199">
        <v>8500</v>
      </c>
      <c r="G112" s="79">
        <v>4</v>
      </c>
      <c r="H112" s="194">
        <f t="shared" si="27"/>
        <v>54.172586240000001</v>
      </c>
      <c r="I112" s="195">
        <f t="shared" si="18"/>
        <v>16</v>
      </c>
      <c r="J112" s="196">
        <f t="shared" si="6"/>
        <v>3500</v>
      </c>
      <c r="K112" s="196">
        <f t="shared" si="24"/>
        <v>4</v>
      </c>
      <c r="L112" s="197">
        <f t="shared" si="8"/>
        <v>22.085503999999997</v>
      </c>
      <c r="M112" s="195" t="str">
        <f t="shared" si="34"/>
        <v xml:space="preserve"> </v>
      </c>
      <c r="N112" s="196"/>
      <c r="O112" s="196"/>
      <c r="P112" s="197" t="str">
        <f t="shared" si="35"/>
        <v xml:space="preserve"> </v>
      </c>
      <c r="Q112" s="195">
        <f t="shared" si="51"/>
        <v>16</v>
      </c>
      <c r="R112" s="196">
        <f t="shared" si="29"/>
        <v>3500</v>
      </c>
      <c r="S112" s="196">
        <f t="shared" si="36"/>
        <v>4</v>
      </c>
      <c r="T112" s="197">
        <f t="shared" si="50"/>
        <v>22.085503999999997</v>
      </c>
      <c r="U112" s="166" t="str">
        <f t="shared" si="31"/>
        <v xml:space="preserve"> </v>
      </c>
      <c r="V112" s="167">
        <f t="shared" si="37"/>
        <v>0</v>
      </c>
      <c r="W112" s="167">
        <f t="shared" si="32"/>
        <v>0</v>
      </c>
      <c r="X112" s="168" t="str">
        <f t="shared" si="25"/>
        <v xml:space="preserve"> </v>
      </c>
      <c r="Y112" s="164">
        <f t="shared" si="42"/>
        <v>16</v>
      </c>
      <c r="Z112" s="165">
        <f t="shared" si="38"/>
        <v>28</v>
      </c>
      <c r="AA112" s="166">
        <f t="shared" si="33"/>
        <v>16</v>
      </c>
      <c r="AB112" s="167">
        <f t="shared" si="39"/>
        <v>175</v>
      </c>
      <c r="AC112" s="167">
        <f t="shared" si="40"/>
        <v>4</v>
      </c>
      <c r="AD112" s="168">
        <f t="shared" si="26"/>
        <v>1.1042752</v>
      </c>
    </row>
    <row r="113" spans="1:30" s="203" customFormat="1" ht="12.75" hidden="1">
      <c r="A113" s="189">
        <v>105</v>
      </c>
      <c r="B113" s="190" t="s">
        <v>188</v>
      </c>
      <c r="C113" s="204" t="s">
        <v>189</v>
      </c>
      <c r="D113" s="192" t="s">
        <v>17</v>
      </c>
      <c r="E113" s="166">
        <v>16</v>
      </c>
      <c r="F113" s="199">
        <v>8150</v>
      </c>
      <c r="G113" s="79">
        <v>4</v>
      </c>
      <c r="H113" s="194">
        <f t="shared" si="27"/>
        <v>51.941950335999998</v>
      </c>
      <c r="I113" s="195">
        <f t="shared" si="18"/>
        <v>16</v>
      </c>
      <c r="J113" s="196">
        <f t="shared" si="6"/>
        <v>3850</v>
      </c>
      <c r="K113" s="196">
        <f t="shared" si="24"/>
        <v>4</v>
      </c>
      <c r="L113" s="197">
        <f t="shared" si="8"/>
        <v>24.294054399999997</v>
      </c>
      <c r="M113" s="195" t="str">
        <f t="shared" si="34"/>
        <v xml:space="preserve"> </v>
      </c>
      <c r="N113" s="196"/>
      <c r="O113" s="196"/>
      <c r="P113" s="197" t="str">
        <f t="shared" si="35"/>
        <v xml:space="preserve"> </v>
      </c>
      <c r="Q113" s="195">
        <f t="shared" si="51"/>
        <v>16</v>
      </c>
      <c r="R113" s="196">
        <f t="shared" si="29"/>
        <v>3850</v>
      </c>
      <c r="S113" s="196">
        <f t="shared" si="36"/>
        <v>4</v>
      </c>
      <c r="T113" s="197">
        <f t="shared" si="50"/>
        <v>24.294054399999997</v>
      </c>
      <c r="U113" s="166" t="str">
        <f t="shared" si="31"/>
        <v xml:space="preserve"> </v>
      </c>
      <c r="V113" s="167">
        <f t="shared" si="37"/>
        <v>0</v>
      </c>
      <c r="W113" s="167">
        <f t="shared" si="32"/>
        <v>0</v>
      </c>
      <c r="X113" s="168" t="str">
        <f t="shared" si="25"/>
        <v xml:space="preserve"> </v>
      </c>
      <c r="Y113" s="164">
        <f t="shared" si="42"/>
        <v>16</v>
      </c>
      <c r="Z113" s="165">
        <f t="shared" si="38"/>
        <v>32</v>
      </c>
      <c r="AA113" s="166">
        <f t="shared" si="33"/>
        <v>16</v>
      </c>
      <c r="AB113" s="167">
        <f t="shared" si="39"/>
        <v>50</v>
      </c>
      <c r="AC113" s="167">
        <f t="shared" si="40"/>
        <v>4</v>
      </c>
      <c r="AD113" s="168">
        <f t="shared" si="26"/>
        <v>0.31550719999999999</v>
      </c>
    </row>
    <row r="114" spans="1:30" s="203" customFormat="1" ht="12.75">
      <c r="A114" s="189">
        <v>106</v>
      </c>
      <c r="B114" s="190" t="s">
        <v>188</v>
      </c>
      <c r="C114" s="191" t="s">
        <v>189</v>
      </c>
      <c r="D114" s="192" t="s">
        <v>17</v>
      </c>
      <c r="E114" s="166">
        <v>20</v>
      </c>
      <c r="F114" s="199">
        <v>8400</v>
      </c>
      <c r="G114" s="79">
        <v>8</v>
      </c>
      <c r="H114" s="194">
        <f t="shared" si="27"/>
        <v>167.29769279999999</v>
      </c>
      <c r="I114" s="195">
        <f t="shared" si="18"/>
        <v>20</v>
      </c>
      <c r="J114" s="196">
        <f t="shared" si="6"/>
        <v>3600</v>
      </c>
      <c r="K114" s="196">
        <f t="shared" si="24"/>
        <v>8</v>
      </c>
      <c r="L114" s="197">
        <f t="shared" si="8"/>
        <v>70.98912</v>
      </c>
      <c r="M114" s="195">
        <f t="shared" si="34"/>
        <v>20</v>
      </c>
      <c r="N114" s="196">
        <v>3200</v>
      </c>
      <c r="O114" s="196">
        <v>8</v>
      </c>
      <c r="P114" s="197">
        <f t="shared" si="35"/>
        <v>63.101439999999997</v>
      </c>
      <c r="Q114" s="195" t="str">
        <f t="shared" si="51"/>
        <v xml:space="preserve"> </v>
      </c>
      <c r="R114" s="196">
        <f>IF($E114=25,IF((12000-$F114-N114)&gt;=787,12000-$F114-N114,0),IF($E114=20,IF((12000-$F114-N114)&gt;=600,12000-$F114-N114,0),IF($E114=16,IF((12000-$F114-N114)&gt;=475,12000-$F114-N114,0),0)))</f>
        <v>0</v>
      </c>
      <c r="S114" s="196">
        <f t="shared" si="36"/>
        <v>0</v>
      </c>
      <c r="T114" s="197" t="str">
        <f t="shared" si="50"/>
        <v xml:space="preserve"> </v>
      </c>
      <c r="U114" s="166">
        <f t="shared" si="31"/>
        <v>20</v>
      </c>
      <c r="V114" s="167">
        <f t="shared" si="37"/>
        <v>400</v>
      </c>
      <c r="W114" s="167">
        <f t="shared" si="32"/>
        <v>8</v>
      </c>
      <c r="X114" s="168">
        <f t="shared" si="25"/>
        <v>7.8876799999999996</v>
      </c>
      <c r="Y114" s="164" t="str">
        <f t="shared" si="42"/>
        <v xml:space="preserve"> </v>
      </c>
      <c r="Z114" s="165">
        <f t="shared" si="38"/>
        <v>0</v>
      </c>
      <c r="AA114" s="166">
        <f t="shared" si="33"/>
        <v>20</v>
      </c>
      <c r="AB114" s="167">
        <f t="shared" si="39"/>
        <v>400</v>
      </c>
      <c r="AC114" s="167">
        <f t="shared" si="40"/>
        <v>8</v>
      </c>
      <c r="AD114" s="168">
        <f t="shared" si="26"/>
        <v>7.8876799999999996</v>
      </c>
    </row>
    <row r="115" spans="1:30" s="203" customFormat="1" ht="12.75">
      <c r="A115" s="189">
        <v>107</v>
      </c>
      <c r="B115" s="190" t="s">
        <v>188</v>
      </c>
      <c r="C115" s="191" t="s">
        <v>189</v>
      </c>
      <c r="D115" s="192" t="s">
        <v>17</v>
      </c>
      <c r="E115" s="166">
        <v>20</v>
      </c>
      <c r="F115" s="199">
        <v>9550</v>
      </c>
      <c r="G115" s="79">
        <v>8</v>
      </c>
      <c r="H115" s="194">
        <f t="shared" si="27"/>
        <v>190.20154359999998</v>
      </c>
      <c r="I115" s="195">
        <f t="shared" si="18"/>
        <v>20</v>
      </c>
      <c r="J115" s="196">
        <f t="shared" si="6"/>
        <v>2450</v>
      </c>
      <c r="K115" s="196">
        <f t="shared" si="24"/>
        <v>8</v>
      </c>
      <c r="L115" s="197">
        <f t="shared" si="8"/>
        <v>48.312039999999996</v>
      </c>
      <c r="M115" s="195" t="str">
        <f t="shared" si="34"/>
        <v xml:space="preserve"> </v>
      </c>
      <c r="N115" s="196"/>
      <c r="O115" s="196"/>
      <c r="P115" s="197" t="str">
        <f t="shared" si="35"/>
        <v xml:space="preserve"> </v>
      </c>
      <c r="Q115" s="195">
        <f t="shared" si="51"/>
        <v>20</v>
      </c>
      <c r="R115" s="196">
        <f t="shared" ref="R115:R178" si="52">IF($E115=25,IF((12000-$F115-N115)&gt;=787,12000-$F115-N115,0),IF($E115=20,IF((12000-$F115-N115)&gt;=600,12000-$F115-N115,0),IF($E115=16,IF((12000-$F115-N115)&gt;=475,12000-$F115-N115,0),0)))</f>
        <v>2450</v>
      </c>
      <c r="S115" s="196">
        <f t="shared" si="36"/>
        <v>8</v>
      </c>
      <c r="T115" s="197">
        <f t="shared" si="50"/>
        <v>48.312039999999996</v>
      </c>
      <c r="U115" s="166" t="str">
        <f t="shared" si="31"/>
        <v xml:space="preserve"> </v>
      </c>
      <c r="V115" s="167">
        <f t="shared" si="37"/>
        <v>0</v>
      </c>
      <c r="W115" s="167">
        <f t="shared" si="32"/>
        <v>0</v>
      </c>
      <c r="X115" s="168" t="str">
        <f t="shared" si="25"/>
        <v xml:space="preserve"> </v>
      </c>
      <c r="Y115" s="164">
        <f t="shared" si="42"/>
        <v>20</v>
      </c>
      <c r="Z115" s="165">
        <f t="shared" si="38"/>
        <v>32</v>
      </c>
      <c r="AA115" s="166">
        <f t="shared" si="33"/>
        <v>20</v>
      </c>
      <c r="AB115" s="167">
        <f t="shared" si="39"/>
        <v>50</v>
      </c>
      <c r="AC115" s="167">
        <f t="shared" si="40"/>
        <v>8</v>
      </c>
      <c r="AD115" s="168">
        <f t="shared" si="26"/>
        <v>0.98595999999999995</v>
      </c>
    </row>
    <row r="116" spans="1:30" s="203" customFormat="1" ht="12.75" hidden="1">
      <c r="A116" s="189">
        <v>108</v>
      </c>
      <c r="B116" s="190" t="s">
        <v>188</v>
      </c>
      <c r="C116" s="204" t="s">
        <v>189</v>
      </c>
      <c r="D116" s="192" t="s">
        <v>17</v>
      </c>
      <c r="E116" s="166">
        <v>16</v>
      </c>
      <c r="F116" s="199">
        <f>4550+4550</f>
        <v>9100</v>
      </c>
      <c r="G116" s="79">
        <v>4</v>
      </c>
      <c r="H116" s="194">
        <f t="shared" si="27"/>
        <v>57.996533503999991</v>
      </c>
      <c r="I116" s="195">
        <f t="shared" si="18"/>
        <v>16</v>
      </c>
      <c r="J116" s="196">
        <f t="shared" si="6"/>
        <v>2900</v>
      </c>
      <c r="K116" s="196">
        <f t="shared" si="24"/>
        <v>4</v>
      </c>
      <c r="L116" s="197">
        <f t="shared" si="8"/>
        <v>18.299417599999998</v>
      </c>
      <c r="M116" s="195" t="str">
        <f t="shared" si="34"/>
        <v xml:space="preserve"> </v>
      </c>
      <c r="N116" s="196"/>
      <c r="O116" s="196"/>
      <c r="P116" s="197" t="str">
        <f t="shared" si="35"/>
        <v xml:space="preserve"> </v>
      </c>
      <c r="Q116" s="195">
        <f t="shared" si="51"/>
        <v>16</v>
      </c>
      <c r="R116" s="196">
        <f t="shared" si="52"/>
        <v>2900</v>
      </c>
      <c r="S116" s="196">
        <f t="shared" si="36"/>
        <v>4</v>
      </c>
      <c r="T116" s="197">
        <f t="shared" si="50"/>
        <v>18.299417599999998</v>
      </c>
      <c r="U116" s="166" t="str">
        <f t="shared" si="31"/>
        <v xml:space="preserve"> </v>
      </c>
      <c r="V116" s="167">
        <f t="shared" si="37"/>
        <v>0</v>
      </c>
      <c r="W116" s="167">
        <f t="shared" si="32"/>
        <v>0</v>
      </c>
      <c r="X116" s="168" t="str">
        <f t="shared" si="25"/>
        <v xml:space="preserve"> </v>
      </c>
      <c r="Y116" s="164">
        <f t="shared" si="42"/>
        <v>16</v>
      </c>
      <c r="Z116" s="165">
        <f t="shared" si="38"/>
        <v>24</v>
      </c>
      <c r="AA116" s="166">
        <f t="shared" si="33"/>
        <v>16</v>
      </c>
      <c r="AB116" s="167">
        <f t="shared" si="39"/>
        <v>50</v>
      </c>
      <c r="AC116" s="167">
        <f t="shared" si="40"/>
        <v>4</v>
      </c>
      <c r="AD116" s="168">
        <f t="shared" si="26"/>
        <v>0.31550719999999999</v>
      </c>
    </row>
    <row r="117" spans="1:30" s="203" customFormat="1" ht="12.75">
      <c r="A117" s="189">
        <v>109</v>
      </c>
      <c r="B117" s="190" t="s">
        <v>188</v>
      </c>
      <c r="C117" s="191" t="s">
        <v>189</v>
      </c>
      <c r="D117" s="192" t="s">
        <v>17</v>
      </c>
      <c r="E117" s="166">
        <v>20</v>
      </c>
      <c r="F117" s="199">
        <v>9000</v>
      </c>
      <c r="G117" s="79">
        <v>8</v>
      </c>
      <c r="H117" s="194">
        <f t="shared" si="27"/>
        <v>179.24752799999999</v>
      </c>
      <c r="I117" s="195">
        <f t="shared" si="18"/>
        <v>20</v>
      </c>
      <c r="J117" s="196">
        <f t="shared" si="6"/>
        <v>3000</v>
      </c>
      <c r="K117" s="196">
        <f t="shared" si="24"/>
        <v>8</v>
      </c>
      <c r="L117" s="197">
        <f t="shared" si="8"/>
        <v>59.157599999999995</v>
      </c>
      <c r="M117" s="195" t="str">
        <f t="shared" si="34"/>
        <v xml:space="preserve"> </v>
      </c>
      <c r="N117" s="196"/>
      <c r="O117" s="196"/>
      <c r="P117" s="197" t="str">
        <f t="shared" si="35"/>
        <v xml:space="preserve"> </v>
      </c>
      <c r="Q117" s="195">
        <f t="shared" si="51"/>
        <v>20</v>
      </c>
      <c r="R117" s="196">
        <f t="shared" si="52"/>
        <v>3000</v>
      </c>
      <c r="S117" s="196">
        <f t="shared" si="36"/>
        <v>8</v>
      </c>
      <c r="T117" s="197">
        <f t="shared" si="50"/>
        <v>59.157599999999995</v>
      </c>
      <c r="U117" s="166" t="str">
        <f t="shared" si="31"/>
        <v xml:space="preserve"> </v>
      </c>
      <c r="V117" s="167">
        <f t="shared" si="37"/>
        <v>0</v>
      </c>
      <c r="W117" s="167">
        <f t="shared" si="32"/>
        <v>0</v>
      </c>
      <c r="X117" s="168" t="str">
        <f t="shared" si="25"/>
        <v xml:space="preserve"> </v>
      </c>
      <c r="Y117" s="164">
        <f t="shared" si="42"/>
        <v>20</v>
      </c>
      <c r="Z117" s="165">
        <f t="shared" si="38"/>
        <v>40</v>
      </c>
      <c r="AA117" s="166" t="str">
        <f t="shared" si="33"/>
        <v xml:space="preserve"> </v>
      </c>
      <c r="AB117" s="167">
        <f t="shared" si="39"/>
        <v>0</v>
      </c>
      <c r="AC117" s="167">
        <f t="shared" si="40"/>
        <v>0</v>
      </c>
      <c r="AD117" s="168" t="str">
        <f t="shared" si="26"/>
        <v xml:space="preserve"> </v>
      </c>
    </row>
    <row r="118" spans="1:30" s="203" customFormat="1" ht="12.75" hidden="1">
      <c r="A118" s="189">
        <v>110</v>
      </c>
      <c r="B118" s="190" t="s">
        <v>188</v>
      </c>
      <c r="C118" s="204" t="s">
        <v>189</v>
      </c>
      <c r="D118" s="192" t="s">
        <v>17</v>
      </c>
      <c r="E118" s="166">
        <v>16</v>
      </c>
      <c r="F118" s="199">
        <v>7900</v>
      </c>
      <c r="G118" s="79">
        <v>4</v>
      </c>
      <c r="H118" s="194">
        <f t="shared" si="27"/>
        <v>50.348638975999997</v>
      </c>
      <c r="I118" s="195">
        <f t="shared" si="18"/>
        <v>16</v>
      </c>
      <c r="J118" s="196">
        <f t="shared" si="6"/>
        <v>4100</v>
      </c>
      <c r="K118" s="196">
        <f t="shared" si="24"/>
        <v>4</v>
      </c>
      <c r="L118" s="197">
        <f t="shared" si="8"/>
        <v>25.871590399999999</v>
      </c>
      <c r="M118" s="195" t="str">
        <f t="shared" si="34"/>
        <v xml:space="preserve"> </v>
      </c>
      <c r="N118" s="196"/>
      <c r="O118" s="196"/>
      <c r="P118" s="197" t="str">
        <f t="shared" si="35"/>
        <v xml:space="preserve"> </v>
      </c>
      <c r="Q118" s="195">
        <f t="shared" si="51"/>
        <v>16</v>
      </c>
      <c r="R118" s="196">
        <f t="shared" si="52"/>
        <v>4100</v>
      </c>
      <c r="S118" s="196">
        <f t="shared" si="36"/>
        <v>4</v>
      </c>
      <c r="T118" s="197">
        <f t="shared" si="50"/>
        <v>25.871590399999999</v>
      </c>
      <c r="U118" s="166" t="str">
        <f t="shared" si="31"/>
        <v xml:space="preserve"> </v>
      </c>
      <c r="V118" s="167">
        <f t="shared" si="37"/>
        <v>0</v>
      </c>
      <c r="W118" s="167">
        <f t="shared" si="32"/>
        <v>0</v>
      </c>
      <c r="X118" s="168" t="str">
        <f t="shared" si="25"/>
        <v xml:space="preserve"> </v>
      </c>
      <c r="Y118" s="164">
        <f t="shared" si="42"/>
        <v>16</v>
      </c>
      <c r="Z118" s="165">
        <f t="shared" si="38"/>
        <v>32</v>
      </c>
      <c r="AA118" s="166">
        <f t="shared" si="33"/>
        <v>16</v>
      </c>
      <c r="AB118" s="167">
        <f t="shared" si="39"/>
        <v>300</v>
      </c>
      <c r="AC118" s="167">
        <f t="shared" si="40"/>
        <v>4</v>
      </c>
      <c r="AD118" s="168">
        <f t="shared" si="26"/>
        <v>1.8930431999999999</v>
      </c>
    </row>
    <row r="119" spans="1:30" s="203" customFormat="1" ht="12.75" hidden="1">
      <c r="A119" s="189">
        <v>111</v>
      </c>
      <c r="B119" s="190" t="s">
        <v>188</v>
      </c>
      <c r="C119" s="204" t="s">
        <v>189</v>
      </c>
      <c r="D119" s="192" t="s">
        <v>17</v>
      </c>
      <c r="E119" s="166">
        <v>16</v>
      </c>
      <c r="F119" s="199">
        <v>7600</v>
      </c>
      <c r="G119" s="79">
        <v>4</v>
      </c>
      <c r="H119" s="194">
        <f t="shared" si="27"/>
        <v>48.436665343999998</v>
      </c>
      <c r="I119" s="195">
        <f t="shared" si="18"/>
        <v>16</v>
      </c>
      <c r="J119" s="196">
        <f t="shared" si="6"/>
        <v>4400</v>
      </c>
      <c r="K119" s="196">
        <f t="shared" si="24"/>
        <v>4</v>
      </c>
      <c r="L119" s="197">
        <f t="shared" si="8"/>
        <v>27.764633599999996</v>
      </c>
      <c r="M119" s="195" t="str">
        <f t="shared" si="34"/>
        <v xml:space="preserve"> </v>
      </c>
      <c r="N119" s="196"/>
      <c r="O119" s="196"/>
      <c r="P119" s="197" t="str">
        <f t="shared" si="35"/>
        <v xml:space="preserve"> </v>
      </c>
      <c r="Q119" s="195">
        <f t="shared" si="51"/>
        <v>16</v>
      </c>
      <c r="R119" s="196">
        <f t="shared" si="52"/>
        <v>4400</v>
      </c>
      <c r="S119" s="196">
        <f t="shared" si="36"/>
        <v>4</v>
      </c>
      <c r="T119" s="197">
        <f t="shared" si="50"/>
        <v>27.764633599999996</v>
      </c>
      <c r="U119" s="166" t="str">
        <f t="shared" si="31"/>
        <v xml:space="preserve"> </v>
      </c>
      <c r="V119" s="167">
        <f t="shared" si="37"/>
        <v>0</v>
      </c>
      <c r="W119" s="167">
        <f t="shared" si="32"/>
        <v>0</v>
      </c>
      <c r="X119" s="168" t="str">
        <f t="shared" si="25"/>
        <v xml:space="preserve"> </v>
      </c>
      <c r="Y119" s="164">
        <f t="shared" si="42"/>
        <v>16</v>
      </c>
      <c r="Z119" s="165">
        <f t="shared" si="38"/>
        <v>36</v>
      </c>
      <c r="AA119" s="166">
        <f t="shared" si="33"/>
        <v>16</v>
      </c>
      <c r="AB119" s="167">
        <f t="shared" si="39"/>
        <v>125</v>
      </c>
      <c r="AC119" s="167">
        <f t="shared" si="40"/>
        <v>4</v>
      </c>
      <c r="AD119" s="168">
        <f t="shared" si="26"/>
        <v>0.78876799999999991</v>
      </c>
    </row>
    <row r="120" spans="1:30" s="203" customFormat="1" ht="12.75" hidden="1">
      <c r="A120" s="189">
        <v>112</v>
      </c>
      <c r="B120" s="190" t="s">
        <v>188</v>
      </c>
      <c r="C120" s="204" t="s">
        <v>189</v>
      </c>
      <c r="D120" s="192" t="s">
        <v>17</v>
      </c>
      <c r="E120" s="166">
        <v>16</v>
      </c>
      <c r="F120" s="199">
        <v>9550</v>
      </c>
      <c r="G120" s="79">
        <v>8</v>
      </c>
      <c r="H120" s="194">
        <f t="shared" si="27"/>
        <v>121.72898790399999</v>
      </c>
      <c r="I120" s="195">
        <f t="shared" si="18"/>
        <v>16</v>
      </c>
      <c r="J120" s="196">
        <f t="shared" si="6"/>
        <v>2450</v>
      </c>
      <c r="K120" s="196">
        <f t="shared" si="24"/>
        <v>8</v>
      </c>
      <c r="L120" s="197">
        <f t="shared" si="8"/>
        <v>30.919705599999997</v>
      </c>
      <c r="M120" s="195" t="str">
        <f t="shared" si="34"/>
        <v xml:space="preserve"> </v>
      </c>
      <c r="N120" s="196"/>
      <c r="O120" s="196"/>
      <c r="P120" s="197" t="str">
        <f t="shared" si="35"/>
        <v xml:space="preserve"> </v>
      </c>
      <c r="Q120" s="195">
        <f t="shared" si="51"/>
        <v>16</v>
      </c>
      <c r="R120" s="196">
        <f t="shared" si="52"/>
        <v>2450</v>
      </c>
      <c r="S120" s="196">
        <f t="shared" si="36"/>
        <v>8</v>
      </c>
      <c r="T120" s="197">
        <f t="shared" si="50"/>
        <v>30.919705599999997</v>
      </c>
      <c r="U120" s="166" t="str">
        <f t="shared" si="31"/>
        <v xml:space="preserve"> </v>
      </c>
      <c r="V120" s="167">
        <f t="shared" si="37"/>
        <v>0</v>
      </c>
      <c r="W120" s="167">
        <f t="shared" si="32"/>
        <v>0</v>
      </c>
      <c r="X120" s="168" t="str">
        <f t="shared" si="25"/>
        <v xml:space="preserve"> </v>
      </c>
      <c r="Y120" s="164">
        <f t="shared" si="42"/>
        <v>16</v>
      </c>
      <c r="Z120" s="165">
        <f t="shared" si="38"/>
        <v>40</v>
      </c>
      <c r="AA120" s="166">
        <f t="shared" si="33"/>
        <v>16</v>
      </c>
      <c r="AB120" s="167">
        <f t="shared" si="39"/>
        <v>75</v>
      </c>
      <c r="AC120" s="167">
        <f t="shared" si="40"/>
        <v>8</v>
      </c>
      <c r="AD120" s="168">
        <f t="shared" si="26"/>
        <v>0.94652159999999996</v>
      </c>
    </row>
    <row r="121" spans="1:30" s="203" customFormat="1" ht="12.75" hidden="1">
      <c r="A121" s="189">
        <v>113</v>
      </c>
      <c r="B121" s="190" t="s">
        <v>188</v>
      </c>
      <c r="C121" s="204" t="s">
        <v>189</v>
      </c>
      <c r="D121" s="192" t="s">
        <v>17</v>
      </c>
      <c r="E121" s="166">
        <v>16</v>
      </c>
      <c r="F121" s="199">
        <v>6650</v>
      </c>
      <c r="G121" s="79">
        <v>6</v>
      </c>
      <c r="H121" s="194">
        <f t="shared" si="27"/>
        <v>63.573123263999989</v>
      </c>
      <c r="I121" s="195">
        <f t="shared" si="18"/>
        <v>16</v>
      </c>
      <c r="J121" s="196">
        <f t="shared" si="6"/>
        <v>5350</v>
      </c>
      <c r="K121" s="196">
        <f t="shared" si="24"/>
        <v>6</v>
      </c>
      <c r="L121" s="197">
        <f t="shared" si="8"/>
        <v>50.638905600000001</v>
      </c>
      <c r="M121" s="195" t="str">
        <f t="shared" si="34"/>
        <v xml:space="preserve"> </v>
      </c>
      <c r="N121" s="196"/>
      <c r="O121" s="196"/>
      <c r="P121" s="197" t="str">
        <f t="shared" si="35"/>
        <v xml:space="preserve"> </v>
      </c>
      <c r="Q121" s="195">
        <f t="shared" si="51"/>
        <v>16</v>
      </c>
      <c r="R121" s="196">
        <f t="shared" si="52"/>
        <v>5350</v>
      </c>
      <c r="S121" s="196">
        <f t="shared" si="36"/>
        <v>6</v>
      </c>
      <c r="T121" s="197">
        <f t="shared" si="50"/>
        <v>50.638905600000001</v>
      </c>
      <c r="U121" s="166" t="str">
        <f t="shared" si="31"/>
        <v xml:space="preserve"> </v>
      </c>
      <c r="V121" s="167">
        <f t="shared" si="37"/>
        <v>0</v>
      </c>
      <c r="W121" s="167">
        <f t="shared" si="32"/>
        <v>0</v>
      </c>
      <c r="X121" s="168" t="str">
        <f t="shared" si="25"/>
        <v xml:space="preserve"> </v>
      </c>
      <c r="Y121" s="164">
        <f t="shared" si="42"/>
        <v>16</v>
      </c>
      <c r="Z121" s="165">
        <f t="shared" si="38"/>
        <v>66</v>
      </c>
      <c r="AA121" s="166">
        <f t="shared" si="33"/>
        <v>16</v>
      </c>
      <c r="AB121" s="167">
        <f t="shared" si="39"/>
        <v>125</v>
      </c>
      <c r="AC121" s="167">
        <f t="shared" si="40"/>
        <v>6</v>
      </c>
      <c r="AD121" s="168">
        <f t="shared" si="26"/>
        <v>1.1831519999999998</v>
      </c>
    </row>
    <row r="122" spans="1:30" s="203" customFormat="1" ht="12.75" hidden="1">
      <c r="A122" s="189">
        <v>114</v>
      </c>
      <c r="B122" s="190" t="s">
        <v>188</v>
      </c>
      <c r="C122" s="204" t="s">
        <v>189</v>
      </c>
      <c r="D122" s="192" t="s">
        <v>17</v>
      </c>
      <c r="E122" s="166">
        <v>16</v>
      </c>
      <c r="F122" s="199">
        <v>6200</v>
      </c>
      <c r="G122" s="79">
        <v>6</v>
      </c>
      <c r="H122" s="194">
        <f t="shared" si="27"/>
        <v>59.271182591999995</v>
      </c>
      <c r="I122" s="195">
        <f t="shared" si="18"/>
        <v>16</v>
      </c>
      <c r="J122" s="196">
        <f t="shared" si="6"/>
        <v>5800</v>
      </c>
      <c r="K122" s="196">
        <f t="shared" si="24"/>
        <v>6</v>
      </c>
      <c r="L122" s="197">
        <f t="shared" si="8"/>
        <v>54.898252799999995</v>
      </c>
      <c r="M122" s="195" t="str">
        <f t="shared" si="34"/>
        <v xml:space="preserve"> </v>
      </c>
      <c r="N122" s="196"/>
      <c r="O122" s="196"/>
      <c r="P122" s="197" t="str">
        <f t="shared" si="35"/>
        <v xml:space="preserve"> </v>
      </c>
      <c r="Q122" s="195">
        <f t="shared" si="51"/>
        <v>16</v>
      </c>
      <c r="R122" s="196">
        <f t="shared" si="52"/>
        <v>5800</v>
      </c>
      <c r="S122" s="196">
        <f t="shared" si="36"/>
        <v>6</v>
      </c>
      <c r="T122" s="197">
        <f t="shared" si="50"/>
        <v>54.898252799999995</v>
      </c>
      <c r="U122" s="166" t="str">
        <f t="shared" si="31"/>
        <v xml:space="preserve"> </v>
      </c>
      <c r="V122" s="167">
        <f t="shared" si="37"/>
        <v>0</v>
      </c>
      <c r="W122" s="167">
        <f t="shared" si="32"/>
        <v>0</v>
      </c>
      <c r="X122" s="168" t="str">
        <f t="shared" si="25"/>
        <v xml:space="preserve"> </v>
      </c>
      <c r="Y122" s="164">
        <f t="shared" si="42"/>
        <v>16</v>
      </c>
      <c r="Z122" s="165">
        <f t="shared" si="38"/>
        <v>72</v>
      </c>
      <c r="AA122" s="166">
        <f t="shared" si="33"/>
        <v>16</v>
      </c>
      <c r="AB122" s="167">
        <f t="shared" si="39"/>
        <v>100</v>
      </c>
      <c r="AC122" s="167">
        <f t="shared" si="40"/>
        <v>6</v>
      </c>
      <c r="AD122" s="168">
        <f t="shared" si="26"/>
        <v>0.94652159999999996</v>
      </c>
    </row>
    <row r="123" spans="1:30" s="203" customFormat="1" ht="12.75" hidden="1">
      <c r="A123" s="149">
        <v>115</v>
      </c>
      <c r="B123" s="205"/>
      <c r="C123" s="202"/>
      <c r="D123" s="151" t="s">
        <v>38</v>
      </c>
      <c r="E123" s="152">
        <v>25</v>
      </c>
      <c r="F123" s="153">
        <f>787*15</f>
        <v>11805</v>
      </c>
      <c r="G123" s="154">
        <v>33</v>
      </c>
      <c r="H123" s="155">
        <f t="shared" ref="H123:H185" si="53">E123*E123*F123*3.14/4*0.00000785*G123*1.01</f>
        <v>1515.3768065390625</v>
      </c>
      <c r="I123" s="156" t="str">
        <f t="shared" ref="I123:I185" si="54">IF(J123&gt;0,$E123," ")</f>
        <v xml:space="preserve"> </v>
      </c>
      <c r="J123" s="157">
        <f t="shared" si="6"/>
        <v>0</v>
      </c>
      <c r="K123" s="157">
        <f t="shared" ref="K123:K185" si="55">IF(J123&gt;0,G123,0)</f>
        <v>0</v>
      </c>
      <c r="L123" s="158" t="str">
        <f t="shared" ref="L123:L185" si="56">IF(J123&gt;0,$E123*$E123*J123*3.14/4*0.00000785*K123," ")</f>
        <v xml:space="preserve"> </v>
      </c>
      <c r="M123" s="195" t="str">
        <f t="shared" si="34"/>
        <v xml:space="preserve"> </v>
      </c>
      <c r="N123" s="157"/>
      <c r="O123" s="157"/>
      <c r="P123" s="197" t="str">
        <f t="shared" si="35"/>
        <v xml:space="preserve"> </v>
      </c>
      <c r="Q123" s="156" t="str">
        <f t="shared" si="51"/>
        <v xml:space="preserve"> </v>
      </c>
      <c r="R123" s="196">
        <f t="shared" si="52"/>
        <v>0</v>
      </c>
      <c r="S123" s="196">
        <f t="shared" si="36"/>
        <v>0</v>
      </c>
      <c r="T123" s="158" t="str">
        <f t="shared" si="50"/>
        <v xml:space="preserve"> </v>
      </c>
      <c r="U123" s="152">
        <f t="shared" si="31"/>
        <v>25</v>
      </c>
      <c r="V123" s="167">
        <f t="shared" si="37"/>
        <v>195</v>
      </c>
      <c r="W123" s="159">
        <f t="shared" si="32"/>
        <v>33</v>
      </c>
      <c r="X123" s="160">
        <f t="shared" ref="X123:X185" si="57">IF(V123&gt;0,$E123*$E123*V123*3.14/4*0.00000785*W123," ")</f>
        <v>24.783799218749998</v>
      </c>
      <c r="Y123" s="161" t="str">
        <f t="shared" ref="Y123:Y185" si="58">IF(Z123&gt;0,$E123," ")</f>
        <v xml:space="preserve"> </v>
      </c>
      <c r="Z123" s="165">
        <f t="shared" si="38"/>
        <v>0</v>
      </c>
      <c r="AA123" s="152">
        <f t="shared" si="33"/>
        <v>25</v>
      </c>
      <c r="AB123" s="167">
        <f t="shared" si="39"/>
        <v>195</v>
      </c>
      <c r="AC123" s="167">
        <f t="shared" si="40"/>
        <v>33</v>
      </c>
      <c r="AD123" s="160">
        <f t="shared" ref="AD123:AD185" si="59">IF(AB123&gt;0,$E123*$E123*AB123*3.14/4*0.00000785*AC123," ")</f>
        <v>24.783799218749998</v>
      </c>
    </row>
    <row r="124" spans="1:30" s="203" customFormat="1" ht="12.75" hidden="1">
      <c r="A124" s="189">
        <v>116</v>
      </c>
      <c r="B124" s="190" t="s">
        <v>158</v>
      </c>
      <c r="C124" s="204" t="s">
        <v>159</v>
      </c>
      <c r="D124" s="192" t="s">
        <v>17</v>
      </c>
      <c r="E124" s="166">
        <v>12</v>
      </c>
      <c r="F124" s="193">
        <v>1000</v>
      </c>
      <c r="G124" s="193">
        <v>2</v>
      </c>
      <c r="H124" s="194">
        <f t="shared" si="53"/>
        <v>1.7924752799999999</v>
      </c>
      <c r="I124" s="195" t="str">
        <f t="shared" si="54"/>
        <v xml:space="preserve"> </v>
      </c>
      <c r="J124" s="196">
        <f t="shared" si="6"/>
        <v>0</v>
      </c>
      <c r="K124" s="196">
        <f t="shared" si="55"/>
        <v>0</v>
      </c>
      <c r="L124" s="197" t="str">
        <f t="shared" si="56"/>
        <v xml:space="preserve"> </v>
      </c>
      <c r="M124" s="195" t="str">
        <f t="shared" si="34"/>
        <v xml:space="preserve"> </v>
      </c>
      <c r="N124" s="196"/>
      <c r="O124" s="196"/>
      <c r="P124" s="197" t="str">
        <f t="shared" si="35"/>
        <v xml:space="preserve"> </v>
      </c>
      <c r="Q124" s="195" t="str">
        <f t="shared" si="51"/>
        <v xml:space="preserve"> </v>
      </c>
      <c r="R124" s="196">
        <f t="shared" si="52"/>
        <v>0</v>
      </c>
      <c r="S124" s="196">
        <f t="shared" si="36"/>
        <v>0</v>
      </c>
      <c r="T124" s="197" t="str">
        <f t="shared" si="50"/>
        <v xml:space="preserve"> </v>
      </c>
      <c r="U124" s="166" t="str">
        <f t="shared" si="31"/>
        <v xml:space="preserve"> </v>
      </c>
      <c r="V124" s="167">
        <f t="shared" si="37"/>
        <v>0</v>
      </c>
      <c r="W124" s="167">
        <f t="shared" si="32"/>
        <v>0</v>
      </c>
      <c r="X124" s="168" t="str">
        <f t="shared" si="57"/>
        <v xml:space="preserve"> </v>
      </c>
      <c r="Y124" s="164" t="str">
        <f t="shared" si="58"/>
        <v xml:space="preserve"> </v>
      </c>
      <c r="Z124" s="165">
        <f t="shared" si="38"/>
        <v>0</v>
      </c>
      <c r="AA124" s="166" t="str">
        <f t="shared" si="33"/>
        <v xml:space="preserve"> </v>
      </c>
      <c r="AB124" s="167">
        <f t="shared" si="39"/>
        <v>0</v>
      </c>
      <c r="AC124" s="167">
        <f t="shared" si="40"/>
        <v>0</v>
      </c>
      <c r="AD124" s="168" t="str">
        <f t="shared" si="59"/>
        <v xml:space="preserve"> </v>
      </c>
    </row>
    <row r="125" spans="1:30" s="203" customFormat="1" ht="12.75" hidden="1">
      <c r="A125" s="189">
        <v>117</v>
      </c>
      <c r="B125" s="190" t="s">
        <v>158</v>
      </c>
      <c r="C125" s="204" t="s">
        <v>159</v>
      </c>
      <c r="D125" s="192" t="s">
        <v>17</v>
      </c>
      <c r="E125" s="166">
        <v>12</v>
      </c>
      <c r="F125" s="193">
        <v>1050</v>
      </c>
      <c r="G125" s="193">
        <v>48</v>
      </c>
      <c r="H125" s="194">
        <f t="shared" si="53"/>
        <v>45.170377055999992</v>
      </c>
      <c r="I125" s="195" t="str">
        <f t="shared" si="54"/>
        <v xml:space="preserve"> </v>
      </c>
      <c r="J125" s="196">
        <f t="shared" ref="J125:J187" si="60">IF($E125=25,IF((12000-$F125)&gt;=787,12000-$F125,0),IF($E125=20,IF((12000-$F125)&gt;=600,12000-$F125,0),IF($E125=16,IF((12000-$F125)&gt;=475,12000-$F125,0),0)))</f>
        <v>0</v>
      </c>
      <c r="K125" s="196">
        <f t="shared" si="55"/>
        <v>0</v>
      </c>
      <c r="L125" s="197" t="str">
        <f t="shared" si="56"/>
        <v xml:space="preserve"> </v>
      </c>
      <c r="M125" s="195" t="str">
        <f t="shared" si="34"/>
        <v xml:space="preserve"> </v>
      </c>
      <c r="N125" s="196"/>
      <c r="O125" s="196"/>
      <c r="P125" s="197" t="str">
        <f t="shared" si="35"/>
        <v xml:space="preserve"> </v>
      </c>
      <c r="Q125" s="195" t="str">
        <f t="shared" si="51"/>
        <v xml:space="preserve"> </v>
      </c>
      <c r="R125" s="196">
        <f t="shared" si="52"/>
        <v>0</v>
      </c>
      <c r="S125" s="196">
        <f t="shared" si="36"/>
        <v>0</v>
      </c>
      <c r="T125" s="197" t="str">
        <f t="shared" si="50"/>
        <v xml:space="preserve"> </v>
      </c>
      <c r="U125" s="166" t="str">
        <f t="shared" si="31"/>
        <v xml:space="preserve"> </v>
      </c>
      <c r="V125" s="167">
        <f t="shared" si="37"/>
        <v>0</v>
      </c>
      <c r="W125" s="167">
        <f t="shared" si="32"/>
        <v>0</v>
      </c>
      <c r="X125" s="168" t="str">
        <f t="shared" si="57"/>
        <v xml:space="preserve"> </v>
      </c>
      <c r="Y125" s="164" t="str">
        <f t="shared" si="58"/>
        <v xml:space="preserve"> </v>
      </c>
      <c r="Z125" s="165">
        <f t="shared" si="38"/>
        <v>0</v>
      </c>
      <c r="AA125" s="166" t="str">
        <f t="shared" si="33"/>
        <v xml:space="preserve"> </v>
      </c>
      <c r="AB125" s="167">
        <f t="shared" si="39"/>
        <v>0</v>
      </c>
      <c r="AC125" s="167">
        <f t="shared" si="40"/>
        <v>0</v>
      </c>
      <c r="AD125" s="168" t="str">
        <f t="shared" si="59"/>
        <v xml:space="preserve"> </v>
      </c>
    </row>
    <row r="126" spans="1:30" s="203" customFormat="1" ht="12.75" hidden="1">
      <c r="A126" s="189">
        <v>118</v>
      </c>
      <c r="B126" s="190" t="s">
        <v>158</v>
      </c>
      <c r="C126" s="204" t="s">
        <v>159</v>
      </c>
      <c r="D126" s="192" t="s">
        <v>17</v>
      </c>
      <c r="E126" s="166">
        <v>12</v>
      </c>
      <c r="F126" s="210">
        <v>1100</v>
      </c>
      <c r="G126" s="210">
        <v>2</v>
      </c>
      <c r="H126" s="194">
        <f t="shared" si="53"/>
        <v>1.9717228079999998</v>
      </c>
      <c r="I126" s="195" t="str">
        <f t="shared" si="54"/>
        <v xml:space="preserve"> </v>
      </c>
      <c r="J126" s="196">
        <f t="shared" si="60"/>
        <v>0</v>
      </c>
      <c r="K126" s="196">
        <f t="shared" si="55"/>
        <v>0</v>
      </c>
      <c r="L126" s="197" t="str">
        <f t="shared" si="56"/>
        <v xml:space="preserve"> </v>
      </c>
      <c r="M126" s="195" t="str">
        <f t="shared" si="34"/>
        <v xml:space="preserve"> </v>
      </c>
      <c r="N126" s="196"/>
      <c r="O126" s="196"/>
      <c r="P126" s="197" t="str">
        <f t="shared" si="35"/>
        <v xml:space="preserve"> </v>
      </c>
      <c r="Q126" s="195" t="str">
        <f t="shared" si="51"/>
        <v xml:space="preserve"> </v>
      </c>
      <c r="R126" s="196">
        <f t="shared" si="52"/>
        <v>0</v>
      </c>
      <c r="S126" s="196">
        <f t="shared" si="36"/>
        <v>0</v>
      </c>
      <c r="T126" s="197" t="str">
        <f t="shared" si="50"/>
        <v xml:space="preserve"> </v>
      </c>
      <c r="U126" s="166" t="str">
        <f t="shared" si="31"/>
        <v xml:space="preserve"> </v>
      </c>
      <c r="V126" s="167">
        <f t="shared" si="37"/>
        <v>0</v>
      </c>
      <c r="W126" s="167">
        <f t="shared" si="32"/>
        <v>0</v>
      </c>
      <c r="X126" s="168" t="str">
        <f t="shared" si="57"/>
        <v xml:space="preserve"> </v>
      </c>
      <c r="Y126" s="164" t="str">
        <f t="shared" si="58"/>
        <v xml:space="preserve"> </v>
      </c>
      <c r="Z126" s="165">
        <f t="shared" si="38"/>
        <v>0</v>
      </c>
      <c r="AA126" s="166" t="str">
        <f t="shared" si="33"/>
        <v xml:space="preserve"> </v>
      </c>
      <c r="AB126" s="167">
        <f t="shared" si="39"/>
        <v>0</v>
      </c>
      <c r="AC126" s="167">
        <f t="shared" si="40"/>
        <v>0</v>
      </c>
      <c r="AD126" s="168" t="str">
        <f t="shared" si="59"/>
        <v xml:space="preserve"> </v>
      </c>
    </row>
    <row r="127" spans="1:30" s="203" customFormat="1" ht="12.75" hidden="1">
      <c r="A127" s="189">
        <v>119</v>
      </c>
      <c r="B127" s="190" t="s">
        <v>158</v>
      </c>
      <c r="C127" s="204" t="s">
        <v>159</v>
      </c>
      <c r="D127" s="192" t="s">
        <v>17</v>
      </c>
      <c r="E127" s="166">
        <v>12</v>
      </c>
      <c r="F127" s="210">
        <v>1200</v>
      </c>
      <c r="G127" s="211">
        <v>6</v>
      </c>
      <c r="H127" s="194">
        <f t="shared" si="53"/>
        <v>6.4529110079999992</v>
      </c>
      <c r="I127" s="195" t="str">
        <f t="shared" si="54"/>
        <v xml:space="preserve"> </v>
      </c>
      <c r="J127" s="196">
        <f t="shared" si="60"/>
        <v>0</v>
      </c>
      <c r="K127" s="196">
        <f t="shared" si="55"/>
        <v>0</v>
      </c>
      <c r="L127" s="197" t="str">
        <f t="shared" si="56"/>
        <v xml:space="preserve"> </v>
      </c>
      <c r="M127" s="195" t="str">
        <f t="shared" si="34"/>
        <v xml:space="preserve"> </v>
      </c>
      <c r="N127" s="196"/>
      <c r="O127" s="196"/>
      <c r="P127" s="197" t="str">
        <f t="shared" si="35"/>
        <v xml:space="preserve"> </v>
      </c>
      <c r="Q127" s="195" t="str">
        <f t="shared" si="51"/>
        <v xml:space="preserve"> </v>
      </c>
      <c r="R127" s="196">
        <f t="shared" si="52"/>
        <v>0</v>
      </c>
      <c r="S127" s="196">
        <f t="shared" si="36"/>
        <v>0</v>
      </c>
      <c r="T127" s="197" t="str">
        <f t="shared" si="50"/>
        <v xml:space="preserve"> </v>
      </c>
      <c r="U127" s="166" t="str">
        <f t="shared" si="31"/>
        <v xml:space="preserve"> </v>
      </c>
      <c r="V127" s="167">
        <f t="shared" si="37"/>
        <v>0</v>
      </c>
      <c r="W127" s="167">
        <f t="shared" si="32"/>
        <v>0</v>
      </c>
      <c r="X127" s="168" t="str">
        <f t="shared" si="57"/>
        <v xml:space="preserve"> </v>
      </c>
      <c r="Y127" s="164" t="str">
        <f t="shared" si="58"/>
        <v xml:space="preserve"> </v>
      </c>
      <c r="Z127" s="165">
        <f t="shared" si="38"/>
        <v>0</v>
      </c>
      <c r="AA127" s="166" t="str">
        <f t="shared" si="33"/>
        <v xml:space="preserve"> </v>
      </c>
      <c r="AB127" s="167">
        <f t="shared" si="39"/>
        <v>0</v>
      </c>
      <c r="AC127" s="167">
        <f t="shared" si="40"/>
        <v>0</v>
      </c>
      <c r="AD127" s="168" t="str">
        <f t="shared" si="59"/>
        <v xml:space="preserve"> </v>
      </c>
    </row>
    <row r="128" spans="1:30" s="203" customFormat="1" ht="12.75" hidden="1">
      <c r="A128" s="189">
        <v>120</v>
      </c>
      <c r="B128" s="190" t="s">
        <v>158</v>
      </c>
      <c r="C128" s="204" t="s">
        <v>159</v>
      </c>
      <c r="D128" s="192" t="s">
        <v>17</v>
      </c>
      <c r="E128" s="166">
        <v>12</v>
      </c>
      <c r="F128" s="210">
        <v>1300</v>
      </c>
      <c r="G128" s="211">
        <v>1020</v>
      </c>
      <c r="H128" s="194">
        <f t="shared" si="53"/>
        <v>1188.4111106399998</v>
      </c>
      <c r="I128" s="195" t="str">
        <f t="shared" si="54"/>
        <v xml:space="preserve"> </v>
      </c>
      <c r="J128" s="196">
        <f t="shared" si="60"/>
        <v>0</v>
      </c>
      <c r="K128" s="196">
        <f t="shared" si="55"/>
        <v>0</v>
      </c>
      <c r="L128" s="197" t="str">
        <f t="shared" si="56"/>
        <v xml:space="preserve"> </v>
      </c>
      <c r="M128" s="195" t="str">
        <f t="shared" si="34"/>
        <v xml:space="preserve"> </v>
      </c>
      <c r="N128" s="196"/>
      <c r="O128" s="196"/>
      <c r="P128" s="197" t="str">
        <f t="shared" si="35"/>
        <v xml:space="preserve"> </v>
      </c>
      <c r="Q128" s="195" t="str">
        <f t="shared" si="51"/>
        <v xml:space="preserve"> </v>
      </c>
      <c r="R128" s="196">
        <f t="shared" si="52"/>
        <v>0</v>
      </c>
      <c r="S128" s="196">
        <f t="shared" si="36"/>
        <v>0</v>
      </c>
      <c r="T128" s="197" t="str">
        <f t="shared" si="50"/>
        <v xml:space="preserve"> </v>
      </c>
      <c r="U128" s="166" t="str">
        <f t="shared" si="31"/>
        <v xml:space="preserve"> </v>
      </c>
      <c r="V128" s="167">
        <f t="shared" si="37"/>
        <v>0</v>
      </c>
      <c r="W128" s="167">
        <f t="shared" si="32"/>
        <v>0</v>
      </c>
      <c r="X128" s="168" t="str">
        <f t="shared" si="57"/>
        <v xml:space="preserve"> </v>
      </c>
      <c r="Y128" s="164" t="str">
        <f t="shared" si="58"/>
        <v xml:space="preserve"> </v>
      </c>
      <c r="Z128" s="165">
        <f t="shared" si="38"/>
        <v>0</v>
      </c>
      <c r="AA128" s="166" t="str">
        <f t="shared" si="33"/>
        <v xml:space="preserve"> </v>
      </c>
      <c r="AB128" s="167">
        <f t="shared" si="39"/>
        <v>0</v>
      </c>
      <c r="AC128" s="167">
        <f t="shared" si="40"/>
        <v>0</v>
      </c>
      <c r="AD128" s="168" t="str">
        <f t="shared" si="59"/>
        <v xml:space="preserve"> </v>
      </c>
    </row>
    <row r="129" spans="1:30" s="203" customFormat="1" ht="12.75" hidden="1">
      <c r="A129" s="189">
        <v>121</v>
      </c>
      <c r="B129" s="190" t="s">
        <v>158</v>
      </c>
      <c r="C129" s="204" t="s">
        <v>159</v>
      </c>
      <c r="D129" s="192" t="s">
        <v>17</v>
      </c>
      <c r="E129" s="166">
        <v>12</v>
      </c>
      <c r="F129" s="210">
        <v>1500</v>
      </c>
      <c r="G129" s="211">
        <v>8</v>
      </c>
      <c r="H129" s="194">
        <f t="shared" si="53"/>
        <v>10.75485168</v>
      </c>
      <c r="I129" s="195" t="str">
        <f t="shared" si="54"/>
        <v xml:space="preserve"> </v>
      </c>
      <c r="J129" s="196">
        <f t="shared" si="60"/>
        <v>0</v>
      </c>
      <c r="K129" s="196">
        <f t="shared" si="55"/>
        <v>0</v>
      </c>
      <c r="L129" s="197" t="str">
        <f t="shared" si="56"/>
        <v xml:space="preserve"> </v>
      </c>
      <c r="M129" s="195" t="str">
        <f t="shared" si="34"/>
        <v xml:space="preserve"> </v>
      </c>
      <c r="N129" s="196"/>
      <c r="O129" s="196"/>
      <c r="P129" s="197" t="str">
        <f t="shared" si="35"/>
        <v xml:space="preserve"> </v>
      </c>
      <c r="Q129" s="195" t="str">
        <f t="shared" si="51"/>
        <v xml:space="preserve"> </v>
      </c>
      <c r="R129" s="196">
        <f t="shared" si="52"/>
        <v>0</v>
      </c>
      <c r="S129" s="196">
        <f t="shared" si="36"/>
        <v>0</v>
      </c>
      <c r="T129" s="197" t="str">
        <f t="shared" si="50"/>
        <v xml:space="preserve"> </v>
      </c>
      <c r="U129" s="166" t="str">
        <f t="shared" si="31"/>
        <v xml:space="preserve"> </v>
      </c>
      <c r="V129" s="167">
        <f t="shared" si="37"/>
        <v>0</v>
      </c>
      <c r="W129" s="167">
        <f t="shared" si="32"/>
        <v>0</v>
      </c>
      <c r="X129" s="168" t="str">
        <f t="shared" si="57"/>
        <v xml:space="preserve"> </v>
      </c>
      <c r="Y129" s="164" t="str">
        <f t="shared" si="58"/>
        <v xml:space="preserve"> </v>
      </c>
      <c r="Z129" s="165">
        <f t="shared" si="38"/>
        <v>0</v>
      </c>
      <c r="AA129" s="166" t="str">
        <f t="shared" si="33"/>
        <v xml:space="preserve"> </v>
      </c>
      <c r="AB129" s="167">
        <f t="shared" si="39"/>
        <v>0</v>
      </c>
      <c r="AC129" s="167">
        <f t="shared" si="40"/>
        <v>0</v>
      </c>
      <c r="AD129" s="168" t="str">
        <f t="shared" si="59"/>
        <v xml:space="preserve"> </v>
      </c>
    </row>
    <row r="130" spans="1:30" s="203" customFormat="1" ht="12.75" hidden="1">
      <c r="A130" s="189">
        <v>122</v>
      </c>
      <c r="B130" s="190" t="s">
        <v>158</v>
      </c>
      <c r="C130" s="204" t="s">
        <v>159</v>
      </c>
      <c r="D130" s="192" t="s">
        <v>17</v>
      </c>
      <c r="E130" s="166">
        <v>12</v>
      </c>
      <c r="F130" s="210">
        <v>1600</v>
      </c>
      <c r="G130" s="211">
        <v>6</v>
      </c>
      <c r="H130" s="194">
        <f t="shared" si="53"/>
        <v>8.6038813439999995</v>
      </c>
      <c r="I130" s="195" t="str">
        <f t="shared" si="54"/>
        <v xml:space="preserve"> </v>
      </c>
      <c r="J130" s="196">
        <f t="shared" si="60"/>
        <v>0</v>
      </c>
      <c r="K130" s="196">
        <f t="shared" si="55"/>
        <v>0</v>
      </c>
      <c r="L130" s="197" t="str">
        <f t="shared" si="56"/>
        <v xml:space="preserve"> </v>
      </c>
      <c r="M130" s="195" t="str">
        <f t="shared" si="34"/>
        <v xml:space="preserve"> </v>
      </c>
      <c r="N130" s="196"/>
      <c r="O130" s="196"/>
      <c r="P130" s="197" t="str">
        <f t="shared" si="35"/>
        <v xml:space="preserve"> </v>
      </c>
      <c r="Q130" s="195" t="str">
        <f t="shared" si="51"/>
        <v xml:space="preserve"> </v>
      </c>
      <c r="R130" s="196">
        <f t="shared" si="52"/>
        <v>0</v>
      </c>
      <c r="S130" s="196">
        <f t="shared" si="36"/>
        <v>0</v>
      </c>
      <c r="T130" s="197" t="str">
        <f t="shared" si="50"/>
        <v xml:space="preserve"> </v>
      </c>
      <c r="U130" s="166" t="str">
        <f t="shared" si="31"/>
        <v xml:space="preserve"> </v>
      </c>
      <c r="V130" s="167">
        <f t="shared" si="37"/>
        <v>0</v>
      </c>
      <c r="W130" s="167">
        <f t="shared" si="32"/>
        <v>0</v>
      </c>
      <c r="X130" s="168" t="str">
        <f t="shared" si="57"/>
        <v xml:space="preserve"> </v>
      </c>
      <c r="Y130" s="164" t="str">
        <f t="shared" si="58"/>
        <v xml:space="preserve"> </v>
      </c>
      <c r="Z130" s="165">
        <f t="shared" si="38"/>
        <v>0</v>
      </c>
      <c r="AA130" s="166" t="str">
        <f t="shared" si="33"/>
        <v xml:space="preserve"> </v>
      </c>
      <c r="AB130" s="167">
        <f t="shared" si="39"/>
        <v>0</v>
      </c>
      <c r="AC130" s="167">
        <f t="shared" si="40"/>
        <v>0</v>
      </c>
      <c r="AD130" s="168" t="str">
        <f t="shared" si="59"/>
        <v xml:space="preserve"> </v>
      </c>
    </row>
    <row r="131" spans="1:30" s="203" customFormat="1" ht="12.75" hidden="1">
      <c r="A131" s="189">
        <v>123</v>
      </c>
      <c r="B131" s="190" t="s">
        <v>158</v>
      </c>
      <c r="C131" s="204" t="s">
        <v>159</v>
      </c>
      <c r="D131" s="192" t="s">
        <v>17</v>
      </c>
      <c r="E131" s="166">
        <v>12</v>
      </c>
      <c r="F131" s="210">
        <v>1650</v>
      </c>
      <c r="G131" s="211">
        <v>2</v>
      </c>
      <c r="H131" s="194">
        <f t="shared" si="53"/>
        <v>2.957584212</v>
      </c>
      <c r="I131" s="195" t="str">
        <f t="shared" si="54"/>
        <v xml:space="preserve"> </v>
      </c>
      <c r="J131" s="196">
        <f t="shared" si="60"/>
        <v>0</v>
      </c>
      <c r="K131" s="196">
        <f t="shared" si="55"/>
        <v>0</v>
      </c>
      <c r="L131" s="197" t="str">
        <f t="shared" si="56"/>
        <v xml:space="preserve"> </v>
      </c>
      <c r="M131" s="195" t="str">
        <f t="shared" si="34"/>
        <v xml:space="preserve"> </v>
      </c>
      <c r="N131" s="196"/>
      <c r="O131" s="196"/>
      <c r="P131" s="197" t="str">
        <f t="shared" si="35"/>
        <v xml:space="preserve"> </v>
      </c>
      <c r="Q131" s="195" t="str">
        <f t="shared" si="51"/>
        <v xml:space="preserve"> </v>
      </c>
      <c r="R131" s="196">
        <f t="shared" si="52"/>
        <v>0</v>
      </c>
      <c r="S131" s="196">
        <f t="shared" si="36"/>
        <v>0</v>
      </c>
      <c r="T131" s="197" t="str">
        <f t="shared" si="50"/>
        <v xml:space="preserve"> </v>
      </c>
      <c r="U131" s="166" t="str">
        <f t="shared" si="31"/>
        <v xml:space="preserve"> </v>
      </c>
      <c r="V131" s="167">
        <f t="shared" si="37"/>
        <v>0</v>
      </c>
      <c r="W131" s="167">
        <f t="shared" si="32"/>
        <v>0</v>
      </c>
      <c r="X131" s="168" t="str">
        <f t="shared" si="57"/>
        <v xml:space="preserve"> </v>
      </c>
      <c r="Y131" s="164" t="str">
        <f t="shared" si="58"/>
        <v xml:space="preserve"> </v>
      </c>
      <c r="Z131" s="165">
        <f t="shared" si="38"/>
        <v>0</v>
      </c>
      <c r="AA131" s="166" t="str">
        <f t="shared" si="33"/>
        <v xml:space="preserve"> </v>
      </c>
      <c r="AB131" s="167">
        <f t="shared" si="39"/>
        <v>0</v>
      </c>
      <c r="AC131" s="167">
        <f t="shared" si="40"/>
        <v>0</v>
      </c>
      <c r="AD131" s="168" t="str">
        <f t="shared" si="59"/>
        <v xml:space="preserve"> </v>
      </c>
    </row>
    <row r="132" spans="1:30" s="203" customFormat="1" ht="12.75" hidden="1">
      <c r="A132" s="189">
        <v>124</v>
      </c>
      <c r="B132" s="190" t="s">
        <v>158</v>
      </c>
      <c r="C132" s="204" t="s">
        <v>159</v>
      </c>
      <c r="D132" s="192" t="s">
        <v>17</v>
      </c>
      <c r="E132" s="166">
        <v>12</v>
      </c>
      <c r="F132" s="210">
        <v>250</v>
      </c>
      <c r="G132" s="211">
        <v>2</v>
      </c>
      <c r="H132" s="194">
        <f t="shared" si="53"/>
        <v>0.44811881999999997</v>
      </c>
      <c r="I132" s="195" t="str">
        <f t="shared" si="54"/>
        <v xml:space="preserve"> </v>
      </c>
      <c r="J132" s="196">
        <f t="shared" si="60"/>
        <v>0</v>
      </c>
      <c r="K132" s="196">
        <f t="shared" si="55"/>
        <v>0</v>
      </c>
      <c r="L132" s="197" t="str">
        <f t="shared" si="56"/>
        <v xml:space="preserve"> </v>
      </c>
      <c r="M132" s="195" t="str">
        <f t="shared" si="34"/>
        <v xml:space="preserve"> </v>
      </c>
      <c r="N132" s="196"/>
      <c r="O132" s="196"/>
      <c r="P132" s="197" t="str">
        <f t="shared" si="35"/>
        <v xml:space="preserve"> </v>
      </c>
      <c r="Q132" s="195" t="str">
        <f t="shared" si="51"/>
        <v xml:space="preserve"> </v>
      </c>
      <c r="R132" s="196">
        <f t="shared" si="52"/>
        <v>0</v>
      </c>
      <c r="S132" s="196">
        <f t="shared" si="36"/>
        <v>0</v>
      </c>
      <c r="T132" s="197" t="str">
        <f t="shared" si="50"/>
        <v xml:space="preserve"> </v>
      </c>
      <c r="U132" s="166" t="str">
        <f t="shared" si="31"/>
        <v xml:space="preserve"> </v>
      </c>
      <c r="V132" s="167">
        <f t="shared" si="37"/>
        <v>0</v>
      </c>
      <c r="W132" s="167">
        <f t="shared" si="32"/>
        <v>0</v>
      </c>
      <c r="X132" s="168" t="str">
        <f t="shared" si="57"/>
        <v xml:space="preserve"> </v>
      </c>
      <c r="Y132" s="164" t="str">
        <f t="shared" si="58"/>
        <v xml:space="preserve"> </v>
      </c>
      <c r="Z132" s="165">
        <f t="shared" si="38"/>
        <v>0</v>
      </c>
      <c r="AA132" s="166" t="str">
        <f t="shared" si="33"/>
        <v xml:space="preserve"> </v>
      </c>
      <c r="AB132" s="167">
        <f t="shared" si="39"/>
        <v>0</v>
      </c>
      <c r="AC132" s="167">
        <f t="shared" si="40"/>
        <v>0</v>
      </c>
      <c r="AD132" s="168" t="str">
        <f t="shared" si="59"/>
        <v xml:space="preserve"> </v>
      </c>
    </row>
    <row r="133" spans="1:30" s="203" customFormat="1" ht="12.75" hidden="1">
      <c r="A133" s="189">
        <v>125</v>
      </c>
      <c r="B133" s="190" t="s">
        <v>158</v>
      </c>
      <c r="C133" s="204" t="s">
        <v>159</v>
      </c>
      <c r="D133" s="192" t="s">
        <v>17</v>
      </c>
      <c r="E133" s="166">
        <v>12</v>
      </c>
      <c r="F133" s="210">
        <v>400</v>
      </c>
      <c r="G133" s="211">
        <v>14</v>
      </c>
      <c r="H133" s="194">
        <f t="shared" si="53"/>
        <v>5.0189307840000001</v>
      </c>
      <c r="I133" s="195" t="str">
        <f t="shared" si="54"/>
        <v xml:space="preserve"> </v>
      </c>
      <c r="J133" s="196">
        <f t="shared" si="60"/>
        <v>0</v>
      </c>
      <c r="K133" s="196">
        <f t="shared" si="55"/>
        <v>0</v>
      </c>
      <c r="L133" s="197" t="str">
        <f t="shared" si="56"/>
        <v xml:space="preserve"> </v>
      </c>
      <c r="M133" s="195" t="str">
        <f t="shared" si="34"/>
        <v xml:space="preserve"> </v>
      </c>
      <c r="N133" s="196"/>
      <c r="O133" s="196"/>
      <c r="P133" s="197" t="str">
        <f t="shared" si="35"/>
        <v xml:space="preserve"> </v>
      </c>
      <c r="Q133" s="195" t="str">
        <f t="shared" si="51"/>
        <v xml:space="preserve"> </v>
      </c>
      <c r="R133" s="196">
        <f t="shared" si="52"/>
        <v>0</v>
      </c>
      <c r="S133" s="196">
        <f t="shared" si="36"/>
        <v>0</v>
      </c>
      <c r="T133" s="197" t="str">
        <f t="shared" si="50"/>
        <v xml:space="preserve"> </v>
      </c>
      <c r="U133" s="166" t="str">
        <f t="shared" si="31"/>
        <v xml:space="preserve"> </v>
      </c>
      <c r="V133" s="167">
        <f t="shared" si="37"/>
        <v>0</v>
      </c>
      <c r="W133" s="167">
        <f t="shared" si="32"/>
        <v>0</v>
      </c>
      <c r="X133" s="168" t="str">
        <f t="shared" si="57"/>
        <v xml:space="preserve"> </v>
      </c>
      <c r="Y133" s="164" t="str">
        <f t="shared" si="58"/>
        <v xml:space="preserve"> </v>
      </c>
      <c r="Z133" s="165">
        <f t="shared" si="38"/>
        <v>0</v>
      </c>
      <c r="AA133" s="166" t="str">
        <f t="shared" si="33"/>
        <v xml:space="preserve"> </v>
      </c>
      <c r="AB133" s="167">
        <f t="shared" si="39"/>
        <v>0</v>
      </c>
      <c r="AC133" s="167">
        <f t="shared" si="40"/>
        <v>0</v>
      </c>
      <c r="AD133" s="168" t="str">
        <f t="shared" si="59"/>
        <v xml:space="preserve"> </v>
      </c>
    </row>
    <row r="134" spans="1:30" s="203" customFormat="1" ht="12.75" hidden="1">
      <c r="A134" s="189">
        <v>126</v>
      </c>
      <c r="B134" s="190" t="s">
        <v>158</v>
      </c>
      <c r="C134" s="204" t="s">
        <v>159</v>
      </c>
      <c r="D134" s="192" t="s">
        <v>17</v>
      </c>
      <c r="E134" s="166">
        <v>12</v>
      </c>
      <c r="F134" s="210">
        <v>450</v>
      </c>
      <c r="G134" s="211">
        <v>8</v>
      </c>
      <c r="H134" s="194">
        <f t="shared" si="53"/>
        <v>3.2264555039999996</v>
      </c>
      <c r="I134" s="195" t="str">
        <f t="shared" si="54"/>
        <v xml:space="preserve"> </v>
      </c>
      <c r="J134" s="196">
        <f t="shared" si="60"/>
        <v>0</v>
      </c>
      <c r="K134" s="196">
        <f t="shared" si="55"/>
        <v>0</v>
      </c>
      <c r="L134" s="197" t="str">
        <f t="shared" si="56"/>
        <v xml:space="preserve"> </v>
      </c>
      <c r="M134" s="195" t="str">
        <f t="shared" si="34"/>
        <v xml:space="preserve"> </v>
      </c>
      <c r="N134" s="196"/>
      <c r="O134" s="196"/>
      <c r="P134" s="197" t="str">
        <f t="shared" si="35"/>
        <v xml:space="preserve"> </v>
      </c>
      <c r="Q134" s="195" t="str">
        <f t="shared" si="51"/>
        <v xml:space="preserve"> </v>
      </c>
      <c r="R134" s="196">
        <f t="shared" si="52"/>
        <v>0</v>
      </c>
      <c r="S134" s="196">
        <f t="shared" si="36"/>
        <v>0</v>
      </c>
      <c r="T134" s="197" t="str">
        <f t="shared" si="50"/>
        <v xml:space="preserve"> </v>
      </c>
      <c r="U134" s="166" t="str">
        <f t="shared" si="31"/>
        <v xml:space="preserve"> </v>
      </c>
      <c r="V134" s="167">
        <f t="shared" si="37"/>
        <v>0</v>
      </c>
      <c r="W134" s="167">
        <f t="shared" si="32"/>
        <v>0</v>
      </c>
      <c r="X134" s="168" t="str">
        <f t="shared" si="57"/>
        <v xml:space="preserve"> </v>
      </c>
      <c r="Y134" s="164" t="str">
        <f t="shared" si="58"/>
        <v xml:space="preserve"> </v>
      </c>
      <c r="Z134" s="165">
        <f t="shared" si="38"/>
        <v>0</v>
      </c>
      <c r="AA134" s="166" t="str">
        <f t="shared" si="33"/>
        <v xml:space="preserve"> </v>
      </c>
      <c r="AB134" s="167">
        <f t="shared" si="39"/>
        <v>0</v>
      </c>
      <c r="AC134" s="167">
        <f t="shared" si="40"/>
        <v>0</v>
      </c>
      <c r="AD134" s="168" t="str">
        <f t="shared" si="59"/>
        <v xml:space="preserve"> </v>
      </c>
    </row>
    <row r="135" spans="1:30" s="203" customFormat="1" ht="12.75" hidden="1">
      <c r="A135" s="189">
        <v>127</v>
      </c>
      <c r="B135" s="190" t="s">
        <v>158</v>
      </c>
      <c r="C135" s="204" t="s">
        <v>159</v>
      </c>
      <c r="D135" s="192" t="s">
        <v>17</v>
      </c>
      <c r="E135" s="166">
        <v>12</v>
      </c>
      <c r="F135" s="210">
        <v>500</v>
      </c>
      <c r="G135" s="211">
        <v>24</v>
      </c>
      <c r="H135" s="194">
        <f t="shared" si="53"/>
        <v>10.75485168</v>
      </c>
      <c r="I135" s="195" t="str">
        <f t="shared" si="54"/>
        <v xml:space="preserve"> </v>
      </c>
      <c r="J135" s="196">
        <f t="shared" si="60"/>
        <v>0</v>
      </c>
      <c r="K135" s="196">
        <f t="shared" si="55"/>
        <v>0</v>
      </c>
      <c r="L135" s="197" t="str">
        <f t="shared" si="56"/>
        <v xml:space="preserve"> </v>
      </c>
      <c r="M135" s="195" t="str">
        <f t="shared" si="34"/>
        <v xml:space="preserve"> </v>
      </c>
      <c r="N135" s="196"/>
      <c r="O135" s="196"/>
      <c r="P135" s="197" t="str">
        <f t="shared" si="35"/>
        <v xml:space="preserve"> </v>
      </c>
      <c r="Q135" s="195" t="str">
        <f t="shared" si="51"/>
        <v xml:space="preserve"> </v>
      </c>
      <c r="R135" s="196">
        <f t="shared" si="52"/>
        <v>0</v>
      </c>
      <c r="S135" s="196">
        <f t="shared" si="36"/>
        <v>0</v>
      </c>
      <c r="T135" s="197" t="str">
        <f t="shared" si="50"/>
        <v xml:space="preserve"> </v>
      </c>
      <c r="U135" s="166" t="str">
        <f t="shared" si="31"/>
        <v xml:space="preserve"> </v>
      </c>
      <c r="V135" s="167">
        <f t="shared" si="37"/>
        <v>0</v>
      </c>
      <c r="W135" s="167">
        <f t="shared" si="32"/>
        <v>0</v>
      </c>
      <c r="X135" s="168" t="str">
        <f t="shared" si="57"/>
        <v xml:space="preserve"> </v>
      </c>
      <c r="Y135" s="164" t="str">
        <f t="shared" si="58"/>
        <v xml:space="preserve"> </v>
      </c>
      <c r="Z135" s="165">
        <f t="shared" si="38"/>
        <v>0</v>
      </c>
      <c r="AA135" s="166" t="str">
        <f t="shared" si="33"/>
        <v xml:space="preserve"> </v>
      </c>
      <c r="AB135" s="167">
        <f t="shared" si="39"/>
        <v>0</v>
      </c>
      <c r="AC135" s="167">
        <f t="shared" si="40"/>
        <v>0</v>
      </c>
      <c r="AD135" s="168" t="str">
        <f t="shared" si="59"/>
        <v xml:space="preserve"> </v>
      </c>
    </row>
    <row r="136" spans="1:30" s="203" customFormat="1" ht="12.75" hidden="1">
      <c r="A136" s="189">
        <v>128</v>
      </c>
      <c r="B136" s="190" t="s">
        <v>158</v>
      </c>
      <c r="C136" s="204" t="s">
        <v>159</v>
      </c>
      <c r="D136" s="192" t="s">
        <v>17</v>
      </c>
      <c r="E136" s="166">
        <v>12</v>
      </c>
      <c r="F136" s="210">
        <v>550</v>
      </c>
      <c r="G136" s="211">
        <v>4</v>
      </c>
      <c r="H136" s="194">
        <f t="shared" si="53"/>
        <v>1.9717228079999998</v>
      </c>
      <c r="I136" s="195" t="str">
        <f t="shared" si="54"/>
        <v xml:space="preserve"> </v>
      </c>
      <c r="J136" s="196">
        <f t="shared" si="60"/>
        <v>0</v>
      </c>
      <c r="K136" s="196">
        <f t="shared" si="55"/>
        <v>0</v>
      </c>
      <c r="L136" s="197" t="str">
        <f t="shared" si="56"/>
        <v xml:space="preserve"> </v>
      </c>
      <c r="M136" s="195" t="str">
        <f t="shared" si="34"/>
        <v xml:space="preserve"> </v>
      </c>
      <c r="N136" s="196"/>
      <c r="O136" s="196"/>
      <c r="P136" s="197" t="str">
        <f t="shared" si="35"/>
        <v xml:space="preserve"> </v>
      </c>
      <c r="Q136" s="195" t="str">
        <f t="shared" si="51"/>
        <v xml:space="preserve"> </v>
      </c>
      <c r="R136" s="196">
        <f t="shared" si="52"/>
        <v>0</v>
      </c>
      <c r="S136" s="196">
        <f t="shared" si="36"/>
        <v>0</v>
      </c>
      <c r="T136" s="197" t="str">
        <f t="shared" si="50"/>
        <v xml:space="preserve"> </v>
      </c>
      <c r="U136" s="166" t="str">
        <f t="shared" si="31"/>
        <v xml:space="preserve"> </v>
      </c>
      <c r="V136" s="167">
        <f t="shared" si="37"/>
        <v>0</v>
      </c>
      <c r="W136" s="167">
        <f t="shared" si="32"/>
        <v>0</v>
      </c>
      <c r="X136" s="168" t="str">
        <f t="shared" si="57"/>
        <v xml:space="preserve"> </v>
      </c>
      <c r="Y136" s="164" t="str">
        <f t="shared" si="58"/>
        <v xml:space="preserve"> </v>
      </c>
      <c r="Z136" s="165">
        <f t="shared" si="38"/>
        <v>0</v>
      </c>
      <c r="AA136" s="166" t="str">
        <f t="shared" si="33"/>
        <v xml:space="preserve"> </v>
      </c>
      <c r="AB136" s="167">
        <f t="shared" si="39"/>
        <v>0</v>
      </c>
      <c r="AC136" s="167">
        <f t="shared" si="40"/>
        <v>0</v>
      </c>
      <c r="AD136" s="168" t="str">
        <f t="shared" si="59"/>
        <v xml:space="preserve"> </v>
      </c>
    </row>
    <row r="137" spans="1:30" s="203" customFormat="1" ht="12.75" hidden="1">
      <c r="A137" s="189">
        <v>129</v>
      </c>
      <c r="B137" s="190" t="s">
        <v>158</v>
      </c>
      <c r="C137" s="204" t="s">
        <v>159</v>
      </c>
      <c r="D137" s="192" t="s">
        <v>17</v>
      </c>
      <c r="E137" s="166">
        <v>12</v>
      </c>
      <c r="F137" s="210">
        <v>600</v>
      </c>
      <c r="G137" s="211">
        <v>2</v>
      </c>
      <c r="H137" s="194">
        <f t="shared" si="53"/>
        <v>1.0754851679999999</v>
      </c>
      <c r="I137" s="195" t="str">
        <f t="shared" si="54"/>
        <v xml:space="preserve"> </v>
      </c>
      <c r="J137" s="196">
        <f t="shared" si="60"/>
        <v>0</v>
      </c>
      <c r="K137" s="196">
        <f t="shared" si="55"/>
        <v>0</v>
      </c>
      <c r="L137" s="197" t="str">
        <f t="shared" si="56"/>
        <v xml:space="preserve"> </v>
      </c>
      <c r="M137" s="195" t="str">
        <f t="shared" si="34"/>
        <v xml:space="preserve"> </v>
      </c>
      <c r="N137" s="196"/>
      <c r="O137" s="196"/>
      <c r="P137" s="197" t="str">
        <f t="shared" si="35"/>
        <v xml:space="preserve"> </v>
      </c>
      <c r="Q137" s="195" t="str">
        <f t="shared" si="51"/>
        <v xml:space="preserve"> </v>
      </c>
      <c r="R137" s="196">
        <f t="shared" si="52"/>
        <v>0</v>
      </c>
      <c r="S137" s="196">
        <f t="shared" si="36"/>
        <v>0</v>
      </c>
      <c r="T137" s="197" t="str">
        <f t="shared" ref="T137:T164" si="61">IF(R137&gt;0,$E137*$E137*R137*3.14/4*0.00000785*S137," ")</f>
        <v xml:space="preserve"> </v>
      </c>
      <c r="U137" s="166" t="str">
        <f t="shared" ref="U137:U200" si="62">IF(V137&gt;0,E137," ")</f>
        <v xml:space="preserve"> </v>
      </c>
      <c r="V137" s="167">
        <f t="shared" si="37"/>
        <v>0</v>
      </c>
      <c r="W137" s="167">
        <f t="shared" ref="W137:W200" si="63">IF(V137&gt;0,G137,0)</f>
        <v>0</v>
      </c>
      <c r="X137" s="168" t="str">
        <f t="shared" si="57"/>
        <v xml:space="preserve"> </v>
      </c>
      <c r="Y137" s="164" t="str">
        <f t="shared" si="58"/>
        <v xml:space="preserve"> </v>
      </c>
      <c r="Z137" s="165">
        <f t="shared" si="38"/>
        <v>0</v>
      </c>
      <c r="AA137" s="166" t="str">
        <f t="shared" ref="AA137:AA200" si="64">IF(AB137&gt;0,E137," ")</f>
        <v xml:space="preserve"> </v>
      </c>
      <c r="AB137" s="167">
        <f t="shared" si="39"/>
        <v>0</v>
      </c>
      <c r="AC137" s="167">
        <f t="shared" si="40"/>
        <v>0</v>
      </c>
      <c r="AD137" s="168" t="str">
        <f t="shared" si="59"/>
        <v xml:space="preserve"> </v>
      </c>
    </row>
    <row r="138" spans="1:30" s="203" customFormat="1" ht="12.75" hidden="1">
      <c r="A138" s="189">
        <v>130</v>
      </c>
      <c r="B138" s="190" t="s">
        <v>158</v>
      </c>
      <c r="C138" s="204" t="s">
        <v>159</v>
      </c>
      <c r="D138" s="192" t="s">
        <v>17</v>
      </c>
      <c r="E138" s="166">
        <v>12</v>
      </c>
      <c r="F138" s="210">
        <v>650</v>
      </c>
      <c r="G138" s="211">
        <v>36</v>
      </c>
      <c r="H138" s="194">
        <f t="shared" si="53"/>
        <v>20.971960776</v>
      </c>
      <c r="I138" s="195" t="str">
        <f t="shared" si="54"/>
        <v xml:space="preserve"> </v>
      </c>
      <c r="J138" s="196">
        <f t="shared" si="60"/>
        <v>0</v>
      </c>
      <c r="K138" s="196">
        <f t="shared" si="55"/>
        <v>0</v>
      </c>
      <c r="L138" s="197" t="str">
        <f t="shared" si="56"/>
        <v xml:space="preserve"> </v>
      </c>
      <c r="M138" s="195" t="str">
        <f t="shared" ref="M138:M201" si="65">IF(N138&gt;0,$E138," ")</f>
        <v xml:space="preserve"> </v>
      </c>
      <c r="N138" s="196"/>
      <c r="O138" s="196"/>
      <c r="P138" s="197" t="str">
        <f t="shared" ref="P138:P201" si="66">IF(N138&gt;0,$E138*$E138*N138*3.14/4*0.00000785*O138," ")</f>
        <v xml:space="preserve"> </v>
      </c>
      <c r="Q138" s="195" t="str">
        <f t="shared" si="51"/>
        <v xml:space="preserve"> </v>
      </c>
      <c r="R138" s="196">
        <f t="shared" si="52"/>
        <v>0</v>
      </c>
      <c r="S138" s="196">
        <f t="shared" ref="S138:S201" si="67">IF(R138&gt;0,K138,0)</f>
        <v>0</v>
      </c>
      <c r="T138" s="197" t="str">
        <f t="shared" si="61"/>
        <v xml:space="preserve"> </v>
      </c>
      <c r="U138" s="166" t="str">
        <f t="shared" si="62"/>
        <v xml:space="preserve"> </v>
      </c>
      <c r="V138" s="167">
        <f t="shared" ref="V138:V201" si="68">IF($E138=25,IF((12000-$F138-N138)&lt;787,12000-$F138-N138,0),IF($E138=20,IF((12000-$F138-N138)&lt;600,12000-$F138-N138,0),IF($E138=16,IF((12000-$F138-N138)&lt;475,12000-$F138-N138,0),0)))</f>
        <v>0</v>
      </c>
      <c r="W138" s="167">
        <f t="shared" si="63"/>
        <v>0</v>
      </c>
      <c r="X138" s="168" t="str">
        <f t="shared" si="57"/>
        <v xml:space="preserve"> </v>
      </c>
      <c r="Y138" s="164" t="str">
        <f t="shared" si="58"/>
        <v xml:space="preserve"> </v>
      </c>
      <c r="Z138" s="165">
        <f t="shared" ref="Z138:Z201" si="69">IF($E138=25,IF(R138&gt;0, INT(R138/787)*S138,0),IF($E138=20,IF(R138&gt;0, INT(R138/600)*S138,0),IF($E138=16,IF(R138&gt;0, INT(R138/475)*S138,0),0)))</f>
        <v>0</v>
      </c>
      <c r="AA138" s="166" t="str">
        <f t="shared" si="64"/>
        <v xml:space="preserve"> </v>
      </c>
      <c r="AB138" s="167">
        <f t="shared" ref="AB138:AB201" si="70">IF(V138&gt;0,V138,IF(Y138=25,R138-((Z138/S138)*787),IF(Y138=20,R138-((Z138/S138)*600),IF(Y138=16,R138-((Z138/S138)*475),0))))</f>
        <v>0</v>
      </c>
      <c r="AC138" s="167">
        <f t="shared" ref="AC138:AC201" si="71">IF(AB138&gt;0,S138+W138,0)</f>
        <v>0</v>
      </c>
      <c r="AD138" s="168" t="str">
        <f t="shared" si="59"/>
        <v xml:space="preserve"> </v>
      </c>
    </row>
    <row r="139" spans="1:30" s="203" customFormat="1" ht="12.75" hidden="1">
      <c r="A139" s="189">
        <v>131</v>
      </c>
      <c r="B139" s="190" t="s">
        <v>158</v>
      </c>
      <c r="C139" s="204" t="s">
        <v>159</v>
      </c>
      <c r="D139" s="192" t="s">
        <v>17</v>
      </c>
      <c r="E139" s="166">
        <v>12</v>
      </c>
      <c r="F139" s="210">
        <v>750</v>
      </c>
      <c r="G139" s="211">
        <v>24</v>
      </c>
      <c r="H139" s="194">
        <f t="shared" si="53"/>
        <v>16.132277519999999</v>
      </c>
      <c r="I139" s="195" t="str">
        <f t="shared" si="54"/>
        <v xml:space="preserve"> </v>
      </c>
      <c r="J139" s="196">
        <f t="shared" si="60"/>
        <v>0</v>
      </c>
      <c r="K139" s="196">
        <f t="shared" si="55"/>
        <v>0</v>
      </c>
      <c r="L139" s="197" t="str">
        <f t="shared" si="56"/>
        <v xml:space="preserve"> </v>
      </c>
      <c r="M139" s="195" t="str">
        <f t="shared" si="65"/>
        <v xml:space="preserve"> </v>
      </c>
      <c r="N139" s="196"/>
      <c r="O139" s="196"/>
      <c r="P139" s="197" t="str">
        <f t="shared" si="66"/>
        <v xml:space="preserve"> </v>
      </c>
      <c r="Q139" s="195" t="str">
        <f t="shared" ref="Q139:Q164" si="72">IF(R139&gt;0,$E139," ")</f>
        <v xml:space="preserve"> </v>
      </c>
      <c r="R139" s="196">
        <f t="shared" si="52"/>
        <v>0</v>
      </c>
      <c r="S139" s="196">
        <f t="shared" si="67"/>
        <v>0</v>
      </c>
      <c r="T139" s="197" t="str">
        <f t="shared" si="61"/>
        <v xml:space="preserve"> </v>
      </c>
      <c r="U139" s="166" t="str">
        <f t="shared" si="62"/>
        <v xml:space="preserve"> </v>
      </c>
      <c r="V139" s="167">
        <f t="shared" si="68"/>
        <v>0</v>
      </c>
      <c r="W139" s="167">
        <f t="shared" si="63"/>
        <v>0</v>
      </c>
      <c r="X139" s="168" t="str">
        <f t="shared" si="57"/>
        <v xml:space="preserve"> </v>
      </c>
      <c r="Y139" s="164" t="str">
        <f t="shared" si="58"/>
        <v xml:space="preserve"> </v>
      </c>
      <c r="Z139" s="165">
        <f t="shared" si="69"/>
        <v>0</v>
      </c>
      <c r="AA139" s="166" t="str">
        <f t="shared" si="64"/>
        <v xml:space="preserve"> </v>
      </c>
      <c r="AB139" s="167">
        <f t="shared" si="70"/>
        <v>0</v>
      </c>
      <c r="AC139" s="167">
        <f t="shared" si="71"/>
        <v>0</v>
      </c>
      <c r="AD139" s="168" t="str">
        <f t="shared" si="59"/>
        <v xml:space="preserve"> </v>
      </c>
    </row>
    <row r="140" spans="1:30" s="203" customFormat="1" ht="12.75" hidden="1">
      <c r="A140" s="189">
        <v>132</v>
      </c>
      <c r="B140" s="190" t="s">
        <v>158</v>
      </c>
      <c r="C140" s="204" t="s">
        <v>159</v>
      </c>
      <c r="D140" s="192" t="s">
        <v>17</v>
      </c>
      <c r="E140" s="166">
        <v>12</v>
      </c>
      <c r="F140" s="210">
        <v>850</v>
      </c>
      <c r="G140" s="211">
        <v>144</v>
      </c>
      <c r="H140" s="194">
        <f t="shared" si="53"/>
        <v>109.69948713599999</v>
      </c>
      <c r="I140" s="195" t="str">
        <f t="shared" si="54"/>
        <v xml:space="preserve"> </v>
      </c>
      <c r="J140" s="196">
        <f t="shared" si="60"/>
        <v>0</v>
      </c>
      <c r="K140" s="196">
        <f t="shared" si="55"/>
        <v>0</v>
      </c>
      <c r="L140" s="197" t="str">
        <f t="shared" si="56"/>
        <v xml:space="preserve"> </v>
      </c>
      <c r="M140" s="195" t="str">
        <f t="shared" si="65"/>
        <v xml:space="preserve"> </v>
      </c>
      <c r="N140" s="196"/>
      <c r="O140" s="196"/>
      <c r="P140" s="197" t="str">
        <f t="shared" si="66"/>
        <v xml:space="preserve"> </v>
      </c>
      <c r="Q140" s="195" t="str">
        <f t="shared" si="72"/>
        <v xml:space="preserve"> </v>
      </c>
      <c r="R140" s="196">
        <f t="shared" si="52"/>
        <v>0</v>
      </c>
      <c r="S140" s="196">
        <f t="shared" si="67"/>
        <v>0</v>
      </c>
      <c r="T140" s="197" t="str">
        <f t="shared" si="61"/>
        <v xml:space="preserve"> </v>
      </c>
      <c r="U140" s="166" t="str">
        <f t="shared" si="62"/>
        <v xml:space="preserve"> </v>
      </c>
      <c r="V140" s="167">
        <f t="shared" si="68"/>
        <v>0</v>
      </c>
      <c r="W140" s="167">
        <f t="shared" si="63"/>
        <v>0</v>
      </c>
      <c r="X140" s="168" t="str">
        <f t="shared" si="57"/>
        <v xml:space="preserve"> </v>
      </c>
      <c r="Y140" s="164" t="str">
        <f t="shared" si="58"/>
        <v xml:space="preserve"> </v>
      </c>
      <c r="Z140" s="165">
        <f t="shared" si="69"/>
        <v>0</v>
      </c>
      <c r="AA140" s="166" t="str">
        <f t="shared" si="64"/>
        <v xml:space="preserve"> </v>
      </c>
      <c r="AB140" s="167">
        <f t="shared" si="70"/>
        <v>0</v>
      </c>
      <c r="AC140" s="167">
        <f t="shared" si="71"/>
        <v>0</v>
      </c>
      <c r="AD140" s="168" t="str">
        <f t="shared" si="59"/>
        <v xml:space="preserve"> </v>
      </c>
    </row>
    <row r="141" spans="1:30" s="203" customFormat="1" ht="12.75" hidden="1">
      <c r="A141" s="189">
        <v>133</v>
      </c>
      <c r="B141" s="190" t="s">
        <v>158</v>
      </c>
      <c r="C141" s="204" t="s">
        <v>159</v>
      </c>
      <c r="D141" s="192" t="s">
        <v>17</v>
      </c>
      <c r="E141" s="166">
        <v>12</v>
      </c>
      <c r="F141" s="210">
        <v>900</v>
      </c>
      <c r="G141" s="211">
        <v>50</v>
      </c>
      <c r="H141" s="194">
        <f t="shared" si="53"/>
        <v>40.330693799999999</v>
      </c>
      <c r="I141" s="195" t="str">
        <f t="shared" si="54"/>
        <v xml:space="preserve"> </v>
      </c>
      <c r="J141" s="196">
        <f t="shared" si="60"/>
        <v>0</v>
      </c>
      <c r="K141" s="196">
        <f t="shared" si="55"/>
        <v>0</v>
      </c>
      <c r="L141" s="197" t="str">
        <f t="shared" si="56"/>
        <v xml:space="preserve"> </v>
      </c>
      <c r="M141" s="195" t="str">
        <f t="shared" si="65"/>
        <v xml:space="preserve"> </v>
      </c>
      <c r="N141" s="196"/>
      <c r="O141" s="196"/>
      <c r="P141" s="197" t="str">
        <f t="shared" si="66"/>
        <v xml:space="preserve"> </v>
      </c>
      <c r="Q141" s="195" t="str">
        <f t="shared" si="72"/>
        <v xml:space="preserve"> </v>
      </c>
      <c r="R141" s="196">
        <f t="shared" si="52"/>
        <v>0</v>
      </c>
      <c r="S141" s="196">
        <f t="shared" si="67"/>
        <v>0</v>
      </c>
      <c r="T141" s="197" t="str">
        <f t="shared" si="61"/>
        <v xml:space="preserve"> </v>
      </c>
      <c r="U141" s="166" t="str">
        <f t="shared" si="62"/>
        <v xml:space="preserve"> </v>
      </c>
      <c r="V141" s="167">
        <f t="shared" si="68"/>
        <v>0</v>
      </c>
      <c r="W141" s="167">
        <f t="shared" si="63"/>
        <v>0</v>
      </c>
      <c r="X141" s="168" t="str">
        <f t="shared" si="57"/>
        <v xml:space="preserve"> </v>
      </c>
      <c r="Y141" s="164" t="str">
        <f t="shared" si="58"/>
        <v xml:space="preserve"> </v>
      </c>
      <c r="Z141" s="165">
        <f t="shared" si="69"/>
        <v>0</v>
      </c>
      <c r="AA141" s="166" t="str">
        <f t="shared" si="64"/>
        <v xml:space="preserve"> </v>
      </c>
      <c r="AB141" s="167">
        <f t="shared" si="70"/>
        <v>0</v>
      </c>
      <c r="AC141" s="167">
        <f t="shared" si="71"/>
        <v>0</v>
      </c>
      <c r="AD141" s="168" t="str">
        <f t="shared" si="59"/>
        <v xml:space="preserve"> </v>
      </c>
    </row>
    <row r="142" spans="1:30" s="203" customFormat="1" ht="12.75" hidden="1">
      <c r="A142" s="189">
        <v>134</v>
      </c>
      <c r="B142" s="190" t="s">
        <v>158</v>
      </c>
      <c r="C142" s="204" t="s">
        <v>159</v>
      </c>
      <c r="D142" s="192" t="s">
        <v>17</v>
      </c>
      <c r="E142" s="166">
        <v>12</v>
      </c>
      <c r="F142" s="210">
        <v>950</v>
      </c>
      <c r="G142" s="211">
        <v>12</v>
      </c>
      <c r="H142" s="194">
        <f t="shared" si="53"/>
        <v>10.217109096</v>
      </c>
      <c r="I142" s="195" t="str">
        <f t="shared" si="54"/>
        <v xml:space="preserve"> </v>
      </c>
      <c r="J142" s="196">
        <f t="shared" si="60"/>
        <v>0</v>
      </c>
      <c r="K142" s="196">
        <f t="shared" si="55"/>
        <v>0</v>
      </c>
      <c r="L142" s="197" t="str">
        <f t="shared" si="56"/>
        <v xml:space="preserve"> </v>
      </c>
      <c r="M142" s="195" t="str">
        <f t="shared" si="65"/>
        <v xml:space="preserve"> </v>
      </c>
      <c r="N142" s="196"/>
      <c r="O142" s="196"/>
      <c r="P142" s="197" t="str">
        <f t="shared" si="66"/>
        <v xml:space="preserve"> </v>
      </c>
      <c r="Q142" s="195" t="str">
        <f t="shared" si="72"/>
        <v xml:space="preserve"> </v>
      </c>
      <c r="R142" s="196">
        <f t="shared" si="52"/>
        <v>0</v>
      </c>
      <c r="S142" s="196">
        <f t="shared" si="67"/>
        <v>0</v>
      </c>
      <c r="T142" s="197" t="str">
        <f t="shared" si="61"/>
        <v xml:space="preserve"> </v>
      </c>
      <c r="U142" s="166" t="str">
        <f t="shared" si="62"/>
        <v xml:space="preserve"> </v>
      </c>
      <c r="V142" s="167">
        <f t="shared" si="68"/>
        <v>0</v>
      </c>
      <c r="W142" s="167">
        <f t="shared" si="63"/>
        <v>0</v>
      </c>
      <c r="X142" s="168" t="str">
        <f t="shared" si="57"/>
        <v xml:space="preserve"> </v>
      </c>
      <c r="Y142" s="164" t="str">
        <f t="shared" si="58"/>
        <v xml:space="preserve"> </v>
      </c>
      <c r="Z142" s="165">
        <f t="shared" si="69"/>
        <v>0</v>
      </c>
      <c r="AA142" s="166" t="str">
        <f t="shared" si="64"/>
        <v xml:space="preserve"> </v>
      </c>
      <c r="AB142" s="167">
        <f t="shared" si="70"/>
        <v>0</v>
      </c>
      <c r="AC142" s="167">
        <f t="shared" si="71"/>
        <v>0</v>
      </c>
      <c r="AD142" s="168" t="str">
        <f t="shared" si="59"/>
        <v xml:space="preserve"> </v>
      </c>
    </row>
    <row r="143" spans="1:30" s="203" customFormat="1" ht="12.75" hidden="1">
      <c r="A143" s="189">
        <v>135</v>
      </c>
      <c r="B143" s="190" t="s">
        <v>158</v>
      </c>
      <c r="C143" s="204" t="s">
        <v>159</v>
      </c>
      <c r="D143" s="192" t="s">
        <v>17</v>
      </c>
      <c r="E143" s="166">
        <v>12</v>
      </c>
      <c r="F143" s="211">
        <v>2200</v>
      </c>
      <c r="G143" s="210">
        <v>8</v>
      </c>
      <c r="H143" s="194">
        <f t="shared" si="53"/>
        <v>15.773782463999998</v>
      </c>
      <c r="I143" s="195" t="str">
        <f t="shared" si="54"/>
        <v xml:space="preserve"> </v>
      </c>
      <c r="J143" s="196">
        <f t="shared" si="60"/>
        <v>0</v>
      </c>
      <c r="K143" s="196">
        <f t="shared" si="55"/>
        <v>0</v>
      </c>
      <c r="L143" s="197" t="str">
        <f t="shared" si="56"/>
        <v xml:space="preserve"> </v>
      </c>
      <c r="M143" s="195" t="str">
        <f t="shared" si="65"/>
        <v xml:space="preserve"> </v>
      </c>
      <c r="N143" s="196"/>
      <c r="O143" s="196"/>
      <c r="P143" s="197" t="str">
        <f t="shared" si="66"/>
        <v xml:space="preserve"> </v>
      </c>
      <c r="Q143" s="195" t="str">
        <f t="shared" si="72"/>
        <v xml:space="preserve"> </v>
      </c>
      <c r="R143" s="196">
        <f t="shared" si="52"/>
        <v>0</v>
      </c>
      <c r="S143" s="196">
        <f t="shared" si="67"/>
        <v>0</v>
      </c>
      <c r="T143" s="197" t="str">
        <f t="shared" si="61"/>
        <v xml:space="preserve"> </v>
      </c>
      <c r="U143" s="166" t="str">
        <f t="shared" si="62"/>
        <v xml:space="preserve"> </v>
      </c>
      <c r="V143" s="167">
        <f t="shared" si="68"/>
        <v>0</v>
      </c>
      <c r="W143" s="167">
        <f t="shared" si="63"/>
        <v>0</v>
      </c>
      <c r="X143" s="168" t="str">
        <f t="shared" si="57"/>
        <v xml:space="preserve"> </v>
      </c>
      <c r="Y143" s="164" t="str">
        <f t="shared" si="58"/>
        <v xml:space="preserve"> </v>
      </c>
      <c r="Z143" s="165">
        <f t="shared" si="69"/>
        <v>0</v>
      </c>
      <c r="AA143" s="166" t="str">
        <f t="shared" si="64"/>
        <v xml:space="preserve"> </v>
      </c>
      <c r="AB143" s="167">
        <f t="shared" si="70"/>
        <v>0</v>
      </c>
      <c r="AC143" s="167">
        <f t="shared" si="71"/>
        <v>0</v>
      </c>
      <c r="AD143" s="168" t="str">
        <f t="shared" si="59"/>
        <v xml:space="preserve"> </v>
      </c>
    </row>
    <row r="144" spans="1:30" s="203" customFormat="1" ht="12.75" hidden="1">
      <c r="A144" s="189">
        <v>136</v>
      </c>
      <c r="B144" s="190" t="s">
        <v>158</v>
      </c>
      <c r="C144" s="204" t="s">
        <v>159</v>
      </c>
      <c r="D144" s="192" t="s">
        <v>17</v>
      </c>
      <c r="E144" s="166">
        <v>12</v>
      </c>
      <c r="F144" s="211">
        <v>2250</v>
      </c>
      <c r="G144" s="210">
        <v>4</v>
      </c>
      <c r="H144" s="194">
        <f t="shared" si="53"/>
        <v>8.0661387599999994</v>
      </c>
      <c r="I144" s="195" t="str">
        <f t="shared" si="54"/>
        <v xml:space="preserve"> </v>
      </c>
      <c r="J144" s="196">
        <f t="shared" si="60"/>
        <v>0</v>
      </c>
      <c r="K144" s="196">
        <f t="shared" si="55"/>
        <v>0</v>
      </c>
      <c r="L144" s="197" t="str">
        <f t="shared" si="56"/>
        <v xml:space="preserve"> </v>
      </c>
      <c r="M144" s="195" t="str">
        <f t="shared" si="65"/>
        <v xml:space="preserve"> </v>
      </c>
      <c r="N144" s="196"/>
      <c r="O144" s="196"/>
      <c r="P144" s="197" t="str">
        <f t="shared" si="66"/>
        <v xml:space="preserve"> </v>
      </c>
      <c r="Q144" s="195" t="str">
        <f t="shared" si="72"/>
        <v xml:space="preserve"> </v>
      </c>
      <c r="R144" s="196">
        <f t="shared" si="52"/>
        <v>0</v>
      </c>
      <c r="S144" s="196">
        <f t="shared" si="67"/>
        <v>0</v>
      </c>
      <c r="T144" s="197" t="str">
        <f t="shared" si="61"/>
        <v xml:space="preserve"> </v>
      </c>
      <c r="U144" s="166" t="str">
        <f t="shared" si="62"/>
        <v xml:space="preserve"> </v>
      </c>
      <c r="V144" s="167">
        <f t="shared" si="68"/>
        <v>0</v>
      </c>
      <c r="W144" s="167">
        <f t="shared" si="63"/>
        <v>0</v>
      </c>
      <c r="X144" s="168" t="str">
        <f t="shared" si="57"/>
        <v xml:space="preserve"> </v>
      </c>
      <c r="Y144" s="164" t="str">
        <f t="shared" si="58"/>
        <v xml:space="preserve"> </v>
      </c>
      <c r="Z144" s="165">
        <f t="shared" si="69"/>
        <v>0</v>
      </c>
      <c r="AA144" s="166" t="str">
        <f t="shared" si="64"/>
        <v xml:space="preserve"> </v>
      </c>
      <c r="AB144" s="167">
        <f t="shared" si="70"/>
        <v>0</v>
      </c>
      <c r="AC144" s="167">
        <f t="shared" si="71"/>
        <v>0</v>
      </c>
      <c r="AD144" s="168" t="str">
        <f t="shared" si="59"/>
        <v xml:space="preserve"> </v>
      </c>
    </row>
    <row r="145" spans="1:30" s="203" customFormat="1" ht="12.75" hidden="1">
      <c r="A145" s="189">
        <v>137</v>
      </c>
      <c r="B145" s="190" t="s">
        <v>158</v>
      </c>
      <c r="C145" s="204" t="s">
        <v>159</v>
      </c>
      <c r="D145" s="192" t="s">
        <v>17</v>
      </c>
      <c r="E145" s="166">
        <v>12</v>
      </c>
      <c r="F145" s="211">
        <v>2400</v>
      </c>
      <c r="G145" s="210">
        <v>4</v>
      </c>
      <c r="H145" s="194">
        <f t="shared" si="53"/>
        <v>8.6038813439999995</v>
      </c>
      <c r="I145" s="195" t="str">
        <f t="shared" si="54"/>
        <v xml:space="preserve"> </v>
      </c>
      <c r="J145" s="196">
        <f t="shared" si="60"/>
        <v>0</v>
      </c>
      <c r="K145" s="196">
        <f t="shared" si="55"/>
        <v>0</v>
      </c>
      <c r="L145" s="197" t="str">
        <f t="shared" si="56"/>
        <v xml:space="preserve"> </v>
      </c>
      <c r="M145" s="195" t="str">
        <f t="shared" si="65"/>
        <v xml:space="preserve"> </v>
      </c>
      <c r="N145" s="196"/>
      <c r="O145" s="196"/>
      <c r="P145" s="197" t="str">
        <f t="shared" si="66"/>
        <v xml:space="preserve"> </v>
      </c>
      <c r="Q145" s="195" t="str">
        <f t="shared" si="72"/>
        <v xml:space="preserve"> </v>
      </c>
      <c r="R145" s="196">
        <f t="shared" si="52"/>
        <v>0</v>
      </c>
      <c r="S145" s="196">
        <f t="shared" si="67"/>
        <v>0</v>
      </c>
      <c r="T145" s="197" t="str">
        <f t="shared" si="61"/>
        <v xml:space="preserve"> </v>
      </c>
      <c r="U145" s="166" t="str">
        <f t="shared" si="62"/>
        <v xml:space="preserve"> </v>
      </c>
      <c r="V145" s="167">
        <f t="shared" si="68"/>
        <v>0</v>
      </c>
      <c r="W145" s="167">
        <f t="shared" si="63"/>
        <v>0</v>
      </c>
      <c r="X145" s="168" t="str">
        <f t="shared" si="57"/>
        <v xml:space="preserve"> </v>
      </c>
      <c r="Y145" s="164" t="str">
        <f t="shared" si="58"/>
        <v xml:space="preserve"> </v>
      </c>
      <c r="Z145" s="165">
        <f t="shared" si="69"/>
        <v>0</v>
      </c>
      <c r="AA145" s="166" t="str">
        <f t="shared" si="64"/>
        <v xml:space="preserve"> </v>
      </c>
      <c r="AB145" s="167">
        <f t="shared" si="70"/>
        <v>0</v>
      </c>
      <c r="AC145" s="167">
        <f t="shared" si="71"/>
        <v>0</v>
      </c>
      <c r="AD145" s="168" t="str">
        <f t="shared" si="59"/>
        <v xml:space="preserve"> </v>
      </c>
    </row>
    <row r="146" spans="1:30" s="203" customFormat="1" ht="12.75" hidden="1">
      <c r="A146" s="189">
        <v>138</v>
      </c>
      <c r="B146" s="190" t="s">
        <v>158</v>
      </c>
      <c r="C146" s="204" t="s">
        <v>159</v>
      </c>
      <c r="D146" s="192" t="s">
        <v>17</v>
      </c>
      <c r="E146" s="166">
        <v>12</v>
      </c>
      <c r="F146" s="211">
        <v>2500</v>
      </c>
      <c r="G146" s="210">
        <v>26</v>
      </c>
      <c r="H146" s="194">
        <f t="shared" si="53"/>
        <v>58.255446599999999</v>
      </c>
      <c r="I146" s="195" t="str">
        <f t="shared" si="54"/>
        <v xml:space="preserve"> </v>
      </c>
      <c r="J146" s="196">
        <f t="shared" si="60"/>
        <v>0</v>
      </c>
      <c r="K146" s="196">
        <f t="shared" si="55"/>
        <v>0</v>
      </c>
      <c r="L146" s="197" t="str">
        <f t="shared" si="56"/>
        <v xml:space="preserve"> </v>
      </c>
      <c r="M146" s="195" t="str">
        <f t="shared" si="65"/>
        <v xml:space="preserve"> </v>
      </c>
      <c r="N146" s="196"/>
      <c r="O146" s="196"/>
      <c r="P146" s="197" t="str">
        <f t="shared" si="66"/>
        <v xml:space="preserve"> </v>
      </c>
      <c r="Q146" s="195" t="str">
        <f t="shared" si="72"/>
        <v xml:space="preserve"> </v>
      </c>
      <c r="R146" s="196">
        <f t="shared" si="52"/>
        <v>0</v>
      </c>
      <c r="S146" s="196">
        <f t="shared" si="67"/>
        <v>0</v>
      </c>
      <c r="T146" s="197" t="str">
        <f t="shared" si="61"/>
        <v xml:space="preserve"> </v>
      </c>
      <c r="U146" s="166" t="str">
        <f t="shared" si="62"/>
        <v xml:space="preserve"> </v>
      </c>
      <c r="V146" s="167">
        <f t="shared" si="68"/>
        <v>0</v>
      </c>
      <c r="W146" s="167">
        <f t="shared" si="63"/>
        <v>0</v>
      </c>
      <c r="X146" s="168" t="str">
        <f t="shared" si="57"/>
        <v xml:space="preserve"> </v>
      </c>
      <c r="Y146" s="164" t="str">
        <f t="shared" si="58"/>
        <v xml:space="preserve"> </v>
      </c>
      <c r="Z146" s="165">
        <f t="shared" si="69"/>
        <v>0</v>
      </c>
      <c r="AA146" s="166" t="str">
        <f t="shared" si="64"/>
        <v xml:space="preserve"> </v>
      </c>
      <c r="AB146" s="167">
        <f t="shared" si="70"/>
        <v>0</v>
      </c>
      <c r="AC146" s="167">
        <f t="shared" si="71"/>
        <v>0</v>
      </c>
      <c r="AD146" s="168" t="str">
        <f t="shared" si="59"/>
        <v xml:space="preserve"> </v>
      </c>
    </row>
    <row r="147" spans="1:30" s="203" customFormat="1" ht="12.75" hidden="1">
      <c r="A147" s="189">
        <v>139</v>
      </c>
      <c r="B147" s="190" t="s">
        <v>158</v>
      </c>
      <c r="C147" s="204" t="s">
        <v>159</v>
      </c>
      <c r="D147" s="192" t="s">
        <v>17</v>
      </c>
      <c r="E147" s="166">
        <v>12</v>
      </c>
      <c r="F147" s="211">
        <v>2550</v>
      </c>
      <c r="G147" s="210">
        <v>2</v>
      </c>
      <c r="H147" s="194">
        <f t="shared" si="53"/>
        <v>4.5708119639999989</v>
      </c>
      <c r="I147" s="195" t="str">
        <f t="shared" si="54"/>
        <v xml:space="preserve"> </v>
      </c>
      <c r="J147" s="196">
        <f t="shared" si="60"/>
        <v>0</v>
      </c>
      <c r="K147" s="196">
        <f t="shared" si="55"/>
        <v>0</v>
      </c>
      <c r="L147" s="197" t="str">
        <f t="shared" si="56"/>
        <v xml:space="preserve"> </v>
      </c>
      <c r="M147" s="195" t="str">
        <f t="shared" si="65"/>
        <v xml:space="preserve"> </v>
      </c>
      <c r="N147" s="196"/>
      <c r="O147" s="196"/>
      <c r="P147" s="197" t="str">
        <f t="shared" si="66"/>
        <v xml:space="preserve"> </v>
      </c>
      <c r="Q147" s="195" t="str">
        <f t="shared" si="72"/>
        <v xml:space="preserve"> </v>
      </c>
      <c r="R147" s="196">
        <f t="shared" si="52"/>
        <v>0</v>
      </c>
      <c r="S147" s="196">
        <f t="shared" si="67"/>
        <v>0</v>
      </c>
      <c r="T147" s="197" t="str">
        <f t="shared" si="61"/>
        <v xml:space="preserve"> </v>
      </c>
      <c r="U147" s="166" t="str">
        <f t="shared" si="62"/>
        <v xml:space="preserve"> </v>
      </c>
      <c r="V147" s="167">
        <f t="shared" si="68"/>
        <v>0</v>
      </c>
      <c r="W147" s="167">
        <f t="shared" si="63"/>
        <v>0</v>
      </c>
      <c r="X147" s="168" t="str">
        <f t="shared" si="57"/>
        <v xml:space="preserve"> </v>
      </c>
      <c r="Y147" s="164" t="str">
        <f t="shared" si="58"/>
        <v xml:space="preserve"> </v>
      </c>
      <c r="Z147" s="165">
        <f t="shared" si="69"/>
        <v>0</v>
      </c>
      <c r="AA147" s="166" t="str">
        <f t="shared" si="64"/>
        <v xml:space="preserve"> </v>
      </c>
      <c r="AB147" s="167">
        <f t="shared" si="70"/>
        <v>0</v>
      </c>
      <c r="AC147" s="167">
        <f t="shared" si="71"/>
        <v>0</v>
      </c>
      <c r="AD147" s="168" t="str">
        <f t="shared" si="59"/>
        <v xml:space="preserve"> </v>
      </c>
    </row>
    <row r="148" spans="1:30" s="203" customFormat="1" ht="12.75" hidden="1">
      <c r="A148" s="189">
        <v>140</v>
      </c>
      <c r="B148" s="190" t="s">
        <v>158</v>
      </c>
      <c r="C148" s="204" t="s">
        <v>159</v>
      </c>
      <c r="D148" s="192" t="s">
        <v>17</v>
      </c>
      <c r="E148" s="166">
        <v>12</v>
      </c>
      <c r="F148" s="211">
        <v>1126</v>
      </c>
      <c r="G148" s="210">
        <v>48</v>
      </c>
      <c r="H148" s="194">
        <f t="shared" si="53"/>
        <v>48.439851966719999</v>
      </c>
      <c r="I148" s="195" t="str">
        <f t="shared" si="54"/>
        <v xml:space="preserve"> </v>
      </c>
      <c r="J148" s="196">
        <f t="shared" si="60"/>
        <v>0</v>
      </c>
      <c r="K148" s="196">
        <f t="shared" si="55"/>
        <v>0</v>
      </c>
      <c r="L148" s="197" t="str">
        <f t="shared" si="56"/>
        <v xml:space="preserve"> </v>
      </c>
      <c r="M148" s="195" t="str">
        <f t="shared" si="65"/>
        <v xml:space="preserve"> </v>
      </c>
      <c r="N148" s="196"/>
      <c r="O148" s="196"/>
      <c r="P148" s="197" t="str">
        <f t="shared" si="66"/>
        <v xml:space="preserve"> </v>
      </c>
      <c r="Q148" s="195" t="str">
        <f t="shared" si="72"/>
        <v xml:space="preserve"> </v>
      </c>
      <c r="R148" s="196">
        <f t="shared" si="52"/>
        <v>0</v>
      </c>
      <c r="S148" s="196">
        <f t="shared" si="67"/>
        <v>0</v>
      </c>
      <c r="T148" s="197" t="str">
        <f t="shared" si="61"/>
        <v xml:space="preserve"> </v>
      </c>
      <c r="U148" s="166" t="str">
        <f t="shared" si="62"/>
        <v xml:space="preserve"> </v>
      </c>
      <c r="V148" s="167">
        <f t="shared" si="68"/>
        <v>0</v>
      </c>
      <c r="W148" s="167">
        <f t="shared" si="63"/>
        <v>0</v>
      </c>
      <c r="X148" s="168" t="str">
        <f t="shared" si="57"/>
        <v xml:space="preserve"> </v>
      </c>
      <c r="Y148" s="164" t="str">
        <f t="shared" si="58"/>
        <v xml:space="preserve"> </v>
      </c>
      <c r="Z148" s="165">
        <f t="shared" si="69"/>
        <v>0</v>
      </c>
      <c r="AA148" s="166" t="str">
        <f t="shared" si="64"/>
        <v xml:space="preserve"> </v>
      </c>
      <c r="AB148" s="167">
        <f t="shared" si="70"/>
        <v>0</v>
      </c>
      <c r="AC148" s="167">
        <f t="shared" si="71"/>
        <v>0</v>
      </c>
      <c r="AD148" s="168" t="str">
        <f t="shared" si="59"/>
        <v xml:space="preserve"> </v>
      </c>
    </row>
    <row r="149" spans="1:30" s="203" customFormat="1" ht="12.75" hidden="1">
      <c r="A149" s="189">
        <v>141</v>
      </c>
      <c r="B149" s="190" t="s">
        <v>158</v>
      </c>
      <c r="C149" s="204" t="s">
        <v>159</v>
      </c>
      <c r="D149" s="192" t="s">
        <v>17</v>
      </c>
      <c r="E149" s="166">
        <v>12</v>
      </c>
      <c r="F149" s="211">
        <v>939</v>
      </c>
      <c r="G149" s="210">
        <v>16</v>
      </c>
      <c r="H149" s="194">
        <f t="shared" si="53"/>
        <v>13.46507430336</v>
      </c>
      <c r="I149" s="195" t="str">
        <f t="shared" si="54"/>
        <v xml:space="preserve"> </v>
      </c>
      <c r="J149" s="196">
        <f t="shared" si="60"/>
        <v>0</v>
      </c>
      <c r="K149" s="196">
        <f t="shared" si="55"/>
        <v>0</v>
      </c>
      <c r="L149" s="197" t="str">
        <f t="shared" si="56"/>
        <v xml:space="preserve"> </v>
      </c>
      <c r="M149" s="195" t="str">
        <f t="shared" si="65"/>
        <v xml:space="preserve"> </v>
      </c>
      <c r="N149" s="196"/>
      <c r="O149" s="196"/>
      <c r="P149" s="197" t="str">
        <f t="shared" si="66"/>
        <v xml:space="preserve"> </v>
      </c>
      <c r="Q149" s="195" t="str">
        <f t="shared" si="72"/>
        <v xml:space="preserve"> </v>
      </c>
      <c r="R149" s="196">
        <f t="shared" si="52"/>
        <v>0</v>
      </c>
      <c r="S149" s="196">
        <f t="shared" si="67"/>
        <v>0</v>
      </c>
      <c r="T149" s="197" t="str">
        <f t="shared" si="61"/>
        <v xml:space="preserve"> </v>
      </c>
      <c r="U149" s="166" t="str">
        <f t="shared" si="62"/>
        <v xml:space="preserve"> </v>
      </c>
      <c r="V149" s="167">
        <f t="shared" si="68"/>
        <v>0</v>
      </c>
      <c r="W149" s="167">
        <f t="shared" si="63"/>
        <v>0</v>
      </c>
      <c r="X149" s="168" t="str">
        <f t="shared" si="57"/>
        <v xml:space="preserve"> </v>
      </c>
      <c r="Y149" s="164" t="str">
        <f t="shared" si="58"/>
        <v xml:space="preserve"> </v>
      </c>
      <c r="Z149" s="165">
        <f t="shared" si="69"/>
        <v>0</v>
      </c>
      <c r="AA149" s="166" t="str">
        <f t="shared" si="64"/>
        <v xml:space="preserve"> </v>
      </c>
      <c r="AB149" s="167">
        <f t="shared" si="70"/>
        <v>0</v>
      </c>
      <c r="AC149" s="167">
        <f t="shared" si="71"/>
        <v>0</v>
      </c>
      <c r="AD149" s="168" t="str">
        <f t="shared" si="59"/>
        <v xml:space="preserve"> </v>
      </c>
    </row>
    <row r="150" spans="1:30" s="203" customFormat="1" ht="12.75" hidden="1">
      <c r="A150" s="189">
        <v>142</v>
      </c>
      <c r="B150" s="190" t="s">
        <v>160</v>
      </c>
      <c r="C150" s="204" t="s">
        <v>161</v>
      </c>
      <c r="D150" s="192" t="s">
        <v>17</v>
      </c>
      <c r="E150" s="166">
        <v>12</v>
      </c>
      <c r="F150" s="211">
        <v>1050</v>
      </c>
      <c r="G150" s="210">
        <v>30</v>
      </c>
      <c r="H150" s="194">
        <f t="shared" si="53"/>
        <v>28.231485660000001</v>
      </c>
      <c r="I150" s="195" t="str">
        <f t="shared" si="54"/>
        <v xml:space="preserve"> </v>
      </c>
      <c r="J150" s="196">
        <f t="shared" si="60"/>
        <v>0</v>
      </c>
      <c r="K150" s="196">
        <f t="shared" si="55"/>
        <v>0</v>
      </c>
      <c r="L150" s="197" t="str">
        <f t="shared" si="56"/>
        <v xml:space="preserve"> </v>
      </c>
      <c r="M150" s="195" t="str">
        <f t="shared" si="65"/>
        <v xml:space="preserve"> </v>
      </c>
      <c r="N150" s="196"/>
      <c r="O150" s="196"/>
      <c r="P150" s="197" t="str">
        <f t="shared" si="66"/>
        <v xml:space="preserve"> </v>
      </c>
      <c r="Q150" s="195" t="str">
        <f t="shared" si="72"/>
        <v xml:space="preserve"> </v>
      </c>
      <c r="R150" s="196">
        <f t="shared" si="52"/>
        <v>0</v>
      </c>
      <c r="S150" s="196">
        <f t="shared" si="67"/>
        <v>0</v>
      </c>
      <c r="T150" s="197" t="str">
        <f t="shared" si="61"/>
        <v xml:space="preserve"> </v>
      </c>
      <c r="U150" s="166" t="str">
        <f t="shared" si="62"/>
        <v xml:space="preserve"> </v>
      </c>
      <c r="V150" s="167">
        <f t="shared" si="68"/>
        <v>0</v>
      </c>
      <c r="W150" s="167">
        <f t="shared" si="63"/>
        <v>0</v>
      </c>
      <c r="X150" s="168" t="str">
        <f t="shared" si="57"/>
        <v xml:space="preserve"> </v>
      </c>
      <c r="Y150" s="164" t="str">
        <f t="shared" si="58"/>
        <v xml:space="preserve"> </v>
      </c>
      <c r="Z150" s="165">
        <f t="shared" si="69"/>
        <v>0</v>
      </c>
      <c r="AA150" s="166" t="str">
        <f t="shared" si="64"/>
        <v xml:space="preserve"> </v>
      </c>
      <c r="AB150" s="167">
        <f t="shared" si="70"/>
        <v>0</v>
      </c>
      <c r="AC150" s="167">
        <f t="shared" si="71"/>
        <v>0</v>
      </c>
      <c r="AD150" s="168" t="str">
        <f t="shared" si="59"/>
        <v xml:space="preserve"> </v>
      </c>
    </row>
    <row r="151" spans="1:30" s="203" customFormat="1" ht="12.75" hidden="1">
      <c r="A151" s="189">
        <v>143</v>
      </c>
      <c r="B151" s="190" t="s">
        <v>160</v>
      </c>
      <c r="C151" s="204" t="s">
        <v>161</v>
      </c>
      <c r="D151" s="192" t="s">
        <v>17</v>
      </c>
      <c r="E151" s="166">
        <v>12</v>
      </c>
      <c r="F151" s="211">
        <v>1100</v>
      </c>
      <c r="G151" s="210">
        <v>480</v>
      </c>
      <c r="H151" s="194">
        <f t="shared" si="53"/>
        <v>473.21347391999996</v>
      </c>
      <c r="I151" s="195" t="str">
        <f t="shared" si="54"/>
        <v xml:space="preserve"> </v>
      </c>
      <c r="J151" s="196">
        <f t="shared" si="60"/>
        <v>0</v>
      </c>
      <c r="K151" s="196">
        <f t="shared" si="55"/>
        <v>0</v>
      </c>
      <c r="L151" s="197" t="str">
        <f t="shared" si="56"/>
        <v xml:space="preserve"> </v>
      </c>
      <c r="M151" s="195" t="str">
        <f t="shared" si="65"/>
        <v xml:space="preserve"> </v>
      </c>
      <c r="N151" s="196"/>
      <c r="O151" s="196"/>
      <c r="P151" s="197" t="str">
        <f t="shared" si="66"/>
        <v xml:space="preserve"> </v>
      </c>
      <c r="Q151" s="195" t="str">
        <f t="shared" si="72"/>
        <v xml:space="preserve"> </v>
      </c>
      <c r="R151" s="196">
        <f t="shared" si="52"/>
        <v>0</v>
      </c>
      <c r="S151" s="196">
        <f t="shared" si="67"/>
        <v>0</v>
      </c>
      <c r="T151" s="197" t="str">
        <f t="shared" si="61"/>
        <v xml:space="preserve"> </v>
      </c>
      <c r="U151" s="166" t="str">
        <f t="shared" si="62"/>
        <v xml:space="preserve"> </v>
      </c>
      <c r="V151" s="167">
        <f t="shared" si="68"/>
        <v>0</v>
      </c>
      <c r="W151" s="167">
        <f t="shared" si="63"/>
        <v>0</v>
      </c>
      <c r="X151" s="168" t="str">
        <f t="shared" si="57"/>
        <v xml:space="preserve"> </v>
      </c>
      <c r="Y151" s="164" t="str">
        <f t="shared" si="58"/>
        <v xml:space="preserve"> </v>
      </c>
      <c r="Z151" s="165">
        <f t="shared" si="69"/>
        <v>0</v>
      </c>
      <c r="AA151" s="166" t="str">
        <f t="shared" si="64"/>
        <v xml:space="preserve"> </v>
      </c>
      <c r="AB151" s="167">
        <f t="shared" si="70"/>
        <v>0</v>
      </c>
      <c r="AC151" s="167">
        <f t="shared" si="71"/>
        <v>0</v>
      </c>
      <c r="AD151" s="168" t="str">
        <f t="shared" si="59"/>
        <v xml:space="preserve"> </v>
      </c>
    </row>
    <row r="152" spans="1:30" s="203" customFormat="1" ht="12.75" hidden="1">
      <c r="A152" s="189">
        <v>144</v>
      </c>
      <c r="B152" s="190" t="s">
        <v>160</v>
      </c>
      <c r="C152" s="204" t="s">
        <v>161</v>
      </c>
      <c r="D152" s="192" t="s">
        <v>17</v>
      </c>
      <c r="E152" s="166">
        <v>12</v>
      </c>
      <c r="F152" s="211">
        <v>1600</v>
      </c>
      <c r="G152" s="210">
        <v>750</v>
      </c>
      <c r="H152" s="194">
        <f t="shared" si="53"/>
        <v>1075.4851679999999</v>
      </c>
      <c r="I152" s="195" t="str">
        <f t="shared" si="54"/>
        <v xml:space="preserve"> </v>
      </c>
      <c r="J152" s="196">
        <f t="shared" si="60"/>
        <v>0</v>
      </c>
      <c r="K152" s="196">
        <f t="shared" si="55"/>
        <v>0</v>
      </c>
      <c r="L152" s="197" t="str">
        <f t="shared" si="56"/>
        <v xml:space="preserve"> </v>
      </c>
      <c r="M152" s="195" t="str">
        <f t="shared" si="65"/>
        <v xml:space="preserve"> </v>
      </c>
      <c r="N152" s="196"/>
      <c r="O152" s="196"/>
      <c r="P152" s="197" t="str">
        <f t="shared" si="66"/>
        <v xml:space="preserve"> </v>
      </c>
      <c r="Q152" s="195" t="str">
        <f t="shared" si="72"/>
        <v xml:space="preserve"> </v>
      </c>
      <c r="R152" s="196">
        <f t="shared" si="52"/>
        <v>0</v>
      </c>
      <c r="S152" s="196">
        <f t="shared" si="67"/>
        <v>0</v>
      </c>
      <c r="T152" s="197" t="str">
        <f t="shared" si="61"/>
        <v xml:space="preserve"> </v>
      </c>
      <c r="U152" s="166" t="str">
        <f t="shared" si="62"/>
        <v xml:space="preserve"> </v>
      </c>
      <c r="V152" s="167">
        <f t="shared" si="68"/>
        <v>0</v>
      </c>
      <c r="W152" s="167">
        <f t="shared" si="63"/>
        <v>0</v>
      </c>
      <c r="X152" s="168" t="str">
        <f t="shared" si="57"/>
        <v xml:space="preserve"> </v>
      </c>
      <c r="Y152" s="164" t="str">
        <f t="shared" si="58"/>
        <v xml:space="preserve"> </v>
      </c>
      <c r="Z152" s="165">
        <f t="shared" si="69"/>
        <v>0</v>
      </c>
      <c r="AA152" s="166" t="str">
        <f t="shared" si="64"/>
        <v xml:space="preserve"> </v>
      </c>
      <c r="AB152" s="167">
        <f t="shared" si="70"/>
        <v>0</v>
      </c>
      <c r="AC152" s="167">
        <f t="shared" si="71"/>
        <v>0</v>
      </c>
      <c r="AD152" s="168" t="str">
        <f t="shared" si="59"/>
        <v xml:space="preserve"> </v>
      </c>
    </row>
    <row r="153" spans="1:30" s="203" customFormat="1" ht="12.75" hidden="1">
      <c r="A153" s="189">
        <v>145</v>
      </c>
      <c r="B153" s="190" t="s">
        <v>160</v>
      </c>
      <c r="C153" s="204" t="s">
        <v>161</v>
      </c>
      <c r="D153" s="192" t="s">
        <v>17</v>
      </c>
      <c r="E153" s="166">
        <v>12</v>
      </c>
      <c r="F153" s="211">
        <v>600</v>
      </c>
      <c r="G153" s="210">
        <v>30</v>
      </c>
      <c r="H153" s="194">
        <f t="shared" si="53"/>
        <v>16.132277519999999</v>
      </c>
      <c r="I153" s="195" t="str">
        <f t="shared" si="54"/>
        <v xml:space="preserve"> </v>
      </c>
      <c r="J153" s="196">
        <f t="shared" si="60"/>
        <v>0</v>
      </c>
      <c r="K153" s="196">
        <f t="shared" si="55"/>
        <v>0</v>
      </c>
      <c r="L153" s="197" t="str">
        <f t="shared" si="56"/>
        <v xml:space="preserve"> </v>
      </c>
      <c r="M153" s="195" t="str">
        <f t="shared" si="65"/>
        <v xml:space="preserve"> </v>
      </c>
      <c r="N153" s="196"/>
      <c r="O153" s="196"/>
      <c r="P153" s="197" t="str">
        <f t="shared" si="66"/>
        <v xml:space="preserve"> </v>
      </c>
      <c r="Q153" s="195" t="str">
        <f t="shared" si="72"/>
        <v xml:space="preserve"> </v>
      </c>
      <c r="R153" s="196">
        <f t="shared" si="52"/>
        <v>0</v>
      </c>
      <c r="S153" s="196">
        <f t="shared" si="67"/>
        <v>0</v>
      </c>
      <c r="T153" s="197" t="str">
        <f t="shared" si="61"/>
        <v xml:space="preserve"> </v>
      </c>
      <c r="U153" s="166" t="str">
        <f t="shared" si="62"/>
        <v xml:space="preserve"> </v>
      </c>
      <c r="V153" s="167">
        <f t="shared" si="68"/>
        <v>0</v>
      </c>
      <c r="W153" s="167">
        <f t="shared" si="63"/>
        <v>0</v>
      </c>
      <c r="X153" s="168" t="str">
        <f t="shared" si="57"/>
        <v xml:space="preserve"> </v>
      </c>
      <c r="Y153" s="164" t="str">
        <f t="shared" si="58"/>
        <v xml:space="preserve"> </v>
      </c>
      <c r="Z153" s="165">
        <f t="shared" si="69"/>
        <v>0</v>
      </c>
      <c r="AA153" s="166" t="str">
        <f t="shared" si="64"/>
        <v xml:space="preserve"> </v>
      </c>
      <c r="AB153" s="167">
        <f t="shared" si="70"/>
        <v>0</v>
      </c>
      <c r="AC153" s="167">
        <f t="shared" si="71"/>
        <v>0</v>
      </c>
      <c r="AD153" s="168" t="str">
        <f t="shared" si="59"/>
        <v xml:space="preserve"> </v>
      </c>
    </row>
    <row r="154" spans="1:30" s="203" customFormat="1" ht="12.75" hidden="1">
      <c r="A154" s="189">
        <v>146</v>
      </c>
      <c r="B154" s="190" t="s">
        <v>160</v>
      </c>
      <c r="C154" s="204" t="s">
        <v>161</v>
      </c>
      <c r="D154" s="192" t="s">
        <v>17</v>
      </c>
      <c r="E154" s="166">
        <v>12</v>
      </c>
      <c r="F154" s="211">
        <v>650</v>
      </c>
      <c r="G154" s="210">
        <v>30</v>
      </c>
      <c r="H154" s="194">
        <f t="shared" si="53"/>
        <v>17.476633979999999</v>
      </c>
      <c r="I154" s="195" t="str">
        <f t="shared" si="54"/>
        <v xml:space="preserve"> </v>
      </c>
      <c r="J154" s="196">
        <f t="shared" si="60"/>
        <v>0</v>
      </c>
      <c r="K154" s="196">
        <f t="shared" si="55"/>
        <v>0</v>
      </c>
      <c r="L154" s="197" t="str">
        <f t="shared" si="56"/>
        <v xml:space="preserve"> </v>
      </c>
      <c r="M154" s="195" t="str">
        <f t="shared" si="65"/>
        <v xml:space="preserve"> </v>
      </c>
      <c r="N154" s="196"/>
      <c r="O154" s="196"/>
      <c r="P154" s="197" t="str">
        <f t="shared" si="66"/>
        <v xml:space="preserve"> </v>
      </c>
      <c r="Q154" s="195" t="str">
        <f t="shared" si="72"/>
        <v xml:space="preserve"> </v>
      </c>
      <c r="R154" s="196">
        <f t="shared" si="52"/>
        <v>0</v>
      </c>
      <c r="S154" s="196">
        <f t="shared" si="67"/>
        <v>0</v>
      </c>
      <c r="T154" s="197" t="str">
        <f t="shared" si="61"/>
        <v xml:space="preserve"> </v>
      </c>
      <c r="U154" s="166" t="str">
        <f t="shared" si="62"/>
        <v xml:space="preserve"> </v>
      </c>
      <c r="V154" s="167">
        <f t="shared" si="68"/>
        <v>0</v>
      </c>
      <c r="W154" s="167">
        <f t="shared" si="63"/>
        <v>0</v>
      </c>
      <c r="X154" s="168" t="str">
        <f t="shared" si="57"/>
        <v xml:space="preserve"> </v>
      </c>
      <c r="Y154" s="164" t="str">
        <f t="shared" si="58"/>
        <v xml:space="preserve"> </v>
      </c>
      <c r="Z154" s="165">
        <f t="shared" si="69"/>
        <v>0</v>
      </c>
      <c r="AA154" s="166" t="str">
        <f t="shared" si="64"/>
        <v xml:space="preserve"> </v>
      </c>
      <c r="AB154" s="167">
        <f t="shared" si="70"/>
        <v>0</v>
      </c>
      <c r="AC154" s="167">
        <f t="shared" si="71"/>
        <v>0</v>
      </c>
      <c r="AD154" s="168" t="str">
        <f t="shared" si="59"/>
        <v xml:space="preserve"> </v>
      </c>
    </row>
    <row r="155" spans="1:30" s="203" customFormat="1" ht="12.75" hidden="1">
      <c r="A155" s="189">
        <v>147</v>
      </c>
      <c r="B155" s="190" t="s">
        <v>160</v>
      </c>
      <c r="C155" s="204" t="s">
        <v>161</v>
      </c>
      <c r="D155" s="192" t="s">
        <v>17</v>
      </c>
      <c r="E155" s="166">
        <v>12</v>
      </c>
      <c r="F155" s="210">
        <v>750</v>
      </c>
      <c r="G155" s="211">
        <v>30</v>
      </c>
      <c r="H155" s="194">
        <f t="shared" si="53"/>
        <v>20.165346899999999</v>
      </c>
      <c r="I155" s="195" t="str">
        <f t="shared" si="54"/>
        <v xml:space="preserve"> </v>
      </c>
      <c r="J155" s="196">
        <f t="shared" si="60"/>
        <v>0</v>
      </c>
      <c r="K155" s="196">
        <f t="shared" si="55"/>
        <v>0</v>
      </c>
      <c r="L155" s="197" t="str">
        <f t="shared" si="56"/>
        <v xml:space="preserve"> </v>
      </c>
      <c r="M155" s="195" t="str">
        <f t="shared" si="65"/>
        <v xml:space="preserve"> </v>
      </c>
      <c r="N155" s="196"/>
      <c r="O155" s="196"/>
      <c r="P155" s="197" t="str">
        <f t="shared" si="66"/>
        <v xml:space="preserve"> </v>
      </c>
      <c r="Q155" s="195" t="str">
        <f t="shared" si="72"/>
        <v xml:space="preserve"> </v>
      </c>
      <c r="R155" s="196">
        <f t="shared" si="52"/>
        <v>0</v>
      </c>
      <c r="S155" s="196">
        <f t="shared" si="67"/>
        <v>0</v>
      </c>
      <c r="T155" s="197" t="str">
        <f t="shared" si="61"/>
        <v xml:space="preserve"> </v>
      </c>
      <c r="U155" s="166" t="str">
        <f t="shared" si="62"/>
        <v xml:space="preserve"> </v>
      </c>
      <c r="V155" s="167">
        <f t="shared" si="68"/>
        <v>0</v>
      </c>
      <c r="W155" s="167">
        <f t="shared" si="63"/>
        <v>0</v>
      </c>
      <c r="X155" s="168" t="str">
        <f t="shared" si="57"/>
        <v xml:space="preserve"> </v>
      </c>
      <c r="Y155" s="164" t="str">
        <f t="shared" si="58"/>
        <v xml:space="preserve"> </v>
      </c>
      <c r="Z155" s="165">
        <f t="shared" si="69"/>
        <v>0</v>
      </c>
      <c r="AA155" s="166" t="str">
        <f t="shared" si="64"/>
        <v xml:space="preserve"> </v>
      </c>
      <c r="AB155" s="167">
        <f t="shared" si="70"/>
        <v>0</v>
      </c>
      <c r="AC155" s="167">
        <f t="shared" si="71"/>
        <v>0</v>
      </c>
      <c r="AD155" s="168" t="str">
        <f t="shared" si="59"/>
        <v xml:space="preserve"> </v>
      </c>
    </row>
    <row r="156" spans="1:30" s="203" customFormat="1" ht="12.75" hidden="1">
      <c r="A156" s="189">
        <v>148</v>
      </c>
      <c r="B156" s="190" t="s">
        <v>160</v>
      </c>
      <c r="C156" s="204" t="s">
        <v>161</v>
      </c>
      <c r="D156" s="192" t="s">
        <v>17</v>
      </c>
      <c r="E156" s="166">
        <v>12</v>
      </c>
      <c r="F156" s="210">
        <v>800</v>
      </c>
      <c r="G156" s="211">
        <v>30</v>
      </c>
      <c r="H156" s="194">
        <f t="shared" si="53"/>
        <v>21.50970336</v>
      </c>
      <c r="I156" s="195" t="str">
        <f t="shared" si="54"/>
        <v xml:space="preserve"> </v>
      </c>
      <c r="J156" s="196">
        <f t="shared" si="60"/>
        <v>0</v>
      </c>
      <c r="K156" s="196">
        <f t="shared" si="55"/>
        <v>0</v>
      </c>
      <c r="L156" s="197" t="str">
        <f t="shared" si="56"/>
        <v xml:space="preserve"> </v>
      </c>
      <c r="M156" s="195" t="str">
        <f t="shared" si="65"/>
        <v xml:space="preserve"> </v>
      </c>
      <c r="N156" s="196"/>
      <c r="O156" s="196"/>
      <c r="P156" s="197" t="str">
        <f t="shared" si="66"/>
        <v xml:space="preserve"> </v>
      </c>
      <c r="Q156" s="195" t="str">
        <f t="shared" si="72"/>
        <v xml:space="preserve"> </v>
      </c>
      <c r="R156" s="196">
        <f t="shared" si="52"/>
        <v>0</v>
      </c>
      <c r="S156" s="196">
        <f t="shared" si="67"/>
        <v>0</v>
      </c>
      <c r="T156" s="197" t="str">
        <f t="shared" si="61"/>
        <v xml:space="preserve"> </v>
      </c>
      <c r="U156" s="166" t="str">
        <f t="shared" si="62"/>
        <v xml:space="preserve"> </v>
      </c>
      <c r="V156" s="167">
        <f t="shared" si="68"/>
        <v>0</v>
      </c>
      <c r="W156" s="167">
        <f t="shared" si="63"/>
        <v>0</v>
      </c>
      <c r="X156" s="168" t="str">
        <f t="shared" si="57"/>
        <v xml:space="preserve"> </v>
      </c>
      <c r="Y156" s="164" t="str">
        <f t="shared" si="58"/>
        <v xml:space="preserve"> </v>
      </c>
      <c r="Z156" s="165">
        <f t="shared" si="69"/>
        <v>0</v>
      </c>
      <c r="AA156" s="166" t="str">
        <f t="shared" si="64"/>
        <v xml:space="preserve"> </v>
      </c>
      <c r="AB156" s="167">
        <f t="shared" si="70"/>
        <v>0</v>
      </c>
      <c r="AC156" s="167">
        <f t="shared" si="71"/>
        <v>0</v>
      </c>
      <c r="AD156" s="168" t="str">
        <f t="shared" si="59"/>
        <v xml:space="preserve"> </v>
      </c>
    </row>
    <row r="157" spans="1:30" s="203" customFormat="1" ht="12.75" hidden="1">
      <c r="A157" s="189">
        <v>149</v>
      </c>
      <c r="B157" s="227" t="s">
        <v>160</v>
      </c>
      <c r="C157" s="229" t="s">
        <v>161</v>
      </c>
      <c r="D157" s="231" t="s">
        <v>17</v>
      </c>
      <c r="E157" s="166">
        <v>16</v>
      </c>
      <c r="F157" s="210">
        <v>10700</v>
      </c>
      <c r="G157" s="211">
        <v>2</v>
      </c>
      <c r="H157" s="194">
        <f t="shared" si="53"/>
        <v>34.096863104000001</v>
      </c>
      <c r="I157" s="195">
        <f t="shared" si="54"/>
        <v>16</v>
      </c>
      <c r="J157" s="196">
        <f t="shared" si="60"/>
        <v>1300</v>
      </c>
      <c r="K157" s="196">
        <f t="shared" si="55"/>
        <v>2</v>
      </c>
      <c r="L157" s="197">
        <f t="shared" si="56"/>
        <v>4.1015935999999993</v>
      </c>
      <c r="M157" s="195" t="str">
        <f t="shared" si="65"/>
        <v xml:space="preserve"> </v>
      </c>
      <c r="N157" s="196"/>
      <c r="O157" s="196"/>
      <c r="P157" s="197" t="str">
        <f t="shared" si="66"/>
        <v xml:space="preserve"> </v>
      </c>
      <c r="Q157" s="195">
        <f t="shared" si="72"/>
        <v>16</v>
      </c>
      <c r="R157" s="196">
        <f t="shared" si="52"/>
        <v>1300</v>
      </c>
      <c r="S157" s="196">
        <f t="shared" si="67"/>
        <v>2</v>
      </c>
      <c r="T157" s="197">
        <f t="shared" si="61"/>
        <v>4.1015935999999993</v>
      </c>
      <c r="U157" s="166" t="str">
        <f t="shared" si="62"/>
        <v xml:space="preserve"> </v>
      </c>
      <c r="V157" s="167">
        <f t="shared" si="68"/>
        <v>0</v>
      </c>
      <c r="W157" s="167">
        <f t="shared" si="63"/>
        <v>0</v>
      </c>
      <c r="X157" s="168" t="str">
        <f t="shared" si="57"/>
        <v xml:space="preserve"> </v>
      </c>
      <c r="Y157" s="164">
        <f t="shared" si="58"/>
        <v>16</v>
      </c>
      <c r="Z157" s="165">
        <f t="shared" si="69"/>
        <v>4</v>
      </c>
      <c r="AA157" s="166">
        <f t="shared" si="64"/>
        <v>16</v>
      </c>
      <c r="AB157" s="167">
        <f t="shared" si="70"/>
        <v>350</v>
      </c>
      <c r="AC157" s="167">
        <f t="shared" si="71"/>
        <v>2</v>
      </c>
      <c r="AD157" s="168">
        <f t="shared" si="59"/>
        <v>1.1042752</v>
      </c>
    </row>
    <row r="158" spans="1:30" s="203" customFormat="1" ht="12.75" hidden="1">
      <c r="A158" s="189">
        <v>150</v>
      </c>
      <c r="B158" s="227" t="s">
        <v>160</v>
      </c>
      <c r="C158" s="229" t="s">
        <v>161</v>
      </c>
      <c r="D158" s="231" t="s">
        <v>17</v>
      </c>
      <c r="E158" s="166">
        <v>16</v>
      </c>
      <c r="F158" s="210">
        <v>10950</v>
      </c>
      <c r="G158" s="211">
        <v>4</v>
      </c>
      <c r="H158" s="194">
        <f t="shared" si="53"/>
        <v>69.787037567999988</v>
      </c>
      <c r="I158" s="195">
        <f t="shared" si="54"/>
        <v>16</v>
      </c>
      <c r="J158" s="196">
        <f t="shared" si="60"/>
        <v>1050</v>
      </c>
      <c r="K158" s="196">
        <f t="shared" si="55"/>
        <v>4</v>
      </c>
      <c r="L158" s="197">
        <f t="shared" si="56"/>
        <v>6.6256511999999992</v>
      </c>
      <c r="M158" s="195" t="str">
        <f t="shared" si="65"/>
        <v xml:space="preserve"> </v>
      </c>
      <c r="N158" s="196"/>
      <c r="O158" s="196"/>
      <c r="P158" s="197" t="str">
        <f t="shared" si="66"/>
        <v xml:space="preserve"> </v>
      </c>
      <c r="Q158" s="195">
        <f t="shared" si="72"/>
        <v>16</v>
      </c>
      <c r="R158" s="196">
        <f t="shared" si="52"/>
        <v>1050</v>
      </c>
      <c r="S158" s="196">
        <f t="shared" si="67"/>
        <v>4</v>
      </c>
      <c r="T158" s="197">
        <f t="shared" si="61"/>
        <v>6.6256511999999992</v>
      </c>
      <c r="U158" s="166" t="str">
        <f t="shared" si="62"/>
        <v xml:space="preserve"> </v>
      </c>
      <c r="V158" s="167">
        <f t="shared" si="68"/>
        <v>0</v>
      </c>
      <c r="W158" s="167">
        <f t="shared" si="63"/>
        <v>0</v>
      </c>
      <c r="X158" s="168" t="str">
        <f t="shared" si="57"/>
        <v xml:space="preserve"> </v>
      </c>
      <c r="Y158" s="164">
        <f t="shared" si="58"/>
        <v>16</v>
      </c>
      <c r="Z158" s="165">
        <f t="shared" si="69"/>
        <v>8</v>
      </c>
      <c r="AA158" s="166">
        <f t="shared" si="64"/>
        <v>16</v>
      </c>
      <c r="AB158" s="167">
        <f t="shared" si="70"/>
        <v>100</v>
      </c>
      <c r="AC158" s="167">
        <f t="shared" si="71"/>
        <v>4</v>
      </c>
      <c r="AD158" s="168">
        <f t="shared" si="59"/>
        <v>0.63101439999999998</v>
      </c>
    </row>
    <row r="159" spans="1:30" s="203" customFormat="1" ht="12.75" hidden="1">
      <c r="A159" s="189">
        <v>151</v>
      </c>
      <c r="B159" s="227" t="s">
        <v>160</v>
      </c>
      <c r="C159" s="229" t="s">
        <v>161</v>
      </c>
      <c r="D159" s="231" t="s">
        <v>17</v>
      </c>
      <c r="E159" s="166">
        <v>16</v>
      </c>
      <c r="F159" s="210">
        <v>11350</v>
      </c>
      <c r="G159" s="211">
        <v>2</v>
      </c>
      <c r="H159" s="194">
        <f t="shared" si="53"/>
        <v>36.168167871999998</v>
      </c>
      <c r="I159" s="195">
        <f t="shared" si="54"/>
        <v>16</v>
      </c>
      <c r="J159" s="196">
        <f t="shared" si="60"/>
        <v>650</v>
      </c>
      <c r="K159" s="196">
        <f t="shared" si="55"/>
        <v>2</v>
      </c>
      <c r="L159" s="197">
        <f t="shared" si="56"/>
        <v>2.0507967999999996</v>
      </c>
      <c r="M159" s="195" t="str">
        <f t="shared" si="65"/>
        <v xml:space="preserve"> </v>
      </c>
      <c r="N159" s="196"/>
      <c r="O159" s="196"/>
      <c r="P159" s="197" t="str">
        <f t="shared" si="66"/>
        <v xml:space="preserve"> </v>
      </c>
      <c r="Q159" s="195">
        <f t="shared" si="72"/>
        <v>16</v>
      </c>
      <c r="R159" s="196">
        <f t="shared" si="52"/>
        <v>650</v>
      </c>
      <c r="S159" s="196">
        <f t="shared" si="67"/>
        <v>2</v>
      </c>
      <c r="T159" s="197">
        <f t="shared" si="61"/>
        <v>2.0507967999999996</v>
      </c>
      <c r="U159" s="166" t="str">
        <f t="shared" si="62"/>
        <v xml:space="preserve"> </v>
      </c>
      <c r="V159" s="167">
        <f t="shared" si="68"/>
        <v>0</v>
      </c>
      <c r="W159" s="167">
        <f t="shared" si="63"/>
        <v>0</v>
      </c>
      <c r="X159" s="168" t="str">
        <f t="shared" si="57"/>
        <v xml:space="preserve"> </v>
      </c>
      <c r="Y159" s="164">
        <f t="shared" si="58"/>
        <v>16</v>
      </c>
      <c r="Z159" s="165">
        <f t="shared" si="69"/>
        <v>2</v>
      </c>
      <c r="AA159" s="166">
        <f t="shared" si="64"/>
        <v>16</v>
      </c>
      <c r="AB159" s="167">
        <f t="shared" si="70"/>
        <v>175</v>
      </c>
      <c r="AC159" s="167">
        <f t="shared" si="71"/>
        <v>2</v>
      </c>
      <c r="AD159" s="168">
        <f t="shared" si="59"/>
        <v>0.55213760000000001</v>
      </c>
    </row>
    <row r="160" spans="1:30" s="203" customFormat="1" ht="12.75" hidden="1">
      <c r="A160" s="189">
        <v>152</v>
      </c>
      <c r="B160" s="227" t="s">
        <v>160</v>
      </c>
      <c r="C160" s="229" t="s">
        <v>161</v>
      </c>
      <c r="D160" s="231" t="s">
        <v>17</v>
      </c>
      <c r="E160" s="166">
        <v>16</v>
      </c>
      <c r="F160" s="210">
        <v>11400</v>
      </c>
      <c r="G160" s="211">
        <v>2</v>
      </c>
      <c r="H160" s="194">
        <f t="shared" si="53"/>
        <v>36.327499007999997</v>
      </c>
      <c r="I160" s="195">
        <f t="shared" si="54"/>
        <v>16</v>
      </c>
      <c r="J160" s="196">
        <f t="shared" si="60"/>
        <v>600</v>
      </c>
      <c r="K160" s="196">
        <f t="shared" si="55"/>
        <v>2</v>
      </c>
      <c r="L160" s="197">
        <f t="shared" si="56"/>
        <v>1.8930431999999999</v>
      </c>
      <c r="M160" s="195" t="str">
        <f t="shared" si="65"/>
        <v xml:space="preserve"> </v>
      </c>
      <c r="N160" s="196"/>
      <c r="O160" s="196"/>
      <c r="P160" s="197" t="str">
        <f t="shared" si="66"/>
        <v xml:space="preserve"> </v>
      </c>
      <c r="Q160" s="195">
        <f t="shared" si="72"/>
        <v>16</v>
      </c>
      <c r="R160" s="196">
        <f t="shared" si="52"/>
        <v>600</v>
      </c>
      <c r="S160" s="196">
        <f t="shared" si="67"/>
        <v>2</v>
      </c>
      <c r="T160" s="197">
        <f t="shared" si="61"/>
        <v>1.8930431999999999</v>
      </c>
      <c r="U160" s="166" t="str">
        <f t="shared" si="62"/>
        <v xml:space="preserve"> </v>
      </c>
      <c r="V160" s="167">
        <f t="shared" si="68"/>
        <v>0</v>
      </c>
      <c r="W160" s="167">
        <f t="shared" si="63"/>
        <v>0</v>
      </c>
      <c r="X160" s="168" t="str">
        <f t="shared" si="57"/>
        <v xml:space="preserve"> </v>
      </c>
      <c r="Y160" s="164">
        <f t="shared" si="58"/>
        <v>16</v>
      </c>
      <c r="Z160" s="165">
        <f t="shared" si="69"/>
        <v>2</v>
      </c>
      <c r="AA160" s="166">
        <f t="shared" si="64"/>
        <v>16</v>
      </c>
      <c r="AB160" s="167">
        <f t="shared" si="70"/>
        <v>125</v>
      </c>
      <c r="AC160" s="167">
        <f t="shared" si="71"/>
        <v>2</v>
      </c>
      <c r="AD160" s="168">
        <f t="shared" si="59"/>
        <v>0.39438399999999996</v>
      </c>
    </row>
    <row r="161" spans="1:30" s="203" customFormat="1" ht="12.75" hidden="1">
      <c r="A161" s="189">
        <v>153</v>
      </c>
      <c r="B161" s="227" t="s">
        <v>160</v>
      </c>
      <c r="C161" s="229" t="s">
        <v>161</v>
      </c>
      <c r="D161" s="231" t="s">
        <v>17</v>
      </c>
      <c r="E161" s="166">
        <v>16</v>
      </c>
      <c r="F161" s="210">
        <v>11650</v>
      </c>
      <c r="G161" s="211">
        <v>2</v>
      </c>
      <c r="H161" s="194">
        <f t="shared" si="53"/>
        <v>37.124154687999997</v>
      </c>
      <c r="I161" s="195" t="str">
        <f t="shared" si="54"/>
        <v xml:space="preserve"> </v>
      </c>
      <c r="J161" s="196">
        <f t="shared" si="60"/>
        <v>0</v>
      </c>
      <c r="K161" s="196">
        <f t="shared" si="55"/>
        <v>0</v>
      </c>
      <c r="L161" s="197" t="str">
        <f t="shared" si="56"/>
        <v xml:space="preserve"> </v>
      </c>
      <c r="M161" s="195" t="str">
        <f t="shared" si="65"/>
        <v xml:space="preserve"> </v>
      </c>
      <c r="N161" s="196"/>
      <c r="O161" s="196"/>
      <c r="P161" s="197" t="str">
        <f t="shared" si="66"/>
        <v xml:space="preserve"> </v>
      </c>
      <c r="Q161" s="195" t="str">
        <f t="shared" si="72"/>
        <v xml:space="preserve"> </v>
      </c>
      <c r="R161" s="196">
        <f t="shared" si="52"/>
        <v>0</v>
      </c>
      <c r="S161" s="196">
        <f t="shared" si="67"/>
        <v>0</v>
      </c>
      <c r="T161" s="197" t="str">
        <f t="shared" si="61"/>
        <v xml:space="preserve"> </v>
      </c>
      <c r="U161" s="166">
        <f t="shared" si="62"/>
        <v>16</v>
      </c>
      <c r="V161" s="167">
        <f t="shared" si="68"/>
        <v>350</v>
      </c>
      <c r="W161" s="167">
        <f t="shared" si="63"/>
        <v>2</v>
      </c>
      <c r="X161" s="168">
        <f t="shared" si="57"/>
        <v>1.1042752</v>
      </c>
      <c r="Y161" s="164" t="str">
        <f t="shared" si="58"/>
        <v xml:space="preserve"> </v>
      </c>
      <c r="Z161" s="165">
        <f t="shared" si="69"/>
        <v>0</v>
      </c>
      <c r="AA161" s="166">
        <f t="shared" si="64"/>
        <v>16</v>
      </c>
      <c r="AB161" s="167">
        <f t="shared" si="70"/>
        <v>350</v>
      </c>
      <c r="AC161" s="167">
        <f t="shared" si="71"/>
        <v>2</v>
      </c>
      <c r="AD161" s="168">
        <f t="shared" si="59"/>
        <v>1.1042752</v>
      </c>
    </row>
    <row r="162" spans="1:30" s="203" customFormat="1" ht="12.75" hidden="1">
      <c r="A162" s="189">
        <v>154</v>
      </c>
      <c r="B162" s="227" t="s">
        <v>160</v>
      </c>
      <c r="C162" s="229" t="s">
        <v>161</v>
      </c>
      <c r="D162" s="231" t="s">
        <v>17</v>
      </c>
      <c r="E162" s="166">
        <v>16</v>
      </c>
      <c r="F162" s="210">
        <v>8850</v>
      </c>
      <c r="G162" s="211">
        <v>2</v>
      </c>
      <c r="H162" s="194">
        <f t="shared" si="53"/>
        <v>28.201611071999999</v>
      </c>
      <c r="I162" s="195">
        <f t="shared" si="54"/>
        <v>16</v>
      </c>
      <c r="J162" s="196">
        <f t="shared" si="60"/>
        <v>3150</v>
      </c>
      <c r="K162" s="196">
        <f t="shared" si="55"/>
        <v>2</v>
      </c>
      <c r="L162" s="197">
        <f t="shared" si="56"/>
        <v>9.9384767999999983</v>
      </c>
      <c r="M162" s="195" t="str">
        <f t="shared" si="65"/>
        <v xml:space="preserve"> </v>
      </c>
      <c r="N162" s="196"/>
      <c r="O162" s="196"/>
      <c r="P162" s="197" t="str">
        <f t="shared" si="66"/>
        <v xml:space="preserve"> </v>
      </c>
      <c r="Q162" s="195">
        <f t="shared" si="72"/>
        <v>16</v>
      </c>
      <c r="R162" s="196">
        <f t="shared" si="52"/>
        <v>3150</v>
      </c>
      <c r="S162" s="196">
        <f t="shared" si="67"/>
        <v>2</v>
      </c>
      <c r="T162" s="197">
        <f t="shared" si="61"/>
        <v>9.9384767999999983</v>
      </c>
      <c r="U162" s="166" t="str">
        <f t="shared" si="62"/>
        <v xml:space="preserve"> </v>
      </c>
      <c r="V162" s="167">
        <f t="shared" si="68"/>
        <v>0</v>
      </c>
      <c r="W162" s="167">
        <f t="shared" si="63"/>
        <v>0</v>
      </c>
      <c r="X162" s="168" t="str">
        <f t="shared" si="57"/>
        <v xml:space="preserve"> </v>
      </c>
      <c r="Y162" s="164">
        <f t="shared" si="58"/>
        <v>16</v>
      </c>
      <c r="Z162" s="165">
        <f t="shared" si="69"/>
        <v>12</v>
      </c>
      <c r="AA162" s="166">
        <f t="shared" si="64"/>
        <v>16</v>
      </c>
      <c r="AB162" s="167">
        <f t="shared" si="70"/>
        <v>300</v>
      </c>
      <c r="AC162" s="167">
        <f t="shared" si="71"/>
        <v>2</v>
      </c>
      <c r="AD162" s="168">
        <f t="shared" si="59"/>
        <v>0.94652159999999996</v>
      </c>
    </row>
    <row r="163" spans="1:30" s="203" customFormat="1" ht="12.75" hidden="1">
      <c r="A163" s="189">
        <v>155</v>
      </c>
      <c r="B163" s="227" t="s">
        <v>160</v>
      </c>
      <c r="C163" s="229" t="s">
        <v>161</v>
      </c>
      <c r="D163" s="231" t="s">
        <v>17</v>
      </c>
      <c r="E163" s="166">
        <v>16</v>
      </c>
      <c r="F163" s="210">
        <v>9050</v>
      </c>
      <c r="G163" s="211">
        <v>2</v>
      </c>
      <c r="H163" s="194">
        <f t="shared" si="53"/>
        <v>28.838935615999997</v>
      </c>
      <c r="I163" s="195">
        <f t="shared" si="54"/>
        <v>16</v>
      </c>
      <c r="J163" s="196">
        <f t="shared" si="60"/>
        <v>2950</v>
      </c>
      <c r="K163" s="196">
        <f t="shared" si="55"/>
        <v>2</v>
      </c>
      <c r="L163" s="197">
        <f t="shared" si="56"/>
        <v>9.3074623999999986</v>
      </c>
      <c r="M163" s="195" t="str">
        <f t="shared" si="65"/>
        <v xml:space="preserve"> </v>
      </c>
      <c r="N163" s="196"/>
      <c r="O163" s="196"/>
      <c r="P163" s="197" t="str">
        <f t="shared" si="66"/>
        <v xml:space="preserve"> </v>
      </c>
      <c r="Q163" s="195">
        <f t="shared" si="72"/>
        <v>16</v>
      </c>
      <c r="R163" s="196">
        <f t="shared" si="52"/>
        <v>2950</v>
      </c>
      <c r="S163" s="196">
        <f t="shared" si="67"/>
        <v>2</v>
      </c>
      <c r="T163" s="197">
        <f t="shared" si="61"/>
        <v>9.3074623999999986</v>
      </c>
      <c r="U163" s="166" t="str">
        <f t="shared" si="62"/>
        <v xml:space="preserve"> </v>
      </c>
      <c r="V163" s="167">
        <f t="shared" si="68"/>
        <v>0</v>
      </c>
      <c r="W163" s="167">
        <f t="shared" si="63"/>
        <v>0</v>
      </c>
      <c r="X163" s="168" t="str">
        <f t="shared" si="57"/>
        <v xml:space="preserve"> </v>
      </c>
      <c r="Y163" s="164">
        <f t="shared" si="58"/>
        <v>16</v>
      </c>
      <c r="Z163" s="165">
        <f t="shared" si="69"/>
        <v>12</v>
      </c>
      <c r="AA163" s="166">
        <f t="shared" si="64"/>
        <v>16</v>
      </c>
      <c r="AB163" s="167">
        <f t="shared" si="70"/>
        <v>100</v>
      </c>
      <c r="AC163" s="167">
        <f t="shared" si="71"/>
        <v>2</v>
      </c>
      <c r="AD163" s="168">
        <f t="shared" si="59"/>
        <v>0.31550719999999999</v>
      </c>
    </row>
    <row r="164" spans="1:30" s="203" customFormat="1" ht="12.75" hidden="1">
      <c r="A164" s="189">
        <v>156</v>
      </c>
      <c r="B164" s="227" t="s">
        <v>162</v>
      </c>
      <c r="C164" s="229" t="s">
        <v>163</v>
      </c>
      <c r="D164" s="231" t="s">
        <v>17</v>
      </c>
      <c r="E164" s="166">
        <v>16</v>
      </c>
      <c r="F164" s="210">
        <v>10350</v>
      </c>
      <c r="G164" s="211">
        <v>2</v>
      </c>
      <c r="H164" s="194">
        <f t="shared" si="53"/>
        <v>32.981545151999995</v>
      </c>
      <c r="I164" s="195">
        <f t="shared" si="54"/>
        <v>16</v>
      </c>
      <c r="J164" s="196">
        <f t="shared" si="60"/>
        <v>1650</v>
      </c>
      <c r="K164" s="196">
        <f t="shared" si="55"/>
        <v>2</v>
      </c>
      <c r="L164" s="197">
        <f t="shared" si="56"/>
        <v>5.2058687999999993</v>
      </c>
      <c r="M164" s="195" t="str">
        <f t="shared" si="65"/>
        <v xml:space="preserve"> </v>
      </c>
      <c r="N164" s="196"/>
      <c r="O164" s="196"/>
      <c r="P164" s="197" t="str">
        <f t="shared" si="66"/>
        <v xml:space="preserve"> </v>
      </c>
      <c r="Q164" s="195">
        <f t="shared" si="72"/>
        <v>16</v>
      </c>
      <c r="R164" s="196">
        <f t="shared" si="52"/>
        <v>1650</v>
      </c>
      <c r="S164" s="196">
        <f t="shared" si="67"/>
        <v>2</v>
      </c>
      <c r="T164" s="197">
        <f t="shared" si="61"/>
        <v>5.2058687999999993</v>
      </c>
      <c r="U164" s="166" t="str">
        <f t="shared" si="62"/>
        <v xml:space="preserve"> </v>
      </c>
      <c r="V164" s="167">
        <f t="shared" si="68"/>
        <v>0</v>
      </c>
      <c r="W164" s="167">
        <f t="shared" si="63"/>
        <v>0</v>
      </c>
      <c r="X164" s="168" t="str">
        <f t="shared" si="57"/>
        <v xml:space="preserve"> </v>
      </c>
      <c r="Y164" s="164">
        <f t="shared" si="58"/>
        <v>16</v>
      </c>
      <c r="Z164" s="165">
        <f t="shared" si="69"/>
        <v>6</v>
      </c>
      <c r="AA164" s="166">
        <f t="shared" si="64"/>
        <v>16</v>
      </c>
      <c r="AB164" s="167">
        <f t="shared" si="70"/>
        <v>225</v>
      </c>
      <c r="AC164" s="167">
        <f t="shared" si="71"/>
        <v>2</v>
      </c>
      <c r="AD164" s="168">
        <f t="shared" si="59"/>
        <v>0.70989119999999994</v>
      </c>
    </row>
    <row r="165" spans="1:30" s="203" customFormat="1" ht="12.75">
      <c r="A165" s="189">
        <v>157</v>
      </c>
      <c r="B165" s="227" t="s">
        <v>162</v>
      </c>
      <c r="C165" s="229" t="s">
        <v>163</v>
      </c>
      <c r="D165" s="231" t="s">
        <v>17</v>
      </c>
      <c r="E165" s="166">
        <v>20</v>
      </c>
      <c r="F165" s="210">
        <v>9050</v>
      </c>
      <c r="G165" s="211">
        <v>4</v>
      </c>
      <c r="H165" s="194">
        <f t="shared" si="53"/>
        <v>90.121673799999996</v>
      </c>
      <c r="I165" s="195">
        <f t="shared" si="54"/>
        <v>20</v>
      </c>
      <c r="J165" s="196">
        <f t="shared" si="60"/>
        <v>2950</v>
      </c>
      <c r="K165" s="196">
        <f t="shared" si="55"/>
        <v>4</v>
      </c>
      <c r="L165" s="197">
        <f t="shared" si="56"/>
        <v>29.085819999999998</v>
      </c>
      <c r="M165" s="195">
        <f t="shared" si="65"/>
        <v>20</v>
      </c>
      <c r="N165" s="196">
        <v>2850</v>
      </c>
      <c r="O165" s="196">
        <v>4</v>
      </c>
      <c r="P165" s="197">
        <f t="shared" si="66"/>
        <v>28.099859999999996</v>
      </c>
      <c r="Q165" s="195" t="str">
        <f t="shared" ref="Q165:Q172" si="73">IF(R165&gt;0,$E165," ")</f>
        <v xml:space="preserve"> </v>
      </c>
      <c r="R165" s="196">
        <f t="shared" si="52"/>
        <v>0</v>
      </c>
      <c r="S165" s="196">
        <f t="shared" si="67"/>
        <v>0</v>
      </c>
      <c r="T165" s="197" t="str">
        <f t="shared" ref="T165:T172" si="74">IF(R165&gt;0,$E165*$E165*R165*3.14/4*0.00000785*S165," ")</f>
        <v xml:space="preserve"> </v>
      </c>
      <c r="U165" s="166">
        <f t="shared" si="62"/>
        <v>20</v>
      </c>
      <c r="V165" s="167">
        <f t="shared" si="68"/>
        <v>100</v>
      </c>
      <c r="W165" s="167">
        <f t="shared" si="63"/>
        <v>4</v>
      </c>
      <c r="X165" s="168">
        <f t="shared" si="57"/>
        <v>0.98595999999999995</v>
      </c>
      <c r="Y165" s="164" t="str">
        <f t="shared" si="58"/>
        <v xml:space="preserve"> </v>
      </c>
      <c r="Z165" s="165">
        <f t="shared" si="69"/>
        <v>0</v>
      </c>
      <c r="AA165" s="166">
        <f t="shared" si="64"/>
        <v>20</v>
      </c>
      <c r="AB165" s="167">
        <f t="shared" si="70"/>
        <v>100</v>
      </c>
      <c r="AC165" s="167">
        <f t="shared" si="71"/>
        <v>4</v>
      </c>
      <c r="AD165" s="168">
        <f t="shared" si="59"/>
        <v>0.98595999999999995</v>
      </c>
    </row>
    <row r="166" spans="1:30" s="203" customFormat="1" ht="12.75">
      <c r="A166" s="189">
        <v>158</v>
      </c>
      <c r="B166" s="227" t="s">
        <v>162</v>
      </c>
      <c r="C166" s="229" t="s">
        <v>163</v>
      </c>
      <c r="D166" s="231" t="s">
        <v>17</v>
      </c>
      <c r="E166" s="166">
        <v>20</v>
      </c>
      <c r="F166" s="210">
        <v>10400</v>
      </c>
      <c r="G166" s="211">
        <v>12</v>
      </c>
      <c r="H166" s="194">
        <f t="shared" si="53"/>
        <v>310.6957152</v>
      </c>
      <c r="I166" s="195">
        <f t="shared" si="54"/>
        <v>20</v>
      </c>
      <c r="J166" s="196">
        <f t="shared" si="60"/>
        <v>1600</v>
      </c>
      <c r="K166" s="196">
        <f t="shared" si="55"/>
        <v>12</v>
      </c>
      <c r="L166" s="197">
        <f t="shared" si="56"/>
        <v>47.326079999999997</v>
      </c>
      <c r="M166" s="195" t="str">
        <f t="shared" si="65"/>
        <v xml:space="preserve"> </v>
      </c>
      <c r="N166" s="196"/>
      <c r="O166" s="196"/>
      <c r="P166" s="197" t="str">
        <f t="shared" si="66"/>
        <v xml:space="preserve"> </v>
      </c>
      <c r="Q166" s="195">
        <f t="shared" si="73"/>
        <v>20</v>
      </c>
      <c r="R166" s="196">
        <f t="shared" si="52"/>
        <v>1600</v>
      </c>
      <c r="S166" s="196">
        <f t="shared" si="67"/>
        <v>12</v>
      </c>
      <c r="T166" s="197">
        <f t="shared" si="74"/>
        <v>47.326079999999997</v>
      </c>
      <c r="U166" s="166" t="str">
        <f t="shared" si="62"/>
        <v xml:space="preserve"> </v>
      </c>
      <c r="V166" s="167">
        <f t="shared" si="68"/>
        <v>0</v>
      </c>
      <c r="W166" s="167">
        <f t="shared" si="63"/>
        <v>0</v>
      </c>
      <c r="X166" s="168" t="str">
        <f t="shared" si="57"/>
        <v xml:space="preserve"> </v>
      </c>
      <c r="Y166" s="164">
        <f t="shared" si="58"/>
        <v>20</v>
      </c>
      <c r="Z166" s="165">
        <f t="shared" si="69"/>
        <v>24</v>
      </c>
      <c r="AA166" s="166">
        <f t="shared" si="64"/>
        <v>20</v>
      </c>
      <c r="AB166" s="167">
        <f t="shared" si="70"/>
        <v>400</v>
      </c>
      <c r="AC166" s="167">
        <f t="shared" si="71"/>
        <v>12</v>
      </c>
      <c r="AD166" s="168">
        <f t="shared" si="59"/>
        <v>11.831519999999999</v>
      </c>
    </row>
    <row r="167" spans="1:30" s="203" customFormat="1" ht="12.75">
      <c r="A167" s="189">
        <v>159</v>
      </c>
      <c r="B167" s="227" t="s">
        <v>162</v>
      </c>
      <c r="C167" s="229" t="s">
        <v>163</v>
      </c>
      <c r="D167" s="231" t="s">
        <v>17</v>
      </c>
      <c r="E167" s="166">
        <v>20</v>
      </c>
      <c r="F167" s="210">
        <v>10505</v>
      </c>
      <c r="G167" s="211">
        <v>4</v>
      </c>
      <c r="H167" s="194">
        <f t="shared" si="53"/>
        <v>104.61084898</v>
      </c>
      <c r="I167" s="195">
        <f t="shared" si="54"/>
        <v>20</v>
      </c>
      <c r="J167" s="196">
        <f t="shared" si="60"/>
        <v>1495</v>
      </c>
      <c r="K167" s="196">
        <f t="shared" si="55"/>
        <v>4</v>
      </c>
      <c r="L167" s="197">
        <f t="shared" si="56"/>
        <v>14.740101999999998</v>
      </c>
      <c r="M167" s="195" t="str">
        <f t="shared" si="65"/>
        <v xml:space="preserve"> </v>
      </c>
      <c r="N167" s="196"/>
      <c r="O167" s="196"/>
      <c r="P167" s="197" t="str">
        <f t="shared" si="66"/>
        <v xml:space="preserve"> </v>
      </c>
      <c r="Q167" s="195">
        <f t="shared" si="73"/>
        <v>20</v>
      </c>
      <c r="R167" s="196">
        <f t="shared" si="52"/>
        <v>1495</v>
      </c>
      <c r="S167" s="196">
        <f t="shared" si="67"/>
        <v>4</v>
      </c>
      <c r="T167" s="197">
        <f t="shared" si="74"/>
        <v>14.740101999999998</v>
      </c>
      <c r="U167" s="166" t="str">
        <f t="shared" si="62"/>
        <v xml:space="preserve"> </v>
      </c>
      <c r="V167" s="167">
        <f t="shared" si="68"/>
        <v>0</v>
      </c>
      <c r="W167" s="167">
        <f t="shared" si="63"/>
        <v>0</v>
      </c>
      <c r="X167" s="168" t="str">
        <f t="shared" si="57"/>
        <v xml:space="preserve"> </v>
      </c>
      <c r="Y167" s="164">
        <f t="shared" si="58"/>
        <v>20</v>
      </c>
      <c r="Z167" s="165">
        <f t="shared" si="69"/>
        <v>8</v>
      </c>
      <c r="AA167" s="166">
        <f t="shared" si="64"/>
        <v>20</v>
      </c>
      <c r="AB167" s="167">
        <f t="shared" si="70"/>
        <v>295</v>
      </c>
      <c r="AC167" s="167">
        <f t="shared" si="71"/>
        <v>4</v>
      </c>
      <c r="AD167" s="168">
        <f t="shared" si="59"/>
        <v>2.9085819999999996</v>
      </c>
    </row>
    <row r="168" spans="1:30" s="203" customFormat="1" ht="12.75">
      <c r="A168" s="189">
        <v>160</v>
      </c>
      <c r="B168" s="227" t="s">
        <v>162</v>
      </c>
      <c r="C168" s="229" t="s">
        <v>163</v>
      </c>
      <c r="D168" s="231" t="s">
        <v>17</v>
      </c>
      <c r="E168" s="166">
        <v>20</v>
      </c>
      <c r="F168" s="210">
        <v>10705</v>
      </c>
      <c r="G168" s="211">
        <v>12</v>
      </c>
      <c r="H168" s="194">
        <f t="shared" si="53"/>
        <v>319.80746454000001</v>
      </c>
      <c r="I168" s="195">
        <f t="shared" si="54"/>
        <v>20</v>
      </c>
      <c r="J168" s="196">
        <f t="shared" si="60"/>
        <v>1295</v>
      </c>
      <c r="K168" s="196">
        <f t="shared" si="55"/>
        <v>12</v>
      </c>
      <c r="L168" s="197">
        <f t="shared" si="56"/>
        <v>38.304546000000002</v>
      </c>
      <c r="M168" s="195" t="str">
        <f t="shared" si="65"/>
        <v xml:space="preserve"> </v>
      </c>
      <c r="N168" s="196"/>
      <c r="O168" s="196"/>
      <c r="P168" s="197" t="str">
        <f t="shared" si="66"/>
        <v xml:space="preserve"> </v>
      </c>
      <c r="Q168" s="195">
        <f t="shared" si="73"/>
        <v>20</v>
      </c>
      <c r="R168" s="196">
        <f t="shared" si="52"/>
        <v>1295</v>
      </c>
      <c r="S168" s="196">
        <f t="shared" si="67"/>
        <v>12</v>
      </c>
      <c r="T168" s="197">
        <f t="shared" si="74"/>
        <v>38.304546000000002</v>
      </c>
      <c r="U168" s="166" t="str">
        <f t="shared" si="62"/>
        <v xml:space="preserve"> </v>
      </c>
      <c r="V168" s="167">
        <f t="shared" si="68"/>
        <v>0</v>
      </c>
      <c r="W168" s="167">
        <f t="shared" si="63"/>
        <v>0</v>
      </c>
      <c r="X168" s="168" t="str">
        <f t="shared" si="57"/>
        <v xml:space="preserve"> </v>
      </c>
      <c r="Y168" s="164">
        <f t="shared" si="58"/>
        <v>20</v>
      </c>
      <c r="Z168" s="165">
        <f t="shared" si="69"/>
        <v>24</v>
      </c>
      <c r="AA168" s="166">
        <f t="shared" si="64"/>
        <v>20</v>
      </c>
      <c r="AB168" s="167">
        <f t="shared" si="70"/>
        <v>95</v>
      </c>
      <c r="AC168" s="167">
        <f t="shared" si="71"/>
        <v>12</v>
      </c>
      <c r="AD168" s="168">
        <f t="shared" si="59"/>
        <v>2.8099859999999994</v>
      </c>
    </row>
    <row r="169" spans="1:30" s="203" customFormat="1" ht="12.75">
      <c r="A169" s="189">
        <v>161</v>
      </c>
      <c r="B169" s="227" t="s">
        <v>162</v>
      </c>
      <c r="C169" s="229" t="s">
        <v>163</v>
      </c>
      <c r="D169" s="231" t="s">
        <v>17</v>
      </c>
      <c r="E169" s="166">
        <v>20</v>
      </c>
      <c r="F169" s="210">
        <v>10750</v>
      </c>
      <c r="G169" s="211">
        <v>4</v>
      </c>
      <c r="H169" s="194">
        <f t="shared" si="53"/>
        <v>107.05060699999999</v>
      </c>
      <c r="I169" s="195">
        <f t="shared" si="54"/>
        <v>20</v>
      </c>
      <c r="J169" s="196">
        <f t="shared" si="60"/>
        <v>1250</v>
      </c>
      <c r="K169" s="196">
        <f t="shared" si="55"/>
        <v>4</v>
      </c>
      <c r="L169" s="197">
        <f t="shared" si="56"/>
        <v>12.324499999999999</v>
      </c>
      <c r="M169" s="195" t="str">
        <f t="shared" si="65"/>
        <v xml:space="preserve"> </v>
      </c>
      <c r="N169" s="196"/>
      <c r="O169" s="196"/>
      <c r="P169" s="197" t="str">
        <f t="shared" si="66"/>
        <v xml:space="preserve"> </v>
      </c>
      <c r="Q169" s="195">
        <f t="shared" si="73"/>
        <v>20</v>
      </c>
      <c r="R169" s="196">
        <f t="shared" si="52"/>
        <v>1250</v>
      </c>
      <c r="S169" s="196">
        <f t="shared" si="67"/>
        <v>4</v>
      </c>
      <c r="T169" s="197">
        <f t="shared" si="74"/>
        <v>12.324499999999999</v>
      </c>
      <c r="U169" s="166" t="str">
        <f t="shared" si="62"/>
        <v xml:space="preserve"> </v>
      </c>
      <c r="V169" s="167">
        <f t="shared" si="68"/>
        <v>0</v>
      </c>
      <c r="W169" s="167">
        <f t="shared" si="63"/>
        <v>0</v>
      </c>
      <c r="X169" s="168" t="str">
        <f t="shared" si="57"/>
        <v xml:space="preserve"> </v>
      </c>
      <c r="Y169" s="164">
        <f t="shared" si="58"/>
        <v>20</v>
      </c>
      <c r="Z169" s="165">
        <f t="shared" si="69"/>
        <v>8</v>
      </c>
      <c r="AA169" s="166">
        <f t="shared" si="64"/>
        <v>20</v>
      </c>
      <c r="AB169" s="167">
        <f t="shared" si="70"/>
        <v>50</v>
      </c>
      <c r="AC169" s="167">
        <f t="shared" si="71"/>
        <v>4</v>
      </c>
      <c r="AD169" s="168">
        <f t="shared" si="59"/>
        <v>0.49297999999999997</v>
      </c>
    </row>
    <row r="170" spans="1:30" s="203" customFormat="1" ht="12.75">
      <c r="A170" s="189">
        <v>162</v>
      </c>
      <c r="B170" s="227" t="s">
        <v>162</v>
      </c>
      <c r="C170" s="229" t="s">
        <v>163</v>
      </c>
      <c r="D170" s="231" t="s">
        <v>17</v>
      </c>
      <c r="E170" s="166">
        <v>20</v>
      </c>
      <c r="F170" s="210">
        <v>10800</v>
      </c>
      <c r="G170" s="211">
        <v>2</v>
      </c>
      <c r="H170" s="194">
        <f t="shared" si="53"/>
        <v>53.774258399999994</v>
      </c>
      <c r="I170" s="195">
        <f t="shared" si="54"/>
        <v>20</v>
      </c>
      <c r="J170" s="196">
        <f t="shared" si="60"/>
        <v>1200</v>
      </c>
      <c r="K170" s="196">
        <f t="shared" si="55"/>
        <v>2</v>
      </c>
      <c r="L170" s="197">
        <f t="shared" si="56"/>
        <v>5.9157599999999997</v>
      </c>
      <c r="M170" s="195" t="str">
        <f t="shared" si="65"/>
        <v xml:space="preserve"> </v>
      </c>
      <c r="N170" s="196"/>
      <c r="O170" s="196"/>
      <c r="P170" s="197" t="str">
        <f t="shared" si="66"/>
        <v xml:space="preserve"> </v>
      </c>
      <c r="Q170" s="195">
        <f t="shared" si="73"/>
        <v>20</v>
      </c>
      <c r="R170" s="196">
        <f t="shared" si="52"/>
        <v>1200</v>
      </c>
      <c r="S170" s="196">
        <f t="shared" si="67"/>
        <v>2</v>
      </c>
      <c r="T170" s="197">
        <f t="shared" si="74"/>
        <v>5.9157599999999997</v>
      </c>
      <c r="U170" s="166" t="str">
        <f t="shared" si="62"/>
        <v xml:space="preserve"> </v>
      </c>
      <c r="V170" s="167">
        <f t="shared" si="68"/>
        <v>0</v>
      </c>
      <c r="W170" s="167">
        <f t="shared" si="63"/>
        <v>0</v>
      </c>
      <c r="X170" s="168" t="str">
        <f t="shared" si="57"/>
        <v xml:space="preserve"> </v>
      </c>
      <c r="Y170" s="164">
        <f t="shared" si="58"/>
        <v>20</v>
      </c>
      <c r="Z170" s="165">
        <f t="shared" si="69"/>
        <v>4</v>
      </c>
      <c r="AA170" s="166" t="str">
        <f t="shared" si="64"/>
        <v xml:space="preserve"> </v>
      </c>
      <c r="AB170" s="167">
        <f t="shared" si="70"/>
        <v>0</v>
      </c>
      <c r="AC170" s="167">
        <f t="shared" si="71"/>
        <v>0</v>
      </c>
      <c r="AD170" s="168" t="str">
        <f t="shared" si="59"/>
        <v xml:space="preserve"> </v>
      </c>
    </row>
    <row r="171" spans="1:30" s="203" customFormat="1" ht="12.75">
      <c r="A171" s="189">
        <v>163</v>
      </c>
      <c r="B171" s="227" t="s">
        <v>162</v>
      </c>
      <c r="C171" s="229" t="s">
        <v>163</v>
      </c>
      <c r="D171" s="231" t="s">
        <v>17</v>
      </c>
      <c r="E171" s="166">
        <v>20</v>
      </c>
      <c r="F171" s="210">
        <v>10850</v>
      </c>
      <c r="G171" s="211">
        <v>12</v>
      </c>
      <c r="H171" s="194">
        <f t="shared" si="53"/>
        <v>324.1392798</v>
      </c>
      <c r="I171" s="195">
        <f t="shared" si="54"/>
        <v>20</v>
      </c>
      <c r="J171" s="196">
        <f t="shared" si="60"/>
        <v>1150</v>
      </c>
      <c r="K171" s="196">
        <f t="shared" si="55"/>
        <v>12</v>
      </c>
      <c r="L171" s="197">
        <f t="shared" si="56"/>
        <v>34.015619999999998</v>
      </c>
      <c r="M171" s="195" t="str">
        <f t="shared" si="65"/>
        <v xml:space="preserve"> </v>
      </c>
      <c r="N171" s="196"/>
      <c r="O171" s="196"/>
      <c r="P171" s="197" t="str">
        <f t="shared" si="66"/>
        <v xml:space="preserve"> </v>
      </c>
      <c r="Q171" s="195">
        <f t="shared" si="73"/>
        <v>20</v>
      </c>
      <c r="R171" s="196">
        <f t="shared" si="52"/>
        <v>1150</v>
      </c>
      <c r="S171" s="196">
        <f t="shared" si="67"/>
        <v>12</v>
      </c>
      <c r="T171" s="197">
        <f t="shared" si="74"/>
        <v>34.015619999999998</v>
      </c>
      <c r="U171" s="166" t="str">
        <f t="shared" si="62"/>
        <v xml:space="preserve"> </v>
      </c>
      <c r="V171" s="167">
        <f t="shared" si="68"/>
        <v>0</v>
      </c>
      <c r="W171" s="167">
        <f t="shared" si="63"/>
        <v>0</v>
      </c>
      <c r="X171" s="168" t="str">
        <f t="shared" si="57"/>
        <v xml:space="preserve"> </v>
      </c>
      <c r="Y171" s="164">
        <f t="shared" si="58"/>
        <v>20</v>
      </c>
      <c r="Z171" s="165">
        <f t="shared" si="69"/>
        <v>12</v>
      </c>
      <c r="AA171" s="166">
        <f t="shared" si="64"/>
        <v>20</v>
      </c>
      <c r="AB171" s="167">
        <f t="shared" si="70"/>
        <v>550</v>
      </c>
      <c r="AC171" s="167">
        <f t="shared" si="71"/>
        <v>12</v>
      </c>
      <c r="AD171" s="168">
        <f t="shared" si="59"/>
        <v>16.268339999999998</v>
      </c>
    </row>
    <row r="172" spans="1:30" s="203" customFormat="1" ht="12.75">
      <c r="A172" s="189">
        <v>164</v>
      </c>
      <c r="B172" s="227" t="s">
        <v>162</v>
      </c>
      <c r="C172" s="229" t="s">
        <v>163</v>
      </c>
      <c r="D172" s="231" t="s">
        <v>17</v>
      </c>
      <c r="E172" s="166">
        <v>20</v>
      </c>
      <c r="F172" s="210">
        <v>11200</v>
      </c>
      <c r="G172" s="211">
        <v>64</v>
      </c>
      <c r="H172" s="194">
        <f t="shared" si="53"/>
        <v>1784.5087231999998</v>
      </c>
      <c r="I172" s="195">
        <f t="shared" si="54"/>
        <v>20</v>
      </c>
      <c r="J172" s="196">
        <f>IF($E172=25,IF((12000-$F172)&gt;=787,12000-$F172,0),IF($E172=20,IF((12000-$F172)&gt;=600,12000-$F172,0),IF($E172=16,IF((12000-$F172)&gt;=475,12000-$F172,0),0)))</f>
        <v>800</v>
      </c>
      <c r="K172" s="196">
        <f t="shared" si="55"/>
        <v>64</v>
      </c>
      <c r="L172" s="197">
        <f t="shared" si="56"/>
        <v>126.20287999999999</v>
      </c>
      <c r="M172" s="195" t="str">
        <f t="shared" si="65"/>
        <v xml:space="preserve"> </v>
      </c>
      <c r="N172" s="196"/>
      <c r="O172" s="196"/>
      <c r="P172" s="197" t="str">
        <f t="shared" si="66"/>
        <v xml:space="preserve"> </v>
      </c>
      <c r="Q172" s="195">
        <f t="shared" si="73"/>
        <v>20</v>
      </c>
      <c r="R172" s="196">
        <f t="shared" si="52"/>
        <v>800</v>
      </c>
      <c r="S172" s="196">
        <f t="shared" si="67"/>
        <v>64</v>
      </c>
      <c r="T172" s="197">
        <f t="shared" si="74"/>
        <v>126.20287999999999</v>
      </c>
      <c r="U172" s="166" t="str">
        <f t="shared" si="62"/>
        <v xml:space="preserve"> </v>
      </c>
      <c r="V172" s="167">
        <f t="shared" si="68"/>
        <v>0</v>
      </c>
      <c r="W172" s="167">
        <f t="shared" si="63"/>
        <v>0</v>
      </c>
      <c r="X172" s="168" t="str">
        <f t="shared" si="57"/>
        <v xml:space="preserve"> </v>
      </c>
      <c r="Y172" s="164">
        <f t="shared" si="58"/>
        <v>20</v>
      </c>
      <c r="Z172" s="165">
        <f t="shared" si="69"/>
        <v>64</v>
      </c>
      <c r="AA172" s="166">
        <f t="shared" si="64"/>
        <v>20</v>
      </c>
      <c r="AB172" s="167">
        <f t="shared" si="70"/>
        <v>200</v>
      </c>
      <c r="AC172" s="167">
        <f t="shared" si="71"/>
        <v>64</v>
      </c>
      <c r="AD172" s="168">
        <f t="shared" si="59"/>
        <v>31.550719999999998</v>
      </c>
    </row>
    <row r="173" spans="1:30" s="203" customFormat="1" ht="12.75" hidden="1">
      <c r="A173" s="189">
        <v>165</v>
      </c>
      <c r="B173" s="227" t="s">
        <v>162</v>
      </c>
      <c r="C173" s="229" t="s">
        <v>163</v>
      </c>
      <c r="D173" s="231" t="s">
        <v>17</v>
      </c>
      <c r="E173" s="166">
        <v>20</v>
      </c>
      <c r="F173" s="210">
        <v>11450</v>
      </c>
      <c r="G173" s="211">
        <v>36</v>
      </c>
      <c r="H173" s="194">
        <f t="shared" si="53"/>
        <v>1026.1920977999998</v>
      </c>
      <c r="I173" s="195" t="str">
        <f t="shared" si="54"/>
        <v xml:space="preserve"> </v>
      </c>
      <c r="J173" s="196">
        <f t="shared" si="60"/>
        <v>0</v>
      </c>
      <c r="K173" s="196">
        <f t="shared" si="55"/>
        <v>0</v>
      </c>
      <c r="L173" s="197" t="str">
        <f t="shared" si="56"/>
        <v xml:space="preserve"> </v>
      </c>
      <c r="M173" s="195" t="str">
        <f t="shared" si="65"/>
        <v xml:space="preserve"> </v>
      </c>
      <c r="N173" s="196"/>
      <c r="O173" s="196"/>
      <c r="P173" s="197" t="str">
        <f t="shared" si="66"/>
        <v xml:space="preserve"> </v>
      </c>
      <c r="Q173" s="195" t="str">
        <f>IF(R173&gt;0,$E173," ")</f>
        <v xml:space="preserve"> </v>
      </c>
      <c r="R173" s="196">
        <f t="shared" si="52"/>
        <v>0</v>
      </c>
      <c r="S173" s="196">
        <f t="shared" si="67"/>
        <v>0</v>
      </c>
      <c r="T173" s="197" t="str">
        <f>IF(R173&gt;0,$E173*$E173*R173*3.14/4*0.00000785*S173," ")</f>
        <v xml:space="preserve"> </v>
      </c>
      <c r="U173" s="166">
        <f t="shared" si="62"/>
        <v>20</v>
      </c>
      <c r="V173" s="167">
        <f t="shared" si="68"/>
        <v>550</v>
      </c>
      <c r="W173" s="167">
        <f t="shared" si="63"/>
        <v>36</v>
      </c>
      <c r="X173" s="168">
        <f t="shared" si="57"/>
        <v>48.805019999999999</v>
      </c>
      <c r="Y173" s="164" t="str">
        <f t="shared" si="58"/>
        <v xml:space="preserve"> </v>
      </c>
      <c r="Z173" s="165">
        <f t="shared" si="69"/>
        <v>0</v>
      </c>
      <c r="AA173" s="166">
        <f t="shared" si="64"/>
        <v>20</v>
      </c>
      <c r="AB173" s="167">
        <f t="shared" si="70"/>
        <v>550</v>
      </c>
      <c r="AC173" s="167">
        <f t="shared" si="71"/>
        <v>36</v>
      </c>
      <c r="AD173" s="168">
        <f t="shared" si="59"/>
        <v>48.805019999999999</v>
      </c>
    </row>
    <row r="174" spans="1:30" s="203" customFormat="1" ht="12.75" hidden="1">
      <c r="A174" s="189">
        <v>166</v>
      </c>
      <c r="B174" s="227" t="s">
        <v>162</v>
      </c>
      <c r="C174" s="229" t="s">
        <v>163</v>
      </c>
      <c r="D174" s="231" t="s">
        <v>17</v>
      </c>
      <c r="E174" s="166">
        <v>20</v>
      </c>
      <c r="F174" s="210">
        <v>11500</v>
      </c>
      <c r="G174" s="211">
        <v>32</v>
      </c>
      <c r="H174" s="194">
        <f t="shared" si="53"/>
        <v>916.15403199999992</v>
      </c>
      <c r="I174" s="195" t="str">
        <f t="shared" si="54"/>
        <v xml:space="preserve"> </v>
      </c>
      <c r="J174" s="196">
        <f t="shared" si="60"/>
        <v>0</v>
      </c>
      <c r="K174" s="196">
        <f t="shared" si="55"/>
        <v>0</v>
      </c>
      <c r="L174" s="197" t="str">
        <f t="shared" si="56"/>
        <v xml:space="preserve"> </v>
      </c>
      <c r="M174" s="195" t="str">
        <f t="shared" si="65"/>
        <v xml:space="preserve"> </v>
      </c>
      <c r="N174" s="196"/>
      <c r="O174" s="196"/>
      <c r="P174" s="197" t="str">
        <f t="shared" si="66"/>
        <v xml:space="preserve"> </v>
      </c>
      <c r="Q174" s="195" t="str">
        <f>IF(R174&gt;0,$E174," ")</f>
        <v xml:space="preserve"> </v>
      </c>
      <c r="R174" s="196">
        <f t="shared" si="52"/>
        <v>0</v>
      </c>
      <c r="S174" s="196">
        <f t="shared" si="67"/>
        <v>0</v>
      </c>
      <c r="T174" s="197" t="str">
        <f>IF(R174&gt;0,$E174*$E174*R174*3.14/4*0.00000785*S174," ")</f>
        <v xml:space="preserve"> </v>
      </c>
      <c r="U174" s="166">
        <f t="shared" si="62"/>
        <v>20</v>
      </c>
      <c r="V174" s="167">
        <f t="shared" si="68"/>
        <v>500</v>
      </c>
      <c r="W174" s="167">
        <f t="shared" si="63"/>
        <v>32</v>
      </c>
      <c r="X174" s="168">
        <f t="shared" si="57"/>
        <v>39.438399999999994</v>
      </c>
      <c r="Y174" s="164" t="str">
        <f t="shared" si="58"/>
        <v xml:space="preserve"> </v>
      </c>
      <c r="Z174" s="165">
        <f t="shared" si="69"/>
        <v>0</v>
      </c>
      <c r="AA174" s="166">
        <f t="shared" si="64"/>
        <v>20</v>
      </c>
      <c r="AB174" s="167">
        <f t="shared" si="70"/>
        <v>500</v>
      </c>
      <c r="AC174" s="167">
        <f t="shared" si="71"/>
        <v>32</v>
      </c>
      <c r="AD174" s="168">
        <f t="shared" si="59"/>
        <v>39.438399999999994</v>
      </c>
    </row>
    <row r="175" spans="1:30" s="203" customFormat="1" ht="12.75" hidden="1">
      <c r="A175" s="189">
        <v>167</v>
      </c>
      <c r="B175" s="227" t="s">
        <v>162</v>
      </c>
      <c r="C175" s="229" t="s">
        <v>163</v>
      </c>
      <c r="D175" s="231" t="s">
        <v>17</v>
      </c>
      <c r="E175" s="166">
        <v>20</v>
      </c>
      <c r="F175" s="210">
        <v>11850</v>
      </c>
      <c r="G175" s="211">
        <v>4</v>
      </c>
      <c r="H175" s="194">
        <f t="shared" si="53"/>
        <v>118.00462259999999</v>
      </c>
      <c r="I175" s="195" t="str">
        <f t="shared" si="54"/>
        <v xml:space="preserve"> </v>
      </c>
      <c r="J175" s="196">
        <f t="shared" si="60"/>
        <v>0</v>
      </c>
      <c r="K175" s="196">
        <f t="shared" si="55"/>
        <v>0</v>
      </c>
      <c r="L175" s="197" t="str">
        <f t="shared" si="56"/>
        <v xml:space="preserve"> </v>
      </c>
      <c r="M175" s="195" t="str">
        <f t="shared" si="65"/>
        <v xml:space="preserve"> </v>
      </c>
      <c r="N175" s="196"/>
      <c r="O175" s="196"/>
      <c r="P175" s="197" t="str">
        <f t="shared" si="66"/>
        <v xml:space="preserve"> </v>
      </c>
      <c r="Q175" s="195" t="str">
        <f>IF(R175&gt;0,$E175," ")</f>
        <v xml:space="preserve"> </v>
      </c>
      <c r="R175" s="196">
        <f t="shared" si="52"/>
        <v>0</v>
      </c>
      <c r="S175" s="196">
        <f t="shared" si="67"/>
        <v>0</v>
      </c>
      <c r="T175" s="197" t="str">
        <f>IF(R175&gt;0,$E175*$E175*R175*3.14/4*0.00000785*S175," ")</f>
        <v xml:space="preserve"> </v>
      </c>
      <c r="U175" s="166">
        <f t="shared" si="62"/>
        <v>20</v>
      </c>
      <c r="V175" s="167">
        <f t="shared" si="68"/>
        <v>150</v>
      </c>
      <c r="W175" s="167">
        <f t="shared" si="63"/>
        <v>4</v>
      </c>
      <c r="X175" s="168">
        <f t="shared" si="57"/>
        <v>1.4789399999999999</v>
      </c>
      <c r="Y175" s="164" t="str">
        <f t="shared" si="58"/>
        <v xml:space="preserve"> </v>
      </c>
      <c r="Z175" s="165">
        <f t="shared" si="69"/>
        <v>0</v>
      </c>
      <c r="AA175" s="166">
        <f t="shared" si="64"/>
        <v>20</v>
      </c>
      <c r="AB175" s="167">
        <f t="shared" si="70"/>
        <v>150</v>
      </c>
      <c r="AC175" s="167">
        <f t="shared" si="71"/>
        <v>4</v>
      </c>
      <c r="AD175" s="168">
        <f t="shared" si="59"/>
        <v>1.4789399999999999</v>
      </c>
    </row>
    <row r="176" spans="1:30" s="203" customFormat="1" ht="12.75">
      <c r="A176" s="189">
        <v>168</v>
      </c>
      <c r="B176" s="227" t="s">
        <v>162</v>
      </c>
      <c r="C176" s="229" t="s">
        <v>163</v>
      </c>
      <c r="D176" s="231" t="s">
        <v>17</v>
      </c>
      <c r="E176" s="166">
        <v>20</v>
      </c>
      <c r="F176" s="210">
        <v>9550</v>
      </c>
      <c r="G176" s="211">
        <v>4</v>
      </c>
      <c r="H176" s="194">
        <f t="shared" si="53"/>
        <v>95.10077179999999</v>
      </c>
      <c r="I176" s="195">
        <f t="shared" si="54"/>
        <v>20</v>
      </c>
      <c r="J176" s="196">
        <f t="shared" si="60"/>
        <v>2450</v>
      </c>
      <c r="K176" s="196">
        <f t="shared" si="55"/>
        <v>4</v>
      </c>
      <c r="L176" s="197">
        <f t="shared" si="56"/>
        <v>24.156019999999998</v>
      </c>
      <c r="M176" s="195" t="str">
        <f t="shared" si="65"/>
        <v xml:space="preserve"> </v>
      </c>
      <c r="N176" s="196"/>
      <c r="O176" s="196"/>
      <c r="P176" s="197" t="str">
        <f t="shared" si="66"/>
        <v xml:space="preserve"> </v>
      </c>
      <c r="Q176" s="195">
        <f t="shared" ref="Q176:Q181" si="75">IF(R176&gt;0,$E176," ")</f>
        <v>20</v>
      </c>
      <c r="R176" s="196">
        <f t="shared" si="52"/>
        <v>2450</v>
      </c>
      <c r="S176" s="196">
        <f t="shared" si="67"/>
        <v>4</v>
      </c>
      <c r="T176" s="197">
        <f t="shared" ref="T176:T181" si="76">IF(R176&gt;0,$E176*$E176*R176*3.14/4*0.00000785*S176," ")</f>
        <v>24.156019999999998</v>
      </c>
      <c r="U176" s="166" t="str">
        <f t="shared" si="62"/>
        <v xml:space="preserve"> </v>
      </c>
      <c r="V176" s="167">
        <f t="shared" si="68"/>
        <v>0</v>
      </c>
      <c r="W176" s="167">
        <f t="shared" si="63"/>
        <v>0</v>
      </c>
      <c r="X176" s="168" t="str">
        <f t="shared" si="57"/>
        <v xml:space="preserve"> </v>
      </c>
      <c r="Y176" s="164">
        <f t="shared" si="58"/>
        <v>20</v>
      </c>
      <c r="Z176" s="165">
        <f t="shared" si="69"/>
        <v>16</v>
      </c>
      <c r="AA176" s="166">
        <f t="shared" si="64"/>
        <v>20</v>
      </c>
      <c r="AB176" s="167">
        <f t="shared" si="70"/>
        <v>50</v>
      </c>
      <c r="AC176" s="167">
        <f t="shared" si="71"/>
        <v>4</v>
      </c>
      <c r="AD176" s="168">
        <f t="shared" si="59"/>
        <v>0.49297999999999997</v>
      </c>
    </row>
    <row r="177" spans="1:30" s="203" customFormat="1" ht="12.75">
      <c r="A177" s="189">
        <v>169</v>
      </c>
      <c r="B177" s="227" t="s">
        <v>162</v>
      </c>
      <c r="C177" s="229" t="s">
        <v>163</v>
      </c>
      <c r="D177" s="231" t="s">
        <v>17</v>
      </c>
      <c r="E177" s="166">
        <v>20</v>
      </c>
      <c r="F177" s="210">
        <v>9000</v>
      </c>
      <c r="G177" s="211">
        <v>52</v>
      </c>
      <c r="H177" s="194">
        <f t="shared" si="53"/>
        <v>1165.1089319999999</v>
      </c>
      <c r="I177" s="195">
        <f t="shared" si="54"/>
        <v>20</v>
      </c>
      <c r="J177" s="196">
        <f t="shared" si="60"/>
        <v>3000</v>
      </c>
      <c r="K177" s="196">
        <f t="shared" si="55"/>
        <v>52</v>
      </c>
      <c r="L177" s="197">
        <f t="shared" si="56"/>
        <v>384.52439999999996</v>
      </c>
      <c r="M177" s="195" t="str">
        <f t="shared" si="65"/>
        <v xml:space="preserve"> </v>
      </c>
      <c r="N177" s="196"/>
      <c r="O177" s="196"/>
      <c r="P177" s="197" t="str">
        <f t="shared" si="66"/>
        <v xml:space="preserve"> </v>
      </c>
      <c r="Q177" s="195">
        <f t="shared" si="75"/>
        <v>20</v>
      </c>
      <c r="R177" s="196">
        <f t="shared" si="52"/>
        <v>3000</v>
      </c>
      <c r="S177" s="196">
        <f t="shared" si="67"/>
        <v>52</v>
      </c>
      <c r="T177" s="197">
        <f t="shared" si="76"/>
        <v>384.52439999999996</v>
      </c>
      <c r="U177" s="166" t="str">
        <f t="shared" si="62"/>
        <v xml:space="preserve"> </v>
      </c>
      <c r="V177" s="167">
        <f t="shared" si="68"/>
        <v>0</v>
      </c>
      <c r="W177" s="167">
        <f t="shared" si="63"/>
        <v>0</v>
      </c>
      <c r="X177" s="168" t="str">
        <f t="shared" si="57"/>
        <v xml:space="preserve"> </v>
      </c>
      <c r="Y177" s="164">
        <f t="shared" si="58"/>
        <v>20</v>
      </c>
      <c r="Z177" s="165">
        <f t="shared" si="69"/>
        <v>260</v>
      </c>
      <c r="AA177" s="166" t="str">
        <f t="shared" si="64"/>
        <v xml:space="preserve"> </v>
      </c>
      <c r="AB177" s="167">
        <f t="shared" si="70"/>
        <v>0</v>
      </c>
      <c r="AC177" s="167">
        <f t="shared" si="71"/>
        <v>0</v>
      </c>
      <c r="AD177" s="168" t="str">
        <f t="shared" si="59"/>
        <v xml:space="preserve"> </v>
      </c>
    </row>
    <row r="178" spans="1:30" s="203" customFormat="1" ht="12.75">
      <c r="A178" s="189">
        <v>170</v>
      </c>
      <c r="B178" s="227" t="s">
        <v>162</v>
      </c>
      <c r="C178" s="229" t="s">
        <v>163</v>
      </c>
      <c r="D178" s="231" t="s">
        <v>17</v>
      </c>
      <c r="E178" s="166">
        <v>20</v>
      </c>
      <c r="F178" s="210">
        <f>3*3150</f>
        <v>9450</v>
      </c>
      <c r="G178" s="211">
        <v>5</v>
      </c>
      <c r="H178" s="194">
        <f t="shared" si="53"/>
        <v>117.63119024999999</v>
      </c>
      <c r="I178" s="195">
        <f t="shared" si="54"/>
        <v>20</v>
      </c>
      <c r="J178" s="196">
        <f t="shared" si="60"/>
        <v>2550</v>
      </c>
      <c r="K178" s="196">
        <f t="shared" si="55"/>
        <v>5</v>
      </c>
      <c r="L178" s="197">
        <f t="shared" si="56"/>
        <v>31.427474999999994</v>
      </c>
      <c r="M178" s="195">
        <f t="shared" si="65"/>
        <v>20</v>
      </c>
      <c r="N178" s="196">
        <v>2500</v>
      </c>
      <c r="O178" s="196">
        <v>3</v>
      </c>
      <c r="P178" s="197">
        <f t="shared" si="66"/>
        <v>18.486749999999997</v>
      </c>
      <c r="Q178" s="195" t="str">
        <f t="shared" si="75"/>
        <v xml:space="preserve"> </v>
      </c>
      <c r="R178" s="196">
        <f t="shared" si="52"/>
        <v>0</v>
      </c>
      <c r="S178" s="196">
        <f t="shared" si="67"/>
        <v>0</v>
      </c>
      <c r="T178" s="197" t="str">
        <f t="shared" si="76"/>
        <v xml:space="preserve"> </v>
      </c>
      <c r="U178" s="166">
        <f t="shared" si="62"/>
        <v>20</v>
      </c>
      <c r="V178" s="167">
        <f t="shared" si="68"/>
        <v>50</v>
      </c>
      <c r="W178" s="167">
        <f t="shared" si="63"/>
        <v>5</v>
      </c>
      <c r="X178" s="168">
        <f t="shared" si="57"/>
        <v>0.61622500000000002</v>
      </c>
      <c r="Y178" s="164" t="str">
        <f t="shared" si="58"/>
        <v xml:space="preserve"> </v>
      </c>
      <c r="Z178" s="165">
        <f t="shared" si="69"/>
        <v>0</v>
      </c>
      <c r="AA178" s="166">
        <f t="shared" si="64"/>
        <v>20</v>
      </c>
      <c r="AB178" s="167">
        <f t="shared" si="70"/>
        <v>50</v>
      </c>
      <c r="AC178" s="167">
        <f t="shared" si="71"/>
        <v>5</v>
      </c>
      <c r="AD178" s="168">
        <f t="shared" si="59"/>
        <v>0.61622500000000002</v>
      </c>
    </row>
    <row r="179" spans="1:30" s="203" customFormat="1" ht="12.75">
      <c r="A179" s="189">
        <v>171</v>
      </c>
      <c r="B179" s="227" t="s">
        <v>162</v>
      </c>
      <c r="C179" s="229" t="s">
        <v>163</v>
      </c>
      <c r="D179" s="231" t="s">
        <v>17</v>
      </c>
      <c r="E179" s="166">
        <v>20</v>
      </c>
      <c r="F179" s="210">
        <f>3150+(2*3200)</f>
        <v>9550</v>
      </c>
      <c r="G179" s="211">
        <v>1</v>
      </c>
      <c r="H179" s="194">
        <f t="shared" si="53"/>
        <v>23.775192949999997</v>
      </c>
      <c r="I179" s="195">
        <f t="shared" si="54"/>
        <v>20</v>
      </c>
      <c r="J179" s="196">
        <f t="shared" si="60"/>
        <v>2450</v>
      </c>
      <c r="K179" s="196">
        <f t="shared" si="55"/>
        <v>1</v>
      </c>
      <c r="L179" s="197">
        <f t="shared" si="56"/>
        <v>6.0390049999999995</v>
      </c>
      <c r="M179" s="195">
        <f t="shared" si="65"/>
        <v>20</v>
      </c>
      <c r="N179" s="196">
        <v>2300</v>
      </c>
      <c r="O179" s="196">
        <v>1</v>
      </c>
      <c r="P179" s="197">
        <f t="shared" si="66"/>
        <v>5.6692699999999991</v>
      </c>
      <c r="Q179" s="195" t="str">
        <f t="shared" si="75"/>
        <v xml:space="preserve"> </v>
      </c>
      <c r="R179" s="196">
        <f t="shared" ref="R179:R242" si="77">IF($E179=25,IF((12000-$F179-N179)&gt;=787,12000-$F179-N179,0),IF($E179=20,IF((12000-$F179-N179)&gt;=600,12000-$F179-N179,0),IF($E179=16,IF((12000-$F179-N179)&gt;=475,12000-$F179-N179,0),0)))</f>
        <v>0</v>
      </c>
      <c r="S179" s="196">
        <f t="shared" si="67"/>
        <v>0</v>
      </c>
      <c r="T179" s="197" t="str">
        <f t="shared" si="76"/>
        <v xml:space="preserve"> </v>
      </c>
      <c r="U179" s="166">
        <f t="shared" si="62"/>
        <v>20</v>
      </c>
      <c r="V179" s="167">
        <f t="shared" si="68"/>
        <v>150</v>
      </c>
      <c r="W179" s="167">
        <f t="shared" si="63"/>
        <v>1</v>
      </c>
      <c r="X179" s="168">
        <f t="shared" si="57"/>
        <v>0.36973499999999998</v>
      </c>
      <c r="Y179" s="164" t="str">
        <f t="shared" si="58"/>
        <v xml:space="preserve"> </v>
      </c>
      <c r="Z179" s="165">
        <f t="shared" si="69"/>
        <v>0</v>
      </c>
      <c r="AA179" s="166">
        <f t="shared" si="64"/>
        <v>20</v>
      </c>
      <c r="AB179" s="167">
        <f t="shared" si="70"/>
        <v>150</v>
      </c>
      <c r="AC179" s="167">
        <f t="shared" si="71"/>
        <v>1</v>
      </c>
      <c r="AD179" s="168">
        <f t="shared" si="59"/>
        <v>0.36973499999999998</v>
      </c>
    </row>
    <row r="180" spans="1:30" s="203" customFormat="1" ht="12.75">
      <c r="A180" s="189">
        <v>172</v>
      </c>
      <c r="B180" s="227" t="s">
        <v>162</v>
      </c>
      <c r="C180" s="229" t="s">
        <v>163</v>
      </c>
      <c r="D180" s="231" t="s">
        <v>17</v>
      </c>
      <c r="E180" s="166">
        <v>20</v>
      </c>
      <c r="F180" s="210">
        <f>(2*3200)+3500</f>
        <v>9900</v>
      </c>
      <c r="G180" s="211">
        <v>1</v>
      </c>
      <c r="H180" s="194">
        <f t="shared" si="53"/>
        <v>24.646535100000001</v>
      </c>
      <c r="I180" s="195">
        <f t="shared" si="54"/>
        <v>20</v>
      </c>
      <c r="J180" s="196">
        <f t="shared" si="60"/>
        <v>2100</v>
      </c>
      <c r="K180" s="196">
        <f t="shared" si="55"/>
        <v>1</v>
      </c>
      <c r="L180" s="197">
        <f t="shared" si="56"/>
        <v>5.1762899999999998</v>
      </c>
      <c r="M180" s="195" t="str">
        <f t="shared" si="65"/>
        <v xml:space="preserve"> </v>
      </c>
      <c r="N180" s="196"/>
      <c r="O180" s="196"/>
      <c r="P180" s="197" t="str">
        <f t="shared" si="66"/>
        <v xml:space="preserve"> </v>
      </c>
      <c r="Q180" s="195">
        <f t="shared" si="75"/>
        <v>20</v>
      </c>
      <c r="R180" s="196">
        <f t="shared" si="77"/>
        <v>2100</v>
      </c>
      <c r="S180" s="196">
        <f t="shared" si="67"/>
        <v>1</v>
      </c>
      <c r="T180" s="197">
        <f t="shared" si="76"/>
        <v>5.1762899999999998</v>
      </c>
      <c r="U180" s="166" t="str">
        <f t="shared" si="62"/>
        <v xml:space="preserve"> </v>
      </c>
      <c r="V180" s="167">
        <f t="shared" si="68"/>
        <v>0</v>
      </c>
      <c r="W180" s="167">
        <f t="shared" si="63"/>
        <v>0</v>
      </c>
      <c r="X180" s="168" t="str">
        <f t="shared" si="57"/>
        <v xml:space="preserve"> </v>
      </c>
      <c r="Y180" s="164">
        <f t="shared" si="58"/>
        <v>20</v>
      </c>
      <c r="Z180" s="165">
        <f t="shared" si="69"/>
        <v>3</v>
      </c>
      <c r="AA180" s="166">
        <f t="shared" si="64"/>
        <v>20</v>
      </c>
      <c r="AB180" s="167">
        <f t="shared" si="70"/>
        <v>300</v>
      </c>
      <c r="AC180" s="167">
        <f t="shared" si="71"/>
        <v>1</v>
      </c>
      <c r="AD180" s="168">
        <f t="shared" si="59"/>
        <v>0.73946999999999996</v>
      </c>
    </row>
    <row r="181" spans="1:30" s="203" customFormat="1" ht="12.75">
      <c r="A181" s="189">
        <v>173</v>
      </c>
      <c r="B181" s="227" t="s">
        <v>162</v>
      </c>
      <c r="C181" s="229" t="s">
        <v>163</v>
      </c>
      <c r="D181" s="231" t="s">
        <v>17</v>
      </c>
      <c r="E181" s="166">
        <v>20</v>
      </c>
      <c r="F181" s="210">
        <f>3500*3</f>
        <v>10500</v>
      </c>
      <c r="G181" s="211">
        <v>10</v>
      </c>
      <c r="H181" s="194">
        <f t="shared" si="53"/>
        <v>261.40264499999995</v>
      </c>
      <c r="I181" s="195">
        <f t="shared" si="54"/>
        <v>20</v>
      </c>
      <c r="J181" s="196">
        <f t="shared" si="60"/>
        <v>1500</v>
      </c>
      <c r="K181" s="196">
        <f t="shared" si="55"/>
        <v>10</v>
      </c>
      <c r="L181" s="197">
        <f t="shared" si="56"/>
        <v>36.973499999999994</v>
      </c>
      <c r="M181" s="195" t="str">
        <f t="shared" si="65"/>
        <v xml:space="preserve"> </v>
      </c>
      <c r="N181" s="196"/>
      <c r="O181" s="196"/>
      <c r="P181" s="197" t="str">
        <f t="shared" si="66"/>
        <v xml:space="preserve"> </v>
      </c>
      <c r="Q181" s="195">
        <f t="shared" si="75"/>
        <v>20</v>
      </c>
      <c r="R181" s="196">
        <f t="shared" si="77"/>
        <v>1500</v>
      </c>
      <c r="S181" s="196">
        <f t="shared" si="67"/>
        <v>10</v>
      </c>
      <c r="T181" s="197">
        <f t="shared" si="76"/>
        <v>36.973499999999994</v>
      </c>
      <c r="U181" s="166" t="str">
        <f t="shared" si="62"/>
        <v xml:space="preserve"> </v>
      </c>
      <c r="V181" s="167">
        <f t="shared" si="68"/>
        <v>0</v>
      </c>
      <c r="W181" s="167">
        <f t="shared" si="63"/>
        <v>0</v>
      </c>
      <c r="X181" s="168" t="str">
        <f t="shared" si="57"/>
        <v xml:space="preserve"> </v>
      </c>
      <c r="Y181" s="164">
        <f t="shared" si="58"/>
        <v>20</v>
      </c>
      <c r="Z181" s="165">
        <f t="shared" si="69"/>
        <v>20</v>
      </c>
      <c r="AA181" s="166">
        <f t="shared" si="64"/>
        <v>20</v>
      </c>
      <c r="AB181" s="167">
        <f t="shared" si="70"/>
        <v>300</v>
      </c>
      <c r="AC181" s="167">
        <f t="shared" si="71"/>
        <v>10</v>
      </c>
      <c r="AD181" s="168">
        <f t="shared" si="59"/>
        <v>7.3946999999999994</v>
      </c>
    </row>
    <row r="182" spans="1:30" s="203" customFormat="1" ht="12.75" hidden="1">
      <c r="A182" s="189">
        <v>175</v>
      </c>
      <c r="B182" s="227" t="s">
        <v>164</v>
      </c>
      <c r="C182" s="229" t="s">
        <v>165</v>
      </c>
      <c r="D182" s="231" t="s">
        <v>17</v>
      </c>
      <c r="E182" s="166">
        <v>12</v>
      </c>
      <c r="F182" s="210">
        <v>1050</v>
      </c>
      <c r="G182" s="211">
        <v>188</v>
      </c>
      <c r="H182" s="194">
        <f t="shared" si="53"/>
        <v>176.917310136</v>
      </c>
      <c r="I182" s="195" t="str">
        <f t="shared" si="54"/>
        <v xml:space="preserve"> </v>
      </c>
      <c r="J182" s="196">
        <f t="shared" si="60"/>
        <v>0</v>
      </c>
      <c r="K182" s="196">
        <f t="shared" si="55"/>
        <v>0</v>
      </c>
      <c r="L182" s="197" t="str">
        <f t="shared" si="56"/>
        <v xml:space="preserve"> </v>
      </c>
      <c r="M182" s="195" t="str">
        <f t="shared" si="65"/>
        <v xml:space="preserve"> </v>
      </c>
      <c r="N182" s="196"/>
      <c r="O182" s="196"/>
      <c r="P182" s="197" t="str">
        <f t="shared" si="66"/>
        <v xml:space="preserve"> </v>
      </c>
      <c r="Q182" s="195" t="str">
        <f t="shared" ref="Q182:Q216" si="78">IF(R182&gt;0,$E182," ")</f>
        <v xml:space="preserve"> </v>
      </c>
      <c r="R182" s="196">
        <f t="shared" si="77"/>
        <v>0</v>
      </c>
      <c r="S182" s="196">
        <f t="shared" si="67"/>
        <v>0</v>
      </c>
      <c r="T182" s="197" t="str">
        <f t="shared" ref="T182:T216" si="79">IF(R182&gt;0,$E182*$E182*R182*3.14/4*0.00000785*S182," ")</f>
        <v xml:space="preserve"> </v>
      </c>
      <c r="U182" s="166" t="str">
        <f t="shared" si="62"/>
        <v xml:space="preserve"> </v>
      </c>
      <c r="V182" s="167">
        <f t="shared" si="68"/>
        <v>0</v>
      </c>
      <c r="W182" s="167">
        <f t="shared" si="63"/>
        <v>0</v>
      </c>
      <c r="X182" s="168" t="str">
        <f t="shared" si="57"/>
        <v xml:space="preserve"> </v>
      </c>
      <c r="Y182" s="164" t="str">
        <f t="shared" si="58"/>
        <v xml:space="preserve"> </v>
      </c>
      <c r="Z182" s="165">
        <f t="shared" si="69"/>
        <v>0</v>
      </c>
      <c r="AA182" s="166" t="str">
        <f t="shared" si="64"/>
        <v xml:space="preserve"> </v>
      </c>
      <c r="AB182" s="167">
        <f t="shared" si="70"/>
        <v>0</v>
      </c>
      <c r="AC182" s="167">
        <f t="shared" si="71"/>
        <v>0</v>
      </c>
      <c r="AD182" s="168" t="str">
        <f t="shared" si="59"/>
        <v xml:space="preserve"> </v>
      </c>
    </row>
    <row r="183" spans="1:30" s="203" customFormat="1" ht="12.75" hidden="1">
      <c r="A183" s="189">
        <v>176</v>
      </c>
      <c r="B183" s="227" t="s">
        <v>164</v>
      </c>
      <c r="C183" s="229" t="s">
        <v>165</v>
      </c>
      <c r="D183" s="231" t="s">
        <v>17</v>
      </c>
      <c r="E183" s="166">
        <v>12</v>
      </c>
      <c r="F183" s="210">
        <v>1100</v>
      </c>
      <c r="G183" s="211">
        <v>2422</v>
      </c>
      <c r="H183" s="194">
        <f t="shared" si="53"/>
        <v>2387.7563204879993</v>
      </c>
      <c r="I183" s="195" t="str">
        <f t="shared" si="54"/>
        <v xml:space="preserve"> </v>
      </c>
      <c r="J183" s="196">
        <f t="shared" si="60"/>
        <v>0</v>
      </c>
      <c r="K183" s="196">
        <f t="shared" si="55"/>
        <v>0</v>
      </c>
      <c r="L183" s="197" t="str">
        <f t="shared" si="56"/>
        <v xml:space="preserve"> </v>
      </c>
      <c r="M183" s="195" t="str">
        <f t="shared" si="65"/>
        <v xml:space="preserve"> </v>
      </c>
      <c r="N183" s="196"/>
      <c r="O183" s="196"/>
      <c r="P183" s="197" t="str">
        <f t="shared" si="66"/>
        <v xml:space="preserve"> </v>
      </c>
      <c r="Q183" s="195" t="str">
        <f t="shared" si="78"/>
        <v xml:space="preserve"> </v>
      </c>
      <c r="R183" s="196">
        <f t="shared" si="77"/>
        <v>0</v>
      </c>
      <c r="S183" s="196">
        <f t="shared" si="67"/>
        <v>0</v>
      </c>
      <c r="T183" s="197" t="str">
        <f t="shared" si="79"/>
        <v xml:space="preserve"> </v>
      </c>
      <c r="U183" s="166" t="str">
        <f t="shared" si="62"/>
        <v xml:space="preserve"> </v>
      </c>
      <c r="V183" s="167">
        <f t="shared" si="68"/>
        <v>0</v>
      </c>
      <c r="W183" s="167">
        <f t="shared" si="63"/>
        <v>0</v>
      </c>
      <c r="X183" s="168" t="str">
        <f t="shared" si="57"/>
        <v xml:space="preserve"> </v>
      </c>
      <c r="Y183" s="164" t="str">
        <f t="shared" si="58"/>
        <v xml:space="preserve"> </v>
      </c>
      <c r="Z183" s="165">
        <f t="shared" si="69"/>
        <v>0</v>
      </c>
      <c r="AA183" s="166" t="str">
        <f t="shared" si="64"/>
        <v xml:space="preserve"> </v>
      </c>
      <c r="AB183" s="167">
        <f t="shared" si="70"/>
        <v>0</v>
      </c>
      <c r="AC183" s="167">
        <f t="shared" si="71"/>
        <v>0</v>
      </c>
      <c r="AD183" s="168" t="str">
        <f t="shared" si="59"/>
        <v xml:space="preserve"> </v>
      </c>
    </row>
    <row r="184" spans="1:30" s="203" customFormat="1" ht="12.75" hidden="1">
      <c r="A184" s="189">
        <v>177</v>
      </c>
      <c r="B184" s="227" t="s">
        <v>164</v>
      </c>
      <c r="C184" s="229" t="s">
        <v>165</v>
      </c>
      <c r="D184" s="231" t="s">
        <v>17</v>
      </c>
      <c r="E184" s="166">
        <v>12</v>
      </c>
      <c r="F184" s="210">
        <v>1600</v>
      </c>
      <c r="G184" s="211">
        <v>4410</v>
      </c>
      <c r="H184" s="194">
        <f t="shared" si="53"/>
        <v>6323.85278784</v>
      </c>
      <c r="I184" s="195" t="str">
        <f t="shared" si="54"/>
        <v xml:space="preserve"> </v>
      </c>
      <c r="J184" s="196">
        <f t="shared" si="60"/>
        <v>0</v>
      </c>
      <c r="K184" s="196">
        <f t="shared" si="55"/>
        <v>0</v>
      </c>
      <c r="L184" s="197" t="str">
        <f t="shared" si="56"/>
        <v xml:space="preserve"> </v>
      </c>
      <c r="M184" s="195" t="str">
        <f t="shared" si="65"/>
        <v xml:space="preserve"> </v>
      </c>
      <c r="N184" s="196"/>
      <c r="O184" s="196"/>
      <c r="P184" s="197" t="str">
        <f t="shared" si="66"/>
        <v xml:space="preserve"> </v>
      </c>
      <c r="Q184" s="195" t="str">
        <f t="shared" si="78"/>
        <v xml:space="preserve"> </v>
      </c>
      <c r="R184" s="196">
        <f t="shared" si="77"/>
        <v>0</v>
      </c>
      <c r="S184" s="196">
        <f t="shared" si="67"/>
        <v>0</v>
      </c>
      <c r="T184" s="197" t="str">
        <f t="shared" si="79"/>
        <v xml:space="preserve"> </v>
      </c>
      <c r="U184" s="166" t="str">
        <f t="shared" si="62"/>
        <v xml:space="preserve"> </v>
      </c>
      <c r="V184" s="167">
        <f t="shared" si="68"/>
        <v>0</v>
      </c>
      <c r="W184" s="167">
        <f t="shared" si="63"/>
        <v>0</v>
      </c>
      <c r="X184" s="168" t="str">
        <f t="shared" si="57"/>
        <v xml:space="preserve"> </v>
      </c>
      <c r="Y184" s="164" t="str">
        <f t="shared" si="58"/>
        <v xml:space="preserve"> </v>
      </c>
      <c r="Z184" s="165">
        <f t="shared" si="69"/>
        <v>0</v>
      </c>
      <c r="AA184" s="166" t="str">
        <f t="shared" si="64"/>
        <v xml:space="preserve"> </v>
      </c>
      <c r="AB184" s="167">
        <f t="shared" si="70"/>
        <v>0</v>
      </c>
      <c r="AC184" s="167">
        <f t="shared" si="71"/>
        <v>0</v>
      </c>
      <c r="AD184" s="168" t="str">
        <f t="shared" si="59"/>
        <v xml:space="preserve"> </v>
      </c>
    </row>
    <row r="185" spans="1:30" s="203" customFormat="1" ht="12.75" hidden="1">
      <c r="A185" s="189">
        <v>178</v>
      </c>
      <c r="B185" s="227" t="s">
        <v>164</v>
      </c>
      <c r="C185" s="229" t="s">
        <v>165</v>
      </c>
      <c r="D185" s="231" t="s">
        <v>17</v>
      </c>
      <c r="E185" s="166">
        <v>12</v>
      </c>
      <c r="F185" s="210">
        <v>400</v>
      </c>
      <c r="G185" s="211">
        <v>2</v>
      </c>
      <c r="H185" s="194">
        <f t="shared" si="53"/>
        <v>0.71699011199999996</v>
      </c>
      <c r="I185" s="195" t="str">
        <f t="shared" si="54"/>
        <v xml:space="preserve"> </v>
      </c>
      <c r="J185" s="196">
        <f t="shared" si="60"/>
        <v>0</v>
      </c>
      <c r="K185" s="196">
        <f t="shared" si="55"/>
        <v>0</v>
      </c>
      <c r="L185" s="197" t="str">
        <f t="shared" si="56"/>
        <v xml:space="preserve"> </v>
      </c>
      <c r="M185" s="195" t="str">
        <f t="shared" si="65"/>
        <v xml:space="preserve"> </v>
      </c>
      <c r="N185" s="196"/>
      <c r="O185" s="196"/>
      <c r="P185" s="197" t="str">
        <f t="shared" si="66"/>
        <v xml:space="preserve"> </v>
      </c>
      <c r="Q185" s="195" t="str">
        <f t="shared" si="78"/>
        <v xml:space="preserve"> </v>
      </c>
      <c r="R185" s="196">
        <f t="shared" si="77"/>
        <v>0</v>
      </c>
      <c r="S185" s="196">
        <f t="shared" si="67"/>
        <v>0</v>
      </c>
      <c r="T185" s="197" t="str">
        <f t="shared" si="79"/>
        <v xml:space="preserve"> </v>
      </c>
      <c r="U185" s="166" t="str">
        <f t="shared" si="62"/>
        <v xml:space="preserve"> </v>
      </c>
      <c r="V185" s="167">
        <f t="shared" si="68"/>
        <v>0</v>
      </c>
      <c r="W185" s="167">
        <f t="shared" si="63"/>
        <v>0</v>
      </c>
      <c r="X185" s="168" t="str">
        <f t="shared" si="57"/>
        <v xml:space="preserve"> </v>
      </c>
      <c r="Y185" s="164" t="str">
        <f t="shared" si="58"/>
        <v xml:space="preserve"> </v>
      </c>
      <c r="Z185" s="165">
        <f t="shared" si="69"/>
        <v>0</v>
      </c>
      <c r="AA185" s="166" t="str">
        <f t="shared" si="64"/>
        <v xml:space="preserve"> </v>
      </c>
      <c r="AB185" s="167">
        <f t="shared" si="70"/>
        <v>0</v>
      </c>
      <c r="AC185" s="167">
        <f t="shared" si="71"/>
        <v>0</v>
      </c>
      <c r="AD185" s="168" t="str">
        <f t="shared" si="59"/>
        <v xml:space="preserve"> </v>
      </c>
    </row>
    <row r="186" spans="1:30" s="203" customFormat="1" ht="12.75" hidden="1">
      <c r="A186" s="189">
        <v>179</v>
      </c>
      <c r="B186" s="227" t="s">
        <v>164</v>
      </c>
      <c r="C186" s="229" t="s">
        <v>165</v>
      </c>
      <c r="D186" s="231" t="s">
        <v>17</v>
      </c>
      <c r="E186" s="166">
        <v>12</v>
      </c>
      <c r="F186" s="210">
        <v>600</v>
      </c>
      <c r="G186" s="211">
        <v>142</v>
      </c>
      <c r="H186" s="194">
        <f t="shared" ref="H186:H249" si="80">E186*E186*F186*3.14/4*0.00000785*G186*1.01</f>
        <v>76.359446927999997</v>
      </c>
      <c r="I186" s="195" t="str">
        <f t="shared" ref="I186:I249" si="81">IF(J186&gt;0,$E186," ")</f>
        <v xml:space="preserve"> </v>
      </c>
      <c r="J186" s="196">
        <f t="shared" si="60"/>
        <v>0</v>
      </c>
      <c r="K186" s="196">
        <f t="shared" ref="K186:K249" si="82">IF(J186&gt;0,G186,0)</f>
        <v>0</v>
      </c>
      <c r="L186" s="197" t="str">
        <f t="shared" ref="L186:L249" si="83">IF(J186&gt;0,$E186*$E186*J186*3.14/4*0.00000785*K186," ")</f>
        <v xml:space="preserve"> </v>
      </c>
      <c r="M186" s="195" t="str">
        <f t="shared" si="65"/>
        <v xml:space="preserve"> </v>
      </c>
      <c r="N186" s="196"/>
      <c r="O186" s="196"/>
      <c r="P186" s="197" t="str">
        <f t="shared" si="66"/>
        <v xml:space="preserve"> </v>
      </c>
      <c r="Q186" s="195" t="str">
        <f t="shared" si="78"/>
        <v xml:space="preserve"> </v>
      </c>
      <c r="R186" s="196">
        <f t="shared" si="77"/>
        <v>0</v>
      </c>
      <c r="S186" s="196">
        <f t="shared" si="67"/>
        <v>0</v>
      </c>
      <c r="T186" s="197" t="str">
        <f t="shared" si="79"/>
        <v xml:space="preserve"> </v>
      </c>
      <c r="U186" s="166" t="str">
        <f t="shared" si="62"/>
        <v xml:space="preserve"> </v>
      </c>
      <c r="V186" s="167">
        <f t="shared" si="68"/>
        <v>0</v>
      </c>
      <c r="W186" s="167">
        <f t="shared" si="63"/>
        <v>0</v>
      </c>
      <c r="X186" s="168" t="str">
        <f t="shared" ref="X186:X249" si="84">IF(V186&gt;0,$E186*$E186*V186*3.14/4*0.00000785*W186," ")</f>
        <v xml:space="preserve"> </v>
      </c>
      <c r="Y186" s="164" t="str">
        <f t="shared" ref="Y186:Y249" si="85">IF(Z186&gt;0,$E186," ")</f>
        <v xml:space="preserve"> </v>
      </c>
      <c r="Z186" s="165">
        <f t="shared" si="69"/>
        <v>0</v>
      </c>
      <c r="AA186" s="166" t="str">
        <f t="shared" si="64"/>
        <v xml:space="preserve"> </v>
      </c>
      <c r="AB186" s="167">
        <f t="shared" si="70"/>
        <v>0</v>
      </c>
      <c r="AC186" s="167">
        <f t="shared" si="71"/>
        <v>0</v>
      </c>
      <c r="AD186" s="168" t="str">
        <f t="shared" ref="AD186:AD249" si="86">IF(AB186&gt;0,$E186*$E186*AB186*3.14/4*0.00000785*AC186," ")</f>
        <v xml:space="preserve"> </v>
      </c>
    </row>
    <row r="187" spans="1:30" s="203" customFormat="1" ht="12.75" hidden="1">
      <c r="A187" s="189">
        <v>180</v>
      </c>
      <c r="B187" s="227" t="s">
        <v>164</v>
      </c>
      <c r="C187" s="229" t="s">
        <v>165</v>
      </c>
      <c r="D187" s="231" t="s">
        <v>17</v>
      </c>
      <c r="E187" s="166">
        <v>12</v>
      </c>
      <c r="F187" s="210">
        <v>650</v>
      </c>
      <c r="G187" s="211">
        <v>114</v>
      </c>
      <c r="H187" s="194">
        <f t="shared" si="80"/>
        <v>66.411209123999981</v>
      </c>
      <c r="I187" s="195" t="str">
        <f t="shared" si="81"/>
        <v xml:space="preserve"> </v>
      </c>
      <c r="J187" s="196">
        <f t="shared" si="60"/>
        <v>0</v>
      </c>
      <c r="K187" s="196">
        <f t="shared" si="82"/>
        <v>0</v>
      </c>
      <c r="L187" s="197" t="str">
        <f t="shared" si="83"/>
        <v xml:space="preserve"> </v>
      </c>
      <c r="M187" s="195" t="str">
        <f t="shared" si="65"/>
        <v xml:space="preserve"> </v>
      </c>
      <c r="N187" s="196"/>
      <c r="O187" s="196"/>
      <c r="P187" s="197" t="str">
        <f t="shared" si="66"/>
        <v xml:space="preserve"> </v>
      </c>
      <c r="Q187" s="195" t="str">
        <f t="shared" si="78"/>
        <v xml:space="preserve"> </v>
      </c>
      <c r="R187" s="196">
        <f t="shared" si="77"/>
        <v>0</v>
      </c>
      <c r="S187" s="196">
        <f t="shared" si="67"/>
        <v>0</v>
      </c>
      <c r="T187" s="197" t="str">
        <f t="shared" si="79"/>
        <v xml:space="preserve"> </v>
      </c>
      <c r="U187" s="166" t="str">
        <f t="shared" si="62"/>
        <v xml:space="preserve"> </v>
      </c>
      <c r="V187" s="167">
        <f t="shared" si="68"/>
        <v>0</v>
      </c>
      <c r="W187" s="167">
        <f t="shared" si="63"/>
        <v>0</v>
      </c>
      <c r="X187" s="168" t="str">
        <f t="shared" si="84"/>
        <v xml:space="preserve"> </v>
      </c>
      <c r="Y187" s="164" t="str">
        <f t="shared" si="85"/>
        <v xml:space="preserve"> </v>
      </c>
      <c r="Z187" s="165">
        <f t="shared" si="69"/>
        <v>0</v>
      </c>
      <c r="AA187" s="166" t="str">
        <f t="shared" si="64"/>
        <v xml:space="preserve"> </v>
      </c>
      <c r="AB187" s="167">
        <f t="shared" si="70"/>
        <v>0</v>
      </c>
      <c r="AC187" s="167">
        <f t="shared" si="71"/>
        <v>0</v>
      </c>
      <c r="AD187" s="168" t="str">
        <f t="shared" si="86"/>
        <v xml:space="preserve"> </v>
      </c>
    </row>
    <row r="188" spans="1:30" s="203" customFormat="1" ht="12.75" hidden="1">
      <c r="A188" s="189">
        <v>181</v>
      </c>
      <c r="B188" s="227" t="s">
        <v>164</v>
      </c>
      <c r="C188" s="229" t="s">
        <v>165</v>
      </c>
      <c r="D188" s="231" t="s">
        <v>17</v>
      </c>
      <c r="E188" s="166">
        <v>12</v>
      </c>
      <c r="F188" s="210">
        <v>750</v>
      </c>
      <c r="G188" s="211">
        <v>190</v>
      </c>
      <c r="H188" s="194">
        <f t="shared" si="80"/>
        <v>127.7138637</v>
      </c>
      <c r="I188" s="195" t="str">
        <f t="shared" si="81"/>
        <v xml:space="preserve"> </v>
      </c>
      <c r="J188" s="196">
        <f t="shared" ref="J188:J252" si="87">IF($E188=25,IF((12000-$F188)&gt;=787,12000-$F188,0),IF($E188=20,IF((12000-$F188)&gt;=600,12000-$F188,0),IF($E188=16,IF((12000-$F188)&gt;=475,12000-$F188,0),0)))</f>
        <v>0</v>
      </c>
      <c r="K188" s="196">
        <f t="shared" si="82"/>
        <v>0</v>
      </c>
      <c r="L188" s="197" t="str">
        <f t="shared" si="83"/>
        <v xml:space="preserve"> </v>
      </c>
      <c r="M188" s="195" t="str">
        <f t="shared" si="65"/>
        <v xml:space="preserve"> </v>
      </c>
      <c r="N188" s="196"/>
      <c r="O188" s="196"/>
      <c r="P188" s="197" t="str">
        <f t="shared" si="66"/>
        <v xml:space="preserve"> </v>
      </c>
      <c r="Q188" s="195" t="str">
        <f t="shared" si="78"/>
        <v xml:space="preserve"> </v>
      </c>
      <c r="R188" s="196">
        <f t="shared" si="77"/>
        <v>0</v>
      </c>
      <c r="S188" s="196">
        <f t="shared" si="67"/>
        <v>0</v>
      </c>
      <c r="T188" s="197" t="str">
        <f t="shared" si="79"/>
        <v xml:space="preserve"> </v>
      </c>
      <c r="U188" s="166" t="str">
        <f t="shared" si="62"/>
        <v xml:space="preserve"> </v>
      </c>
      <c r="V188" s="167">
        <f t="shared" si="68"/>
        <v>0</v>
      </c>
      <c r="W188" s="167">
        <f t="shared" si="63"/>
        <v>0</v>
      </c>
      <c r="X188" s="168" t="str">
        <f t="shared" si="84"/>
        <v xml:space="preserve"> </v>
      </c>
      <c r="Y188" s="164" t="str">
        <f t="shared" si="85"/>
        <v xml:space="preserve"> </v>
      </c>
      <c r="Z188" s="165">
        <f t="shared" si="69"/>
        <v>0</v>
      </c>
      <c r="AA188" s="166" t="str">
        <f t="shared" si="64"/>
        <v xml:space="preserve"> </v>
      </c>
      <c r="AB188" s="167">
        <f t="shared" si="70"/>
        <v>0</v>
      </c>
      <c r="AC188" s="167">
        <f t="shared" si="71"/>
        <v>0</v>
      </c>
      <c r="AD188" s="168" t="str">
        <f t="shared" si="86"/>
        <v xml:space="preserve"> </v>
      </c>
    </row>
    <row r="189" spans="1:30" s="203" customFormat="1" ht="12.75" hidden="1">
      <c r="A189" s="189">
        <v>182</v>
      </c>
      <c r="B189" s="227" t="s">
        <v>164</v>
      </c>
      <c r="C189" s="229" t="s">
        <v>165</v>
      </c>
      <c r="D189" s="231" t="s">
        <v>17</v>
      </c>
      <c r="E189" s="166">
        <v>12</v>
      </c>
      <c r="F189" s="210">
        <v>800</v>
      </c>
      <c r="G189" s="211">
        <v>156</v>
      </c>
      <c r="H189" s="194">
        <f t="shared" si="80"/>
        <v>111.85045747199999</v>
      </c>
      <c r="I189" s="195" t="str">
        <f t="shared" si="81"/>
        <v xml:space="preserve"> </v>
      </c>
      <c r="J189" s="196">
        <f t="shared" si="87"/>
        <v>0</v>
      </c>
      <c r="K189" s="196">
        <f t="shared" si="82"/>
        <v>0</v>
      </c>
      <c r="L189" s="197" t="str">
        <f t="shared" si="83"/>
        <v xml:space="preserve"> </v>
      </c>
      <c r="M189" s="195" t="str">
        <f t="shared" si="65"/>
        <v xml:space="preserve"> </v>
      </c>
      <c r="N189" s="196"/>
      <c r="O189" s="196"/>
      <c r="P189" s="197" t="str">
        <f t="shared" si="66"/>
        <v xml:space="preserve"> </v>
      </c>
      <c r="Q189" s="195" t="str">
        <f t="shared" si="78"/>
        <v xml:space="preserve"> </v>
      </c>
      <c r="R189" s="196">
        <f t="shared" si="77"/>
        <v>0</v>
      </c>
      <c r="S189" s="196">
        <f t="shared" si="67"/>
        <v>0</v>
      </c>
      <c r="T189" s="197" t="str">
        <f t="shared" si="79"/>
        <v xml:space="preserve"> </v>
      </c>
      <c r="U189" s="166" t="str">
        <f t="shared" si="62"/>
        <v xml:space="preserve"> </v>
      </c>
      <c r="V189" s="167">
        <f t="shared" si="68"/>
        <v>0</v>
      </c>
      <c r="W189" s="167">
        <f t="shared" si="63"/>
        <v>0</v>
      </c>
      <c r="X189" s="168" t="str">
        <f t="shared" si="84"/>
        <v xml:space="preserve"> </v>
      </c>
      <c r="Y189" s="164" t="str">
        <f t="shared" si="85"/>
        <v xml:space="preserve"> </v>
      </c>
      <c r="Z189" s="165">
        <f t="shared" si="69"/>
        <v>0</v>
      </c>
      <c r="AA189" s="166" t="str">
        <f t="shared" si="64"/>
        <v xml:space="preserve"> </v>
      </c>
      <c r="AB189" s="167">
        <f t="shared" si="70"/>
        <v>0</v>
      </c>
      <c r="AC189" s="167">
        <f t="shared" si="71"/>
        <v>0</v>
      </c>
      <c r="AD189" s="168" t="str">
        <f t="shared" si="86"/>
        <v xml:space="preserve"> </v>
      </c>
    </row>
    <row r="190" spans="1:30" s="203" customFormat="1" ht="12.75" hidden="1">
      <c r="A190" s="189">
        <v>183</v>
      </c>
      <c r="B190" s="227" t="s">
        <v>164</v>
      </c>
      <c r="C190" s="229" t="s">
        <v>165</v>
      </c>
      <c r="D190" s="231" t="s">
        <v>17</v>
      </c>
      <c r="E190" s="166">
        <v>12</v>
      </c>
      <c r="F190" s="210">
        <v>850</v>
      </c>
      <c r="G190" s="211">
        <v>690</v>
      </c>
      <c r="H190" s="194">
        <f t="shared" si="80"/>
        <v>525.64337585999988</v>
      </c>
      <c r="I190" s="195" t="str">
        <f t="shared" si="81"/>
        <v xml:space="preserve"> </v>
      </c>
      <c r="J190" s="196">
        <f t="shared" si="87"/>
        <v>0</v>
      </c>
      <c r="K190" s="196">
        <f t="shared" si="82"/>
        <v>0</v>
      </c>
      <c r="L190" s="197" t="str">
        <f t="shared" si="83"/>
        <v xml:space="preserve"> </v>
      </c>
      <c r="M190" s="195" t="str">
        <f t="shared" si="65"/>
        <v xml:space="preserve"> </v>
      </c>
      <c r="N190" s="196"/>
      <c r="O190" s="196"/>
      <c r="P190" s="197" t="str">
        <f t="shared" si="66"/>
        <v xml:space="preserve"> </v>
      </c>
      <c r="Q190" s="195" t="str">
        <f t="shared" si="78"/>
        <v xml:space="preserve"> </v>
      </c>
      <c r="R190" s="196">
        <f t="shared" si="77"/>
        <v>0</v>
      </c>
      <c r="S190" s="196">
        <f t="shared" si="67"/>
        <v>0</v>
      </c>
      <c r="T190" s="197" t="str">
        <f t="shared" si="79"/>
        <v xml:space="preserve"> </v>
      </c>
      <c r="U190" s="166" t="str">
        <f t="shared" si="62"/>
        <v xml:space="preserve"> </v>
      </c>
      <c r="V190" s="167">
        <f t="shared" si="68"/>
        <v>0</v>
      </c>
      <c r="W190" s="167">
        <f t="shared" si="63"/>
        <v>0</v>
      </c>
      <c r="X190" s="168" t="str">
        <f t="shared" si="84"/>
        <v xml:space="preserve"> </v>
      </c>
      <c r="Y190" s="164" t="str">
        <f t="shared" si="85"/>
        <v xml:space="preserve"> </v>
      </c>
      <c r="Z190" s="165">
        <f t="shared" si="69"/>
        <v>0</v>
      </c>
      <c r="AA190" s="166" t="str">
        <f t="shared" si="64"/>
        <v xml:space="preserve"> </v>
      </c>
      <c r="AB190" s="167">
        <f t="shared" si="70"/>
        <v>0</v>
      </c>
      <c r="AC190" s="167">
        <f t="shared" si="71"/>
        <v>0</v>
      </c>
      <c r="AD190" s="168" t="str">
        <f t="shared" si="86"/>
        <v xml:space="preserve"> </v>
      </c>
    </row>
    <row r="191" spans="1:30" s="203" customFormat="1" ht="12.75" hidden="1">
      <c r="A191" s="189">
        <v>184</v>
      </c>
      <c r="B191" s="227" t="s">
        <v>164</v>
      </c>
      <c r="C191" s="229" t="s">
        <v>165</v>
      </c>
      <c r="D191" s="231" t="s">
        <v>17</v>
      </c>
      <c r="E191" s="166">
        <v>12</v>
      </c>
      <c r="F191" s="210">
        <v>900</v>
      </c>
      <c r="G191" s="211">
        <v>12</v>
      </c>
      <c r="H191" s="194">
        <f t="shared" si="80"/>
        <v>9.6793665119999996</v>
      </c>
      <c r="I191" s="195" t="str">
        <f t="shared" si="81"/>
        <v xml:space="preserve"> </v>
      </c>
      <c r="J191" s="196">
        <f t="shared" si="87"/>
        <v>0</v>
      </c>
      <c r="K191" s="196">
        <f t="shared" si="82"/>
        <v>0</v>
      </c>
      <c r="L191" s="197" t="str">
        <f t="shared" si="83"/>
        <v xml:space="preserve"> </v>
      </c>
      <c r="M191" s="195" t="str">
        <f t="shared" si="65"/>
        <v xml:space="preserve"> </v>
      </c>
      <c r="N191" s="196"/>
      <c r="O191" s="196"/>
      <c r="P191" s="197" t="str">
        <f t="shared" si="66"/>
        <v xml:space="preserve"> </v>
      </c>
      <c r="Q191" s="195" t="str">
        <f t="shared" si="78"/>
        <v xml:space="preserve"> </v>
      </c>
      <c r="R191" s="196">
        <f t="shared" si="77"/>
        <v>0</v>
      </c>
      <c r="S191" s="196">
        <f t="shared" si="67"/>
        <v>0</v>
      </c>
      <c r="T191" s="197" t="str">
        <f t="shared" si="79"/>
        <v xml:space="preserve"> </v>
      </c>
      <c r="U191" s="166" t="str">
        <f t="shared" si="62"/>
        <v xml:space="preserve"> </v>
      </c>
      <c r="V191" s="167">
        <f t="shared" si="68"/>
        <v>0</v>
      </c>
      <c r="W191" s="167">
        <f t="shared" si="63"/>
        <v>0</v>
      </c>
      <c r="X191" s="168" t="str">
        <f t="shared" si="84"/>
        <v xml:space="preserve"> </v>
      </c>
      <c r="Y191" s="164" t="str">
        <f t="shared" si="85"/>
        <v xml:space="preserve"> </v>
      </c>
      <c r="Z191" s="165">
        <f t="shared" si="69"/>
        <v>0</v>
      </c>
      <c r="AA191" s="166" t="str">
        <f t="shared" si="64"/>
        <v xml:space="preserve"> </v>
      </c>
      <c r="AB191" s="167">
        <f t="shared" si="70"/>
        <v>0</v>
      </c>
      <c r="AC191" s="167">
        <f t="shared" si="71"/>
        <v>0</v>
      </c>
      <c r="AD191" s="168" t="str">
        <f t="shared" si="86"/>
        <v xml:space="preserve"> </v>
      </c>
    </row>
    <row r="192" spans="1:30" s="203" customFormat="1" ht="12.75" hidden="1">
      <c r="A192" s="189">
        <v>185</v>
      </c>
      <c r="B192" s="227" t="s">
        <v>164</v>
      </c>
      <c r="C192" s="229" t="s">
        <v>165</v>
      </c>
      <c r="D192" s="231" t="s">
        <v>17</v>
      </c>
      <c r="E192" s="166">
        <v>12</v>
      </c>
      <c r="F192" s="210">
        <v>950</v>
      </c>
      <c r="G192" s="211">
        <v>2</v>
      </c>
      <c r="H192" s="194">
        <f t="shared" si="80"/>
        <v>1.702851516</v>
      </c>
      <c r="I192" s="195" t="str">
        <f t="shared" si="81"/>
        <v xml:space="preserve"> </v>
      </c>
      <c r="J192" s="196">
        <f t="shared" si="87"/>
        <v>0</v>
      </c>
      <c r="K192" s="196">
        <f t="shared" si="82"/>
        <v>0</v>
      </c>
      <c r="L192" s="197" t="str">
        <f t="shared" si="83"/>
        <v xml:space="preserve"> </v>
      </c>
      <c r="M192" s="195" t="str">
        <f t="shared" si="65"/>
        <v xml:space="preserve"> </v>
      </c>
      <c r="N192" s="196"/>
      <c r="O192" s="196"/>
      <c r="P192" s="197" t="str">
        <f t="shared" si="66"/>
        <v xml:space="preserve"> </v>
      </c>
      <c r="Q192" s="195" t="str">
        <f t="shared" si="78"/>
        <v xml:space="preserve"> </v>
      </c>
      <c r="R192" s="196">
        <f t="shared" si="77"/>
        <v>0</v>
      </c>
      <c r="S192" s="196">
        <f t="shared" si="67"/>
        <v>0</v>
      </c>
      <c r="T192" s="197" t="str">
        <f t="shared" si="79"/>
        <v xml:space="preserve"> </v>
      </c>
      <c r="U192" s="166" t="str">
        <f t="shared" si="62"/>
        <v xml:space="preserve"> </v>
      </c>
      <c r="V192" s="167">
        <f t="shared" si="68"/>
        <v>0</v>
      </c>
      <c r="W192" s="167">
        <f t="shared" si="63"/>
        <v>0</v>
      </c>
      <c r="X192" s="168" t="str">
        <f t="shared" si="84"/>
        <v xml:space="preserve"> </v>
      </c>
      <c r="Y192" s="164" t="str">
        <f t="shared" si="85"/>
        <v xml:space="preserve"> </v>
      </c>
      <c r="Z192" s="165">
        <f t="shared" si="69"/>
        <v>0</v>
      </c>
      <c r="AA192" s="166" t="str">
        <f t="shared" si="64"/>
        <v xml:space="preserve"> </v>
      </c>
      <c r="AB192" s="167">
        <f t="shared" si="70"/>
        <v>0</v>
      </c>
      <c r="AC192" s="167">
        <f t="shared" si="71"/>
        <v>0</v>
      </c>
      <c r="AD192" s="168" t="str">
        <f t="shared" si="86"/>
        <v xml:space="preserve"> </v>
      </c>
    </row>
    <row r="193" spans="1:30" s="203" customFormat="1" ht="12.75" hidden="1">
      <c r="A193" s="189">
        <v>186</v>
      </c>
      <c r="B193" s="227" t="s">
        <v>164</v>
      </c>
      <c r="C193" s="229" t="s">
        <v>165</v>
      </c>
      <c r="D193" s="231" t="s">
        <v>17</v>
      </c>
      <c r="E193" s="166">
        <v>16</v>
      </c>
      <c r="F193" s="210">
        <v>10700</v>
      </c>
      <c r="G193" s="211">
        <v>4</v>
      </c>
      <c r="H193" s="194">
        <f t="shared" si="80"/>
        <v>68.193726208000001</v>
      </c>
      <c r="I193" s="195">
        <f t="shared" si="81"/>
        <v>16</v>
      </c>
      <c r="J193" s="196">
        <f t="shared" si="87"/>
        <v>1300</v>
      </c>
      <c r="K193" s="196">
        <f t="shared" si="82"/>
        <v>4</v>
      </c>
      <c r="L193" s="197">
        <f t="shared" si="83"/>
        <v>8.2031871999999986</v>
      </c>
      <c r="M193" s="195" t="str">
        <f t="shared" si="65"/>
        <v xml:space="preserve"> </v>
      </c>
      <c r="N193" s="196"/>
      <c r="O193" s="196"/>
      <c r="P193" s="197" t="str">
        <f t="shared" si="66"/>
        <v xml:space="preserve"> </v>
      </c>
      <c r="Q193" s="195">
        <f t="shared" si="78"/>
        <v>16</v>
      </c>
      <c r="R193" s="196">
        <f t="shared" si="77"/>
        <v>1300</v>
      </c>
      <c r="S193" s="196">
        <f t="shared" si="67"/>
        <v>4</v>
      </c>
      <c r="T193" s="197">
        <f t="shared" si="79"/>
        <v>8.2031871999999986</v>
      </c>
      <c r="U193" s="166" t="str">
        <f t="shared" si="62"/>
        <v xml:space="preserve"> </v>
      </c>
      <c r="V193" s="167">
        <f t="shared" si="68"/>
        <v>0</v>
      </c>
      <c r="W193" s="167">
        <f t="shared" si="63"/>
        <v>0</v>
      </c>
      <c r="X193" s="168" t="str">
        <f t="shared" si="84"/>
        <v xml:space="preserve"> </v>
      </c>
      <c r="Y193" s="164">
        <f t="shared" si="85"/>
        <v>16</v>
      </c>
      <c r="Z193" s="165">
        <f t="shared" si="69"/>
        <v>8</v>
      </c>
      <c r="AA193" s="166">
        <f t="shared" si="64"/>
        <v>16</v>
      </c>
      <c r="AB193" s="167">
        <f t="shared" si="70"/>
        <v>350</v>
      </c>
      <c r="AC193" s="167">
        <f t="shared" si="71"/>
        <v>4</v>
      </c>
      <c r="AD193" s="168">
        <f t="shared" si="86"/>
        <v>2.2085504</v>
      </c>
    </row>
    <row r="194" spans="1:30" s="203" customFormat="1" ht="12.75" hidden="1">
      <c r="A194" s="189">
        <v>187</v>
      </c>
      <c r="B194" s="227" t="s">
        <v>164</v>
      </c>
      <c r="C194" s="229" t="s">
        <v>165</v>
      </c>
      <c r="D194" s="231" t="s">
        <v>17</v>
      </c>
      <c r="E194" s="166">
        <v>16</v>
      </c>
      <c r="F194" s="210">
        <v>10750</v>
      </c>
      <c r="G194" s="211">
        <v>4</v>
      </c>
      <c r="H194" s="194">
        <f t="shared" si="80"/>
        <v>68.512388479999998</v>
      </c>
      <c r="I194" s="195">
        <f t="shared" si="81"/>
        <v>16</v>
      </c>
      <c r="J194" s="196">
        <f t="shared" si="87"/>
        <v>1250</v>
      </c>
      <c r="K194" s="196">
        <f t="shared" si="82"/>
        <v>4</v>
      </c>
      <c r="L194" s="197">
        <f t="shared" si="83"/>
        <v>7.8876799999999996</v>
      </c>
      <c r="M194" s="195" t="str">
        <f t="shared" si="65"/>
        <v xml:space="preserve"> </v>
      </c>
      <c r="N194" s="196"/>
      <c r="O194" s="196"/>
      <c r="P194" s="197" t="str">
        <f t="shared" si="66"/>
        <v xml:space="preserve"> </v>
      </c>
      <c r="Q194" s="195">
        <f t="shared" si="78"/>
        <v>16</v>
      </c>
      <c r="R194" s="196">
        <f t="shared" si="77"/>
        <v>1250</v>
      </c>
      <c r="S194" s="196">
        <f t="shared" si="67"/>
        <v>4</v>
      </c>
      <c r="T194" s="197">
        <f t="shared" si="79"/>
        <v>7.8876799999999996</v>
      </c>
      <c r="U194" s="166" t="str">
        <f t="shared" si="62"/>
        <v xml:space="preserve"> </v>
      </c>
      <c r="V194" s="167">
        <f t="shared" si="68"/>
        <v>0</v>
      </c>
      <c r="W194" s="167">
        <f t="shared" si="63"/>
        <v>0</v>
      </c>
      <c r="X194" s="168" t="str">
        <f t="shared" si="84"/>
        <v xml:space="preserve"> </v>
      </c>
      <c r="Y194" s="164">
        <f t="shared" si="85"/>
        <v>16</v>
      </c>
      <c r="Z194" s="165">
        <f t="shared" si="69"/>
        <v>8</v>
      </c>
      <c r="AA194" s="166">
        <f t="shared" si="64"/>
        <v>16</v>
      </c>
      <c r="AB194" s="167">
        <f t="shared" si="70"/>
        <v>300</v>
      </c>
      <c r="AC194" s="167">
        <f t="shared" si="71"/>
        <v>4</v>
      </c>
      <c r="AD194" s="168">
        <f t="shared" si="86"/>
        <v>1.8930431999999999</v>
      </c>
    </row>
    <row r="195" spans="1:30" s="203" customFormat="1" ht="12.75" hidden="1">
      <c r="A195" s="189">
        <v>188</v>
      </c>
      <c r="B195" s="227" t="s">
        <v>164</v>
      </c>
      <c r="C195" s="229" t="s">
        <v>165</v>
      </c>
      <c r="D195" s="231" t="s">
        <v>17</v>
      </c>
      <c r="E195" s="166">
        <v>16</v>
      </c>
      <c r="F195" s="210">
        <v>10950</v>
      </c>
      <c r="G195" s="211">
        <v>4</v>
      </c>
      <c r="H195" s="194">
        <f t="shared" si="80"/>
        <v>69.787037567999988</v>
      </c>
      <c r="I195" s="195">
        <f t="shared" si="81"/>
        <v>16</v>
      </c>
      <c r="J195" s="196">
        <f t="shared" si="87"/>
        <v>1050</v>
      </c>
      <c r="K195" s="196">
        <f t="shared" si="82"/>
        <v>4</v>
      </c>
      <c r="L195" s="197">
        <f t="shared" si="83"/>
        <v>6.6256511999999992</v>
      </c>
      <c r="M195" s="195" t="str">
        <f t="shared" si="65"/>
        <v xml:space="preserve"> </v>
      </c>
      <c r="N195" s="196"/>
      <c r="O195" s="196"/>
      <c r="P195" s="197" t="str">
        <f t="shared" si="66"/>
        <v xml:space="preserve"> </v>
      </c>
      <c r="Q195" s="195">
        <f t="shared" si="78"/>
        <v>16</v>
      </c>
      <c r="R195" s="196">
        <f t="shared" si="77"/>
        <v>1050</v>
      </c>
      <c r="S195" s="196">
        <f t="shared" si="67"/>
        <v>4</v>
      </c>
      <c r="T195" s="197">
        <f t="shared" si="79"/>
        <v>6.6256511999999992</v>
      </c>
      <c r="U195" s="166" t="str">
        <f t="shared" si="62"/>
        <v xml:space="preserve"> </v>
      </c>
      <c r="V195" s="167">
        <f t="shared" si="68"/>
        <v>0</v>
      </c>
      <c r="W195" s="167">
        <f t="shared" si="63"/>
        <v>0</v>
      </c>
      <c r="X195" s="168" t="str">
        <f t="shared" si="84"/>
        <v xml:space="preserve"> </v>
      </c>
      <c r="Y195" s="164">
        <f t="shared" si="85"/>
        <v>16</v>
      </c>
      <c r="Z195" s="165">
        <f t="shared" si="69"/>
        <v>8</v>
      </c>
      <c r="AA195" s="166">
        <f t="shared" si="64"/>
        <v>16</v>
      </c>
      <c r="AB195" s="167">
        <f t="shared" si="70"/>
        <v>100</v>
      </c>
      <c r="AC195" s="167">
        <f t="shared" si="71"/>
        <v>4</v>
      </c>
      <c r="AD195" s="168">
        <f t="shared" si="86"/>
        <v>0.63101439999999998</v>
      </c>
    </row>
    <row r="196" spans="1:30" s="203" customFormat="1" ht="12.75" hidden="1">
      <c r="A196" s="189">
        <v>189</v>
      </c>
      <c r="B196" s="227" t="s">
        <v>164</v>
      </c>
      <c r="C196" s="229" t="s">
        <v>165</v>
      </c>
      <c r="D196" s="231" t="s">
        <v>17</v>
      </c>
      <c r="E196" s="166">
        <v>16</v>
      </c>
      <c r="F196" s="210">
        <v>11050</v>
      </c>
      <c r="G196" s="211">
        <v>4</v>
      </c>
      <c r="H196" s="194">
        <f t="shared" si="80"/>
        <v>70.424362111999997</v>
      </c>
      <c r="I196" s="195">
        <f t="shared" si="81"/>
        <v>16</v>
      </c>
      <c r="J196" s="196">
        <f t="shared" si="87"/>
        <v>950</v>
      </c>
      <c r="K196" s="196">
        <f t="shared" si="82"/>
        <v>4</v>
      </c>
      <c r="L196" s="197">
        <f t="shared" si="83"/>
        <v>5.9946367999999994</v>
      </c>
      <c r="M196" s="195" t="str">
        <f t="shared" si="65"/>
        <v xml:space="preserve"> </v>
      </c>
      <c r="N196" s="196"/>
      <c r="O196" s="196"/>
      <c r="P196" s="197" t="str">
        <f t="shared" si="66"/>
        <v xml:space="preserve"> </v>
      </c>
      <c r="Q196" s="195">
        <f t="shared" si="78"/>
        <v>16</v>
      </c>
      <c r="R196" s="196">
        <f t="shared" si="77"/>
        <v>950</v>
      </c>
      <c r="S196" s="196">
        <f t="shared" si="67"/>
        <v>4</v>
      </c>
      <c r="T196" s="197">
        <f t="shared" si="79"/>
        <v>5.9946367999999994</v>
      </c>
      <c r="U196" s="166" t="str">
        <f t="shared" si="62"/>
        <v xml:space="preserve"> </v>
      </c>
      <c r="V196" s="167">
        <f t="shared" si="68"/>
        <v>0</v>
      </c>
      <c r="W196" s="167">
        <f t="shared" si="63"/>
        <v>0</v>
      </c>
      <c r="X196" s="168" t="str">
        <f t="shared" si="84"/>
        <v xml:space="preserve"> </v>
      </c>
      <c r="Y196" s="164">
        <f t="shared" si="85"/>
        <v>16</v>
      </c>
      <c r="Z196" s="165">
        <f t="shared" si="69"/>
        <v>8</v>
      </c>
      <c r="AA196" s="166" t="str">
        <f t="shared" si="64"/>
        <v xml:space="preserve"> </v>
      </c>
      <c r="AB196" s="167">
        <f t="shared" si="70"/>
        <v>0</v>
      </c>
      <c r="AC196" s="167">
        <f t="shared" si="71"/>
        <v>0</v>
      </c>
      <c r="AD196" s="168" t="str">
        <f t="shared" si="86"/>
        <v xml:space="preserve"> </v>
      </c>
    </row>
    <row r="197" spans="1:30" s="203" customFormat="1" ht="12.75" hidden="1">
      <c r="A197" s="189">
        <v>190</v>
      </c>
      <c r="B197" s="227" t="s">
        <v>164</v>
      </c>
      <c r="C197" s="229" t="s">
        <v>165</v>
      </c>
      <c r="D197" s="231" t="s">
        <v>17</v>
      </c>
      <c r="E197" s="166">
        <v>16</v>
      </c>
      <c r="F197" s="210">
        <v>11100</v>
      </c>
      <c r="G197" s="211">
        <v>4</v>
      </c>
      <c r="H197" s="194">
        <f t="shared" si="80"/>
        <v>70.743024383999995</v>
      </c>
      <c r="I197" s="195">
        <f t="shared" si="81"/>
        <v>16</v>
      </c>
      <c r="J197" s="196">
        <f t="shared" si="87"/>
        <v>900</v>
      </c>
      <c r="K197" s="196">
        <f t="shared" si="82"/>
        <v>4</v>
      </c>
      <c r="L197" s="197">
        <f t="shared" si="83"/>
        <v>5.6791295999999996</v>
      </c>
      <c r="M197" s="195" t="str">
        <f t="shared" si="65"/>
        <v xml:space="preserve"> </v>
      </c>
      <c r="N197" s="196"/>
      <c r="O197" s="196"/>
      <c r="P197" s="197" t="str">
        <f t="shared" si="66"/>
        <v xml:space="preserve"> </v>
      </c>
      <c r="Q197" s="195">
        <f t="shared" si="78"/>
        <v>16</v>
      </c>
      <c r="R197" s="196">
        <f t="shared" si="77"/>
        <v>900</v>
      </c>
      <c r="S197" s="196">
        <f t="shared" si="67"/>
        <v>4</v>
      </c>
      <c r="T197" s="197">
        <f t="shared" si="79"/>
        <v>5.6791295999999996</v>
      </c>
      <c r="U197" s="166" t="str">
        <f t="shared" si="62"/>
        <v xml:space="preserve"> </v>
      </c>
      <c r="V197" s="167">
        <f t="shared" si="68"/>
        <v>0</v>
      </c>
      <c r="W197" s="167">
        <f t="shared" si="63"/>
        <v>0</v>
      </c>
      <c r="X197" s="168" t="str">
        <f t="shared" si="84"/>
        <v xml:space="preserve"> </v>
      </c>
      <c r="Y197" s="164">
        <f t="shared" si="85"/>
        <v>16</v>
      </c>
      <c r="Z197" s="165">
        <f t="shared" si="69"/>
        <v>4</v>
      </c>
      <c r="AA197" s="166">
        <f t="shared" si="64"/>
        <v>16</v>
      </c>
      <c r="AB197" s="167">
        <f t="shared" si="70"/>
        <v>425</v>
      </c>
      <c r="AC197" s="167">
        <f t="shared" si="71"/>
        <v>4</v>
      </c>
      <c r="AD197" s="168">
        <f t="shared" si="86"/>
        <v>2.6818111999999998</v>
      </c>
    </row>
    <row r="198" spans="1:30" s="203" customFormat="1" ht="12.75" hidden="1">
      <c r="A198" s="189">
        <v>191</v>
      </c>
      <c r="B198" s="227" t="s">
        <v>164</v>
      </c>
      <c r="C198" s="229" t="s">
        <v>165</v>
      </c>
      <c r="D198" s="231" t="s">
        <v>17</v>
      </c>
      <c r="E198" s="166">
        <v>16</v>
      </c>
      <c r="F198" s="210">
        <v>11350</v>
      </c>
      <c r="G198" s="211">
        <v>2</v>
      </c>
      <c r="H198" s="194">
        <f t="shared" si="80"/>
        <v>36.168167871999998</v>
      </c>
      <c r="I198" s="195">
        <f t="shared" si="81"/>
        <v>16</v>
      </c>
      <c r="J198" s="196">
        <f t="shared" si="87"/>
        <v>650</v>
      </c>
      <c r="K198" s="196">
        <f t="shared" si="82"/>
        <v>2</v>
      </c>
      <c r="L198" s="197">
        <f t="shared" si="83"/>
        <v>2.0507967999999996</v>
      </c>
      <c r="M198" s="195" t="str">
        <f t="shared" si="65"/>
        <v xml:space="preserve"> </v>
      </c>
      <c r="N198" s="196"/>
      <c r="O198" s="196"/>
      <c r="P198" s="197" t="str">
        <f t="shared" si="66"/>
        <v xml:space="preserve"> </v>
      </c>
      <c r="Q198" s="195">
        <f t="shared" si="78"/>
        <v>16</v>
      </c>
      <c r="R198" s="196">
        <f t="shared" si="77"/>
        <v>650</v>
      </c>
      <c r="S198" s="196">
        <f t="shared" si="67"/>
        <v>2</v>
      </c>
      <c r="T198" s="197">
        <f t="shared" si="79"/>
        <v>2.0507967999999996</v>
      </c>
      <c r="U198" s="166" t="str">
        <f t="shared" si="62"/>
        <v xml:space="preserve"> </v>
      </c>
      <c r="V198" s="167">
        <f t="shared" si="68"/>
        <v>0</v>
      </c>
      <c r="W198" s="167">
        <f t="shared" si="63"/>
        <v>0</v>
      </c>
      <c r="X198" s="168" t="str">
        <f t="shared" si="84"/>
        <v xml:space="preserve"> </v>
      </c>
      <c r="Y198" s="164">
        <f t="shared" si="85"/>
        <v>16</v>
      </c>
      <c r="Z198" s="165">
        <f t="shared" si="69"/>
        <v>2</v>
      </c>
      <c r="AA198" s="166">
        <f t="shared" si="64"/>
        <v>16</v>
      </c>
      <c r="AB198" s="167">
        <f t="shared" si="70"/>
        <v>175</v>
      </c>
      <c r="AC198" s="167">
        <f t="shared" si="71"/>
        <v>2</v>
      </c>
      <c r="AD198" s="168">
        <f t="shared" si="86"/>
        <v>0.55213760000000001</v>
      </c>
    </row>
    <row r="199" spans="1:30" s="203" customFormat="1" ht="12.75" hidden="1">
      <c r="A199" s="189">
        <v>192</v>
      </c>
      <c r="B199" s="227" t="s">
        <v>164</v>
      </c>
      <c r="C199" s="229" t="s">
        <v>165</v>
      </c>
      <c r="D199" s="231" t="s">
        <v>17</v>
      </c>
      <c r="E199" s="166">
        <v>16</v>
      </c>
      <c r="F199" s="210">
        <v>11600</v>
      </c>
      <c r="G199" s="211">
        <v>4</v>
      </c>
      <c r="H199" s="194">
        <f t="shared" si="80"/>
        <v>73.929647103999997</v>
      </c>
      <c r="I199" s="195" t="str">
        <f t="shared" si="81"/>
        <v xml:space="preserve"> </v>
      </c>
      <c r="J199" s="196">
        <f t="shared" si="87"/>
        <v>0</v>
      </c>
      <c r="K199" s="196">
        <f t="shared" si="82"/>
        <v>0</v>
      </c>
      <c r="L199" s="197" t="str">
        <f t="shared" si="83"/>
        <v xml:space="preserve"> </v>
      </c>
      <c r="M199" s="195" t="str">
        <f t="shared" si="65"/>
        <v xml:space="preserve"> </v>
      </c>
      <c r="N199" s="196"/>
      <c r="O199" s="196"/>
      <c r="P199" s="197" t="str">
        <f t="shared" si="66"/>
        <v xml:space="preserve"> </v>
      </c>
      <c r="Q199" s="195" t="str">
        <f t="shared" si="78"/>
        <v xml:space="preserve"> </v>
      </c>
      <c r="R199" s="196">
        <f t="shared" si="77"/>
        <v>0</v>
      </c>
      <c r="S199" s="196">
        <f t="shared" si="67"/>
        <v>0</v>
      </c>
      <c r="T199" s="197" t="str">
        <f t="shared" si="79"/>
        <v xml:space="preserve"> </v>
      </c>
      <c r="U199" s="166">
        <f t="shared" si="62"/>
        <v>16</v>
      </c>
      <c r="V199" s="167">
        <f t="shared" si="68"/>
        <v>400</v>
      </c>
      <c r="W199" s="167">
        <f t="shared" si="63"/>
        <v>4</v>
      </c>
      <c r="X199" s="168">
        <f t="shared" si="84"/>
        <v>2.5240575999999999</v>
      </c>
      <c r="Y199" s="164" t="str">
        <f t="shared" si="85"/>
        <v xml:space="preserve"> </v>
      </c>
      <c r="Z199" s="165">
        <f t="shared" si="69"/>
        <v>0</v>
      </c>
      <c r="AA199" s="166">
        <f t="shared" si="64"/>
        <v>16</v>
      </c>
      <c r="AB199" s="167">
        <f t="shared" si="70"/>
        <v>400</v>
      </c>
      <c r="AC199" s="167">
        <f t="shared" si="71"/>
        <v>4</v>
      </c>
      <c r="AD199" s="168">
        <f t="shared" si="86"/>
        <v>2.5240575999999999</v>
      </c>
    </row>
    <row r="200" spans="1:30" s="203" customFormat="1" ht="12.75" hidden="1">
      <c r="A200" s="189">
        <v>193</v>
      </c>
      <c r="B200" s="227" t="s">
        <v>164</v>
      </c>
      <c r="C200" s="229" t="s">
        <v>165</v>
      </c>
      <c r="D200" s="231" t="s">
        <v>17</v>
      </c>
      <c r="E200" s="166">
        <v>16</v>
      </c>
      <c r="F200" s="210">
        <v>11650</v>
      </c>
      <c r="G200" s="211">
        <v>4</v>
      </c>
      <c r="H200" s="194">
        <f t="shared" si="80"/>
        <v>74.248309375999995</v>
      </c>
      <c r="I200" s="195" t="str">
        <f t="shared" si="81"/>
        <v xml:space="preserve"> </v>
      </c>
      <c r="J200" s="196">
        <f t="shared" si="87"/>
        <v>0</v>
      </c>
      <c r="K200" s="196">
        <f t="shared" si="82"/>
        <v>0</v>
      </c>
      <c r="L200" s="197" t="str">
        <f t="shared" si="83"/>
        <v xml:space="preserve"> </v>
      </c>
      <c r="M200" s="195" t="str">
        <f t="shared" si="65"/>
        <v xml:space="preserve"> </v>
      </c>
      <c r="N200" s="196"/>
      <c r="O200" s="196"/>
      <c r="P200" s="197" t="str">
        <f t="shared" si="66"/>
        <v xml:space="preserve"> </v>
      </c>
      <c r="Q200" s="195" t="str">
        <f t="shared" si="78"/>
        <v xml:space="preserve"> </v>
      </c>
      <c r="R200" s="196">
        <f t="shared" si="77"/>
        <v>0</v>
      </c>
      <c r="S200" s="196">
        <f t="shared" si="67"/>
        <v>0</v>
      </c>
      <c r="T200" s="197" t="str">
        <f t="shared" si="79"/>
        <v xml:space="preserve"> </v>
      </c>
      <c r="U200" s="166">
        <f t="shared" si="62"/>
        <v>16</v>
      </c>
      <c r="V200" s="167">
        <f t="shared" si="68"/>
        <v>350</v>
      </c>
      <c r="W200" s="167">
        <f t="shared" si="63"/>
        <v>4</v>
      </c>
      <c r="X200" s="168">
        <f t="shared" si="84"/>
        <v>2.2085504</v>
      </c>
      <c r="Y200" s="164" t="str">
        <f t="shared" si="85"/>
        <v xml:space="preserve"> </v>
      </c>
      <c r="Z200" s="165">
        <f t="shared" si="69"/>
        <v>0</v>
      </c>
      <c r="AA200" s="166">
        <f t="shared" si="64"/>
        <v>16</v>
      </c>
      <c r="AB200" s="167">
        <f t="shared" si="70"/>
        <v>350</v>
      </c>
      <c r="AC200" s="167">
        <f t="shared" si="71"/>
        <v>4</v>
      </c>
      <c r="AD200" s="168">
        <f t="shared" si="86"/>
        <v>2.2085504</v>
      </c>
    </row>
    <row r="201" spans="1:30" s="203" customFormat="1" ht="12.75" hidden="1">
      <c r="A201" s="189">
        <v>194</v>
      </c>
      <c r="B201" s="227" t="s">
        <v>164</v>
      </c>
      <c r="C201" s="229" t="s">
        <v>165</v>
      </c>
      <c r="D201" s="231" t="s">
        <v>17</v>
      </c>
      <c r="E201" s="166">
        <v>16</v>
      </c>
      <c r="F201" s="210">
        <v>11700</v>
      </c>
      <c r="G201" s="211">
        <v>4</v>
      </c>
      <c r="H201" s="194">
        <f t="shared" si="80"/>
        <v>74.566971647999992</v>
      </c>
      <c r="I201" s="195" t="str">
        <f t="shared" si="81"/>
        <v xml:space="preserve"> </v>
      </c>
      <c r="J201" s="196">
        <f t="shared" si="87"/>
        <v>0</v>
      </c>
      <c r="K201" s="196">
        <f t="shared" si="82"/>
        <v>0</v>
      </c>
      <c r="L201" s="197" t="str">
        <f t="shared" si="83"/>
        <v xml:space="preserve"> </v>
      </c>
      <c r="M201" s="195" t="str">
        <f t="shared" si="65"/>
        <v xml:space="preserve"> </v>
      </c>
      <c r="N201" s="196"/>
      <c r="O201" s="196"/>
      <c r="P201" s="197" t="str">
        <f t="shared" si="66"/>
        <v xml:space="preserve"> </v>
      </c>
      <c r="Q201" s="195" t="str">
        <f t="shared" si="78"/>
        <v xml:space="preserve"> </v>
      </c>
      <c r="R201" s="196">
        <f t="shared" si="77"/>
        <v>0</v>
      </c>
      <c r="S201" s="196">
        <f t="shared" si="67"/>
        <v>0</v>
      </c>
      <c r="T201" s="197" t="str">
        <f t="shared" si="79"/>
        <v xml:space="preserve"> </v>
      </c>
      <c r="U201" s="166">
        <f t="shared" ref="U201:U264" si="88">IF(V201&gt;0,E201," ")</f>
        <v>16</v>
      </c>
      <c r="V201" s="167">
        <f t="shared" si="68"/>
        <v>300</v>
      </c>
      <c r="W201" s="167">
        <f t="shared" ref="W201:W264" si="89">IF(V201&gt;0,G201,0)</f>
        <v>4</v>
      </c>
      <c r="X201" s="168">
        <f t="shared" si="84"/>
        <v>1.8930431999999999</v>
      </c>
      <c r="Y201" s="164" t="str">
        <f t="shared" si="85"/>
        <v xml:space="preserve"> </v>
      </c>
      <c r="Z201" s="165">
        <f t="shared" si="69"/>
        <v>0</v>
      </c>
      <c r="AA201" s="166">
        <f t="shared" ref="AA201:AA264" si="90">IF(AB201&gt;0,E201," ")</f>
        <v>16</v>
      </c>
      <c r="AB201" s="167">
        <f t="shared" si="70"/>
        <v>300</v>
      </c>
      <c r="AC201" s="167">
        <f t="shared" si="71"/>
        <v>4</v>
      </c>
      <c r="AD201" s="168">
        <f t="shared" si="86"/>
        <v>1.8930431999999999</v>
      </c>
    </row>
    <row r="202" spans="1:30" s="203" customFormat="1" ht="12.75" hidden="1">
      <c r="A202" s="189">
        <v>195</v>
      </c>
      <c r="B202" s="227" t="s">
        <v>164</v>
      </c>
      <c r="C202" s="229" t="s">
        <v>165</v>
      </c>
      <c r="D202" s="231" t="s">
        <v>17</v>
      </c>
      <c r="E202" s="166">
        <v>16</v>
      </c>
      <c r="F202" s="210">
        <v>8350</v>
      </c>
      <c r="G202" s="211">
        <v>2</v>
      </c>
      <c r="H202" s="194">
        <f t="shared" si="80"/>
        <v>26.608299711999997</v>
      </c>
      <c r="I202" s="195">
        <f t="shared" si="81"/>
        <v>16</v>
      </c>
      <c r="J202" s="196">
        <f t="shared" si="87"/>
        <v>3650</v>
      </c>
      <c r="K202" s="196">
        <f t="shared" si="82"/>
        <v>2</v>
      </c>
      <c r="L202" s="197">
        <f t="shared" si="83"/>
        <v>11.516012799999999</v>
      </c>
      <c r="M202" s="195" t="str">
        <f t="shared" ref="M202:M265" si="91">IF(N202&gt;0,$E202," ")</f>
        <v xml:space="preserve"> </v>
      </c>
      <c r="N202" s="196"/>
      <c r="O202" s="196"/>
      <c r="P202" s="197" t="str">
        <f t="shared" ref="P202:P265" si="92">IF(N202&gt;0,$E202*$E202*N202*3.14/4*0.00000785*O202," ")</f>
        <v xml:space="preserve"> </v>
      </c>
      <c r="Q202" s="195">
        <f t="shared" si="78"/>
        <v>16</v>
      </c>
      <c r="R202" s="196">
        <f t="shared" si="77"/>
        <v>3650</v>
      </c>
      <c r="S202" s="196">
        <f t="shared" ref="S202:S265" si="93">IF(R202&gt;0,K202,0)</f>
        <v>2</v>
      </c>
      <c r="T202" s="197">
        <f t="shared" si="79"/>
        <v>11.516012799999999</v>
      </c>
      <c r="U202" s="166" t="str">
        <f t="shared" si="88"/>
        <v xml:space="preserve"> </v>
      </c>
      <c r="V202" s="167">
        <f t="shared" ref="V202:V265" si="94">IF($E202=25,IF((12000-$F202-N202)&lt;787,12000-$F202-N202,0),IF($E202=20,IF((12000-$F202-N202)&lt;600,12000-$F202-N202,0),IF($E202=16,IF((12000-$F202-N202)&lt;475,12000-$F202-N202,0),0)))</f>
        <v>0</v>
      </c>
      <c r="W202" s="167">
        <f t="shared" si="89"/>
        <v>0</v>
      </c>
      <c r="X202" s="168" t="str">
        <f t="shared" si="84"/>
        <v xml:space="preserve"> </v>
      </c>
      <c r="Y202" s="164">
        <f t="shared" si="85"/>
        <v>16</v>
      </c>
      <c r="Z202" s="165">
        <f t="shared" ref="Z202:Z265" si="95">IF($E202=25,IF(R202&gt;0, INT(R202/787)*S202,0),IF($E202=20,IF(R202&gt;0, INT(R202/600)*S202,0),IF($E202=16,IF(R202&gt;0, INT(R202/475)*S202,0),0)))</f>
        <v>14</v>
      </c>
      <c r="AA202" s="166">
        <f t="shared" si="90"/>
        <v>16</v>
      </c>
      <c r="AB202" s="167">
        <f t="shared" ref="AB202:AB265" si="96">IF(V202&gt;0,V202,IF(Y202=25,R202-((Z202/S202)*787),IF(Y202=20,R202-((Z202/S202)*600),IF(Y202=16,R202-((Z202/S202)*475),0))))</f>
        <v>325</v>
      </c>
      <c r="AC202" s="167">
        <f t="shared" ref="AC202:AC265" si="97">IF(AB202&gt;0,S202+W202,0)</f>
        <v>2</v>
      </c>
      <c r="AD202" s="168">
        <f t="shared" si="86"/>
        <v>1.0253983999999998</v>
      </c>
    </row>
    <row r="203" spans="1:30" s="203" customFormat="1" ht="12.75" hidden="1">
      <c r="A203" s="189">
        <v>196</v>
      </c>
      <c r="B203" s="227" t="s">
        <v>164</v>
      </c>
      <c r="C203" s="229" t="s">
        <v>165</v>
      </c>
      <c r="D203" s="231" t="s">
        <v>17</v>
      </c>
      <c r="E203" s="166">
        <v>16</v>
      </c>
      <c r="F203" s="210">
        <v>8450</v>
      </c>
      <c r="G203" s="211">
        <v>2</v>
      </c>
      <c r="H203" s="194">
        <f t="shared" si="80"/>
        <v>26.926961983999995</v>
      </c>
      <c r="I203" s="195">
        <f t="shared" si="81"/>
        <v>16</v>
      </c>
      <c r="J203" s="196">
        <f t="shared" si="87"/>
        <v>3550</v>
      </c>
      <c r="K203" s="196">
        <f t="shared" si="82"/>
        <v>2</v>
      </c>
      <c r="L203" s="197">
        <f t="shared" si="83"/>
        <v>11.2005056</v>
      </c>
      <c r="M203" s="195" t="str">
        <f t="shared" si="91"/>
        <v xml:space="preserve"> </v>
      </c>
      <c r="N203" s="196"/>
      <c r="O203" s="196"/>
      <c r="P203" s="197" t="str">
        <f t="shared" si="92"/>
        <v xml:space="preserve"> </v>
      </c>
      <c r="Q203" s="195">
        <f t="shared" si="78"/>
        <v>16</v>
      </c>
      <c r="R203" s="196">
        <f t="shared" si="77"/>
        <v>3550</v>
      </c>
      <c r="S203" s="196">
        <f t="shared" si="93"/>
        <v>2</v>
      </c>
      <c r="T203" s="197">
        <f t="shared" si="79"/>
        <v>11.2005056</v>
      </c>
      <c r="U203" s="166" t="str">
        <f t="shared" si="88"/>
        <v xml:space="preserve"> </v>
      </c>
      <c r="V203" s="167">
        <f t="shared" si="94"/>
        <v>0</v>
      </c>
      <c r="W203" s="167">
        <f t="shared" si="89"/>
        <v>0</v>
      </c>
      <c r="X203" s="168" t="str">
        <f t="shared" si="84"/>
        <v xml:space="preserve"> </v>
      </c>
      <c r="Y203" s="164">
        <f t="shared" si="85"/>
        <v>16</v>
      </c>
      <c r="Z203" s="165">
        <f t="shared" si="95"/>
        <v>14</v>
      </c>
      <c r="AA203" s="166">
        <f t="shared" si="90"/>
        <v>16</v>
      </c>
      <c r="AB203" s="167">
        <f t="shared" si="96"/>
        <v>225</v>
      </c>
      <c r="AC203" s="167">
        <f t="shared" si="97"/>
        <v>2</v>
      </c>
      <c r="AD203" s="168">
        <f t="shared" si="86"/>
        <v>0.70989119999999994</v>
      </c>
    </row>
    <row r="204" spans="1:30" s="203" customFormat="1" ht="12.75" hidden="1">
      <c r="A204" s="189">
        <v>197</v>
      </c>
      <c r="B204" s="227" t="s">
        <v>164</v>
      </c>
      <c r="C204" s="229" t="s">
        <v>165</v>
      </c>
      <c r="D204" s="231" t="s">
        <v>17</v>
      </c>
      <c r="E204" s="166">
        <v>16</v>
      </c>
      <c r="F204" s="210">
        <v>8650</v>
      </c>
      <c r="G204" s="211">
        <v>8</v>
      </c>
      <c r="H204" s="194">
        <f t="shared" si="80"/>
        <v>110.25714611199999</v>
      </c>
      <c r="I204" s="195">
        <f t="shared" si="81"/>
        <v>16</v>
      </c>
      <c r="J204" s="196">
        <f t="shared" si="87"/>
        <v>3350</v>
      </c>
      <c r="K204" s="196">
        <f t="shared" si="82"/>
        <v>8</v>
      </c>
      <c r="L204" s="197">
        <f t="shared" si="83"/>
        <v>42.277964799999999</v>
      </c>
      <c r="M204" s="195" t="str">
        <f t="shared" si="91"/>
        <v xml:space="preserve"> </v>
      </c>
      <c r="N204" s="196"/>
      <c r="O204" s="196"/>
      <c r="P204" s="197" t="str">
        <f t="shared" si="92"/>
        <v xml:space="preserve"> </v>
      </c>
      <c r="Q204" s="195">
        <f t="shared" si="78"/>
        <v>16</v>
      </c>
      <c r="R204" s="196">
        <f t="shared" si="77"/>
        <v>3350</v>
      </c>
      <c r="S204" s="196">
        <f t="shared" si="93"/>
        <v>8</v>
      </c>
      <c r="T204" s="197">
        <f t="shared" si="79"/>
        <v>42.277964799999999</v>
      </c>
      <c r="U204" s="166" t="str">
        <f t="shared" si="88"/>
        <v xml:space="preserve"> </v>
      </c>
      <c r="V204" s="167">
        <f t="shared" si="94"/>
        <v>0</v>
      </c>
      <c r="W204" s="167">
        <f t="shared" si="89"/>
        <v>0</v>
      </c>
      <c r="X204" s="168" t="str">
        <f t="shared" si="84"/>
        <v xml:space="preserve"> </v>
      </c>
      <c r="Y204" s="164">
        <f t="shared" si="85"/>
        <v>16</v>
      </c>
      <c r="Z204" s="165">
        <f t="shared" si="95"/>
        <v>56</v>
      </c>
      <c r="AA204" s="166">
        <f t="shared" si="90"/>
        <v>16</v>
      </c>
      <c r="AB204" s="167">
        <f t="shared" si="96"/>
        <v>25</v>
      </c>
      <c r="AC204" s="167">
        <f t="shared" si="97"/>
        <v>8</v>
      </c>
      <c r="AD204" s="168">
        <f t="shared" si="86"/>
        <v>0.31550719999999999</v>
      </c>
    </row>
    <row r="205" spans="1:30" s="203" customFormat="1" ht="12.75" hidden="1">
      <c r="A205" s="189">
        <v>198</v>
      </c>
      <c r="B205" s="227" t="s">
        <v>164</v>
      </c>
      <c r="C205" s="229" t="s">
        <v>165</v>
      </c>
      <c r="D205" s="231" t="s">
        <v>17</v>
      </c>
      <c r="E205" s="166">
        <v>16</v>
      </c>
      <c r="F205" s="210">
        <v>8800</v>
      </c>
      <c r="G205" s="211">
        <v>2</v>
      </c>
      <c r="H205" s="194">
        <f t="shared" si="80"/>
        <v>28.042279935999996</v>
      </c>
      <c r="I205" s="195">
        <f t="shared" si="81"/>
        <v>16</v>
      </c>
      <c r="J205" s="196">
        <f t="shared" si="87"/>
        <v>3200</v>
      </c>
      <c r="K205" s="196">
        <f t="shared" si="82"/>
        <v>2</v>
      </c>
      <c r="L205" s="197">
        <f t="shared" si="83"/>
        <v>10.0962304</v>
      </c>
      <c r="M205" s="195" t="str">
        <f t="shared" si="91"/>
        <v xml:space="preserve"> </v>
      </c>
      <c r="N205" s="196"/>
      <c r="O205" s="196"/>
      <c r="P205" s="197" t="str">
        <f t="shared" si="92"/>
        <v xml:space="preserve"> </v>
      </c>
      <c r="Q205" s="195">
        <f t="shared" si="78"/>
        <v>16</v>
      </c>
      <c r="R205" s="196">
        <f t="shared" si="77"/>
        <v>3200</v>
      </c>
      <c r="S205" s="196">
        <f t="shared" si="93"/>
        <v>2</v>
      </c>
      <c r="T205" s="197">
        <f t="shared" si="79"/>
        <v>10.0962304</v>
      </c>
      <c r="U205" s="166" t="str">
        <f t="shared" si="88"/>
        <v xml:space="preserve"> </v>
      </c>
      <c r="V205" s="167">
        <f t="shared" si="94"/>
        <v>0</v>
      </c>
      <c r="W205" s="167">
        <f t="shared" si="89"/>
        <v>0</v>
      </c>
      <c r="X205" s="168" t="str">
        <f t="shared" si="84"/>
        <v xml:space="preserve"> </v>
      </c>
      <c r="Y205" s="164">
        <f t="shared" si="85"/>
        <v>16</v>
      </c>
      <c r="Z205" s="165">
        <f t="shared" si="95"/>
        <v>12</v>
      </c>
      <c r="AA205" s="166">
        <f t="shared" si="90"/>
        <v>16</v>
      </c>
      <c r="AB205" s="167">
        <f t="shared" si="96"/>
        <v>350</v>
      </c>
      <c r="AC205" s="167">
        <f t="shared" si="97"/>
        <v>2</v>
      </c>
      <c r="AD205" s="168">
        <f t="shared" si="86"/>
        <v>1.1042752</v>
      </c>
    </row>
    <row r="206" spans="1:30" s="203" customFormat="1" ht="12.75" hidden="1">
      <c r="A206" s="189">
        <v>199</v>
      </c>
      <c r="B206" s="227" t="s">
        <v>164</v>
      </c>
      <c r="C206" s="229" t="s">
        <v>165</v>
      </c>
      <c r="D206" s="231" t="s">
        <v>17</v>
      </c>
      <c r="E206" s="166">
        <v>16</v>
      </c>
      <c r="F206" s="210">
        <v>9250</v>
      </c>
      <c r="G206" s="211">
        <v>2</v>
      </c>
      <c r="H206" s="194">
        <f t="shared" si="80"/>
        <v>29.476260159999999</v>
      </c>
      <c r="I206" s="195">
        <f t="shared" si="81"/>
        <v>16</v>
      </c>
      <c r="J206" s="196">
        <f t="shared" si="87"/>
        <v>2750</v>
      </c>
      <c r="K206" s="196">
        <f t="shared" si="82"/>
        <v>2</v>
      </c>
      <c r="L206" s="197">
        <f t="shared" si="83"/>
        <v>8.6764479999999988</v>
      </c>
      <c r="M206" s="195" t="str">
        <f t="shared" si="91"/>
        <v xml:space="preserve"> </v>
      </c>
      <c r="N206" s="196"/>
      <c r="O206" s="196"/>
      <c r="P206" s="197" t="str">
        <f t="shared" si="92"/>
        <v xml:space="preserve"> </v>
      </c>
      <c r="Q206" s="195">
        <f t="shared" si="78"/>
        <v>16</v>
      </c>
      <c r="R206" s="196">
        <f t="shared" si="77"/>
        <v>2750</v>
      </c>
      <c r="S206" s="196">
        <f t="shared" si="93"/>
        <v>2</v>
      </c>
      <c r="T206" s="197">
        <f t="shared" si="79"/>
        <v>8.6764479999999988</v>
      </c>
      <c r="U206" s="166" t="str">
        <f t="shared" si="88"/>
        <v xml:space="preserve"> </v>
      </c>
      <c r="V206" s="167">
        <f t="shared" si="94"/>
        <v>0</v>
      </c>
      <c r="W206" s="167">
        <f t="shared" si="89"/>
        <v>0</v>
      </c>
      <c r="X206" s="168" t="str">
        <f t="shared" si="84"/>
        <v xml:space="preserve"> </v>
      </c>
      <c r="Y206" s="164">
        <f t="shared" si="85"/>
        <v>16</v>
      </c>
      <c r="Z206" s="165">
        <f t="shared" si="95"/>
        <v>10</v>
      </c>
      <c r="AA206" s="166">
        <f t="shared" si="90"/>
        <v>16</v>
      </c>
      <c r="AB206" s="167">
        <f t="shared" si="96"/>
        <v>375</v>
      </c>
      <c r="AC206" s="167">
        <f t="shared" si="97"/>
        <v>2</v>
      </c>
      <c r="AD206" s="168">
        <f t="shared" si="86"/>
        <v>1.183152</v>
      </c>
    </row>
    <row r="207" spans="1:30" s="203" customFormat="1" ht="12.75" hidden="1">
      <c r="A207" s="189">
        <v>200</v>
      </c>
      <c r="B207" s="227" t="s">
        <v>164</v>
      </c>
      <c r="C207" s="229" t="s">
        <v>165</v>
      </c>
      <c r="D207" s="231" t="s">
        <v>17</v>
      </c>
      <c r="E207" s="166">
        <v>16</v>
      </c>
      <c r="F207" s="210">
        <f>9000+3000</f>
        <v>12000</v>
      </c>
      <c r="G207" s="211">
        <v>4</v>
      </c>
      <c r="H207" s="194">
        <f t="shared" si="80"/>
        <v>76.478945280000005</v>
      </c>
      <c r="I207" s="195" t="str">
        <f t="shared" si="81"/>
        <v xml:space="preserve"> </v>
      </c>
      <c r="J207" s="196">
        <f t="shared" si="87"/>
        <v>0</v>
      </c>
      <c r="K207" s="196">
        <f t="shared" si="82"/>
        <v>0</v>
      </c>
      <c r="L207" s="197" t="str">
        <f t="shared" si="83"/>
        <v xml:space="preserve"> </v>
      </c>
      <c r="M207" s="195" t="str">
        <f t="shared" si="91"/>
        <v xml:space="preserve"> </v>
      </c>
      <c r="N207" s="196"/>
      <c r="O207" s="196"/>
      <c r="P207" s="197" t="str">
        <f t="shared" si="92"/>
        <v xml:space="preserve"> </v>
      </c>
      <c r="Q207" s="195" t="str">
        <f t="shared" si="78"/>
        <v xml:space="preserve"> </v>
      </c>
      <c r="R207" s="196">
        <f t="shared" si="77"/>
        <v>0</v>
      </c>
      <c r="S207" s="196">
        <f t="shared" si="93"/>
        <v>0</v>
      </c>
      <c r="T207" s="197" t="str">
        <f t="shared" si="79"/>
        <v xml:space="preserve"> </v>
      </c>
      <c r="U207" s="166" t="str">
        <f t="shared" si="88"/>
        <v xml:space="preserve"> </v>
      </c>
      <c r="V207" s="167">
        <f t="shared" si="94"/>
        <v>0</v>
      </c>
      <c r="W207" s="167">
        <f t="shared" si="89"/>
        <v>0</v>
      </c>
      <c r="X207" s="168" t="str">
        <f t="shared" si="84"/>
        <v xml:space="preserve"> </v>
      </c>
      <c r="Y207" s="164" t="str">
        <f t="shared" si="85"/>
        <v xml:space="preserve"> </v>
      </c>
      <c r="Z207" s="165">
        <f t="shared" si="95"/>
        <v>0</v>
      </c>
      <c r="AA207" s="166" t="str">
        <f t="shared" si="90"/>
        <v xml:space="preserve"> </v>
      </c>
      <c r="AB207" s="167">
        <f t="shared" si="96"/>
        <v>0</v>
      </c>
      <c r="AC207" s="167">
        <f t="shared" si="97"/>
        <v>0</v>
      </c>
      <c r="AD207" s="168" t="str">
        <f t="shared" si="86"/>
        <v xml:space="preserve"> </v>
      </c>
    </row>
    <row r="208" spans="1:30" s="203" customFormat="1" ht="12.75" hidden="1">
      <c r="A208" s="189">
        <v>201</v>
      </c>
      <c r="B208" s="227" t="s">
        <v>166</v>
      </c>
      <c r="C208" s="229" t="s">
        <v>167</v>
      </c>
      <c r="D208" s="231" t="s">
        <v>17</v>
      </c>
      <c r="E208" s="166">
        <v>12</v>
      </c>
      <c r="F208" s="210">
        <v>1600</v>
      </c>
      <c r="G208" s="211">
        <v>4</v>
      </c>
      <c r="H208" s="194">
        <f t="shared" si="80"/>
        <v>5.7359208959999997</v>
      </c>
      <c r="I208" s="195" t="str">
        <f t="shared" si="81"/>
        <v xml:space="preserve"> </v>
      </c>
      <c r="J208" s="196">
        <f t="shared" si="87"/>
        <v>0</v>
      </c>
      <c r="K208" s="196">
        <f t="shared" si="82"/>
        <v>0</v>
      </c>
      <c r="L208" s="197" t="str">
        <f t="shared" si="83"/>
        <v xml:space="preserve"> </v>
      </c>
      <c r="M208" s="195" t="str">
        <f t="shared" si="91"/>
        <v xml:space="preserve"> </v>
      </c>
      <c r="N208" s="196"/>
      <c r="O208" s="196"/>
      <c r="P208" s="197" t="str">
        <f t="shared" si="92"/>
        <v xml:space="preserve"> </v>
      </c>
      <c r="Q208" s="195" t="str">
        <f t="shared" si="78"/>
        <v xml:space="preserve"> </v>
      </c>
      <c r="R208" s="196">
        <f t="shared" si="77"/>
        <v>0</v>
      </c>
      <c r="S208" s="196">
        <f t="shared" si="93"/>
        <v>0</v>
      </c>
      <c r="T208" s="197" t="str">
        <f t="shared" si="79"/>
        <v xml:space="preserve"> </v>
      </c>
      <c r="U208" s="166" t="str">
        <f t="shared" si="88"/>
        <v xml:space="preserve"> </v>
      </c>
      <c r="V208" s="167">
        <f t="shared" si="94"/>
        <v>0</v>
      </c>
      <c r="W208" s="167">
        <f t="shared" si="89"/>
        <v>0</v>
      </c>
      <c r="X208" s="168" t="str">
        <f t="shared" si="84"/>
        <v xml:space="preserve"> </v>
      </c>
      <c r="Y208" s="164" t="str">
        <f t="shared" si="85"/>
        <v xml:space="preserve"> </v>
      </c>
      <c r="Z208" s="165">
        <f t="shared" si="95"/>
        <v>0</v>
      </c>
      <c r="AA208" s="166" t="str">
        <f t="shared" si="90"/>
        <v xml:space="preserve"> </v>
      </c>
      <c r="AB208" s="167">
        <f t="shared" si="96"/>
        <v>0</v>
      </c>
      <c r="AC208" s="167">
        <f t="shared" si="97"/>
        <v>0</v>
      </c>
      <c r="AD208" s="168" t="str">
        <f t="shared" si="86"/>
        <v xml:space="preserve"> </v>
      </c>
    </row>
    <row r="209" spans="1:30" s="203" customFormat="1" ht="12.75" hidden="1">
      <c r="A209" s="189">
        <v>202</v>
      </c>
      <c r="B209" s="227" t="s">
        <v>166</v>
      </c>
      <c r="C209" s="229" t="s">
        <v>167</v>
      </c>
      <c r="D209" s="231" t="s">
        <v>17</v>
      </c>
      <c r="E209" s="166">
        <v>12</v>
      </c>
      <c r="F209" s="210">
        <v>6900</v>
      </c>
      <c r="G209" s="211">
        <v>16</v>
      </c>
      <c r="H209" s="194">
        <f t="shared" si="80"/>
        <v>98.944635455999986</v>
      </c>
      <c r="I209" s="195" t="str">
        <f t="shared" si="81"/>
        <v xml:space="preserve"> </v>
      </c>
      <c r="J209" s="196">
        <f t="shared" si="87"/>
        <v>0</v>
      </c>
      <c r="K209" s="196">
        <f t="shared" si="82"/>
        <v>0</v>
      </c>
      <c r="L209" s="197" t="str">
        <f t="shared" si="83"/>
        <v xml:space="preserve"> </v>
      </c>
      <c r="M209" s="195" t="str">
        <f t="shared" si="91"/>
        <v xml:space="preserve"> </v>
      </c>
      <c r="N209" s="196"/>
      <c r="O209" s="196"/>
      <c r="P209" s="197" t="str">
        <f t="shared" si="92"/>
        <v xml:space="preserve"> </v>
      </c>
      <c r="Q209" s="195" t="str">
        <f t="shared" si="78"/>
        <v xml:space="preserve"> </v>
      </c>
      <c r="R209" s="196">
        <f t="shared" si="77"/>
        <v>0</v>
      </c>
      <c r="S209" s="196">
        <f t="shared" si="93"/>
        <v>0</v>
      </c>
      <c r="T209" s="197" t="str">
        <f t="shared" si="79"/>
        <v xml:space="preserve"> </v>
      </c>
      <c r="U209" s="166" t="str">
        <f t="shared" si="88"/>
        <v xml:space="preserve"> </v>
      </c>
      <c r="V209" s="167">
        <f t="shared" si="94"/>
        <v>0</v>
      </c>
      <c r="W209" s="167">
        <f t="shared" si="89"/>
        <v>0</v>
      </c>
      <c r="X209" s="168" t="str">
        <f t="shared" si="84"/>
        <v xml:space="preserve"> </v>
      </c>
      <c r="Y209" s="164" t="str">
        <f t="shared" si="85"/>
        <v xml:space="preserve"> </v>
      </c>
      <c r="Z209" s="165">
        <f t="shared" si="95"/>
        <v>0</v>
      </c>
      <c r="AA209" s="166" t="str">
        <f t="shared" si="90"/>
        <v xml:space="preserve"> </v>
      </c>
      <c r="AB209" s="167">
        <f t="shared" si="96"/>
        <v>0</v>
      </c>
      <c r="AC209" s="167">
        <f t="shared" si="97"/>
        <v>0</v>
      </c>
      <c r="AD209" s="168" t="str">
        <f t="shared" si="86"/>
        <v xml:space="preserve"> </v>
      </c>
    </row>
    <row r="210" spans="1:30" s="203" customFormat="1" ht="12.75" hidden="1">
      <c r="A210" s="189">
        <v>203</v>
      </c>
      <c r="B210" s="227" t="s">
        <v>166</v>
      </c>
      <c r="C210" s="229" t="s">
        <v>167</v>
      </c>
      <c r="D210" s="231" t="s">
        <v>17</v>
      </c>
      <c r="E210" s="166">
        <v>12</v>
      </c>
      <c r="F210" s="210">
        <v>7050</v>
      </c>
      <c r="G210" s="211">
        <v>16</v>
      </c>
      <c r="H210" s="194">
        <f t="shared" si="80"/>
        <v>101.095605792</v>
      </c>
      <c r="I210" s="195" t="str">
        <f t="shared" si="81"/>
        <v xml:space="preserve"> </v>
      </c>
      <c r="J210" s="196">
        <f t="shared" si="87"/>
        <v>0</v>
      </c>
      <c r="K210" s="196">
        <f t="shared" si="82"/>
        <v>0</v>
      </c>
      <c r="L210" s="197" t="str">
        <f t="shared" si="83"/>
        <v xml:space="preserve"> </v>
      </c>
      <c r="M210" s="195" t="str">
        <f t="shared" si="91"/>
        <v xml:space="preserve"> </v>
      </c>
      <c r="N210" s="196"/>
      <c r="O210" s="196"/>
      <c r="P210" s="197" t="str">
        <f t="shared" si="92"/>
        <v xml:space="preserve"> </v>
      </c>
      <c r="Q210" s="195" t="str">
        <f t="shared" si="78"/>
        <v xml:space="preserve"> </v>
      </c>
      <c r="R210" s="196">
        <f t="shared" si="77"/>
        <v>0</v>
      </c>
      <c r="S210" s="196">
        <f t="shared" si="93"/>
        <v>0</v>
      </c>
      <c r="T210" s="197" t="str">
        <f t="shared" si="79"/>
        <v xml:space="preserve"> </v>
      </c>
      <c r="U210" s="166" t="str">
        <f t="shared" si="88"/>
        <v xml:space="preserve"> </v>
      </c>
      <c r="V210" s="167">
        <f t="shared" si="94"/>
        <v>0</v>
      </c>
      <c r="W210" s="167">
        <f t="shared" si="89"/>
        <v>0</v>
      </c>
      <c r="X210" s="168" t="str">
        <f t="shared" si="84"/>
        <v xml:space="preserve"> </v>
      </c>
      <c r="Y210" s="164" t="str">
        <f t="shared" si="85"/>
        <v xml:space="preserve"> </v>
      </c>
      <c r="Z210" s="165">
        <f t="shared" si="95"/>
        <v>0</v>
      </c>
      <c r="AA210" s="166" t="str">
        <f t="shared" si="90"/>
        <v xml:space="preserve"> </v>
      </c>
      <c r="AB210" s="167">
        <f t="shared" si="96"/>
        <v>0</v>
      </c>
      <c r="AC210" s="167">
        <f t="shared" si="97"/>
        <v>0</v>
      </c>
      <c r="AD210" s="168" t="str">
        <f t="shared" si="86"/>
        <v xml:space="preserve"> </v>
      </c>
    </row>
    <row r="211" spans="1:30" s="203" customFormat="1" ht="12.75" hidden="1">
      <c r="A211" s="189">
        <v>204</v>
      </c>
      <c r="B211" s="227" t="s">
        <v>166</v>
      </c>
      <c r="C211" s="229" t="s">
        <v>167</v>
      </c>
      <c r="D211" s="231" t="s">
        <v>17</v>
      </c>
      <c r="E211" s="166">
        <v>12</v>
      </c>
      <c r="F211" s="210">
        <v>7200</v>
      </c>
      <c r="G211" s="211">
        <v>4</v>
      </c>
      <c r="H211" s="194">
        <f t="shared" si="80"/>
        <v>25.811644031999997</v>
      </c>
      <c r="I211" s="195" t="str">
        <f t="shared" si="81"/>
        <v xml:space="preserve"> </v>
      </c>
      <c r="J211" s="196">
        <f t="shared" si="87"/>
        <v>0</v>
      </c>
      <c r="K211" s="196">
        <f t="shared" si="82"/>
        <v>0</v>
      </c>
      <c r="L211" s="197" t="str">
        <f t="shared" si="83"/>
        <v xml:space="preserve"> </v>
      </c>
      <c r="M211" s="195" t="str">
        <f t="shared" si="91"/>
        <v xml:space="preserve"> </v>
      </c>
      <c r="N211" s="196"/>
      <c r="O211" s="196"/>
      <c r="P211" s="197" t="str">
        <f t="shared" si="92"/>
        <v xml:space="preserve"> </v>
      </c>
      <c r="Q211" s="195" t="str">
        <f t="shared" si="78"/>
        <v xml:space="preserve"> </v>
      </c>
      <c r="R211" s="196">
        <f t="shared" si="77"/>
        <v>0</v>
      </c>
      <c r="S211" s="196">
        <f t="shared" si="93"/>
        <v>0</v>
      </c>
      <c r="T211" s="197" t="str">
        <f t="shared" si="79"/>
        <v xml:space="preserve"> </v>
      </c>
      <c r="U211" s="166" t="str">
        <f t="shared" si="88"/>
        <v xml:space="preserve"> </v>
      </c>
      <c r="V211" s="167">
        <f t="shared" si="94"/>
        <v>0</v>
      </c>
      <c r="W211" s="167">
        <f t="shared" si="89"/>
        <v>0</v>
      </c>
      <c r="X211" s="168" t="str">
        <f t="shared" si="84"/>
        <v xml:space="preserve"> </v>
      </c>
      <c r="Y211" s="164" t="str">
        <f t="shared" si="85"/>
        <v xml:space="preserve"> </v>
      </c>
      <c r="Z211" s="165">
        <f t="shared" si="95"/>
        <v>0</v>
      </c>
      <c r="AA211" s="166" t="str">
        <f t="shared" si="90"/>
        <v xml:space="preserve"> </v>
      </c>
      <c r="AB211" s="167">
        <f t="shared" si="96"/>
        <v>0</v>
      </c>
      <c r="AC211" s="167">
        <f t="shared" si="97"/>
        <v>0</v>
      </c>
      <c r="AD211" s="168" t="str">
        <f t="shared" si="86"/>
        <v xml:space="preserve"> </v>
      </c>
    </row>
    <row r="212" spans="1:30" s="203" customFormat="1" ht="12.75" hidden="1">
      <c r="A212" s="189">
        <v>205</v>
      </c>
      <c r="B212" s="227" t="s">
        <v>166</v>
      </c>
      <c r="C212" s="229" t="s">
        <v>167</v>
      </c>
      <c r="D212" s="231" t="s">
        <v>17</v>
      </c>
      <c r="E212" s="166">
        <v>12</v>
      </c>
      <c r="F212" s="210">
        <v>8950</v>
      </c>
      <c r="G212" s="211">
        <v>2</v>
      </c>
      <c r="H212" s="194">
        <f t="shared" si="80"/>
        <v>16.042653756</v>
      </c>
      <c r="I212" s="195" t="str">
        <f t="shared" si="81"/>
        <v xml:space="preserve"> </v>
      </c>
      <c r="J212" s="196">
        <f t="shared" si="87"/>
        <v>0</v>
      </c>
      <c r="K212" s="196">
        <f t="shared" si="82"/>
        <v>0</v>
      </c>
      <c r="L212" s="197" t="str">
        <f t="shared" si="83"/>
        <v xml:space="preserve"> </v>
      </c>
      <c r="M212" s="195" t="str">
        <f t="shared" si="91"/>
        <v xml:space="preserve"> </v>
      </c>
      <c r="N212" s="196"/>
      <c r="O212" s="196"/>
      <c r="P212" s="197" t="str">
        <f t="shared" si="92"/>
        <v xml:space="preserve"> </v>
      </c>
      <c r="Q212" s="195" t="str">
        <f t="shared" si="78"/>
        <v xml:space="preserve"> </v>
      </c>
      <c r="R212" s="196">
        <f t="shared" si="77"/>
        <v>0</v>
      </c>
      <c r="S212" s="196">
        <f t="shared" si="93"/>
        <v>0</v>
      </c>
      <c r="T212" s="197" t="str">
        <f t="shared" si="79"/>
        <v xml:space="preserve"> </v>
      </c>
      <c r="U212" s="166" t="str">
        <f t="shared" si="88"/>
        <v xml:space="preserve"> </v>
      </c>
      <c r="V212" s="167">
        <f t="shared" si="94"/>
        <v>0</v>
      </c>
      <c r="W212" s="167">
        <f t="shared" si="89"/>
        <v>0</v>
      </c>
      <c r="X212" s="168" t="str">
        <f t="shared" si="84"/>
        <v xml:space="preserve"> </v>
      </c>
      <c r="Y212" s="164" t="str">
        <f t="shared" si="85"/>
        <v xml:space="preserve"> </v>
      </c>
      <c r="Z212" s="165">
        <f t="shared" si="95"/>
        <v>0</v>
      </c>
      <c r="AA212" s="166" t="str">
        <f t="shared" si="90"/>
        <v xml:space="preserve"> </v>
      </c>
      <c r="AB212" s="167">
        <f t="shared" si="96"/>
        <v>0</v>
      </c>
      <c r="AC212" s="167">
        <f t="shared" si="97"/>
        <v>0</v>
      </c>
      <c r="AD212" s="168" t="str">
        <f t="shared" si="86"/>
        <v xml:space="preserve"> </v>
      </c>
    </row>
    <row r="213" spans="1:30" s="203" customFormat="1" ht="12.75" hidden="1">
      <c r="A213" s="189">
        <v>206</v>
      </c>
      <c r="B213" s="228" t="s">
        <v>168</v>
      </c>
      <c r="C213" s="229" t="s">
        <v>167</v>
      </c>
      <c r="D213" s="231" t="s">
        <v>17</v>
      </c>
      <c r="E213" s="166">
        <v>16</v>
      </c>
      <c r="F213" s="210">
        <v>10650</v>
      </c>
      <c r="G213" s="211">
        <v>2</v>
      </c>
      <c r="H213" s="194">
        <f t="shared" si="80"/>
        <v>33.937531968000002</v>
      </c>
      <c r="I213" s="195">
        <f t="shared" si="81"/>
        <v>16</v>
      </c>
      <c r="J213" s="196">
        <f t="shared" si="87"/>
        <v>1350</v>
      </c>
      <c r="K213" s="196">
        <f t="shared" si="82"/>
        <v>2</v>
      </c>
      <c r="L213" s="197">
        <f t="shared" si="83"/>
        <v>4.2593471999999997</v>
      </c>
      <c r="M213" s="195" t="str">
        <f t="shared" si="91"/>
        <v xml:space="preserve"> </v>
      </c>
      <c r="N213" s="196"/>
      <c r="O213" s="196"/>
      <c r="P213" s="197" t="str">
        <f t="shared" si="92"/>
        <v xml:space="preserve"> </v>
      </c>
      <c r="Q213" s="195">
        <f t="shared" si="78"/>
        <v>16</v>
      </c>
      <c r="R213" s="196">
        <f t="shared" si="77"/>
        <v>1350</v>
      </c>
      <c r="S213" s="196">
        <f t="shared" si="93"/>
        <v>2</v>
      </c>
      <c r="T213" s="197">
        <f t="shared" si="79"/>
        <v>4.2593471999999997</v>
      </c>
      <c r="U213" s="166" t="str">
        <f t="shared" si="88"/>
        <v xml:space="preserve"> </v>
      </c>
      <c r="V213" s="167">
        <f t="shared" si="94"/>
        <v>0</v>
      </c>
      <c r="W213" s="167">
        <f t="shared" si="89"/>
        <v>0</v>
      </c>
      <c r="X213" s="168" t="str">
        <f t="shared" si="84"/>
        <v xml:space="preserve"> </v>
      </c>
      <c r="Y213" s="164">
        <f t="shared" si="85"/>
        <v>16</v>
      </c>
      <c r="Z213" s="165">
        <f t="shared" si="95"/>
        <v>4</v>
      </c>
      <c r="AA213" s="166">
        <f t="shared" si="90"/>
        <v>16</v>
      </c>
      <c r="AB213" s="167">
        <f t="shared" si="96"/>
        <v>400</v>
      </c>
      <c r="AC213" s="167">
        <f t="shared" si="97"/>
        <v>2</v>
      </c>
      <c r="AD213" s="168">
        <f t="shared" si="86"/>
        <v>1.2620288</v>
      </c>
    </row>
    <row r="214" spans="1:30" s="203" customFormat="1" ht="12.75" hidden="1">
      <c r="A214" s="189">
        <v>207</v>
      </c>
      <c r="B214" s="228" t="s">
        <v>168</v>
      </c>
      <c r="C214" s="229" t="s">
        <v>167</v>
      </c>
      <c r="D214" s="231" t="s">
        <v>17</v>
      </c>
      <c r="E214" s="166">
        <v>16</v>
      </c>
      <c r="F214" s="210">
        <v>10800</v>
      </c>
      <c r="G214" s="211">
        <v>2</v>
      </c>
      <c r="H214" s="194">
        <f t="shared" si="80"/>
        <v>34.415525375999998</v>
      </c>
      <c r="I214" s="195">
        <f t="shared" si="81"/>
        <v>16</v>
      </c>
      <c r="J214" s="196">
        <f t="shared" si="87"/>
        <v>1200</v>
      </c>
      <c r="K214" s="196">
        <f t="shared" si="82"/>
        <v>2</v>
      </c>
      <c r="L214" s="197">
        <f t="shared" si="83"/>
        <v>3.7860863999999999</v>
      </c>
      <c r="M214" s="195" t="str">
        <f t="shared" si="91"/>
        <v xml:space="preserve"> </v>
      </c>
      <c r="N214" s="196"/>
      <c r="O214" s="196"/>
      <c r="P214" s="197" t="str">
        <f t="shared" si="92"/>
        <v xml:space="preserve"> </v>
      </c>
      <c r="Q214" s="195">
        <f t="shared" si="78"/>
        <v>16</v>
      </c>
      <c r="R214" s="196">
        <f t="shared" si="77"/>
        <v>1200</v>
      </c>
      <c r="S214" s="196">
        <f t="shared" si="93"/>
        <v>2</v>
      </c>
      <c r="T214" s="197">
        <f t="shared" si="79"/>
        <v>3.7860863999999999</v>
      </c>
      <c r="U214" s="166" t="str">
        <f t="shared" si="88"/>
        <v xml:space="preserve"> </v>
      </c>
      <c r="V214" s="167">
        <f t="shared" si="94"/>
        <v>0</v>
      </c>
      <c r="W214" s="167">
        <f t="shared" si="89"/>
        <v>0</v>
      </c>
      <c r="X214" s="168" t="str">
        <f t="shared" si="84"/>
        <v xml:space="preserve"> </v>
      </c>
      <c r="Y214" s="164">
        <f t="shared" si="85"/>
        <v>16</v>
      </c>
      <c r="Z214" s="165">
        <f t="shared" si="95"/>
        <v>4</v>
      </c>
      <c r="AA214" s="166">
        <f t="shared" si="90"/>
        <v>16</v>
      </c>
      <c r="AB214" s="167">
        <f t="shared" si="96"/>
        <v>250</v>
      </c>
      <c r="AC214" s="167">
        <f t="shared" si="97"/>
        <v>2</v>
      </c>
      <c r="AD214" s="168">
        <f t="shared" si="86"/>
        <v>0.78876799999999991</v>
      </c>
    </row>
    <row r="215" spans="1:30" s="203" customFormat="1" ht="12.75" hidden="1">
      <c r="A215" s="189">
        <v>208</v>
      </c>
      <c r="B215" s="228" t="s">
        <v>168</v>
      </c>
      <c r="C215" s="229" t="s">
        <v>167</v>
      </c>
      <c r="D215" s="231" t="s">
        <v>17</v>
      </c>
      <c r="E215" s="166">
        <v>16</v>
      </c>
      <c r="F215" s="210">
        <v>9250</v>
      </c>
      <c r="G215" s="211">
        <v>4</v>
      </c>
      <c r="H215" s="194">
        <f t="shared" si="80"/>
        <v>58.952520319999998</v>
      </c>
      <c r="I215" s="195">
        <f t="shared" si="81"/>
        <v>16</v>
      </c>
      <c r="J215" s="196">
        <f t="shared" si="87"/>
        <v>2750</v>
      </c>
      <c r="K215" s="196">
        <f t="shared" si="82"/>
        <v>4</v>
      </c>
      <c r="L215" s="197">
        <f t="shared" si="83"/>
        <v>17.352895999999998</v>
      </c>
      <c r="M215" s="195" t="str">
        <f t="shared" si="91"/>
        <v xml:space="preserve"> </v>
      </c>
      <c r="N215" s="196"/>
      <c r="O215" s="196"/>
      <c r="P215" s="197" t="str">
        <f t="shared" si="92"/>
        <v xml:space="preserve"> </v>
      </c>
      <c r="Q215" s="195">
        <f t="shared" si="78"/>
        <v>16</v>
      </c>
      <c r="R215" s="196">
        <f t="shared" si="77"/>
        <v>2750</v>
      </c>
      <c r="S215" s="196">
        <f t="shared" si="93"/>
        <v>4</v>
      </c>
      <c r="T215" s="197">
        <f t="shared" si="79"/>
        <v>17.352895999999998</v>
      </c>
      <c r="U215" s="166" t="str">
        <f t="shared" si="88"/>
        <v xml:space="preserve"> </v>
      </c>
      <c r="V215" s="167">
        <f t="shared" si="94"/>
        <v>0</v>
      </c>
      <c r="W215" s="167">
        <f t="shared" si="89"/>
        <v>0</v>
      </c>
      <c r="X215" s="168" t="str">
        <f t="shared" si="84"/>
        <v xml:space="preserve"> </v>
      </c>
      <c r="Y215" s="164">
        <f t="shared" si="85"/>
        <v>16</v>
      </c>
      <c r="Z215" s="165">
        <f t="shared" si="95"/>
        <v>20</v>
      </c>
      <c r="AA215" s="166">
        <f t="shared" si="90"/>
        <v>16</v>
      </c>
      <c r="AB215" s="167">
        <f t="shared" si="96"/>
        <v>375</v>
      </c>
      <c r="AC215" s="167">
        <f t="shared" si="97"/>
        <v>4</v>
      </c>
      <c r="AD215" s="168">
        <f t="shared" si="86"/>
        <v>2.366304</v>
      </c>
    </row>
    <row r="216" spans="1:30" s="203" customFormat="1" ht="12.75" hidden="1">
      <c r="A216" s="189">
        <v>209</v>
      </c>
      <c r="B216" s="228" t="s">
        <v>168</v>
      </c>
      <c r="C216" s="229" t="s">
        <v>167</v>
      </c>
      <c r="D216" s="231" t="s">
        <v>17</v>
      </c>
      <c r="E216" s="166">
        <v>16</v>
      </c>
      <c r="F216" s="210">
        <v>9950</v>
      </c>
      <c r="G216" s="211">
        <v>4</v>
      </c>
      <c r="H216" s="194">
        <f t="shared" si="80"/>
        <v>63.413792127999997</v>
      </c>
      <c r="I216" s="195">
        <f t="shared" si="81"/>
        <v>16</v>
      </c>
      <c r="J216" s="196">
        <f t="shared" si="87"/>
        <v>2050</v>
      </c>
      <c r="K216" s="196">
        <f t="shared" si="82"/>
        <v>4</v>
      </c>
      <c r="L216" s="197">
        <f t="shared" si="83"/>
        <v>12.935795199999999</v>
      </c>
      <c r="M216" s="195" t="str">
        <f t="shared" si="91"/>
        <v xml:space="preserve"> </v>
      </c>
      <c r="N216" s="196"/>
      <c r="O216" s="196"/>
      <c r="P216" s="197" t="str">
        <f t="shared" si="92"/>
        <v xml:space="preserve"> </v>
      </c>
      <c r="Q216" s="195">
        <f t="shared" si="78"/>
        <v>16</v>
      </c>
      <c r="R216" s="196">
        <f t="shared" si="77"/>
        <v>2050</v>
      </c>
      <c r="S216" s="196">
        <f t="shared" si="93"/>
        <v>4</v>
      </c>
      <c r="T216" s="197">
        <f t="shared" si="79"/>
        <v>12.935795199999999</v>
      </c>
      <c r="U216" s="166" t="str">
        <f t="shared" si="88"/>
        <v xml:space="preserve"> </v>
      </c>
      <c r="V216" s="167">
        <f t="shared" si="94"/>
        <v>0</v>
      </c>
      <c r="W216" s="167">
        <f t="shared" si="89"/>
        <v>0</v>
      </c>
      <c r="X216" s="168" t="str">
        <f t="shared" si="84"/>
        <v xml:space="preserve"> </v>
      </c>
      <c r="Y216" s="164">
        <f t="shared" si="85"/>
        <v>16</v>
      </c>
      <c r="Z216" s="165">
        <f t="shared" si="95"/>
        <v>16</v>
      </c>
      <c r="AA216" s="166">
        <f t="shared" si="90"/>
        <v>16</v>
      </c>
      <c r="AB216" s="167">
        <f t="shared" si="96"/>
        <v>150</v>
      </c>
      <c r="AC216" s="167">
        <f t="shared" si="97"/>
        <v>4</v>
      </c>
      <c r="AD216" s="168">
        <f t="shared" si="86"/>
        <v>0.94652159999999996</v>
      </c>
    </row>
    <row r="217" spans="1:30" s="203" customFormat="1" ht="12.75">
      <c r="A217" s="189">
        <v>210</v>
      </c>
      <c r="B217" s="227" t="s">
        <v>166</v>
      </c>
      <c r="C217" s="229" t="s">
        <v>167</v>
      </c>
      <c r="D217" s="231" t="s">
        <v>17</v>
      </c>
      <c r="E217" s="166">
        <v>20</v>
      </c>
      <c r="F217" s="210">
        <v>10050</v>
      </c>
      <c r="G217" s="211">
        <v>12</v>
      </c>
      <c r="H217" s="194">
        <f t="shared" si="80"/>
        <v>300.23960940000001</v>
      </c>
      <c r="I217" s="195">
        <f t="shared" si="81"/>
        <v>20</v>
      </c>
      <c r="J217" s="196">
        <f t="shared" si="87"/>
        <v>1950</v>
      </c>
      <c r="K217" s="196">
        <f t="shared" si="82"/>
        <v>12</v>
      </c>
      <c r="L217" s="197">
        <f t="shared" si="83"/>
        <v>57.678659999999994</v>
      </c>
      <c r="M217" s="195" t="str">
        <f t="shared" si="91"/>
        <v xml:space="preserve"> </v>
      </c>
      <c r="N217" s="196"/>
      <c r="O217" s="196"/>
      <c r="P217" s="197" t="str">
        <f t="shared" si="92"/>
        <v xml:space="preserve"> </v>
      </c>
      <c r="Q217" s="195">
        <f t="shared" ref="Q217:Q221" si="98">IF(R217&gt;0,$E217," ")</f>
        <v>20</v>
      </c>
      <c r="R217" s="196">
        <f t="shared" si="77"/>
        <v>1950</v>
      </c>
      <c r="S217" s="196">
        <f t="shared" si="93"/>
        <v>12</v>
      </c>
      <c r="T217" s="197">
        <f t="shared" ref="T217:T221" si="99">IF(R217&gt;0,$E217*$E217*R217*3.14/4*0.00000785*S217," ")</f>
        <v>57.678659999999994</v>
      </c>
      <c r="U217" s="166" t="str">
        <f t="shared" si="88"/>
        <v xml:space="preserve"> </v>
      </c>
      <c r="V217" s="167">
        <f t="shared" si="94"/>
        <v>0</v>
      </c>
      <c r="W217" s="167">
        <f t="shared" si="89"/>
        <v>0</v>
      </c>
      <c r="X217" s="168" t="str">
        <f t="shared" si="84"/>
        <v xml:space="preserve"> </v>
      </c>
      <c r="Y217" s="164">
        <f t="shared" si="85"/>
        <v>20</v>
      </c>
      <c r="Z217" s="165">
        <f t="shared" si="95"/>
        <v>36</v>
      </c>
      <c r="AA217" s="166">
        <f t="shared" si="90"/>
        <v>20</v>
      </c>
      <c r="AB217" s="167">
        <f t="shared" si="96"/>
        <v>150</v>
      </c>
      <c r="AC217" s="167">
        <f t="shared" si="97"/>
        <v>12</v>
      </c>
      <c r="AD217" s="168">
        <f t="shared" si="86"/>
        <v>4.43682</v>
      </c>
    </row>
    <row r="218" spans="1:30" s="203" customFormat="1" ht="12.75">
      <c r="A218" s="189">
        <v>211</v>
      </c>
      <c r="B218" s="227" t="s">
        <v>166</v>
      </c>
      <c r="C218" s="229" t="s">
        <v>167</v>
      </c>
      <c r="D218" s="231" t="s">
        <v>17</v>
      </c>
      <c r="E218" s="166">
        <v>20</v>
      </c>
      <c r="F218" s="210">
        <v>10600</v>
      </c>
      <c r="G218" s="211">
        <v>2</v>
      </c>
      <c r="H218" s="194">
        <f t="shared" si="80"/>
        <v>52.778438799999996</v>
      </c>
      <c r="I218" s="195">
        <f t="shared" si="81"/>
        <v>20</v>
      </c>
      <c r="J218" s="196">
        <f t="shared" si="87"/>
        <v>1400</v>
      </c>
      <c r="K218" s="196">
        <f t="shared" si="82"/>
        <v>2</v>
      </c>
      <c r="L218" s="197">
        <f t="shared" si="83"/>
        <v>6.9017199999999992</v>
      </c>
      <c r="M218" s="195" t="str">
        <f t="shared" si="91"/>
        <v xml:space="preserve"> </v>
      </c>
      <c r="N218" s="196"/>
      <c r="O218" s="196"/>
      <c r="P218" s="197" t="str">
        <f t="shared" si="92"/>
        <v xml:space="preserve"> </v>
      </c>
      <c r="Q218" s="195">
        <f t="shared" si="98"/>
        <v>20</v>
      </c>
      <c r="R218" s="196">
        <f t="shared" si="77"/>
        <v>1400</v>
      </c>
      <c r="S218" s="196">
        <f t="shared" si="93"/>
        <v>2</v>
      </c>
      <c r="T218" s="197">
        <f t="shared" si="99"/>
        <v>6.9017199999999992</v>
      </c>
      <c r="U218" s="166" t="str">
        <f t="shared" si="88"/>
        <v xml:space="preserve"> </v>
      </c>
      <c r="V218" s="167">
        <f t="shared" si="94"/>
        <v>0</v>
      </c>
      <c r="W218" s="167">
        <f t="shared" si="89"/>
        <v>0</v>
      </c>
      <c r="X218" s="168" t="str">
        <f t="shared" si="84"/>
        <v xml:space="preserve"> </v>
      </c>
      <c r="Y218" s="164">
        <f t="shared" si="85"/>
        <v>20</v>
      </c>
      <c r="Z218" s="165">
        <f t="shared" si="95"/>
        <v>4</v>
      </c>
      <c r="AA218" s="166">
        <f t="shared" si="90"/>
        <v>20</v>
      </c>
      <c r="AB218" s="167">
        <f t="shared" si="96"/>
        <v>200</v>
      </c>
      <c r="AC218" s="167">
        <f t="shared" si="97"/>
        <v>2</v>
      </c>
      <c r="AD218" s="168">
        <f t="shared" si="86"/>
        <v>0.98595999999999995</v>
      </c>
    </row>
    <row r="219" spans="1:30" s="203" customFormat="1" ht="12.75">
      <c r="A219" s="189">
        <v>212</v>
      </c>
      <c r="B219" s="227" t="s">
        <v>166</v>
      </c>
      <c r="C219" s="229" t="s">
        <v>167</v>
      </c>
      <c r="D219" s="231" t="s">
        <v>17</v>
      </c>
      <c r="E219" s="166">
        <v>20</v>
      </c>
      <c r="F219" s="210">
        <v>10650</v>
      </c>
      <c r="G219" s="211">
        <v>4</v>
      </c>
      <c r="H219" s="194">
        <f t="shared" si="80"/>
        <v>106.0547874</v>
      </c>
      <c r="I219" s="195">
        <f t="shared" si="81"/>
        <v>20</v>
      </c>
      <c r="J219" s="196">
        <f t="shared" si="87"/>
        <v>1350</v>
      </c>
      <c r="K219" s="196">
        <f t="shared" si="82"/>
        <v>4</v>
      </c>
      <c r="L219" s="197">
        <f t="shared" si="83"/>
        <v>13.310459999999999</v>
      </c>
      <c r="M219" s="195" t="str">
        <f t="shared" si="91"/>
        <v xml:space="preserve"> </v>
      </c>
      <c r="N219" s="196"/>
      <c r="O219" s="196"/>
      <c r="P219" s="197" t="str">
        <f t="shared" si="92"/>
        <v xml:space="preserve"> </v>
      </c>
      <c r="Q219" s="195">
        <f t="shared" si="98"/>
        <v>20</v>
      </c>
      <c r="R219" s="196">
        <f t="shared" si="77"/>
        <v>1350</v>
      </c>
      <c r="S219" s="196">
        <f t="shared" si="93"/>
        <v>4</v>
      </c>
      <c r="T219" s="197">
        <f t="shared" si="99"/>
        <v>13.310459999999999</v>
      </c>
      <c r="U219" s="166" t="str">
        <f t="shared" si="88"/>
        <v xml:space="preserve"> </v>
      </c>
      <c r="V219" s="167">
        <f t="shared" si="94"/>
        <v>0</v>
      </c>
      <c r="W219" s="167">
        <f t="shared" si="89"/>
        <v>0</v>
      </c>
      <c r="X219" s="168" t="str">
        <f t="shared" si="84"/>
        <v xml:space="preserve"> </v>
      </c>
      <c r="Y219" s="164">
        <f t="shared" si="85"/>
        <v>20</v>
      </c>
      <c r="Z219" s="165">
        <f t="shared" si="95"/>
        <v>8</v>
      </c>
      <c r="AA219" s="166">
        <f t="shared" si="90"/>
        <v>20</v>
      </c>
      <c r="AB219" s="167">
        <f t="shared" si="96"/>
        <v>150</v>
      </c>
      <c r="AC219" s="167">
        <f t="shared" si="97"/>
        <v>4</v>
      </c>
      <c r="AD219" s="168">
        <f t="shared" si="86"/>
        <v>1.4789399999999999</v>
      </c>
    </row>
    <row r="220" spans="1:30" s="203" customFormat="1" ht="12.75">
      <c r="A220" s="189">
        <v>213</v>
      </c>
      <c r="B220" s="227" t="s">
        <v>166</v>
      </c>
      <c r="C220" s="229" t="s">
        <v>167</v>
      </c>
      <c r="D220" s="231" t="s">
        <v>17</v>
      </c>
      <c r="E220" s="166">
        <v>20</v>
      </c>
      <c r="F220" s="210">
        <v>10750</v>
      </c>
      <c r="G220" s="211">
        <v>6</v>
      </c>
      <c r="H220" s="194">
        <f t="shared" si="80"/>
        <v>160.57591049999999</v>
      </c>
      <c r="I220" s="195">
        <f t="shared" si="81"/>
        <v>20</v>
      </c>
      <c r="J220" s="196">
        <f t="shared" si="87"/>
        <v>1250</v>
      </c>
      <c r="K220" s="196">
        <f t="shared" si="82"/>
        <v>6</v>
      </c>
      <c r="L220" s="197">
        <f t="shared" si="83"/>
        <v>18.486749999999997</v>
      </c>
      <c r="M220" s="195" t="str">
        <f t="shared" si="91"/>
        <v xml:space="preserve"> </v>
      </c>
      <c r="N220" s="196"/>
      <c r="O220" s="196"/>
      <c r="P220" s="197" t="str">
        <f t="shared" si="92"/>
        <v xml:space="preserve"> </v>
      </c>
      <c r="Q220" s="195">
        <f t="shared" si="98"/>
        <v>20</v>
      </c>
      <c r="R220" s="196">
        <f t="shared" si="77"/>
        <v>1250</v>
      </c>
      <c r="S220" s="196">
        <f t="shared" si="93"/>
        <v>6</v>
      </c>
      <c r="T220" s="197">
        <f t="shared" si="99"/>
        <v>18.486749999999997</v>
      </c>
      <c r="U220" s="166" t="str">
        <f t="shared" si="88"/>
        <v xml:space="preserve"> </v>
      </c>
      <c r="V220" s="167">
        <f t="shared" si="94"/>
        <v>0</v>
      </c>
      <c r="W220" s="167">
        <f t="shared" si="89"/>
        <v>0</v>
      </c>
      <c r="X220" s="168" t="str">
        <f t="shared" si="84"/>
        <v xml:space="preserve"> </v>
      </c>
      <c r="Y220" s="164">
        <f t="shared" si="85"/>
        <v>20</v>
      </c>
      <c r="Z220" s="165">
        <f t="shared" si="95"/>
        <v>12</v>
      </c>
      <c r="AA220" s="166">
        <f t="shared" si="90"/>
        <v>20</v>
      </c>
      <c r="AB220" s="167">
        <f t="shared" si="96"/>
        <v>50</v>
      </c>
      <c r="AC220" s="167">
        <f t="shared" si="97"/>
        <v>6</v>
      </c>
      <c r="AD220" s="168">
        <f t="shared" si="86"/>
        <v>0.73946999999999996</v>
      </c>
    </row>
    <row r="221" spans="1:30" s="203" customFormat="1" ht="12.75">
      <c r="A221" s="189">
        <v>214</v>
      </c>
      <c r="B221" s="227" t="s">
        <v>166</v>
      </c>
      <c r="C221" s="229" t="s">
        <v>167</v>
      </c>
      <c r="D221" s="231" t="s">
        <v>17</v>
      </c>
      <c r="E221" s="166">
        <v>20</v>
      </c>
      <c r="F221" s="210">
        <v>10850</v>
      </c>
      <c r="G221" s="211">
        <v>2</v>
      </c>
      <c r="H221" s="194">
        <f t="shared" si="80"/>
        <v>54.023213299999995</v>
      </c>
      <c r="I221" s="195">
        <f t="shared" si="81"/>
        <v>20</v>
      </c>
      <c r="J221" s="196">
        <f t="shared" si="87"/>
        <v>1150</v>
      </c>
      <c r="K221" s="196">
        <f t="shared" si="82"/>
        <v>2</v>
      </c>
      <c r="L221" s="197">
        <f t="shared" si="83"/>
        <v>5.6692699999999991</v>
      </c>
      <c r="M221" s="195" t="str">
        <f t="shared" si="91"/>
        <v xml:space="preserve"> </v>
      </c>
      <c r="N221" s="196"/>
      <c r="O221" s="196"/>
      <c r="P221" s="197" t="str">
        <f t="shared" si="92"/>
        <v xml:space="preserve"> </v>
      </c>
      <c r="Q221" s="195">
        <f t="shared" si="98"/>
        <v>20</v>
      </c>
      <c r="R221" s="196">
        <f t="shared" si="77"/>
        <v>1150</v>
      </c>
      <c r="S221" s="196">
        <f t="shared" si="93"/>
        <v>2</v>
      </c>
      <c r="T221" s="197">
        <f t="shared" si="99"/>
        <v>5.6692699999999991</v>
      </c>
      <c r="U221" s="166" t="str">
        <f t="shared" si="88"/>
        <v xml:space="preserve"> </v>
      </c>
      <c r="V221" s="167">
        <f t="shared" si="94"/>
        <v>0</v>
      </c>
      <c r="W221" s="167">
        <f t="shared" si="89"/>
        <v>0</v>
      </c>
      <c r="X221" s="168" t="str">
        <f t="shared" si="84"/>
        <v xml:space="preserve"> </v>
      </c>
      <c r="Y221" s="164">
        <f t="shared" si="85"/>
        <v>20</v>
      </c>
      <c r="Z221" s="165">
        <f t="shared" si="95"/>
        <v>2</v>
      </c>
      <c r="AA221" s="166">
        <f t="shared" si="90"/>
        <v>20</v>
      </c>
      <c r="AB221" s="167">
        <f t="shared" si="96"/>
        <v>550</v>
      </c>
      <c r="AC221" s="167">
        <f t="shared" si="97"/>
        <v>2</v>
      </c>
      <c r="AD221" s="168">
        <f t="shared" si="86"/>
        <v>2.7113899999999997</v>
      </c>
    </row>
    <row r="222" spans="1:30" s="203" customFormat="1" ht="12.75" hidden="1">
      <c r="A222" s="189">
        <v>215</v>
      </c>
      <c r="B222" s="227" t="s">
        <v>166</v>
      </c>
      <c r="C222" s="229" t="s">
        <v>167</v>
      </c>
      <c r="D222" s="231" t="s">
        <v>17</v>
      </c>
      <c r="E222" s="166">
        <v>20</v>
      </c>
      <c r="F222" s="210">
        <v>11450</v>
      </c>
      <c r="G222" s="211">
        <v>1</v>
      </c>
      <c r="H222" s="194">
        <f t="shared" si="80"/>
        <v>28.505336049999997</v>
      </c>
      <c r="I222" s="195" t="str">
        <f t="shared" si="81"/>
        <v xml:space="preserve"> </v>
      </c>
      <c r="J222" s="196">
        <f t="shared" si="87"/>
        <v>0</v>
      </c>
      <c r="K222" s="196">
        <f t="shared" si="82"/>
        <v>0</v>
      </c>
      <c r="L222" s="197" t="str">
        <f t="shared" si="83"/>
        <v xml:space="preserve"> </v>
      </c>
      <c r="M222" s="195" t="str">
        <f t="shared" si="91"/>
        <v xml:space="preserve"> </v>
      </c>
      <c r="N222" s="196"/>
      <c r="O222" s="196"/>
      <c r="P222" s="197" t="str">
        <f t="shared" si="92"/>
        <v xml:space="preserve"> </v>
      </c>
      <c r="Q222" s="195" t="str">
        <f>IF(R222&gt;0,$E222," ")</f>
        <v xml:space="preserve"> </v>
      </c>
      <c r="R222" s="196">
        <f t="shared" si="77"/>
        <v>0</v>
      </c>
      <c r="S222" s="196">
        <f t="shared" si="93"/>
        <v>0</v>
      </c>
      <c r="T222" s="197" t="str">
        <f>IF(R222&gt;0,$E222*$E222*R222*3.14/4*0.00000785*S222," ")</f>
        <v xml:space="preserve"> </v>
      </c>
      <c r="U222" s="166">
        <f t="shared" si="88"/>
        <v>20</v>
      </c>
      <c r="V222" s="167">
        <f t="shared" si="94"/>
        <v>550</v>
      </c>
      <c r="W222" s="167">
        <f t="shared" si="89"/>
        <v>1</v>
      </c>
      <c r="X222" s="168">
        <f t="shared" si="84"/>
        <v>1.3556949999999999</v>
      </c>
      <c r="Y222" s="164" t="str">
        <f t="shared" si="85"/>
        <v xml:space="preserve"> </v>
      </c>
      <c r="Z222" s="165">
        <f t="shared" si="95"/>
        <v>0</v>
      </c>
      <c r="AA222" s="166">
        <f t="shared" si="90"/>
        <v>20</v>
      </c>
      <c r="AB222" s="167">
        <f t="shared" si="96"/>
        <v>550</v>
      </c>
      <c r="AC222" s="167">
        <f t="shared" si="97"/>
        <v>1</v>
      </c>
      <c r="AD222" s="168">
        <f t="shared" si="86"/>
        <v>1.3556949999999999</v>
      </c>
    </row>
    <row r="223" spans="1:30" s="203" customFormat="1" ht="12.75" hidden="1">
      <c r="A223" s="189">
        <v>216</v>
      </c>
      <c r="B223" s="227" t="s">
        <v>166</v>
      </c>
      <c r="C223" s="229" t="s">
        <v>167</v>
      </c>
      <c r="D223" s="231" t="s">
        <v>17</v>
      </c>
      <c r="E223" s="166">
        <v>20</v>
      </c>
      <c r="F223" s="210">
        <v>11500</v>
      </c>
      <c r="G223" s="211">
        <v>1</v>
      </c>
      <c r="H223" s="194">
        <f t="shared" si="80"/>
        <v>28.629813499999997</v>
      </c>
      <c r="I223" s="195" t="str">
        <f t="shared" si="81"/>
        <v xml:space="preserve"> </v>
      </c>
      <c r="J223" s="196">
        <f t="shared" si="87"/>
        <v>0</v>
      </c>
      <c r="K223" s="196">
        <f t="shared" si="82"/>
        <v>0</v>
      </c>
      <c r="L223" s="197" t="str">
        <f t="shared" si="83"/>
        <v xml:space="preserve"> </v>
      </c>
      <c r="M223" s="195" t="str">
        <f t="shared" si="91"/>
        <v xml:space="preserve"> </v>
      </c>
      <c r="N223" s="196"/>
      <c r="O223" s="196"/>
      <c r="P223" s="197" t="str">
        <f t="shared" si="92"/>
        <v xml:space="preserve"> </v>
      </c>
      <c r="Q223" s="195" t="str">
        <f>IF(R223&gt;0,$E223," ")</f>
        <v xml:space="preserve"> </v>
      </c>
      <c r="R223" s="196">
        <f t="shared" si="77"/>
        <v>0</v>
      </c>
      <c r="S223" s="196">
        <f t="shared" si="93"/>
        <v>0</v>
      </c>
      <c r="T223" s="197" t="str">
        <f>IF(R223&gt;0,$E223*$E223*R223*3.14/4*0.00000785*S223," ")</f>
        <v xml:space="preserve"> </v>
      </c>
      <c r="U223" s="166">
        <f t="shared" si="88"/>
        <v>20</v>
      </c>
      <c r="V223" s="167">
        <f t="shared" si="94"/>
        <v>500</v>
      </c>
      <c r="W223" s="167">
        <f t="shared" si="89"/>
        <v>1</v>
      </c>
      <c r="X223" s="168">
        <f t="shared" si="84"/>
        <v>1.2324499999999998</v>
      </c>
      <c r="Y223" s="164" t="str">
        <f t="shared" si="85"/>
        <v xml:space="preserve"> </v>
      </c>
      <c r="Z223" s="165">
        <f t="shared" si="95"/>
        <v>0</v>
      </c>
      <c r="AA223" s="166">
        <f t="shared" si="90"/>
        <v>20</v>
      </c>
      <c r="AB223" s="167">
        <f t="shared" si="96"/>
        <v>500</v>
      </c>
      <c r="AC223" s="167">
        <f t="shared" si="97"/>
        <v>1</v>
      </c>
      <c r="AD223" s="168">
        <f t="shared" si="86"/>
        <v>1.2324499999999998</v>
      </c>
    </row>
    <row r="224" spans="1:30" s="203" customFormat="1" ht="12.75" hidden="1">
      <c r="A224" s="189">
        <v>217</v>
      </c>
      <c r="B224" s="227" t="s">
        <v>166</v>
      </c>
      <c r="C224" s="229" t="s">
        <v>167</v>
      </c>
      <c r="D224" s="231" t="s">
        <v>17</v>
      </c>
      <c r="E224" s="166">
        <v>20</v>
      </c>
      <c r="F224" s="210">
        <v>11550</v>
      </c>
      <c r="G224" s="211">
        <v>2</v>
      </c>
      <c r="H224" s="194">
        <f t="shared" si="80"/>
        <v>57.508581899999996</v>
      </c>
      <c r="I224" s="195" t="str">
        <f t="shared" si="81"/>
        <v xml:space="preserve"> </v>
      </c>
      <c r="J224" s="196">
        <f t="shared" si="87"/>
        <v>0</v>
      </c>
      <c r="K224" s="196">
        <f t="shared" si="82"/>
        <v>0</v>
      </c>
      <c r="L224" s="197" t="str">
        <f t="shared" si="83"/>
        <v xml:space="preserve"> </v>
      </c>
      <c r="M224" s="195" t="str">
        <f t="shared" si="91"/>
        <v xml:space="preserve"> </v>
      </c>
      <c r="N224" s="196"/>
      <c r="O224" s="196"/>
      <c r="P224" s="197" t="str">
        <f t="shared" si="92"/>
        <v xml:space="preserve"> </v>
      </c>
      <c r="Q224" s="195" t="str">
        <f>IF(R224&gt;0,$E224," ")</f>
        <v xml:space="preserve"> </v>
      </c>
      <c r="R224" s="196">
        <f t="shared" si="77"/>
        <v>0</v>
      </c>
      <c r="S224" s="196">
        <f t="shared" si="93"/>
        <v>0</v>
      </c>
      <c r="T224" s="197" t="str">
        <f>IF(R224&gt;0,$E224*$E224*R224*3.14/4*0.00000785*S224," ")</f>
        <v xml:space="preserve"> </v>
      </c>
      <c r="U224" s="166">
        <f t="shared" si="88"/>
        <v>20</v>
      </c>
      <c r="V224" s="167">
        <f t="shared" si="94"/>
        <v>450</v>
      </c>
      <c r="W224" s="167">
        <f t="shared" si="89"/>
        <v>2</v>
      </c>
      <c r="X224" s="168">
        <f t="shared" si="84"/>
        <v>2.21841</v>
      </c>
      <c r="Y224" s="164" t="str">
        <f t="shared" si="85"/>
        <v xml:space="preserve"> </v>
      </c>
      <c r="Z224" s="165">
        <f t="shared" si="95"/>
        <v>0</v>
      </c>
      <c r="AA224" s="166">
        <f t="shared" si="90"/>
        <v>20</v>
      </c>
      <c r="AB224" s="167">
        <f t="shared" si="96"/>
        <v>450</v>
      </c>
      <c r="AC224" s="167">
        <f t="shared" si="97"/>
        <v>2</v>
      </c>
      <c r="AD224" s="168">
        <f t="shared" si="86"/>
        <v>2.21841</v>
      </c>
    </row>
    <row r="225" spans="1:30" s="203" customFormat="1" ht="12.75">
      <c r="A225" s="189">
        <v>218</v>
      </c>
      <c r="B225" s="227" t="s">
        <v>166</v>
      </c>
      <c r="C225" s="229" t="s">
        <v>167</v>
      </c>
      <c r="D225" s="231" t="s">
        <v>17</v>
      </c>
      <c r="E225" s="166">
        <v>20</v>
      </c>
      <c r="F225" s="210">
        <v>8755</v>
      </c>
      <c r="G225" s="211">
        <v>16</v>
      </c>
      <c r="H225" s="194">
        <f t="shared" si="80"/>
        <v>348.73602391999998</v>
      </c>
      <c r="I225" s="195">
        <f t="shared" si="81"/>
        <v>20</v>
      </c>
      <c r="J225" s="196">
        <f t="shared" si="87"/>
        <v>3245</v>
      </c>
      <c r="K225" s="196">
        <f t="shared" si="82"/>
        <v>16</v>
      </c>
      <c r="L225" s="197">
        <f t="shared" si="83"/>
        <v>127.97760799999999</v>
      </c>
      <c r="M225" s="195" t="str">
        <f t="shared" si="91"/>
        <v xml:space="preserve"> </v>
      </c>
      <c r="N225" s="196"/>
      <c r="O225" s="196"/>
      <c r="P225" s="197" t="str">
        <f t="shared" si="92"/>
        <v xml:space="preserve"> </v>
      </c>
      <c r="Q225" s="195">
        <f t="shared" ref="Q225:Q227" si="100">IF(R225&gt;0,$E225," ")</f>
        <v>20</v>
      </c>
      <c r="R225" s="196">
        <f t="shared" si="77"/>
        <v>3245</v>
      </c>
      <c r="S225" s="196">
        <f t="shared" si="93"/>
        <v>16</v>
      </c>
      <c r="T225" s="197">
        <f t="shared" ref="T225:T227" si="101">IF(R225&gt;0,$E225*$E225*R225*3.14/4*0.00000785*S225," ")</f>
        <v>127.97760799999999</v>
      </c>
      <c r="U225" s="166" t="str">
        <f t="shared" si="88"/>
        <v xml:space="preserve"> </v>
      </c>
      <c r="V225" s="167">
        <f t="shared" si="94"/>
        <v>0</v>
      </c>
      <c r="W225" s="167">
        <f t="shared" si="89"/>
        <v>0</v>
      </c>
      <c r="X225" s="168" t="str">
        <f t="shared" si="84"/>
        <v xml:space="preserve"> </v>
      </c>
      <c r="Y225" s="164">
        <f t="shared" si="85"/>
        <v>20</v>
      </c>
      <c r="Z225" s="165">
        <f t="shared" si="95"/>
        <v>80</v>
      </c>
      <c r="AA225" s="166">
        <f t="shared" si="90"/>
        <v>20</v>
      </c>
      <c r="AB225" s="167">
        <f t="shared" si="96"/>
        <v>245</v>
      </c>
      <c r="AC225" s="167">
        <f t="shared" si="97"/>
        <v>16</v>
      </c>
      <c r="AD225" s="168">
        <f t="shared" si="86"/>
        <v>9.6624079999999992</v>
      </c>
    </row>
    <row r="226" spans="1:30" s="203" customFormat="1" ht="12.75">
      <c r="A226" s="189">
        <v>219</v>
      </c>
      <c r="B226" s="227" t="s">
        <v>166</v>
      </c>
      <c r="C226" s="229" t="s">
        <v>167</v>
      </c>
      <c r="D226" s="231" t="s">
        <v>17</v>
      </c>
      <c r="E226" s="166">
        <v>20</v>
      </c>
      <c r="F226" s="210">
        <v>9250</v>
      </c>
      <c r="G226" s="211">
        <v>4</v>
      </c>
      <c r="H226" s="194">
        <f t="shared" si="80"/>
        <v>92.113312999999991</v>
      </c>
      <c r="I226" s="195">
        <f t="shared" si="81"/>
        <v>20</v>
      </c>
      <c r="J226" s="196">
        <f t="shared" si="87"/>
        <v>2750</v>
      </c>
      <c r="K226" s="196">
        <f t="shared" si="82"/>
        <v>4</v>
      </c>
      <c r="L226" s="197">
        <f t="shared" si="83"/>
        <v>27.113899999999997</v>
      </c>
      <c r="M226" s="195" t="str">
        <f t="shared" si="91"/>
        <v xml:space="preserve"> </v>
      </c>
      <c r="N226" s="196"/>
      <c r="O226" s="196"/>
      <c r="P226" s="197" t="str">
        <f t="shared" si="92"/>
        <v xml:space="preserve"> </v>
      </c>
      <c r="Q226" s="195">
        <f t="shared" si="100"/>
        <v>20</v>
      </c>
      <c r="R226" s="196">
        <f t="shared" si="77"/>
        <v>2750</v>
      </c>
      <c r="S226" s="196">
        <f t="shared" si="93"/>
        <v>4</v>
      </c>
      <c r="T226" s="197">
        <f t="shared" si="101"/>
        <v>27.113899999999997</v>
      </c>
      <c r="U226" s="166" t="str">
        <f t="shared" si="88"/>
        <v xml:space="preserve"> </v>
      </c>
      <c r="V226" s="167">
        <f t="shared" si="94"/>
        <v>0</v>
      </c>
      <c r="W226" s="167">
        <f t="shared" si="89"/>
        <v>0</v>
      </c>
      <c r="X226" s="168" t="str">
        <f t="shared" si="84"/>
        <v xml:space="preserve"> </v>
      </c>
      <c r="Y226" s="164">
        <f t="shared" si="85"/>
        <v>20</v>
      </c>
      <c r="Z226" s="165">
        <f t="shared" si="95"/>
        <v>16</v>
      </c>
      <c r="AA226" s="166">
        <f t="shared" si="90"/>
        <v>20</v>
      </c>
      <c r="AB226" s="167">
        <f t="shared" si="96"/>
        <v>350</v>
      </c>
      <c r="AC226" s="167">
        <f t="shared" si="97"/>
        <v>4</v>
      </c>
      <c r="AD226" s="168">
        <f t="shared" si="86"/>
        <v>3.4508599999999996</v>
      </c>
    </row>
    <row r="227" spans="1:30" s="203" customFormat="1" ht="12.75">
      <c r="A227" s="189">
        <v>220</v>
      </c>
      <c r="B227" s="227" t="s">
        <v>166</v>
      </c>
      <c r="C227" s="229" t="s">
        <v>167</v>
      </c>
      <c r="D227" s="231" t="s">
        <v>17</v>
      </c>
      <c r="E227" s="166">
        <v>20</v>
      </c>
      <c r="F227" s="210">
        <v>9950</v>
      </c>
      <c r="G227" s="211">
        <v>4</v>
      </c>
      <c r="H227" s="194">
        <f t="shared" si="80"/>
        <v>99.084050199999993</v>
      </c>
      <c r="I227" s="195">
        <f t="shared" si="81"/>
        <v>20</v>
      </c>
      <c r="J227" s="196">
        <f t="shared" si="87"/>
        <v>2050</v>
      </c>
      <c r="K227" s="196">
        <f t="shared" si="82"/>
        <v>4</v>
      </c>
      <c r="L227" s="197">
        <f t="shared" si="83"/>
        <v>20.21218</v>
      </c>
      <c r="M227" s="195" t="str">
        <f t="shared" si="91"/>
        <v xml:space="preserve"> </v>
      </c>
      <c r="N227" s="196"/>
      <c r="O227" s="196"/>
      <c r="P227" s="197" t="str">
        <f t="shared" si="92"/>
        <v xml:space="preserve"> </v>
      </c>
      <c r="Q227" s="195">
        <f t="shared" si="100"/>
        <v>20</v>
      </c>
      <c r="R227" s="196">
        <f t="shared" si="77"/>
        <v>2050</v>
      </c>
      <c r="S227" s="196">
        <f t="shared" si="93"/>
        <v>4</v>
      </c>
      <c r="T227" s="197">
        <f t="shared" si="101"/>
        <v>20.21218</v>
      </c>
      <c r="U227" s="166" t="str">
        <f t="shared" si="88"/>
        <v xml:space="preserve"> </v>
      </c>
      <c r="V227" s="167">
        <f t="shared" si="94"/>
        <v>0</v>
      </c>
      <c r="W227" s="167">
        <f t="shared" si="89"/>
        <v>0</v>
      </c>
      <c r="X227" s="168" t="str">
        <f t="shared" si="84"/>
        <v xml:space="preserve"> </v>
      </c>
      <c r="Y227" s="164">
        <f t="shared" si="85"/>
        <v>20</v>
      </c>
      <c r="Z227" s="165">
        <f t="shared" si="95"/>
        <v>12</v>
      </c>
      <c r="AA227" s="166">
        <f t="shared" si="90"/>
        <v>20</v>
      </c>
      <c r="AB227" s="167">
        <f t="shared" si="96"/>
        <v>250</v>
      </c>
      <c r="AC227" s="167">
        <f t="shared" si="97"/>
        <v>4</v>
      </c>
      <c r="AD227" s="168">
        <f t="shared" si="86"/>
        <v>2.4648999999999996</v>
      </c>
    </row>
    <row r="228" spans="1:30" s="203" customFormat="1" ht="12.75" hidden="1">
      <c r="A228" s="189">
        <v>221</v>
      </c>
      <c r="B228" s="227" t="s">
        <v>166</v>
      </c>
      <c r="C228" s="229" t="s">
        <v>167</v>
      </c>
      <c r="D228" s="231" t="s">
        <v>17</v>
      </c>
      <c r="E228" s="166">
        <v>25</v>
      </c>
      <c r="F228" s="210">
        <v>8750</v>
      </c>
      <c r="G228" s="211">
        <v>4</v>
      </c>
      <c r="H228" s="194">
        <f t="shared" si="80"/>
        <v>136.14721093750001</v>
      </c>
      <c r="I228" s="195">
        <f t="shared" si="81"/>
        <v>25</v>
      </c>
      <c r="J228" s="196">
        <f t="shared" si="87"/>
        <v>3250</v>
      </c>
      <c r="K228" s="196">
        <f t="shared" si="82"/>
        <v>4</v>
      </c>
      <c r="L228" s="197">
        <f t="shared" si="83"/>
        <v>50.068281249999998</v>
      </c>
      <c r="M228" s="195" t="str">
        <f t="shared" si="91"/>
        <v xml:space="preserve"> </v>
      </c>
      <c r="N228" s="196"/>
      <c r="O228" s="196"/>
      <c r="P228" s="197" t="str">
        <f t="shared" si="92"/>
        <v xml:space="preserve"> </v>
      </c>
      <c r="Q228" s="195">
        <f t="shared" ref="Q228:Q240" si="102">IF(R228&gt;0,$E228," ")</f>
        <v>25</v>
      </c>
      <c r="R228" s="196">
        <f t="shared" si="77"/>
        <v>3250</v>
      </c>
      <c r="S228" s="196">
        <f t="shared" si="93"/>
        <v>4</v>
      </c>
      <c r="T228" s="197">
        <f t="shared" ref="T228:T240" si="103">IF(R228&gt;0,$E228*$E228*R228*3.14/4*0.00000785*S228," ")</f>
        <v>50.068281249999998</v>
      </c>
      <c r="U228" s="166" t="str">
        <f t="shared" si="88"/>
        <v xml:space="preserve"> </v>
      </c>
      <c r="V228" s="167">
        <f t="shared" si="94"/>
        <v>0</v>
      </c>
      <c r="W228" s="167">
        <f t="shared" si="89"/>
        <v>0</v>
      </c>
      <c r="X228" s="168" t="str">
        <f t="shared" si="84"/>
        <v xml:space="preserve"> </v>
      </c>
      <c r="Y228" s="164">
        <f t="shared" si="85"/>
        <v>25</v>
      </c>
      <c r="Z228" s="165">
        <f t="shared" si="95"/>
        <v>16</v>
      </c>
      <c r="AA228" s="166">
        <f t="shared" si="90"/>
        <v>25</v>
      </c>
      <c r="AB228" s="167">
        <f t="shared" si="96"/>
        <v>102</v>
      </c>
      <c r="AC228" s="167">
        <f t="shared" si="97"/>
        <v>4</v>
      </c>
      <c r="AD228" s="168">
        <f t="shared" si="86"/>
        <v>1.5713737499999998</v>
      </c>
    </row>
    <row r="229" spans="1:30" s="203" customFormat="1" ht="12.75" hidden="1">
      <c r="A229" s="189">
        <v>222</v>
      </c>
      <c r="B229" s="227" t="s">
        <v>166</v>
      </c>
      <c r="C229" s="229" t="s">
        <v>167</v>
      </c>
      <c r="D229" s="231" t="s">
        <v>17</v>
      </c>
      <c r="E229" s="166">
        <v>25</v>
      </c>
      <c r="F229" s="210">
        <v>9000</v>
      </c>
      <c r="G229" s="211">
        <v>2</v>
      </c>
      <c r="H229" s="194">
        <f t="shared" si="80"/>
        <v>70.018565624999994</v>
      </c>
      <c r="I229" s="195">
        <f t="shared" si="81"/>
        <v>25</v>
      </c>
      <c r="J229" s="196">
        <f t="shared" si="87"/>
        <v>3000</v>
      </c>
      <c r="K229" s="196">
        <f t="shared" si="82"/>
        <v>2</v>
      </c>
      <c r="L229" s="197">
        <f t="shared" si="83"/>
        <v>23.108437499999997</v>
      </c>
      <c r="M229" s="195" t="str">
        <f t="shared" si="91"/>
        <v xml:space="preserve"> </v>
      </c>
      <c r="N229" s="196"/>
      <c r="O229" s="196"/>
      <c r="P229" s="197" t="str">
        <f t="shared" si="92"/>
        <v xml:space="preserve"> </v>
      </c>
      <c r="Q229" s="195">
        <f t="shared" si="102"/>
        <v>25</v>
      </c>
      <c r="R229" s="196">
        <f t="shared" si="77"/>
        <v>3000</v>
      </c>
      <c r="S229" s="196">
        <f t="shared" si="93"/>
        <v>2</v>
      </c>
      <c r="T229" s="197">
        <f t="shared" si="103"/>
        <v>23.108437499999997</v>
      </c>
      <c r="U229" s="166" t="str">
        <f t="shared" si="88"/>
        <v xml:space="preserve"> </v>
      </c>
      <c r="V229" s="167">
        <f t="shared" si="94"/>
        <v>0</v>
      </c>
      <c r="W229" s="167">
        <f t="shared" si="89"/>
        <v>0</v>
      </c>
      <c r="X229" s="168" t="str">
        <f t="shared" si="84"/>
        <v xml:space="preserve"> </v>
      </c>
      <c r="Y229" s="164">
        <f t="shared" si="85"/>
        <v>25</v>
      </c>
      <c r="Z229" s="165">
        <f t="shared" si="95"/>
        <v>6</v>
      </c>
      <c r="AA229" s="166">
        <f t="shared" si="90"/>
        <v>25</v>
      </c>
      <c r="AB229" s="167">
        <f t="shared" si="96"/>
        <v>639</v>
      </c>
      <c r="AC229" s="167">
        <f t="shared" si="97"/>
        <v>2</v>
      </c>
      <c r="AD229" s="168">
        <f t="shared" si="86"/>
        <v>4.9220971874999995</v>
      </c>
    </row>
    <row r="230" spans="1:30" s="203" customFormat="1" ht="12.75" hidden="1">
      <c r="A230" s="189">
        <v>223</v>
      </c>
      <c r="B230" s="227" t="s">
        <v>166</v>
      </c>
      <c r="C230" s="229" t="s">
        <v>167</v>
      </c>
      <c r="D230" s="231" t="s">
        <v>17</v>
      </c>
      <c r="E230" s="166">
        <v>25</v>
      </c>
      <c r="F230" s="210">
        <v>9150</v>
      </c>
      <c r="G230" s="211">
        <v>6</v>
      </c>
      <c r="H230" s="194">
        <f t="shared" si="80"/>
        <v>213.55662515624999</v>
      </c>
      <c r="I230" s="195">
        <f t="shared" si="81"/>
        <v>25</v>
      </c>
      <c r="J230" s="196">
        <f t="shared" si="87"/>
        <v>2850</v>
      </c>
      <c r="K230" s="196">
        <f t="shared" si="82"/>
        <v>6</v>
      </c>
      <c r="L230" s="197">
        <f t="shared" si="83"/>
        <v>65.85904687499999</v>
      </c>
      <c r="M230" s="195" t="str">
        <f t="shared" si="91"/>
        <v xml:space="preserve"> </v>
      </c>
      <c r="N230" s="196"/>
      <c r="O230" s="196"/>
      <c r="P230" s="197" t="str">
        <f t="shared" si="92"/>
        <v xml:space="preserve"> </v>
      </c>
      <c r="Q230" s="195">
        <f t="shared" si="102"/>
        <v>25</v>
      </c>
      <c r="R230" s="196">
        <f t="shared" si="77"/>
        <v>2850</v>
      </c>
      <c r="S230" s="196">
        <f t="shared" si="93"/>
        <v>6</v>
      </c>
      <c r="T230" s="197">
        <f t="shared" si="103"/>
        <v>65.85904687499999</v>
      </c>
      <c r="U230" s="166" t="str">
        <f t="shared" si="88"/>
        <v xml:space="preserve"> </v>
      </c>
      <c r="V230" s="167">
        <f t="shared" si="94"/>
        <v>0</v>
      </c>
      <c r="W230" s="167">
        <f t="shared" si="89"/>
        <v>0</v>
      </c>
      <c r="X230" s="168" t="str">
        <f t="shared" si="84"/>
        <v xml:space="preserve"> </v>
      </c>
      <c r="Y230" s="164">
        <f t="shared" si="85"/>
        <v>25</v>
      </c>
      <c r="Z230" s="165">
        <f t="shared" si="95"/>
        <v>18</v>
      </c>
      <c r="AA230" s="166">
        <f t="shared" si="90"/>
        <v>25</v>
      </c>
      <c r="AB230" s="167">
        <f t="shared" si="96"/>
        <v>489</v>
      </c>
      <c r="AC230" s="167">
        <f t="shared" si="97"/>
        <v>6</v>
      </c>
      <c r="AD230" s="168">
        <f t="shared" si="86"/>
        <v>11.300025937499999</v>
      </c>
    </row>
    <row r="231" spans="1:30" s="203" customFormat="1" ht="12.75" hidden="1">
      <c r="A231" s="189">
        <v>224</v>
      </c>
      <c r="B231" s="227" t="s">
        <v>166</v>
      </c>
      <c r="C231" s="229" t="s">
        <v>167</v>
      </c>
      <c r="D231" s="231" t="s">
        <v>17</v>
      </c>
      <c r="E231" s="166">
        <v>25</v>
      </c>
      <c r="F231" s="210">
        <v>9250</v>
      </c>
      <c r="G231" s="211">
        <v>4</v>
      </c>
      <c r="H231" s="194">
        <f t="shared" si="80"/>
        <v>143.9270515625</v>
      </c>
      <c r="I231" s="195">
        <f t="shared" si="81"/>
        <v>25</v>
      </c>
      <c r="J231" s="196">
        <f t="shared" si="87"/>
        <v>2750</v>
      </c>
      <c r="K231" s="196">
        <f t="shared" si="82"/>
        <v>4</v>
      </c>
      <c r="L231" s="197">
        <f t="shared" si="83"/>
        <v>42.365468749999998</v>
      </c>
      <c r="M231" s="195" t="str">
        <f t="shared" si="91"/>
        <v xml:space="preserve"> </v>
      </c>
      <c r="N231" s="196"/>
      <c r="O231" s="196"/>
      <c r="P231" s="197" t="str">
        <f t="shared" si="92"/>
        <v xml:space="preserve"> </v>
      </c>
      <c r="Q231" s="195">
        <f t="shared" si="102"/>
        <v>25</v>
      </c>
      <c r="R231" s="196">
        <f t="shared" si="77"/>
        <v>2750</v>
      </c>
      <c r="S231" s="196">
        <f t="shared" si="93"/>
        <v>4</v>
      </c>
      <c r="T231" s="197">
        <f t="shared" si="103"/>
        <v>42.365468749999998</v>
      </c>
      <c r="U231" s="166" t="str">
        <f t="shared" si="88"/>
        <v xml:space="preserve"> </v>
      </c>
      <c r="V231" s="167">
        <f t="shared" si="94"/>
        <v>0</v>
      </c>
      <c r="W231" s="167">
        <f t="shared" si="89"/>
        <v>0</v>
      </c>
      <c r="X231" s="168" t="str">
        <f t="shared" si="84"/>
        <v xml:space="preserve"> </v>
      </c>
      <c r="Y231" s="164">
        <f t="shared" si="85"/>
        <v>25</v>
      </c>
      <c r="Z231" s="165">
        <f t="shared" si="95"/>
        <v>12</v>
      </c>
      <c r="AA231" s="166">
        <f t="shared" si="90"/>
        <v>25</v>
      </c>
      <c r="AB231" s="167">
        <f t="shared" si="96"/>
        <v>389</v>
      </c>
      <c r="AC231" s="167">
        <f t="shared" si="97"/>
        <v>4</v>
      </c>
      <c r="AD231" s="168">
        <f t="shared" si="86"/>
        <v>5.9927881249999997</v>
      </c>
    </row>
    <row r="232" spans="1:30" s="203" customFormat="1" ht="12.75" hidden="1">
      <c r="A232" s="189">
        <v>225</v>
      </c>
      <c r="B232" s="227" t="s">
        <v>166</v>
      </c>
      <c r="C232" s="229" t="s">
        <v>167</v>
      </c>
      <c r="D232" s="231" t="s">
        <v>17</v>
      </c>
      <c r="E232" s="166">
        <v>25</v>
      </c>
      <c r="F232" s="210">
        <v>9450</v>
      </c>
      <c r="G232" s="211">
        <v>4</v>
      </c>
      <c r="H232" s="194">
        <f t="shared" si="80"/>
        <v>147.03898781250001</v>
      </c>
      <c r="I232" s="195">
        <f t="shared" si="81"/>
        <v>25</v>
      </c>
      <c r="J232" s="196">
        <f t="shared" si="87"/>
        <v>2550</v>
      </c>
      <c r="K232" s="196">
        <f t="shared" si="82"/>
        <v>4</v>
      </c>
      <c r="L232" s="197">
        <f t="shared" si="83"/>
        <v>39.284343749999998</v>
      </c>
      <c r="M232" s="195" t="str">
        <f t="shared" si="91"/>
        <v xml:space="preserve"> </v>
      </c>
      <c r="N232" s="196"/>
      <c r="O232" s="196"/>
      <c r="P232" s="197" t="str">
        <f t="shared" si="92"/>
        <v xml:space="preserve"> </v>
      </c>
      <c r="Q232" s="195">
        <f t="shared" si="102"/>
        <v>25</v>
      </c>
      <c r="R232" s="196">
        <f t="shared" si="77"/>
        <v>2550</v>
      </c>
      <c r="S232" s="196">
        <f t="shared" si="93"/>
        <v>4</v>
      </c>
      <c r="T232" s="197">
        <f t="shared" si="103"/>
        <v>39.284343749999998</v>
      </c>
      <c r="U232" s="166" t="str">
        <f t="shared" si="88"/>
        <v xml:space="preserve"> </v>
      </c>
      <c r="V232" s="167">
        <f t="shared" si="94"/>
        <v>0</v>
      </c>
      <c r="W232" s="167">
        <f t="shared" si="89"/>
        <v>0</v>
      </c>
      <c r="X232" s="168" t="str">
        <f t="shared" si="84"/>
        <v xml:space="preserve"> </v>
      </c>
      <c r="Y232" s="164">
        <f t="shared" si="85"/>
        <v>25</v>
      </c>
      <c r="Z232" s="165">
        <f t="shared" si="95"/>
        <v>12</v>
      </c>
      <c r="AA232" s="166">
        <f t="shared" si="90"/>
        <v>25</v>
      </c>
      <c r="AB232" s="167">
        <f t="shared" si="96"/>
        <v>189</v>
      </c>
      <c r="AC232" s="167">
        <f t="shared" si="97"/>
        <v>4</v>
      </c>
      <c r="AD232" s="168">
        <f t="shared" si="86"/>
        <v>2.9116631249999996</v>
      </c>
    </row>
    <row r="233" spans="1:30" s="203" customFormat="1" ht="12.75" hidden="1">
      <c r="A233" s="189">
        <v>226</v>
      </c>
      <c r="B233" s="227" t="s">
        <v>166</v>
      </c>
      <c r="C233" s="229" t="s">
        <v>167</v>
      </c>
      <c r="D233" s="231" t="s">
        <v>17</v>
      </c>
      <c r="E233" s="166">
        <v>25</v>
      </c>
      <c r="F233" s="210">
        <v>9950</v>
      </c>
      <c r="G233" s="211">
        <v>4</v>
      </c>
      <c r="H233" s="194">
        <f t="shared" si="80"/>
        <v>154.8188284375</v>
      </c>
      <c r="I233" s="195">
        <f t="shared" si="81"/>
        <v>25</v>
      </c>
      <c r="J233" s="196">
        <f t="shared" si="87"/>
        <v>2050</v>
      </c>
      <c r="K233" s="196">
        <f t="shared" si="82"/>
        <v>4</v>
      </c>
      <c r="L233" s="197">
        <f t="shared" si="83"/>
        <v>31.581531249999998</v>
      </c>
      <c r="M233" s="195" t="str">
        <f t="shared" si="91"/>
        <v xml:space="preserve"> </v>
      </c>
      <c r="N233" s="196"/>
      <c r="O233" s="196"/>
      <c r="P233" s="197" t="str">
        <f t="shared" si="92"/>
        <v xml:space="preserve"> </v>
      </c>
      <c r="Q233" s="195">
        <f t="shared" si="102"/>
        <v>25</v>
      </c>
      <c r="R233" s="196">
        <f t="shared" si="77"/>
        <v>2050</v>
      </c>
      <c r="S233" s="196">
        <f t="shared" si="93"/>
        <v>4</v>
      </c>
      <c r="T233" s="197">
        <f t="shared" si="103"/>
        <v>31.581531249999998</v>
      </c>
      <c r="U233" s="166" t="str">
        <f t="shared" si="88"/>
        <v xml:space="preserve"> </v>
      </c>
      <c r="V233" s="167">
        <f t="shared" si="94"/>
        <v>0</v>
      </c>
      <c r="W233" s="167">
        <f t="shared" si="89"/>
        <v>0</v>
      </c>
      <c r="X233" s="168" t="str">
        <f t="shared" si="84"/>
        <v xml:space="preserve"> </v>
      </c>
      <c r="Y233" s="164">
        <f t="shared" si="85"/>
        <v>25</v>
      </c>
      <c r="Z233" s="165">
        <f t="shared" si="95"/>
        <v>8</v>
      </c>
      <c r="AA233" s="166">
        <f t="shared" si="90"/>
        <v>25</v>
      </c>
      <c r="AB233" s="167">
        <f t="shared" si="96"/>
        <v>476</v>
      </c>
      <c r="AC233" s="167">
        <f t="shared" si="97"/>
        <v>4</v>
      </c>
      <c r="AD233" s="168">
        <f t="shared" si="86"/>
        <v>7.333077499999999</v>
      </c>
    </row>
    <row r="234" spans="1:30" s="203" customFormat="1" ht="12.75" hidden="1">
      <c r="A234" s="189">
        <v>227</v>
      </c>
      <c r="B234" s="228" t="s">
        <v>169</v>
      </c>
      <c r="C234" s="229" t="s">
        <v>170</v>
      </c>
      <c r="D234" s="231" t="s">
        <v>17</v>
      </c>
      <c r="E234" s="166">
        <v>16</v>
      </c>
      <c r="F234" s="210">
        <v>10200</v>
      </c>
      <c r="G234" s="211">
        <v>2</v>
      </c>
      <c r="H234" s="194">
        <f t="shared" si="80"/>
        <v>32.503551743999999</v>
      </c>
      <c r="I234" s="195">
        <f t="shared" si="81"/>
        <v>16</v>
      </c>
      <c r="J234" s="196">
        <f t="shared" si="87"/>
        <v>1800</v>
      </c>
      <c r="K234" s="196">
        <f t="shared" si="82"/>
        <v>2</v>
      </c>
      <c r="L234" s="197">
        <f t="shared" si="83"/>
        <v>5.6791295999999996</v>
      </c>
      <c r="M234" s="195" t="str">
        <f t="shared" si="91"/>
        <v xml:space="preserve"> </v>
      </c>
      <c r="N234" s="196"/>
      <c r="O234" s="196"/>
      <c r="P234" s="197" t="str">
        <f t="shared" si="92"/>
        <v xml:space="preserve"> </v>
      </c>
      <c r="Q234" s="195">
        <f t="shared" si="102"/>
        <v>16</v>
      </c>
      <c r="R234" s="196">
        <f t="shared" si="77"/>
        <v>1800</v>
      </c>
      <c r="S234" s="196">
        <f t="shared" si="93"/>
        <v>2</v>
      </c>
      <c r="T234" s="197">
        <f t="shared" si="103"/>
        <v>5.6791295999999996</v>
      </c>
      <c r="U234" s="166" t="str">
        <f t="shared" si="88"/>
        <v xml:space="preserve"> </v>
      </c>
      <c r="V234" s="167">
        <f t="shared" si="94"/>
        <v>0</v>
      </c>
      <c r="W234" s="167">
        <f t="shared" si="89"/>
        <v>0</v>
      </c>
      <c r="X234" s="168" t="str">
        <f t="shared" si="84"/>
        <v xml:space="preserve"> </v>
      </c>
      <c r="Y234" s="164">
        <f t="shared" si="85"/>
        <v>16</v>
      </c>
      <c r="Z234" s="165">
        <f t="shared" si="95"/>
        <v>6</v>
      </c>
      <c r="AA234" s="166">
        <f t="shared" si="90"/>
        <v>16</v>
      </c>
      <c r="AB234" s="167">
        <f t="shared" si="96"/>
        <v>375</v>
      </c>
      <c r="AC234" s="167">
        <f t="shared" si="97"/>
        <v>2</v>
      </c>
      <c r="AD234" s="168">
        <f t="shared" si="86"/>
        <v>1.183152</v>
      </c>
    </row>
    <row r="235" spans="1:30" s="203" customFormat="1" ht="12.75" hidden="1">
      <c r="A235" s="189">
        <v>228</v>
      </c>
      <c r="B235" s="228" t="s">
        <v>169</v>
      </c>
      <c r="C235" s="229" t="s">
        <v>170</v>
      </c>
      <c r="D235" s="231" t="s">
        <v>17</v>
      </c>
      <c r="E235" s="166">
        <v>16</v>
      </c>
      <c r="F235" s="210">
        <v>7600</v>
      </c>
      <c r="G235" s="211">
        <v>4</v>
      </c>
      <c r="H235" s="194">
        <f t="shared" si="80"/>
        <v>48.436665343999998</v>
      </c>
      <c r="I235" s="195">
        <f t="shared" si="81"/>
        <v>16</v>
      </c>
      <c r="J235" s="196">
        <f t="shared" si="87"/>
        <v>4400</v>
      </c>
      <c r="K235" s="196">
        <f t="shared" si="82"/>
        <v>4</v>
      </c>
      <c r="L235" s="197">
        <f t="shared" si="83"/>
        <v>27.764633599999996</v>
      </c>
      <c r="M235" s="195" t="str">
        <f t="shared" si="91"/>
        <v xml:space="preserve"> </v>
      </c>
      <c r="N235" s="196"/>
      <c r="O235" s="196"/>
      <c r="P235" s="197" t="str">
        <f t="shared" si="92"/>
        <v xml:space="preserve"> </v>
      </c>
      <c r="Q235" s="195">
        <f t="shared" si="102"/>
        <v>16</v>
      </c>
      <c r="R235" s="196">
        <f t="shared" si="77"/>
        <v>4400</v>
      </c>
      <c r="S235" s="196">
        <f t="shared" si="93"/>
        <v>4</v>
      </c>
      <c r="T235" s="197">
        <f t="shared" si="103"/>
        <v>27.764633599999996</v>
      </c>
      <c r="U235" s="166" t="str">
        <f t="shared" si="88"/>
        <v xml:space="preserve"> </v>
      </c>
      <c r="V235" s="167">
        <f t="shared" si="94"/>
        <v>0</v>
      </c>
      <c r="W235" s="167">
        <f t="shared" si="89"/>
        <v>0</v>
      </c>
      <c r="X235" s="168" t="str">
        <f t="shared" si="84"/>
        <v xml:space="preserve"> </v>
      </c>
      <c r="Y235" s="164">
        <f t="shared" si="85"/>
        <v>16</v>
      </c>
      <c r="Z235" s="165">
        <f t="shared" si="95"/>
        <v>36</v>
      </c>
      <c r="AA235" s="166">
        <f t="shared" si="90"/>
        <v>16</v>
      </c>
      <c r="AB235" s="167">
        <f t="shared" si="96"/>
        <v>125</v>
      </c>
      <c r="AC235" s="167">
        <f t="shared" si="97"/>
        <v>4</v>
      </c>
      <c r="AD235" s="168">
        <f t="shared" si="86"/>
        <v>0.78876799999999991</v>
      </c>
    </row>
    <row r="236" spans="1:30" s="203" customFormat="1" ht="12.75" hidden="1">
      <c r="A236" s="189">
        <v>229</v>
      </c>
      <c r="B236" s="228" t="s">
        <v>169</v>
      </c>
      <c r="C236" s="229" t="s">
        <v>170</v>
      </c>
      <c r="D236" s="231" t="s">
        <v>17</v>
      </c>
      <c r="E236" s="166">
        <v>16</v>
      </c>
      <c r="F236" s="210">
        <v>9000</v>
      </c>
      <c r="G236" s="211">
        <v>8</v>
      </c>
      <c r="H236" s="194">
        <f t="shared" si="80"/>
        <v>114.71841791999999</v>
      </c>
      <c r="I236" s="195">
        <f t="shared" si="81"/>
        <v>16</v>
      </c>
      <c r="J236" s="196">
        <f t="shared" si="87"/>
        <v>3000</v>
      </c>
      <c r="K236" s="196">
        <f t="shared" si="82"/>
        <v>8</v>
      </c>
      <c r="L236" s="197">
        <f t="shared" si="83"/>
        <v>37.860863999999999</v>
      </c>
      <c r="M236" s="195" t="str">
        <f t="shared" si="91"/>
        <v xml:space="preserve"> </v>
      </c>
      <c r="N236" s="196"/>
      <c r="O236" s="196"/>
      <c r="P236" s="197" t="str">
        <f t="shared" si="92"/>
        <v xml:space="preserve"> </v>
      </c>
      <c r="Q236" s="195">
        <f t="shared" si="102"/>
        <v>16</v>
      </c>
      <c r="R236" s="196">
        <f t="shared" si="77"/>
        <v>3000</v>
      </c>
      <c r="S236" s="196">
        <f t="shared" si="93"/>
        <v>8</v>
      </c>
      <c r="T236" s="197">
        <f t="shared" si="103"/>
        <v>37.860863999999999</v>
      </c>
      <c r="U236" s="166" t="str">
        <f t="shared" si="88"/>
        <v xml:space="preserve"> </v>
      </c>
      <c r="V236" s="167">
        <f t="shared" si="94"/>
        <v>0</v>
      </c>
      <c r="W236" s="167">
        <f t="shared" si="89"/>
        <v>0</v>
      </c>
      <c r="X236" s="168" t="str">
        <f t="shared" si="84"/>
        <v xml:space="preserve"> </v>
      </c>
      <c r="Y236" s="164">
        <f t="shared" si="85"/>
        <v>16</v>
      </c>
      <c r="Z236" s="165">
        <f t="shared" si="95"/>
        <v>48</v>
      </c>
      <c r="AA236" s="166">
        <f t="shared" si="90"/>
        <v>16</v>
      </c>
      <c r="AB236" s="167">
        <f t="shared" si="96"/>
        <v>150</v>
      </c>
      <c r="AC236" s="167">
        <f t="shared" si="97"/>
        <v>8</v>
      </c>
      <c r="AD236" s="168">
        <f t="shared" si="86"/>
        <v>1.8930431999999999</v>
      </c>
    </row>
    <row r="237" spans="1:30" s="203" customFormat="1" ht="12.75" hidden="1">
      <c r="A237" s="189">
        <v>230</v>
      </c>
      <c r="B237" s="228" t="s">
        <v>169</v>
      </c>
      <c r="C237" s="229" t="s">
        <v>170</v>
      </c>
      <c r="D237" s="231" t="s">
        <v>17</v>
      </c>
      <c r="E237" s="166">
        <v>16</v>
      </c>
      <c r="F237" s="210">
        <v>9020</v>
      </c>
      <c r="G237" s="211">
        <v>8</v>
      </c>
      <c r="H237" s="194">
        <f t="shared" si="80"/>
        <v>114.97334773760001</v>
      </c>
      <c r="I237" s="195">
        <f t="shared" si="81"/>
        <v>16</v>
      </c>
      <c r="J237" s="196">
        <f t="shared" si="87"/>
        <v>2980</v>
      </c>
      <c r="K237" s="196">
        <f t="shared" si="82"/>
        <v>8</v>
      </c>
      <c r="L237" s="197">
        <f t="shared" si="83"/>
        <v>37.608458239999997</v>
      </c>
      <c r="M237" s="195" t="str">
        <f t="shared" si="91"/>
        <v xml:space="preserve"> </v>
      </c>
      <c r="N237" s="196"/>
      <c r="O237" s="196"/>
      <c r="P237" s="197" t="str">
        <f t="shared" si="92"/>
        <v xml:space="preserve"> </v>
      </c>
      <c r="Q237" s="195">
        <f t="shared" si="102"/>
        <v>16</v>
      </c>
      <c r="R237" s="196">
        <f t="shared" si="77"/>
        <v>2980</v>
      </c>
      <c r="S237" s="196">
        <f t="shared" si="93"/>
        <v>8</v>
      </c>
      <c r="T237" s="197">
        <f t="shared" si="103"/>
        <v>37.608458239999997</v>
      </c>
      <c r="U237" s="166" t="str">
        <f t="shared" si="88"/>
        <v xml:space="preserve"> </v>
      </c>
      <c r="V237" s="167">
        <f t="shared" si="94"/>
        <v>0</v>
      </c>
      <c r="W237" s="167">
        <f t="shared" si="89"/>
        <v>0</v>
      </c>
      <c r="X237" s="168" t="str">
        <f t="shared" si="84"/>
        <v xml:space="preserve"> </v>
      </c>
      <c r="Y237" s="164">
        <f t="shared" si="85"/>
        <v>16</v>
      </c>
      <c r="Z237" s="165">
        <f t="shared" si="95"/>
        <v>48</v>
      </c>
      <c r="AA237" s="166">
        <f t="shared" si="90"/>
        <v>16</v>
      </c>
      <c r="AB237" s="167">
        <f t="shared" si="96"/>
        <v>130</v>
      </c>
      <c r="AC237" s="167">
        <f t="shared" si="97"/>
        <v>8</v>
      </c>
      <c r="AD237" s="168">
        <f t="shared" si="86"/>
        <v>1.6406374399999999</v>
      </c>
    </row>
    <row r="238" spans="1:30" s="203" customFormat="1" ht="12.75" hidden="1">
      <c r="A238" s="189">
        <v>231</v>
      </c>
      <c r="B238" s="228" t="s">
        <v>169</v>
      </c>
      <c r="C238" s="229" t="s">
        <v>170</v>
      </c>
      <c r="D238" s="231" t="s">
        <v>17</v>
      </c>
      <c r="E238" s="166">
        <v>16</v>
      </c>
      <c r="F238" s="210">
        <v>9400</v>
      </c>
      <c r="G238" s="211">
        <v>8</v>
      </c>
      <c r="H238" s="194">
        <f t="shared" si="80"/>
        <v>119.81701427199999</v>
      </c>
      <c r="I238" s="195">
        <f t="shared" si="81"/>
        <v>16</v>
      </c>
      <c r="J238" s="196">
        <f t="shared" si="87"/>
        <v>2600</v>
      </c>
      <c r="K238" s="196">
        <f t="shared" si="82"/>
        <v>8</v>
      </c>
      <c r="L238" s="197">
        <f t="shared" si="83"/>
        <v>32.812748799999994</v>
      </c>
      <c r="M238" s="195" t="str">
        <f t="shared" si="91"/>
        <v xml:space="preserve"> </v>
      </c>
      <c r="N238" s="196"/>
      <c r="O238" s="196"/>
      <c r="P238" s="197" t="str">
        <f t="shared" si="92"/>
        <v xml:space="preserve"> </v>
      </c>
      <c r="Q238" s="195">
        <f t="shared" si="102"/>
        <v>16</v>
      </c>
      <c r="R238" s="196">
        <f t="shared" si="77"/>
        <v>2600</v>
      </c>
      <c r="S238" s="196">
        <f t="shared" si="93"/>
        <v>8</v>
      </c>
      <c r="T238" s="197">
        <f t="shared" si="103"/>
        <v>32.812748799999994</v>
      </c>
      <c r="U238" s="166" t="str">
        <f t="shared" si="88"/>
        <v xml:space="preserve"> </v>
      </c>
      <c r="V238" s="167">
        <f t="shared" si="94"/>
        <v>0</v>
      </c>
      <c r="W238" s="167">
        <f t="shared" si="89"/>
        <v>0</v>
      </c>
      <c r="X238" s="168" t="str">
        <f t="shared" si="84"/>
        <v xml:space="preserve"> </v>
      </c>
      <c r="Y238" s="164">
        <f t="shared" si="85"/>
        <v>16</v>
      </c>
      <c r="Z238" s="165">
        <f t="shared" si="95"/>
        <v>40</v>
      </c>
      <c r="AA238" s="166">
        <f t="shared" si="90"/>
        <v>16</v>
      </c>
      <c r="AB238" s="167">
        <f t="shared" si="96"/>
        <v>225</v>
      </c>
      <c r="AC238" s="167">
        <f t="shared" si="97"/>
        <v>8</v>
      </c>
      <c r="AD238" s="168">
        <f t="shared" si="86"/>
        <v>2.8395647999999998</v>
      </c>
    </row>
    <row r="239" spans="1:30" s="203" customFormat="1" ht="12.75" hidden="1">
      <c r="A239" s="189">
        <v>232</v>
      </c>
      <c r="B239" s="228" t="s">
        <v>169</v>
      </c>
      <c r="C239" s="229" t="s">
        <v>170</v>
      </c>
      <c r="D239" s="231" t="s">
        <v>17</v>
      </c>
      <c r="E239" s="166">
        <v>16</v>
      </c>
      <c r="F239" s="210">
        <v>9550</v>
      </c>
      <c r="G239" s="211">
        <v>8</v>
      </c>
      <c r="H239" s="194">
        <f t="shared" si="80"/>
        <v>121.72898790399999</v>
      </c>
      <c r="I239" s="195">
        <f t="shared" si="81"/>
        <v>16</v>
      </c>
      <c r="J239" s="196">
        <f t="shared" si="87"/>
        <v>2450</v>
      </c>
      <c r="K239" s="196">
        <f t="shared" si="82"/>
        <v>8</v>
      </c>
      <c r="L239" s="197">
        <f t="shared" si="83"/>
        <v>30.919705599999997</v>
      </c>
      <c r="M239" s="195" t="str">
        <f t="shared" si="91"/>
        <v xml:space="preserve"> </v>
      </c>
      <c r="N239" s="196"/>
      <c r="O239" s="196"/>
      <c r="P239" s="197" t="str">
        <f t="shared" si="92"/>
        <v xml:space="preserve"> </v>
      </c>
      <c r="Q239" s="195">
        <f t="shared" si="102"/>
        <v>16</v>
      </c>
      <c r="R239" s="196">
        <f t="shared" si="77"/>
        <v>2450</v>
      </c>
      <c r="S239" s="196">
        <f t="shared" si="93"/>
        <v>8</v>
      </c>
      <c r="T239" s="197">
        <f t="shared" si="103"/>
        <v>30.919705599999997</v>
      </c>
      <c r="U239" s="166" t="str">
        <f t="shared" si="88"/>
        <v xml:space="preserve"> </v>
      </c>
      <c r="V239" s="167">
        <f t="shared" si="94"/>
        <v>0</v>
      </c>
      <c r="W239" s="167">
        <f t="shared" si="89"/>
        <v>0</v>
      </c>
      <c r="X239" s="168" t="str">
        <f t="shared" si="84"/>
        <v xml:space="preserve"> </v>
      </c>
      <c r="Y239" s="164">
        <f t="shared" si="85"/>
        <v>16</v>
      </c>
      <c r="Z239" s="165">
        <f t="shared" si="95"/>
        <v>40</v>
      </c>
      <c r="AA239" s="166">
        <f t="shared" si="90"/>
        <v>16</v>
      </c>
      <c r="AB239" s="167">
        <f t="shared" si="96"/>
        <v>75</v>
      </c>
      <c r="AC239" s="167">
        <f t="shared" si="97"/>
        <v>8</v>
      </c>
      <c r="AD239" s="168">
        <f t="shared" si="86"/>
        <v>0.94652159999999996</v>
      </c>
    </row>
    <row r="240" spans="1:30" s="203" customFormat="1" ht="12.75" hidden="1">
      <c r="A240" s="189">
        <v>233</v>
      </c>
      <c r="B240" s="228" t="s">
        <v>169</v>
      </c>
      <c r="C240" s="229" t="s">
        <v>170</v>
      </c>
      <c r="D240" s="231" t="s">
        <v>17</v>
      </c>
      <c r="E240" s="166">
        <v>16</v>
      </c>
      <c r="F240" s="210">
        <v>9700</v>
      </c>
      <c r="G240" s="211">
        <v>2</v>
      </c>
      <c r="H240" s="194">
        <f t="shared" si="80"/>
        <v>30.910240383999998</v>
      </c>
      <c r="I240" s="195">
        <f t="shared" si="81"/>
        <v>16</v>
      </c>
      <c r="J240" s="196">
        <f t="shared" si="87"/>
        <v>2300</v>
      </c>
      <c r="K240" s="196">
        <f t="shared" si="82"/>
        <v>2</v>
      </c>
      <c r="L240" s="197">
        <f t="shared" si="83"/>
        <v>7.2566655999999998</v>
      </c>
      <c r="M240" s="195" t="str">
        <f t="shared" si="91"/>
        <v xml:space="preserve"> </v>
      </c>
      <c r="N240" s="196"/>
      <c r="O240" s="196"/>
      <c r="P240" s="197" t="str">
        <f t="shared" si="92"/>
        <v xml:space="preserve"> </v>
      </c>
      <c r="Q240" s="195">
        <f t="shared" si="102"/>
        <v>16</v>
      </c>
      <c r="R240" s="196">
        <f t="shared" si="77"/>
        <v>2300</v>
      </c>
      <c r="S240" s="196">
        <f t="shared" si="93"/>
        <v>2</v>
      </c>
      <c r="T240" s="197">
        <f t="shared" si="103"/>
        <v>7.2566655999999998</v>
      </c>
      <c r="U240" s="166" t="str">
        <f t="shared" si="88"/>
        <v xml:space="preserve"> </v>
      </c>
      <c r="V240" s="167">
        <f t="shared" si="94"/>
        <v>0</v>
      </c>
      <c r="W240" s="167">
        <f t="shared" si="89"/>
        <v>0</v>
      </c>
      <c r="X240" s="168" t="str">
        <f t="shared" si="84"/>
        <v xml:space="preserve"> </v>
      </c>
      <c r="Y240" s="164">
        <f t="shared" si="85"/>
        <v>16</v>
      </c>
      <c r="Z240" s="165">
        <f t="shared" si="95"/>
        <v>8</v>
      </c>
      <c r="AA240" s="166">
        <f t="shared" si="90"/>
        <v>16</v>
      </c>
      <c r="AB240" s="167">
        <f t="shared" si="96"/>
        <v>400</v>
      </c>
      <c r="AC240" s="167">
        <f t="shared" si="97"/>
        <v>2</v>
      </c>
      <c r="AD240" s="168">
        <f t="shared" si="86"/>
        <v>1.2620288</v>
      </c>
    </row>
    <row r="241" spans="1:30" s="203" customFormat="1" ht="12.75">
      <c r="A241" s="189">
        <v>234</v>
      </c>
      <c r="B241" s="228" t="s">
        <v>169</v>
      </c>
      <c r="C241" s="229" t="s">
        <v>170</v>
      </c>
      <c r="D241" s="231" t="s">
        <v>17</v>
      </c>
      <c r="E241" s="166">
        <v>20</v>
      </c>
      <c r="F241" s="210">
        <v>10900</v>
      </c>
      <c r="G241" s="211">
        <v>4</v>
      </c>
      <c r="H241" s="194">
        <f t="shared" si="80"/>
        <v>108.54433640000001</v>
      </c>
      <c r="I241" s="195">
        <f t="shared" si="81"/>
        <v>20</v>
      </c>
      <c r="J241" s="196">
        <f t="shared" si="87"/>
        <v>1100</v>
      </c>
      <c r="K241" s="196">
        <f t="shared" si="82"/>
        <v>4</v>
      </c>
      <c r="L241" s="197">
        <f t="shared" si="83"/>
        <v>10.845559999999999</v>
      </c>
      <c r="M241" s="195" t="str">
        <f t="shared" si="91"/>
        <v xml:space="preserve"> </v>
      </c>
      <c r="N241" s="196"/>
      <c r="O241" s="196"/>
      <c r="P241" s="197" t="str">
        <f t="shared" si="92"/>
        <v xml:space="preserve"> </v>
      </c>
      <c r="Q241" s="195">
        <f t="shared" ref="Q241:Q247" si="104">IF(R241&gt;0,$E241," ")</f>
        <v>20</v>
      </c>
      <c r="R241" s="196">
        <f t="shared" si="77"/>
        <v>1100</v>
      </c>
      <c r="S241" s="196">
        <f t="shared" si="93"/>
        <v>4</v>
      </c>
      <c r="T241" s="197">
        <f t="shared" ref="T241:T247" si="105">IF(R241&gt;0,$E241*$E241*R241*3.14/4*0.00000785*S241," ")</f>
        <v>10.845559999999999</v>
      </c>
      <c r="U241" s="166" t="str">
        <f t="shared" si="88"/>
        <v xml:space="preserve"> </v>
      </c>
      <c r="V241" s="167">
        <f t="shared" si="94"/>
        <v>0</v>
      </c>
      <c r="W241" s="167">
        <f t="shared" si="89"/>
        <v>0</v>
      </c>
      <c r="X241" s="168" t="str">
        <f t="shared" si="84"/>
        <v xml:space="preserve"> </v>
      </c>
      <c r="Y241" s="164">
        <f t="shared" si="85"/>
        <v>20</v>
      </c>
      <c r="Z241" s="165">
        <f t="shared" si="95"/>
        <v>4</v>
      </c>
      <c r="AA241" s="166">
        <f t="shared" si="90"/>
        <v>20</v>
      </c>
      <c r="AB241" s="167">
        <f t="shared" si="96"/>
        <v>500</v>
      </c>
      <c r="AC241" s="167">
        <f t="shared" si="97"/>
        <v>4</v>
      </c>
      <c r="AD241" s="168">
        <f t="shared" si="86"/>
        <v>4.9297999999999993</v>
      </c>
    </row>
    <row r="242" spans="1:30" s="203" customFormat="1" ht="12.75">
      <c r="A242" s="189">
        <v>235</v>
      </c>
      <c r="B242" s="228" t="s">
        <v>169</v>
      </c>
      <c r="C242" s="229" t="s">
        <v>170</v>
      </c>
      <c r="D242" s="231" t="s">
        <v>17</v>
      </c>
      <c r="E242" s="166">
        <v>20</v>
      </c>
      <c r="F242" s="210">
        <v>11000</v>
      </c>
      <c r="G242" s="211">
        <v>4</v>
      </c>
      <c r="H242" s="194">
        <f t="shared" si="80"/>
        <v>109.540156</v>
      </c>
      <c r="I242" s="195">
        <f t="shared" si="81"/>
        <v>20</v>
      </c>
      <c r="J242" s="196">
        <f t="shared" si="87"/>
        <v>1000</v>
      </c>
      <c r="K242" s="196">
        <f t="shared" si="82"/>
        <v>4</v>
      </c>
      <c r="L242" s="197">
        <f t="shared" si="83"/>
        <v>9.8595999999999986</v>
      </c>
      <c r="M242" s="195" t="str">
        <f t="shared" si="91"/>
        <v xml:space="preserve"> </v>
      </c>
      <c r="N242" s="196"/>
      <c r="O242" s="196"/>
      <c r="P242" s="197" t="str">
        <f t="shared" si="92"/>
        <v xml:space="preserve"> </v>
      </c>
      <c r="Q242" s="195">
        <f t="shared" si="104"/>
        <v>20</v>
      </c>
      <c r="R242" s="196">
        <f t="shared" si="77"/>
        <v>1000</v>
      </c>
      <c r="S242" s="196">
        <f t="shared" si="93"/>
        <v>4</v>
      </c>
      <c r="T242" s="197">
        <f t="shared" si="105"/>
        <v>9.8595999999999986</v>
      </c>
      <c r="U242" s="166" t="str">
        <f t="shared" si="88"/>
        <v xml:space="preserve"> </v>
      </c>
      <c r="V242" s="167">
        <f t="shared" si="94"/>
        <v>0</v>
      </c>
      <c r="W242" s="167">
        <f t="shared" si="89"/>
        <v>0</v>
      </c>
      <c r="X242" s="168" t="str">
        <f t="shared" si="84"/>
        <v xml:space="preserve"> </v>
      </c>
      <c r="Y242" s="164">
        <f t="shared" si="85"/>
        <v>20</v>
      </c>
      <c r="Z242" s="165">
        <f t="shared" si="95"/>
        <v>4</v>
      </c>
      <c r="AA242" s="166">
        <f t="shared" si="90"/>
        <v>20</v>
      </c>
      <c r="AB242" s="167">
        <f t="shared" si="96"/>
        <v>400</v>
      </c>
      <c r="AC242" s="167">
        <f t="shared" si="97"/>
        <v>4</v>
      </c>
      <c r="AD242" s="168">
        <f t="shared" si="86"/>
        <v>3.9438399999999998</v>
      </c>
    </row>
    <row r="243" spans="1:30" s="203" customFormat="1" ht="12.75">
      <c r="A243" s="189">
        <v>236</v>
      </c>
      <c r="B243" s="228" t="s">
        <v>169</v>
      </c>
      <c r="C243" s="229" t="s">
        <v>170</v>
      </c>
      <c r="D243" s="231" t="s">
        <v>17</v>
      </c>
      <c r="E243" s="166">
        <v>20</v>
      </c>
      <c r="F243" s="210">
        <v>11045</v>
      </c>
      <c r="G243" s="211">
        <v>8</v>
      </c>
      <c r="H243" s="194">
        <f t="shared" si="80"/>
        <v>219.97654963999997</v>
      </c>
      <c r="I243" s="195">
        <f t="shared" si="81"/>
        <v>20</v>
      </c>
      <c r="J243" s="196">
        <f t="shared" si="87"/>
        <v>955</v>
      </c>
      <c r="K243" s="196">
        <f t="shared" si="82"/>
        <v>8</v>
      </c>
      <c r="L243" s="197">
        <f t="shared" si="83"/>
        <v>18.831835999999999</v>
      </c>
      <c r="M243" s="195" t="str">
        <f t="shared" si="91"/>
        <v xml:space="preserve"> </v>
      </c>
      <c r="N243" s="196"/>
      <c r="O243" s="196"/>
      <c r="P243" s="197" t="str">
        <f t="shared" si="92"/>
        <v xml:space="preserve"> </v>
      </c>
      <c r="Q243" s="195">
        <f t="shared" si="104"/>
        <v>20</v>
      </c>
      <c r="R243" s="196">
        <f t="shared" ref="R243:R306" si="106">IF($E243=25,IF((12000-$F243-N243)&gt;=787,12000-$F243-N243,0),IF($E243=20,IF((12000-$F243-N243)&gt;=600,12000-$F243-N243,0),IF($E243=16,IF((12000-$F243-N243)&gt;=475,12000-$F243-N243,0),0)))</f>
        <v>955</v>
      </c>
      <c r="S243" s="196">
        <f t="shared" si="93"/>
        <v>8</v>
      </c>
      <c r="T243" s="197">
        <f t="shared" si="105"/>
        <v>18.831835999999999</v>
      </c>
      <c r="U243" s="166" t="str">
        <f t="shared" si="88"/>
        <v xml:space="preserve"> </v>
      </c>
      <c r="V243" s="167">
        <f t="shared" si="94"/>
        <v>0</v>
      </c>
      <c r="W243" s="167">
        <f t="shared" si="89"/>
        <v>0</v>
      </c>
      <c r="X243" s="168" t="str">
        <f t="shared" si="84"/>
        <v xml:space="preserve"> </v>
      </c>
      <c r="Y243" s="164">
        <f t="shared" si="85"/>
        <v>20</v>
      </c>
      <c r="Z243" s="165">
        <f t="shared" si="95"/>
        <v>8</v>
      </c>
      <c r="AA243" s="166">
        <f t="shared" si="90"/>
        <v>20</v>
      </c>
      <c r="AB243" s="167">
        <f t="shared" si="96"/>
        <v>355</v>
      </c>
      <c r="AC243" s="167">
        <f t="shared" si="97"/>
        <v>8</v>
      </c>
      <c r="AD243" s="168">
        <f t="shared" si="86"/>
        <v>7.0003159999999998</v>
      </c>
    </row>
    <row r="244" spans="1:30" s="203" customFormat="1" ht="12.75">
      <c r="A244" s="189">
        <v>237</v>
      </c>
      <c r="B244" s="228" t="s">
        <v>169</v>
      </c>
      <c r="C244" s="229" t="s">
        <v>170</v>
      </c>
      <c r="D244" s="231" t="s">
        <v>17</v>
      </c>
      <c r="E244" s="166">
        <v>20</v>
      </c>
      <c r="F244" s="210">
        <v>11100</v>
      </c>
      <c r="G244" s="211">
        <v>4</v>
      </c>
      <c r="H244" s="194">
        <f t="shared" si="80"/>
        <v>110.5359756</v>
      </c>
      <c r="I244" s="195">
        <f t="shared" si="81"/>
        <v>20</v>
      </c>
      <c r="J244" s="196">
        <f t="shared" si="87"/>
        <v>900</v>
      </c>
      <c r="K244" s="196">
        <f t="shared" si="82"/>
        <v>4</v>
      </c>
      <c r="L244" s="197">
        <f t="shared" si="83"/>
        <v>8.87364</v>
      </c>
      <c r="M244" s="195" t="str">
        <f t="shared" si="91"/>
        <v xml:space="preserve"> </v>
      </c>
      <c r="N244" s="196"/>
      <c r="O244" s="196"/>
      <c r="P244" s="197" t="str">
        <f t="shared" si="92"/>
        <v xml:space="preserve"> </v>
      </c>
      <c r="Q244" s="195">
        <f t="shared" si="104"/>
        <v>20</v>
      </c>
      <c r="R244" s="196">
        <f t="shared" si="106"/>
        <v>900</v>
      </c>
      <c r="S244" s="196">
        <f t="shared" si="93"/>
        <v>4</v>
      </c>
      <c r="T244" s="197">
        <f t="shared" si="105"/>
        <v>8.87364</v>
      </c>
      <c r="U244" s="166" t="str">
        <f t="shared" si="88"/>
        <v xml:space="preserve"> </v>
      </c>
      <c r="V244" s="167">
        <f t="shared" si="94"/>
        <v>0</v>
      </c>
      <c r="W244" s="167">
        <f t="shared" si="89"/>
        <v>0</v>
      </c>
      <c r="X244" s="168" t="str">
        <f t="shared" si="84"/>
        <v xml:space="preserve"> </v>
      </c>
      <c r="Y244" s="164">
        <f t="shared" si="85"/>
        <v>20</v>
      </c>
      <c r="Z244" s="165">
        <f t="shared" si="95"/>
        <v>4</v>
      </c>
      <c r="AA244" s="166">
        <f t="shared" si="90"/>
        <v>20</v>
      </c>
      <c r="AB244" s="167">
        <f t="shared" si="96"/>
        <v>300</v>
      </c>
      <c r="AC244" s="167">
        <f t="shared" si="97"/>
        <v>4</v>
      </c>
      <c r="AD244" s="168">
        <f t="shared" si="86"/>
        <v>2.9578799999999998</v>
      </c>
    </row>
    <row r="245" spans="1:30" s="203" customFormat="1" ht="12.75">
      <c r="A245" s="189">
        <v>238</v>
      </c>
      <c r="B245" s="228" t="s">
        <v>169</v>
      </c>
      <c r="C245" s="229" t="s">
        <v>170</v>
      </c>
      <c r="D245" s="231" t="s">
        <v>17</v>
      </c>
      <c r="E245" s="166">
        <v>20</v>
      </c>
      <c r="F245" s="210">
        <v>11265</v>
      </c>
      <c r="G245" s="211">
        <v>26</v>
      </c>
      <c r="H245" s="194">
        <f t="shared" si="80"/>
        <v>729.16400661</v>
      </c>
      <c r="I245" s="195">
        <f t="shared" si="81"/>
        <v>20</v>
      </c>
      <c r="J245" s="196">
        <f t="shared" si="87"/>
        <v>735</v>
      </c>
      <c r="K245" s="196">
        <f t="shared" si="82"/>
        <v>26</v>
      </c>
      <c r="L245" s="197">
        <f t="shared" si="83"/>
        <v>47.104238999999993</v>
      </c>
      <c r="M245" s="195" t="str">
        <f t="shared" si="91"/>
        <v xml:space="preserve"> </v>
      </c>
      <c r="N245" s="196"/>
      <c r="O245" s="196"/>
      <c r="P245" s="197" t="str">
        <f t="shared" si="92"/>
        <v xml:space="preserve"> </v>
      </c>
      <c r="Q245" s="195">
        <f t="shared" si="104"/>
        <v>20</v>
      </c>
      <c r="R245" s="196">
        <f t="shared" si="106"/>
        <v>735</v>
      </c>
      <c r="S245" s="196">
        <f t="shared" si="93"/>
        <v>26</v>
      </c>
      <c r="T245" s="197">
        <f t="shared" si="105"/>
        <v>47.104238999999993</v>
      </c>
      <c r="U245" s="166" t="str">
        <f t="shared" si="88"/>
        <v xml:space="preserve"> </v>
      </c>
      <c r="V245" s="167">
        <f t="shared" si="94"/>
        <v>0</v>
      </c>
      <c r="W245" s="167">
        <f t="shared" si="89"/>
        <v>0</v>
      </c>
      <c r="X245" s="168" t="str">
        <f t="shared" si="84"/>
        <v xml:space="preserve"> </v>
      </c>
      <c r="Y245" s="164">
        <f t="shared" si="85"/>
        <v>20</v>
      </c>
      <c r="Z245" s="165">
        <f t="shared" si="95"/>
        <v>26</v>
      </c>
      <c r="AA245" s="166">
        <f t="shared" si="90"/>
        <v>20</v>
      </c>
      <c r="AB245" s="167">
        <f t="shared" si="96"/>
        <v>135</v>
      </c>
      <c r="AC245" s="167">
        <f t="shared" si="97"/>
        <v>26</v>
      </c>
      <c r="AD245" s="168">
        <f t="shared" si="86"/>
        <v>8.6517990000000005</v>
      </c>
    </row>
    <row r="246" spans="1:30" s="203" customFormat="1" ht="12.75">
      <c r="A246" s="189">
        <v>239</v>
      </c>
      <c r="B246" s="228" t="s">
        <v>169</v>
      </c>
      <c r="C246" s="229" t="s">
        <v>170</v>
      </c>
      <c r="D246" s="231" t="s">
        <v>17</v>
      </c>
      <c r="E246" s="166">
        <v>20</v>
      </c>
      <c r="F246" s="210">
        <v>11300</v>
      </c>
      <c r="G246" s="211">
        <v>10</v>
      </c>
      <c r="H246" s="194">
        <f t="shared" si="80"/>
        <v>281.31903699999998</v>
      </c>
      <c r="I246" s="195">
        <f t="shared" si="81"/>
        <v>20</v>
      </c>
      <c r="J246" s="196">
        <f t="shared" si="87"/>
        <v>700</v>
      </c>
      <c r="K246" s="196">
        <f t="shared" si="82"/>
        <v>10</v>
      </c>
      <c r="L246" s="197">
        <f t="shared" si="83"/>
        <v>17.254299999999997</v>
      </c>
      <c r="M246" s="195" t="str">
        <f t="shared" si="91"/>
        <v xml:space="preserve"> </v>
      </c>
      <c r="N246" s="196"/>
      <c r="O246" s="196"/>
      <c r="P246" s="197" t="str">
        <f t="shared" si="92"/>
        <v xml:space="preserve"> </v>
      </c>
      <c r="Q246" s="195">
        <f t="shared" si="104"/>
        <v>20</v>
      </c>
      <c r="R246" s="196">
        <f t="shared" si="106"/>
        <v>700</v>
      </c>
      <c r="S246" s="196">
        <f t="shared" si="93"/>
        <v>10</v>
      </c>
      <c r="T246" s="197">
        <f t="shared" si="105"/>
        <v>17.254299999999997</v>
      </c>
      <c r="U246" s="166" t="str">
        <f t="shared" si="88"/>
        <v xml:space="preserve"> </v>
      </c>
      <c r="V246" s="167">
        <f t="shared" si="94"/>
        <v>0</v>
      </c>
      <c r="W246" s="167">
        <f t="shared" si="89"/>
        <v>0</v>
      </c>
      <c r="X246" s="168" t="str">
        <f t="shared" si="84"/>
        <v xml:space="preserve"> </v>
      </c>
      <c r="Y246" s="164">
        <f t="shared" si="85"/>
        <v>20</v>
      </c>
      <c r="Z246" s="165">
        <f t="shared" si="95"/>
        <v>10</v>
      </c>
      <c r="AA246" s="166">
        <f t="shared" si="90"/>
        <v>20</v>
      </c>
      <c r="AB246" s="167">
        <f t="shared" si="96"/>
        <v>100</v>
      </c>
      <c r="AC246" s="167">
        <f t="shared" si="97"/>
        <v>10</v>
      </c>
      <c r="AD246" s="168">
        <f t="shared" si="86"/>
        <v>2.4649000000000001</v>
      </c>
    </row>
    <row r="247" spans="1:30" s="203" customFormat="1" ht="12.75">
      <c r="A247" s="189">
        <v>240</v>
      </c>
      <c r="B247" s="228" t="s">
        <v>169</v>
      </c>
      <c r="C247" s="229" t="s">
        <v>170</v>
      </c>
      <c r="D247" s="231" t="s">
        <v>17</v>
      </c>
      <c r="E247" s="166">
        <v>20</v>
      </c>
      <c r="F247" s="210">
        <v>11380</v>
      </c>
      <c r="G247" s="211">
        <v>2</v>
      </c>
      <c r="H247" s="194">
        <f t="shared" si="80"/>
        <v>56.662135239999998</v>
      </c>
      <c r="I247" s="195">
        <f t="shared" si="81"/>
        <v>20</v>
      </c>
      <c r="J247" s="196">
        <f t="shared" si="87"/>
        <v>620</v>
      </c>
      <c r="K247" s="196">
        <f t="shared" si="82"/>
        <v>2</v>
      </c>
      <c r="L247" s="197">
        <f t="shared" si="83"/>
        <v>3.056476</v>
      </c>
      <c r="M247" s="195" t="str">
        <f t="shared" si="91"/>
        <v xml:space="preserve"> </v>
      </c>
      <c r="N247" s="196"/>
      <c r="O247" s="196"/>
      <c r="P247" s="197" t="str">
        <f t="shared" si="92"/>
        <v xml:space="preserve"> </v>
      </c>
      <c r="Q247" s="195">
        <f t="shared" si="104"/>
        <v>20</v>
      </c>
      <c r="R247" s="196">
        <f t="shared" si="106"/>
        <v>620</v>
      </c>
      <c r="S247" s="196">
        <f t="shared" si="93"/>
        <v>2</v>
      </c>
      <c r="T247" s="197">
        <f t="shared" si="105"/>
        <v>3.056476</v>
      </c>
      <c r="U247" s="166" t="str">
        <f t="shared" si="88"/>
        <v xml:space="preserve"> </v>
      </c>
      <c r="V247" s="167">
        <f t="shared" si="94"/>
        <v>0</v>
      </c>
      <c r="W247" s="167">
        <f t="shared" si="89"/>
        <v>0</v>
      </c>
      <c r="X247" s="168" t="str">
        <f t="shared" si="84"/>
        <v xml:space="preserve"> </v>
      </c>
      <c r="Y247" s="164">
        <f t="shared" si="85"/>
        <v>20</v>
      </c>
      <c r="Z247" s="165">
        <f t="shared" si="95"/>
        <v>2</v>
      </c>
      <c r="AA247" s="166">
        <f t="shared" si="90"/>
        <v>20</v>
      </c>
      <c r="AB247" s="167">
        <f t="shared" si="96"/>
        <v>20</v>
      </c>
      <c r="AC247" s="167">
        <f t="shared" si="97"/>
        <v>2</v>
      </c>
      <c r="AD247" s="168">
        <f t="shared" si="86"/>
        <v>9.8595999999999989E-2</v>
      </c>
    </row>
    <row r="248" spans="1:30" s="203" customFormat="1" ht="12.75" hidden="1">
      <c r="A248" s="189">
        <v>241</v>
      </c>
      <c r="B248" s="228" t="s">
        <v>169</v>
      </c>
      <c r="C248" s="229" t="s">
        <v>170</v>
      </c>
      <c r="D248" s="231" t="s">
        <v>17</v>
      </c>
      <c r="E248" s="166">
        <v>20</v>
      </c>
      <c r="F248" s="210">
        <v>11550</v>
      </c>
      <c r="G248" s="211">
        <v>10</v>
      </c>
      <c r="H248" s="194">
        <f t="shared" si="80"/>
        <v>287.54290950000001</v>
      </c>
      <c r="I248" s="195" t="str">
        <f t="shared" si="81"/>
        <v xml:space="preserve"> </v>
      </c>
      <c r="J248" s="196">
        <f t="shared" si="87"/>
        <v>0</v>
      </c>
      <c r="K248" s="196">
        <f t="shared" si="82"/>
        <v>0</v>
      </c>
      <c r="L248" s="197" t="str">
        <f t="shared" si="83"/>
        <v xml:space="preserve"> </v>
      </c>
      <c r="M248" s="195" t="str">
        <f t="shared" si="91"/>
        <v xml:space="preserve"> </v>
      </c>
      <c r="N248" s="196"/>
      <c r="O248" s="196"/>
      <c r="P248" s="197" t="str">
        <f t="shared" si="92"/>
        <v xml:space="preserve"> </v>
      </c>
      <c r="Q248" s="195" t="str">
        <f t="shared" ref="Q248:Q275" si="107">IF(R248&gt;0,$E248," ")</f>
        <v xml:space="preserve"> </v>
      </c>
      <c r="R248" s="196">
        <f t="shared" si="106"/>
        <v>0</v>
      </c>
      <c r="S248" s="196">
        <f t="shared" si="93"/>
        <v>0</v>
      </c>
      <c r="T248" s="197" t="str">
        <f t="shared" ref="T248:T275" si="108">IF(R248&gt;0,$E248*$E248*R248*3.14/4*0.00000785*S248," ")</f>
        <v xml:space="preserve"> </v>
      </c>
      <c r="U248" s="166">
        <f t="shared" si="88"/>
        <v>20</v>
      </c>
      <c r="V248" s="167">
        <f t="shared" si="94"/>
        <v>450</v>
      </c>
      <c r="W248" s="167">
        <f t="shared" si="89"/>
        <v>10</v>
      </c>
      <c r="X248" s="168">
        <f t="shared" si="84"/>
        <v>11.09205</v>
      </c>
      <c r="Y248" s="164" t="str">
        <f t="shared" si="85"/>
        <v xml:space="preserve"> </v>
      </c>
      <c r="Z248" s="165">
        <f t="shared" si="95"/>
        <v>0</v>
      </c>
      <c r="AA248" s="166">
        <f t="shared" si="90"/>
        <v>20</v>
      </c>
      <c r="AB248" s="167">
        <f t="shared" si="96"/>
        <v>450</v>
      </c>
      <c r="AC248" s="167">
        <f t="shared" si="97"/>
        <v>10</v>
      </c>
      <c r="AD248" s="168">
        <f t="shared" si="86"/>
        <v>11.09205</v>
      </c>
    </row>
    <row r="249" spans="1:30" s="203" customFormat="1" ht="12.75" hidden="1">
      <c r="A249" s="189">
        <v>242</v>
      </c>
      <c r="B249" s="228" t="s">
        <v>169</v>
      </c>
      <c r="C249" s="229" t="s">
        <v>170</v>
      </c>
      <c r="D249" s="231" t="s">
        <v>17</v>
      </c>
      <c r="E249" s="166">
        <v>20</v>
      </c>
      <c r="F249" s="210">
        <v>11650</v>
      </c>
      <c r="G249" s="211">
        <v>4</v>
      </c>
      <c r="H249" s="194">
        <f t="shared" si="80"/>
        <v>116.01298339999998</v>
      </c>
      <c r="I249" s="195" t="str">
        <f t="shared" si="81"/>
        <v xml:space="preserve"> </v>
      </c>
      <c r="J249" s="196">
        <f t="shared" si="87"/>
        <v>0</v>
      </c>
      <c r="K249" s="196">
        <f t="shared" si="82"/>
        <v>0</v>
      </c>
      <c r="L249" s="197" t="str">
        <f t="shared" si="83"/>
        <v xml:space="preserve"> </v>
      </c>
      <c r="M249" s="195" t="str">
        <f t="shared" si="91"/>
        <v xml:space="preserve"> </v>
      </c>
      <c r="N249" s="196"/>
      <c r="O249" s="196"/>
      <c r="P249" s="197" t="str">
        <f t="shared" si="92"/>
        <v xml:space="preserve"> </v>
      </c>
      <c r="Q249" s="195" t="str">
        <f t="shared" si="107"/>
        <v xml:space="preserve"> </v>
      </c>
      <c r="R249" s="196">
        <f t="shared" si="106"/>
        <v>0</v>
      </c>
      <c r="S249" s="196">
        <f t="shared" si="93"/>
        <v>0</v>
      </c>
      <c r="T249" s="197" t="str">
        <f t="shared" si="108"/>
        <v xml:space="preserve"> </v>
      </c>
      <c r="U249" s="166">
        <f t="shared" si="88"/>
        <v>20</v>
      </c>
      <c r="V249" s="167">
        <f t="shared" si="94"/>
        <v>350</v>
      </c>
      <c r="W249" s="167">
        <f t="shared" si="89"/>
        <v>4</v>
      </c>
      <c r="X249" s="168">
        <f t="shared" si="84"/>
        <v>3.4508599999999996</v>
      </c>
      <c r="Y249" s="164" t="str">
        <f t="shared" si="85"/>
        <v xml:space="preserve"> </v>
      </c>
      <c r="Z249" s="165">
        <f t="shared" si="95"/>
        <v>0</v>
      </c>
      <c r="AA249" s="166">
        <f t="shared" si="90"/>
        <v>20</v>
      </c>
      <c r="AB249" s="167">
        <f t="shared" si="96"/>
        <v>350</v>
      </c>
      <c r="AC249" s="167">
        <f t="shared" si="97"/>
        <v>4</v>
      </c>
      <c r="AD249" s="168">
        <f t="shared" si="86"/>
        <v>3.4508599999999996</v>
      </c>
    </row>
    <row r="250" spans="1:30" s="203" customFormat="1" ht="12.75" hidden="1">
      <c r="A250" s="189">
        <v>243</v>
      </c>
      <c r="B250" s="228" t="s">
        <v>169</v>
      </c>
      <c r="C250" s="229" t="s">
        <v>170</v>
      </c>
      <c r="D250" s="231" t="s">
        <v>17</v>
      </c>
      <c r="E250" s="166">
        <v>25</v>
      </c>
      <c r="F250" s="210">
        <v>10600</v>
      </c>
      <c r="G250" s="211">
        <v>8</v>
      </c>
      <c r="H250" s="194">
        <f t="shared" ref="H250:H251" si="109">E250*E250*F250*3.14/4*0.00000785*G250*1.01</f>
        <v>329.86524249999997</v>
      </c>
      <c r="I250" s="195">
        <f t="shared" ref="I250:I251" si="110">IF(J250&gt;0,$E250," ")</f>
        <v>25</v>
      </c>
      <c r="J250" s="196">
        <f t="shared" si="87"/>
        <v>1400</v>
      </c>
      <c r="K250" s="196">
        <f t="shared" ref="K250:K251" si="111">IF(J250&gt;0,G250,0)</f>
        <v>8</v>
      </c>
      <c r="L250" s="197">
        <f t="shared" ref="L250:L251" si="112">IF(J250&gt;0,$E250*$E250*J250*3.14/4*0.00000785*K250," ")</f>
        <v>43.135749999999994</v>
      </c>
      <c r="M250" s="195" t="str">
        <f t="shared" si="91"/>
        <v xml:space="preserve"> </v>
      </c>
      <c r="N250" s="196"/>
      <c r="O250" s="196"/>
      <c r="P250" s="197" t="str">
        <f t="shared" si="92"/>
        <v xml:space="preserve"> </v>
      </c>
      <c r="Q250" s="195">
        <f t="shared" si="107"/>
        <v>25</v>
      </c>
      <c r="R250" s="196">
        <f t="shared" si="106"/>
        <v>1400</v>
      </c>
      <c r="S250" s="196">
        <f t="shared" si="93"/>
        <v>8</v>
      </c>
      <c r="T250" s="197">
        <f t="shared" si="108"/>
        <v>43.135749999999994</v>
      </c>
      <c r="U250" s="166" t="str">
        <f t="shared" si="88"/>
        <v xml:space="preserve"> </v>
      </c>
      <c r="V250" s="167">
        <f t="shared" si="94"/>
        <v>0</v>
      </c>
      <c r="W250" s="167">
        <f t="shared" si="89"/>
        <v>0</v>
      </c>
      <c r="X250" s="168" t="str">
        <f t="shared" ref="X250:X251" si="113">IF(V250&gt;0,$E250*$E250*V250*3.14/4*0.00000785*W250," ")</f>
        <v xml:space="preserve"> </v>
      </c>
      <c r="Y250" s="164">
        <f t="shared" ref="Y250:Y251" si="114">IF(Z250&gt;0,$E250," ")</f>
        <v>25</v>
      </c>
      <c r="Z250" s="165">
        <f t="shared" si="95"/>
        <v>8</v>
      </c>
      <c r="AA250" s="166">
        <f t="shared" si="90"/>
        <v>25</v>
      </c>
      <c r="AB250" s="167">
        <f t="shared" si="96"/>
        <v>613</v>
      </c>
      <c r="AC250" s="167">
        <f t="shared" si="97"/>
        <v>8</v>
      </c>
      <c r="AD250" s="168">
        <f t="shared" ref="AD250:AD251" si="115">IF(AB250&gt;0,$E250*$E250*AB250*3.14/4*0.00000785*AC250," ")</f>
        <v>18.887296249999999</v>
      </c>
    </row>
    <row r="251" spans="1:30" s="203" customFormat="1" ht="12.75" hidden="1">
      <c r="A251" s="189">
        <v>244</v>
      </c>
      <c r="B251" s="228" t="s">
        <v>169</v>
      </c>
      <c r="C251" s="229" t="s">
        <v>170</v>
      </c>
      <c r="D251" s="231" t="s">
        <v>17</v>
      </c>
      <c r="E251" s="166">
        <v>25</v>
      </c>
      <c r="F251" s="210">
        <v>10950</v>
      </c>
      <c r="G251" s="211">
        <v>16</v>
      </c>
      <c r="H251" s="194">
        <f t="shared" si="109"/>
        <v>681.51403874999994</v>
      </c>
      <c r="I251" s="195">
        <f t="shared" si="110"/>
        <v>25</v>
      </c>
      <c r="J251" s="196">
        <f t="shared" si="87"/>
        <v>1050</v>
      </c>
      <c r="K251" s="196">
        <f t="shared" si="111"/>
        <v>16</v>
      </c>
      <c r="L251" s="197">
        <f t="shared" si="112"/>
        <v>64.703624999999988</v>
      </c>
      <c r="M251" s="195" t="str">
        <f t="shared" si="91"/>
        <v xml:space="preserve"> </v>
      </c>
      <c r="N251" s="196"/>
      <c r="O251" s="196"/>
      <c r="P251" s="197" t="str">
        <f t="shared" si="92"/>
        <v xml:space="preserve"> </v>
      </c>
      <c r="Q251" s="195">
        <f t="shared" si="107"/>
        <v>25</v>
      </c>
      <c r="R251" s="196">
        <f t="shared" si="106"/>
        <v>1050</v>
      </c>
      <c r="S251" s="196">
        <f t="shared" si="93"/>
        <v>16</v>
      </c>
      <c r="T251" s="197">
        <f t="shared" si="108"/>
        <v>64.703624999999988</v>
      </c>
      <c r="U251" s="166" t="str">
        <f t="shared" si="88"/>
        <v xml:space="preserve"> </v>
      </c>
      <c r="V251" s="167">
        <f t="shared" si="94"/>
        <v>0</v>
      </c>
      <c r="W251" s="167">
        <f t="shared" si="89"/>
        <v>0</v>
      </c>
      <c r="X251" s="168" t="str">
        <f t="shared" si="113"/>
        <v xml:space="preserve"> </v>
      </c>
      <c r="Y251" s="164">
        <f t="shared" si="114"/>
        <v>25</v>
      </c>
      <c r="Z251" s="165">
        <f t="shared" si="95"/>
        <v>16</v>
      </c>
      <c r="AA251" s="166">
        <f t="shared" si="90"/>
        <v>25</v>
      </c>
      <c r="AB251" s="167">
        <f t="shared" si="96"/>
        <v>263</v>
      </c>
      <c r="AC251" s="167">
        <f t="shared" si="97"/>
        <v>16</v>
      </c>
      <c r="AD251" s="168">
        <f t="shared" si="115"/>
        <v>16.2067175</v>
      </c>
    </row>
    <row r="252" spans="1:30" s="203" customFormat="1" ht="12.75" hidden="1">
      <c r="A252" s="189">
        <v>245</v>
      </c>
      <c r="B252" s="228" t="s">
        <v>171</v>
      </c>
      <c r="C252" s="229" t="s">
        <v>175</v>
      </c>
      <c r="D252" s="231" t="s">
        <v>17</v>
      </c>
      <c r="E252" s="166">
        <v>12</v>
      </c>
      <c r="F252" s="210">
        <v>1000</v>
      </c>
      <c r="G252" s="211">
        <v>96</v>
      </c>
      <c r="H252" s="194">
        <f t="shared" ref="H252:H389" si="116">E252*E252*F252*3.14/4*0.00000785*G252*1.01</f>
        <v>86.038813439999998</v>
      </c>
      <c r="I252" s="195" t="str">
        <f t="shared" ref="I252:I389" si="117">IF(J252&gt;0,$E252," ")</f>
        <v xml:space="preserve"> </v>
      </c>
      <c r="J252" s="196">
        <f t="shared" si="87"/>
        <v>0</v>
      </c>
      <c r="K252" s="196">
        <f t="shared" ref="K252:K389" si="118">IF(J252&gt;0,G252,0)</f>
        <v>0</v>
      </c>
      <c r="L252" s="197" t="str">
        <f t="shared" ref="L252:L389" si="119">IF(J252&gt;0,$E252*$E252*J252*3.14/4*0.00000785*K252," ")</f>
        <v xml:space="preserve"> </v>
      </c>
      <c r="M252" s="195" t="str">
        <f t="shared" si="91"/>
        <v xml:space="preserve"> </v>
      </c>
      <c r="N252" s="196"/>
      <c r="O252" s="196"/>
      <c r="P252" s="197" t="str">
        <f t="shared" si="92"/>
        <v xml:space="preserve"> </v>
      </c>
      <c r="Q252" s="195" t="str">
        <f t="shared" si="107"/>
        <v xml:space="preserve"> </v>
      </c>
      <c r="R252" s="196">
        <f t="shared" si="106"/>
        <v>0</v>
      </c>
      <c r="S252" s="196">
        <f t="shared" si="93"/>
        <v>0</v>
      </c>
      <c r="T252" s="197" t="str">
        <f t="shared" si="108"/>
        <v xml:space="preserve"> </v>
      </c>
      <c r="U252" s="166" t="str">
        <f t="shared" si="88"/>
        <v xml:space="preserve"> </v>
      </c>
      <c r="V252" s="167">
        <f t="shared" si="94"/>
        <v>0</v>
      </c>
      <c r="W252" s="167">
        <f t="shared" si="89"/>
        <v>0</v>
      </c>
      <c r="X252" s="168" t="str">
        <f t="shared" ref="X252:X389" si="120">IF(V252&gt;0,$E252*$E252*V252*3.14/4*0.00000785*W252," ")</f>
        <v xml:space="preserve"> </v>
      </c>
      <c r="Y252" s="164" t="str">
        <f t="shared" ref="Y252:Y389" si="121">IF(Z252&gt;0,$E252," ")</f>
        <v xml:space="preserve"> </v>
      </c>
      <c r="Z252" s="165">
        <f t="shared" si="95"/>
        <v>0</v>
      </c>
      <c r="AA252" s="166" t="str">
        <f t="shared" si="90"/>
        <v xml:space="preserve"> </v>
      </c>
      <c r="AB252" s="167">
        <f t="shared" si="96"/>
        <v>0</v>
      </c>
      <c r="AC252" s="167">
        <f t="shared" si="97"/>
        <v>0</v>
      </c>
      <c r="AD252" s="168" t="str">
        <f t="shared" ref="AD252:AD389" si="122">IF(AB252&gt;0,$E252*$E252*AB252*3.14/4*0.00000785*AC252," ")</f>
        <v xml:space="preserve"> </v>
      </c>
    </row>
    <row r="253" spans="1:30" s="203" customFormat="1" ht="12.75" hidden="1">
      <c r="A253" s="189">
        <v>246</v>
      </c>
      <c r="B253" s="228" t="s">
        <v>171</v>
      </c>
      <c r="C253" s="229" t="s">
        <v>175</v>
      </c>
      <c r="D253" s="231" t="s">
        <v>17</v>
      </c>
      <c r="E253" s="166">
        <v>12</v>
      </c>
      <c r="F253" s="210">
        <v>1100</v>
      </c>
      <c r="G253" s="211">
        <v>8</v>
      </c>
      <c r="H253" s="194">
        <f t="shared" si="116"/>
        <v>7.8868912319999991</v>
      </c>
      <c r="I253" s="195" t="str">
        <f t="shared" si="117"/>
        <v xml:space="preserve"> </v>
      </c>
      <c r="J253" s="196">
        <f t="shared" ref="J253:J390" si="123">IF($E253=25,IF((12000-$F253)&gt;=787,12000-$F253,0),IF($E253=20,IF((12000-$F253)&gt;=600,12000-$F253,0),IF($E253=16,IF((12000-$F253)&gt;=475,12000-$F253,0),0)))</f>
        <v>0</v>
      </c>
      <c r="K253" s="196">
        <f t="shared" si="118"/>
        <v>0</v>
      </c>
      <c r="L253" s="197" t="str">
        <f t="shared" si="119"/>
        <v xml:space="preserve"> </v>
      </c>
      <c r="M253" s="195" t="str">
        <f t="shared" si="91"/>
        <v xml:space="preserve"> </v>
      </c>
      <c r="N253" s="196"/>
      <c r="O253" s="196"/>
      <c r="P253" s="197" t="str">
        <f t="shared" si="92"/>
        <v xml:space="preserve"> </v>
      </c>
      <c r="Q253" s="195" t="str">
        <f t="shared" si="107"/>
        <v xml:space="preserve"> </v>
      </c>
      <c r="R253" s="196">
        <f t="shared" si="106"/>
        <v>0</v>
      </c>
      <c r="S253" s="196">
        <f t="shared" si="93"/>
        <v>0</v>
      </c>
      <c r="T253" s="197" t="str">
        <f t="shared" si="108"/>
        <v xml:space="preserve"> </v>
      </c>
      <c r="U253" s="166" t="str">
        <f t="shared" si="88"/>
        <v xml:space="preserve"> </v>
      </c>
      <c r="V253" s="167">
        <f t="shared" si="94"/>
        <v>0</v>
      </c>
      <c r="W253" s="167">
        <f t="shared" si="89"/>
        <v>0</v>
      </c>
      <c r="X253" s="168" t="str">
        <f t="shared" si="120"/>
        <v xml:space="preserve"> </v>
      </c>
      <c r="Y253" s="164" t="str">
        <f t="shared" si="121"/>
        <v xml:space="preserve"> </v>
      </c>
      <c r="Z253" s="165">
        <f t="shared" si="95"/>
        <v>0</v>
      </c>
      <c r="AA253" s="166" t="str">
        <f t="shared" si="90"/>
        <v xml:space="preserve"> </v>
      </c>
      <c r="AB253" s="167">
        <f t="shared" si="96"/>
        <v>0</v>
      </c>
      <c r="AC253" s="167">
        <f t="shared" si="97"/>
        <v>0</v>
      </c>
      <c r="AD253" s="168" t="str">
        <f t="shared" si="122"/>
        <v xml:space="preserve"> </v>
      </c>
    </row>
    <row r="254" spans="1:30" s="203" customFormat="1" ht="12.75" hidden="1">
      <c r="A254" s="189">
        <v>247</v>
      </c>
      <c r="B254" s="228" t="s">
        <v>171</v>
      </c>
      <c r="C254" s="229" t="s">
        <v>175</v>
      </c>
      <c r="D254" s="231" t="s">
        <v>17</v>
      </c>
      <c r="E254" s="166">
        <v>12</v>
      </c>
      <c r="F254" s="210">
        <v>1200</v>
      </c>
      <c r="G254" s="211">
        <v>32</v>
      </c>
      <c r="H254" s="194">
        <f t="shared" si="116"/>
        <v>34.415525375999998</v>
      </c>
      <c r="I254" s="195" t="str">
        <f t="shared" si="117"/>
        <v xml:space="preserve"> </v>
      </c>
      <c r="J254" s="196">
        <f t="shared" si="123"/>
        <v>0</v>
      </c>
      <c r="K254" s="196">
        <f t="shared" si="118"/>
        <v>0</v>
      </c>
      <c r="L254" s="197" t="str">
        <f t="shared" si="119"/>
        <v xml:space="preserve"> </v>
      </c>
      <c r="M254" s="195" t="str">
        <f t="shared" si="91"/>
        <v xml:space="preserve"> </v>
      </c>
      <c r="N254" s="196"/>
      <c r="O254" s="196"/>
      <c r="P254" s="197" t="str">
        <f t="shared" si="92"/>
        <v xml:space="preserve"> </v>
      </c>
      <c r="Q254" s="195" t="str">
        <f t="shared" si="107"/>
        <v xml:space="preserve"> </v>
      </c>
      <c r="R254" s="196">
        <f t="shared" si="106"/>
        <v>0</v>
      </c>
      <c r="S254" s="196">
        <f t="shared" si="93"/>
        <v>0</v>
      </c>
      <c r="T254" s="197" t="str">
        <f t="shared" si="108"/>
        <v xml:space="preserve"> </v>
      </c>
      <c r="U254" s="166" t="str">
        <f t="shared" si="88"/>
        <v xml:space="preserve"> </v>
      </c>
      <c r="V254" s="167">
        <f t="shared" si="94"/>
        <v>0</v>
      </c>
      <c r="W254" s="167">
        <f t="shared" si="89"/>
        <v>0</v>
      </c>
      <c r="X254" s="168" t="str">
        <f t="shared" si="120"/>
        <v xml:space="preserve"> </v>
      </c>
      <c r="Y254" s="164" t="str">
        <f t="shared" si="121"/>
        <v xml:space="preserve"> </v>
      </c>
      <c r="Z254" s="165">
        <f t="shared" si="95"/>
        <v>0</v>
      </c>
      <c r="AA254" s="166" t="str">
        <f t="shared" si="90"/>
        <v xml:space="preserve"> </v>
      </c>
      <c r="AB254" s="167">
        <f t="shared" si="96"/>
        <v>0</v>
      </c>
      <c r="AC254" s="167">
        <f t="shared" si="97"/>
        <v>0</v>
      </c>
      <c r="AD254" s="168" t="str">
        <f t="shared" si="122"/>
        <v xml:space="preserve"> </v>
      </c>
    </row>
    <row r="255" spans="1:30" s="203" customFormat="1" ht="12.75" hidden="1">
      <c r="A255" s="189">
        <v>248</v>
      </c>
      <c r="B255" s="228" t="s">
        <v>171</v>
      </c>
      <c r="C255" s="229" t="s">
        <v>175</v>
      </c>
      <c r="D255" s="231" t="s">
        <v>17</v>
      </c>
      <c r="E255" s="166">
        <v>12</v>
      </c>
      <c r="F255" s="210">
        <v>1300</v>
      </c>
      <c r="G255" s="211">
        <v>8</v>
      </c>
      <c r="H255" s="194">
        <f t="shared" si="116"/>
        <v>9.320871455999999</v>
      </c>
      <c r="I255" s="195" t="str">
        <f t="shared" si="117"/>
        <v xml:space="preserve"> </v>
      </c>
      <c r="J255" s="196">
        <f t="shared" si="123"/>
        <v>0</v>
      </c>
      <c r="K255" s="196">
        <f t="shared" si="118"/>
        <v>0</v>
      </c>
      <c r="L255" s="197" t="str">
        <f t="shared" si="119"/>
        <v xml:space="preserve"> </v>
      </c>
      <c r="M255" s="195" t="str">
        <f t="shared" si="91"/>
        <v xml:space="preserve"> </v>
      </c>
      <c r="N255" s="196"/>
      <c r="O255" s="196"/>
      <c r="P255" s="197" t="str">
        <f t="shared" si="92"/>
        <v xml:space="preserve"> </v>
      </c>
      <c r="Q255" s="195" t="str">
        <f t="shared" si="107"/>
        <v xml:space="preserve"> </v>
      </c>
      <c r="R255" s="196">
        <f t="shared" si="106"/>
        <v>0</v>
      </c>
      <c r="S255" s="196">
        <f t="shared" si="93"/>
        <v>0</v>
      </c>
      <c r="T255" s="197" t="str">
        <f t="shared" si="108"/>
        <v xml:space="preserve"> </v>
      </c>
      <c r="U255" s="166" t="str">
        <f t="shared" si="88"/>
        <v xml:space="preserve"> </v>
      </c>
      <c r="V255" s="167">
        <f t="shared" si="94"/>
        <v>0</v>
      </c>
      <c r="W255" s="167">
        <f t="shared" si="89"/>
        <v>0</v>
      </c>
      <c r="X255" s="168" t="str">
        <f t="shared" si="120"/>
        <v xml:space="preserve"> </v>
      </c>
      <c r="Y255" s="164" t="str">
        <f t="shared" si="121"/>
        <v xml:space="preserve"> </v>
      </c>
      <c r="Z255" s="165">
        <f t="shared" si="95"/>
        <v>0</v>
      </c>
      <c r="AA255" s="166" t="str">
        <f t="shared" si="90"/>
        <v xml:space="preserve"> </v>
      </c>
      <c r="AB255" s="167">
        <f t="shared" si="96"/>
        <v>0</v>
      </c>
      <c r="AC255" s="167">
        <f t="shared" si="97"/>
        <v>0</v>
      </c>
      <c r="AD255" s="168" t="str">
        <f t="shared" si="122"/>
        <v xml:space="preserve"> </v>
      </c>
    </row>
    <row r="256" spans="1:30" s="203" customFormat="1" ht="12.75" hidden="1">
      <c r="A256" s="189">
        <v>249</v>
      </c>
      <c r="B256" s="228" t="s">
        <v>171</v>
      </c>
      <c r="C256" s="229" t="s">
        <v>175</v>
      </c>
      <c r="D256" s="231" t="s">
        <v>17</v>
      </c>
      <c r="E256" s="166">
        <v>12</v>
      </c>
      <c r="F256" s="210">
        <v>1450</v>
      </c>
      <c r="G256" s="211">
        <v>12</v>
      </c>
      <c r="H256" s="194">
        <f t="shared" si="116"/>
        <v>15.594534935999999</v>
      </c>
      <c r="I256" s="195" t="str">
        <f t="shared" si="117"/>
        <v xml:space="preserve"> </v>
      </c>
      <c r="J256" s="196">
        <f t="shared" si="123"/>
        <v>0</v>
      </c>
      <c r="K256" s="196">
        <f t="shared" si="118"/>
        <v>0</v>
      </c>
      <c r="L256" s="197" t="str">
        <f t="shared" si="119"/>
        <v xml:space="preserve"> </v>
      </c>
      <c r="M256" s="195" t="str">
        <f t="shared" si="91"/>
        <v xml:space="preserve"> </v>
      </c>
      <c r="N256" s="196"/>
      <c r="O256" s="196"/>
      <c r="P256" s="197" t="str">
        <f t="shared" si="92"/>
        <v xml:space="preserve"> </v>
      </c>
      <c r="Q256" s="195" t="str">
        <f t="shared" si="107"/>
        <v xml:space="preserve"> </v>
      </c>
      <c r="R256" s="196">
        <f t="shared" si="106"/>
        <v>0</v>
      </c>
      <c r="S256" s="196">
        <f t="shared" si="93"/>
        <v>0</v>
      </c>
      <c r="T256" s="197" t="str">
        <f t="shared" si="108"/>
        <v xml:space="preserve"> </v>
      </c>
      <c r="U256" s="166" t="str">
        <f t="shared" si="88"/>
        <v xml:space="preserve"> </v>
      </c>
      <c r="V256" s="167">
        <f t="shared" si="94"/>
        <v>0</v>
      </c>
      <c r="W256" s="167">
        <f t="shared" si="89"/>
        <v>0</v>
      </c>
      <c r="X256" s="168" t="str">
        <f t="shared" si="120"/>
        <v xml:space="preserve"> </v>
      </c>
      <c r="Y256" s="164" t="str">
        <f t="shared" si="121"/>
        <v xml:space="preserve"> </v>
      </c>
      <c r="Z256" s="165">
        <f t="shared" si="95"/>
        <v>0</v>
      </c>
      <c r="AA256" s="166" t="str">
        <f t="shared" si="90"/>
        <v xml:space="preserve"> </v>
      </c>
      <c r="AB256" s="167">
        <f t="shared" si="96"/>
        <v>0</v>
      </c>
      <c r="AC256" s="167">
        <f t="shared" si="97"/>
        <v>0</v>
      </c>
      <c r="AD256" s="168" t="str">
        <f t="shared" si="122"/>
        <v xml:space="preserve"> </v>
      </c>
    </row>
    <row r="257" spans="1:30" s="203" customFormat="1" ht="12.75" hidden="1">
      <c r="A257" s="189">
        <v>250</v>
      </c>
      <c r="B257" s="228" t="s">
        <v>171</v>
      </c>
      <c r="C257" s="229" t="s">
        <v>175</v>
      </c>
      <c r="D257" s="231" t="s">
        <v>17</v>
      </c>
      <c r="E257" s="166">
        <v>12</v>
      </c>
      <c r="F257" s="210">
        <v>1750</v>
      </c>
      <c r="G257" s="211">
        <v>64</v>
      </c>
      <c r="H257" s="194">
        <f t="shared" si="116"/>
        <v>100.37861568</v>
      </c>
      <c r="I257" s="195" t="str">
        <f t="shared" si="117"/>
        <v xml:space="preserve"> </v>
      </c>
      <c r="J257" s="196">
        <f t="shared" si="123"/>
        <v>0</v>
      </c>
      <c r="K257" s="196">
        <f t="shared" si="118"/>
        <v>0</v>
      </c>
      <c r="L257" s="197" t="str">
        <f t="shared" si="119"/>
        <v xml:space="preserve"> </v>
      </c>
      <c r="M257" s="195" t="str">
        <f t="shared" si="91"/>
        <v xml:space="preserve"> </v>
      </c>
      <c r="N257" s="196"/>
      <c r="O257" s="196"/>
      <c r="P257" s="197" t="str">
        <f t="shared" si="92"/>
        <v xml:space="preserve"> </v>
      </c>
      <c r="Q257" s="195" t="str">
        <f t="shared" si="107"/>
        <v xml:space="preserve"> </v>
      </c>
      <c r="R257" s="196">
        <f t="shared" si="106"/>
        <v>0</v>
      </c>
      <c r="S257" s="196">
        <f t="shared" si="93"/>
        <v>0</v>
      </c>
      <c r="T257" s="197" t="str">
        <f t="shared" si="108"/>
        <v xml:space="preserve"> </v>
      </c>
      <c r="U257" s="166" t="str">
        <f t="shared" si="88"/>
        <v xml:space="preserve"> </v>
      </c>
      <c r="V257" s="167">
        <f t="shared" si="94"/>
        <v>0</v>
      </c>
      <c r="W257" s="167">
        <f t="shared" si="89"/>
        <v>0</v>
      </c>
      <c r="X257" s="168" t="str">
        <f t="shared" si="120"/>
        <v xml:space="preserve"> </v>
      </c>
      <c r="Y257" s="164" t="str">
        <f t="shared" si="121"/>
        <v xml:space="preserve"> </v>
      </c>
      <c r="Z257" s="165">
        <f t="shared" si="95"/>
        <v>0</v>
      </c>
      <c r="AA257" s="166" t="str">
        <f t="shared" si="90"/>
        <v xml:space="preserve"> </v>
      </c>
      <c r="AB257" s="167">
        <f t="shared" si="96"/>
        <v>0</v>
      </c>
      <c r="AC257" s="167">
        <f t="shared" si="97"/>
        <v>0</v>
      </c>
      <c r="AD257" s="168" t="str">
        <f t="shared" si="122"/>
        <v xml:space="preserve"> </v>
      </c>
    </row>
    <row r="258" spans="1:30" s="203" customFormat="1" ht="12.75" hidden="1">
      <c r="A258" s="189">
        <v>251</v>
      </c>
      <c r="B258" s="228" t="s">
        <v>171</v>
      </c>
      <c r="C258" s="229" t="s">
        <v>175</v>
      </c>
      <c r="D258" s="231" t="s">
        <v>17</v>
      </c>
      <c r="E258" s="166">
        <v>12</v>
      </c>
      <c r="F258" s="210">
        <v>400</v>
      </c>
      <c r="G258" s="211">
        <v>96</v>
      </c>
      <c r="H258" s="194">
        <f t="shared" si="116"/>
        <v>34.415525375999998</v>
      </c>
      <c r="I258" s="195" t="str">
        <f t="shared" si="117"/>
        <v xml:space="preserve"> </v>
      </c>
      <c r="J258" s="196">
        <f t="shared" si="123"/>
        <v>0</v>
      </c>
      <c r="K258" s="196">
        <f t="shared" si="118"/>
        <v>0</v>
      </c>
      <c r="L258" s="197" t="str">
        <f t="shared" si="119"/>
        <v xml:space="preserve"> </v>
      </c>
      <c r="M258" s="195" t="str">
        <f t="shared" si="91"/>
        <v xml:space="preserve"> </v>
      </c>
      <c r="N258" s="196"/>
      <c r="O258" s="196"/>
      <c r="P258" s="197" t="str">
        <f t="shared" si="92"/>
        <v xml:space="preserve"> </v>
      </c>
      <c r="Q258" s="195" t="str">
        <f t="shared" si="107"/>
        <v xml:space="preserve"> </v>
      </c>
      <c r="R258" s="196">
        <f t="shared" si="106"/>
        <v>0</v>
      </c>
      <c r="S258" s="196">
        <f t="shared" si="93"/>
        <v>0</v>
      </c>
      <c r="T258" s="197" t="str">
        <f t="shared" si="108"/>
        <v xml:space="preserve"> </v>
      </c>
      <c r="U258" s="166" t="str">
        <f t="shared" si="88"/>
        <v xml:space="preserve"> </v>
      </c>
      <c r="V258" s="167">
        <f t="shared" si="94"/>
        <v>0</v>
      </c>
      <c r="W258" s="167">
        <f t="shared" si="89"/>
        <v>0</v>
      </c>
      <c r="X258" s="168" t="str">
        <f t="shared" si="120"/>
        <v xml:space="preserve"> </v>
      </c>
      <c r="Y258" s="164" t="str">
        <f t="shared" si="121"/>
        <v xml:space="preserve"> </v>
      </c>
      <c r="Z258" s="165">
        <f t="shared" si="95"/>
        <v>0</v>
      </c>
      <c r="AA258" s="166" t="str">
        <f t="shared" si="90"/>
        <v xml:space="preserve"> </v>
      </c>
      <c r="AB258" s="167">
        <f t="shared" si="96"/>
        <v>0</v>
      </c>
      <c r="AC258" s="167">
        <f t="shared" si="97"/>
        <v>0</v>
      </c>
      <c r="AD258" s="168" t="str">
        <f t="shared" si="122"/>
        <v xml:space="preserve"> </v>
      </c>
    </row>
    <row r="259" spans="1:30" s="203" customFormat="1" ht="12.75" hidden="1">
      <c r="A259" s="189">
        <v>252</v>
      </c>
      <c r="B259" s="228" t="s">
        <v>171</v>
      </c>
      <c r="C259" s="229" t="s">
        <v>175</v>
      </c>
      <c r="D259" s="231" t="s">
        <v>17</v>
      </c>
      <c r="E259" s="166">
        <v>12</v>
      </c>
      <c r="F259" s="210">
        <v>550</v>
      </c>
      <c r="G259" s="211">
        <v>96</v>
      </c>
      <c r="H259" s="194">
        <f t="shared" si="116"/>
        <v>47.321347391999993</v>
      </c>
      <c r="I259" s="195" t="str">
        <f t="shared" si="117"/>
        <v xml:space="preserve"> </v>
      </c>
      <c r="J259" s="196">
        <f t="shared" si="123"/>
        <v>0</v>
      </c>
      <c r="K259" s="196">
        <f t="shared" si="118"/>
        <v>0</v>
      </c>
      <c r="L259" s="197" t="str">
        <f t="shared" si="119"/>
        <v xml:space="preserve"> </v>
      </c>
      <c r="M259" s="195" t="str">
        <f t="shared" si="91"/>
        <v xml:space="preserve"> </v>
      </c>
      <c r="N259" s="196"/>
      <c r="O259" s="196"/>
      <c r="P259" s="197" t="str">
        <f t="shared" si="92"/>
        <v xml:space="preserve"> </v>
      </c>
      <c r="Q259" s="195" t="str">
        <f t="shared" si="107"/>
        <v xml:space="preserve"> </v>
      </c>
      <c r="R259" s="196">
        <f t="shared" si="106"/>
        <v>0</v>
      </c>
      <c r="S259" s="196">
        <f t="shared" si="93"/>
        <v>0</v>
      </c>
      <c r="T259" s="197" t="str">
        <f t="shared" si="108"/>
        <v xml:space="preserve"> </v>
      </c>
      <c r="U259" s="166" t="str">
        <f t="shared" si="88"/>
        <v xml:space="preserve"> </v>
      </c>
      <c r="V259" s="167">
        <f t="shared" si="94"/>
        <v>0</v>
      </c>
      <c r="W259" s="167">
        <f t="shared" si="89"/>
        <v>0</v>
      </c>
      <c r="X259" s="168" t="str">
        <f t="shared" si="120"/>
        <v xml:space="preserve"> </v>
      </c>
      <c r="Y259" s="164" t="str">
        <f t="shared" si="121"/>
        <v xml:space="preserve"> </v>
      </c>
      <c r="Z259" s="165">
        <f t="shared" si="95"/>
        <v>0</v>
      </c>
      <c r="AA259" s="166" t="str">
        <f t="shared" si="90"/>
        <v xml:space="preserve"> </v>
      </c>
      <c r="AB259" s="167">
        <f t="shared" si="96"/>
        <v>0</v>
      </c>
      <c r="AC259" s="167">
        <f t="shared" si="97"/>
        <v>0</v>
      </c>
      <c r="AD259" s="168" t="str">
        <f t="shared" si="122"/>
        <v xml:space="preserve"> </v>
      </c>
    </row>
    <row r="260" spans="1:30" s="203" customFormat="1" ht="12.75" hidden="1">
      <c r="A260" s="189">
        <v>253</v>
      </c>
      <c r="B260" s="228" t="s">
        <v>171</v>
      </c>
      <c r="C260" s="229" t="s">
        <v>175</v>
      </c>
      <c r="D260" s="231" t="s">
        <v>17</v>
      </c>
      <c r="E260" s="166">
        <v>12</v>
      </c>
      <c r="F260" s="210">
        <v>750</v>
      </c>
      <c r="G260" s="211">
        <v>168</v>
      </c>
      <c r="H260" s="194">
        <f t="shared" si="116"/>
        <v>112.92594264</v>
      </c>
      <c r="I260" s="195" t="str">
        <f t="shared" si="117"/>
        <v xml:space="preserve"> </v>
      </c>
      <c r="J260" s="196">
        <f t="shared" si="123"/>
        <v>0</v>
      </c>
      <c r="K260" s="196">
        <f t="shared" si="118"/>
        <v>0</v>
      </c>
      <c r="L260" s="197" t="str">
        <f t="shared" si="119"/>
        <v xml:space="preserve"> </v>
      </c>
      <c r="M260" s="195" t="str">
        <f t="shared" si="91"/>
        <v xml:space="preserve"> </v>
      </c>
      <c r="N260" s="196"/>
      <c r="O260" s="196"/>
      <c r="P260" s="197" t="str">
        <f t="shared" si="92"/>
        <v xml:space="preserve"> </v>
      </c>
      <c r="Q260" s="195" t="str">
        <f t="shared" si="107"/>
        <v xml:space="preserve"> </v>
      </c>
      <c r="R260" s="196">
        <f t="shared" si="106"/>
        <v>0</v>
      </c>
      <c r="S260" s="196">
        <f t="shared" si="93"/>
        <v>0</v>
      </c>
      <c r="T260" s="197" t="str">
        <f t="shared" si="108"/>
        <v xml:space="preserve"> </v>
      </c>
      <c r="U260" s="166" t="str">
        <f t="shared" si="88"/>
        <v xml:space="preserve"> </v>
      </c>
      <c r="V260" s="167">
        <f t="shared" si="94"/>
        <v>0</v>
      </c>
      <c r="W260" s="167">
        <f t="shared" si="89"/>
        <v>0</v>
      </c>
      <c r="X260" s="168" t="str">
        <f t="shared" si="120"/>
        <v xml:space="preserve"> </v>
      </c>
      <c r="Y260" s="164" t="str">
        <f t="shared" si="121"/>
        <v xml:space="preserve"> </v>
      </c>
      <c r="Z260" s="165">
        <f t="shared" si="95"/>
        <v>0</v>
      </c>
      <c r="AA260" s="166" t="str">
        <f t="shared" si="90"/>
        <v xml:space="preserve"> </v>
      </c>
      <c r="AB260" s="167">
        <f t="shared" si="96"/>
        <v>0</v>
      </c>
      <c r="AC260" s="167">
        <f t="shared" si="97"/>
        <v>0</v>
      </c>
      <c r="AD260" s="168" t="str">
        <f t="shared" si="122"/>
        <v xml:space="preserve"> </v>
      </c>
    </row>
    <row r="261" spans="1:30" s="203" customFormat="1" ht="12.75" hidden="1">
      <c r="A261" s="189">
        <v>254</v>
      </c>
      <c r="B261" s="228" t="s">
        <v>171</v>
      </c>
      <c r="C261" s="229" t="s">
        <v>175</v>
      </c>
      <c r="D261" s="231" t="s">
        <v>17</v>
      </c>
      <c r="E261" s="166">
        <v>12</v>
      </c>
      <c r="F261" s="210">
        <v>850</v>
      </c>
      <c r="G261" s="211">
        <v>96</v>
      </c>
      <c r="H261" s="194">
        <f t="shared" si="116"/>
        <v>73.132991423999982</v>
      </c>
      <c r="I261" s="195" t="str">
        <f t="shared" si="117"/>
        <v xml:space="preserve"> </v>
      </c>
      <c r="J261" s="196">
        <f t="shared" si="123"/>
        <v>0</v>
      </c>
      <c r="K261" s="196">
        <f t="shared" si="118"/>
        <v>0</v>
      </c>
      <c r="L261" s="197" t="str">
        <f t="shared" si="119"/>
        <v xml:space="preserve"> </v>
      </c>
      <c r="M261" s="195" t="str">
        <f t="shared" si="91"/>
        <v xml:space="preserve"> </v>
      </c>
      <c r="N261" s="196"/>
      <c r="O261" s="196"/>
      <c r="P261" s="197" t="str">
        <f t="shared" si="92"/>
        <v xml:space="preserve"> </v>
      </c>
      <c r="Q261" s="195" t="str">
        <f t="shared" si="107"/>
        <v xml:space="preserve"> </v>
      </c>
      <c r="R261" s="196">
        <f t="shared" si="106"/>
        <v>0</v>
      </c>
      <c r="S261" s="196">
        <f t="shared" si="93"/>
        <v>0</v>
      </c>
      <c r="T261" s="197" t="str">
        <f t="shared" si="108"/>
        <v xml:space="preserve"> </v>
      </c>
      <c r="U261" s="166" t="str">
        <f t="shared" si="88"/>
        <v xml:space="preserve"> </v>
      </c>
      <c r="V261" s="167">
        <f t="shared" si="94"/>
        <v>0</v>
      </c>
      <c r="W261" s="167">
        <f t="shared" si="89"/>
        <v>0</v>
      </c>
      <c r="X261" s="168" t="str">
        <f t="shared" si="120"/>
        <v xml:space="preserve"> </v>
      </c>
      <c r="Y261" s="164" t="str">
        <f t="shared" si="121"/>
        <v xml:space="preserve"> </v>
      </c>
      <c r="Z261" s="165">
        <f t="shared" si="95"/>
        <v>0</v>
      </c>
      <c r="AA261" s="166" t="str">
        <f t="shared" si="90"/>
        <v xml:space="preserve"> </v>
      </c>
      <c r="AB261" s="167">
        <f t="shared" si="96"/>
        <v>0</v>
      </c>
      <c r="AC261" s="167">
        <f t="shared" si="97"/>
        <v>0</v>
      </c>
      <c r="AD261" s="168" t="str">
        <f t="shared" si="122"/>
        <v xml:space="preserve"> </v>
      </c>
    </row>
    <row r="262" spans="1:30" s="203" customFormat="1" ht="12.75" hidden="1">
      <c r="A262" s="189">
        <v>255</v>
      </c>
      <c r="B262" s="228" t="s">
        <v>171</v>
      </c>
      <c r="C262" s="229" t="s">
        <v>175</v>
      </c>
      <c r="D262" s="231" t="s">
        <v>17</v>
      </c>
      <c r="E262" s="166">
        <v>12</v>
      </c>
      <c r="F262" s="210">
        <v>2600</v>
      </c>
      <c r="G262" s="211">
        <v>2</v>
      </c>
      <c r="H262" s="194">
        <f t="shared" si="116"/>
        <v>4.6604357279999995</v>
      </c>
      <c r="I262" s="195" t="str">
        <f t="shared" si="117"/>
        <v xml:space="preserve"> </v>
      </c>
      <c r="J262" s="196">
        <f t="shared" si="123"/>
        <v>0</v>
      </c>
      <c r="K262" s="196">
        <f t="shared" si="118"/>
        <v>0</v>
      </c>
      <c r="L262" s="197" t="str">
        <f t="shared" si="119"/>
        <v xml:space="preserve"> </v>
      </c>
      <c r="M262" s="195" t="str">
        <f t="shared" si="91"/>
        <v xml:space="preserve"> </v>
      </c>
      <c r="N262" s="196"/>
      <c r="O262" s="196"/>
      <c r="P262" s="197" t="str">
        <f t="shared" si="92"/>
        <v xml:space="preserve"> </v>
      </c>
      <c r="Q262" s="195" t="str">
        <f t="shared" si="107"/>
        <v xml:space="preserve"> </v>
      </c>
      <c r="R262" s="196">
        <f t="shared" si="106"/>
        <v>0</v>
      </c>
      <c r="S262" s="196">
        <f t="shared" si="93"/>
        <v>0</v>
      </c>
      <c r="T262" s="197" t="str">
        <f t="shared" si="108"/>
        <v xml:space="preserve"> </v>
      </c>
      <c r="U262" s="166" t="str">
        <f t="shared" si="88"/>
        <v xml:space="preserve"> </v>
      </c>
      <c r="V262" s="167">
        <f t="shared" si="94"/>
        <v>0</v>
      </c>
      <c r="W262" s="167">
        <f t="shared" si="89"/>
        <v>0</v>
      </c>
      <c r="X262" s="168" t="str">
        <f t="shared" si="120"/>
        <v xml:space="preserve"> </v>
      </c>
      <c r="Y262" s="164" t="str">
        <f t="shared" si="121"/>
        <v xml:space="preserve"> </v>
      </c>
      <c r="Z262" s="165">
        <f t="shared" si="95"/>
        <v>0</v>
      </c>
      <c r="AA262" s="166" t="str">
        <f t="shared" si="90"/>
        <v xml:space="preserve"> </v>
      </c>
      <c r="AB262" s="167">
        <f t="shared" si="96"/>
        <v>0</v>
      </c>
      <c r="AC262" s="167">
        <f t="shared" si="97"/>
        <v>0</v>
      </c>
      <c r="AD262" s="168" t="str">
        <f t="shared" si="122"/>
        <v xml:space="preserve"> </v>
      </c>
    </row>
    <row r="263" spans="1:30" s="203" customFormat="1" ht="12.75" hidden="1">
      <c r="A263" s="189">
        <v>256</v>
      </c>
      <c r="B263" s="228" t="s">
        <v>171</v>
      </c>
      <c r="C263" s="229" t="s">
        <v>175</v>
      </c>
      <c r="D263" s="231" t="s">
        <v>17</v>
      </c>
      <c r="E263" s="166">
        <v>12</v>
      </c>
      <c r="F263" s="210">
        <v>2650</v>
      </c>
      <c r="G263" s="211">
        <v>2</v>
      </c>
      <c r="H263" s="194">
        <f t="shared" si="116"/>
        <v>4.7500594919999992</v>
      </c>
      <c r="I263" s="195" t="str">
        <f t="shared" si="117"/>
        <v xml:space="preserve"> </v>
      </c>
      <c r="J263" s="196">
        <f t="shared" si="123"/>
        <v>0</v>
      </c>
      <c r="K263" s="196">
        <f t="shared" si="118"/>
        <v>0</v>
      </c>
      <c r="L263" s="197" t="str">
        <f t="shared" si="119"/>
        <v xml:space="preserve"> </v>
      </c>
      <c r="M263" s="195" t="str">
        <f t="shared" si="91"/>
        <v xml:space="preserve"> </v>
      </c>
      <c r="N263" s="196"/>
      <c r="O263" s="196"/>
      <c r="P263" s="197" t="str">
        <f t="shared" si="92"/>
        <v xml:space="preserve"> </v>
      </c>
      <c r="Q263" s="195" t="str">
        <f t="shared" si="107"/>
        <v xml:space="preserve"> </v>
      </c>
      <c r="R263" s="196">
        <f t="shared" si="106"/>
        <v>0</v>
      </c>
      <c r="S263" s="196">
        <f t="shared" si="93"/>
        <v>0</v>
      </c>
      <c r="T263" s="197" t="str">
        <f t="shared" si="108"/>
        <v xml:space="preserve"> </v>
      </c>
      <c r="U263" s="166" t="str">
        <f t="shared" si="88"/>
        <v xml:space="preserve"> </v>
      </c>
      <c r="V263" s="167">
        <f t="shared" si="94"/>
        <v>0</v>
      </c>
      <c r="W263" s="167">
        <f t="shared" si="89"/>
        <v>0</v>
      </c>
      <c r="X263" s="168" t="str">
        <f t="shared" si="120"/>
        <v xml:space="preserve"> </v>
      </c>
      <c r="Y263" s="164" t="str">
        <f t="shared" si="121"/>
        <v xml:space="preserve"> </v>
      </c>
      <c r="Z263" s="165">
        <f t="shared" si="95"/>
        <v>0</v>
      </c>
      <c r="AA263" s="166" t="str">
        <f t="shared" si="90"/>
        <v xml:space="preserve"> </v>
      </c>
      <c r="AB263" s="167">
        <f t="shared" si="96"/>
        <v>0</v>
      </c>
      <c r="AC263" s="167">
        <f t="shared" si="97"/>
        <v>0</v>
      </c>
      <c r="AD263" s="168" t="str">
        <f t="shared" si="122"/>
        <v xml:space="preserve"> </v>
      </c>
    </row>
    <row r="264" spans="1:30" s="203" customFormat="1" ht="12.75" hidden="1">
      <c r="A264" s="189">
        <v>257</v>
      </c>
      <c r="B264" s="228" t="s">
        <v>171</v>
      </c>
      <c r="C264" s="229" t="s">
        <v>175</v>
      </c>
      <c r="D264" s="231" t="s">
        <v>17</v>
      </c>
      <c r="E264" s="166">
        <v>12</v>
      </c>
      <c r="F264" s="210">
        <v>744</v>
      </c>
      <c r="G264" s="211">
        <v>96</v>
      </c>
      <c r="H264" s="194">
        <f t="shared" si="116"/>
        <v>64.012877199360005</v>
      </c>
      <c r="I264" s="195" t="str">
        <f t="shared" si="117"/>
        <v xml:space="preserve"> </v>
      </c>
      <c r="J264" s="196">
        <f t="shared" si="123"/>
        <v>0</v>
      </c>
      <c r="K264" s="196">
        <f t="shared" si="118"/>
        <v>0</v>
      </c>
      <c r="L264" s="197" t="str">
        <f t="shared" si="119"/>
        <v xml:space="preserve"> </v>
      </c>
      <c r="M264" s="195" t="str">
        <f t="shared" si="91"/>
        <v xml:space="preserve"> </v>
      </c>
      <c r="N264" s="196"/>
      <c r="O264" s="196"/>
      <c r="P264" s="197" t="str">
        <f t="shared" si="92"/>
        <v xml:space="preserve"> </v>
      </c>
      <c r="Q264" s="195" t="str">
        <f t="shared" si="107"/>
        <v xml:space="preserve"> </v>
      </c>
      <c r="R264" s="196">
        <f t="shared" si="106"/>
        <v>0</v>
      </c>
      <c r="S264" s="196">
        <f t="shared" si="93"/>
        <v>0</v>
      </c>
      <c r="T264" s="197" t="str">
        <f t="shared" si="108"/>
        <v xml:space="preserve"> </v>
      </c>
      <c r="U264" s="166" t="str">
        <f t="shared" si="88"/>
        <v xml:space="preserve"> </v>
      </c>
      <c r="V264" s="167">
        <f t="shared" si="94"/>
        <v>0</v>
      </c>
      <c r="W264" s="167">
        <f t="shared" si="89"/>
        <v>0</v>
      </c>
      <c r="X264" s="168" t="str">
        <f t="shared" si="120"/>
        <v xml:space="preserve"> </v>
      </c>
      <c r="Y264" s="164" t="str">
        <f t="shared" si="121"/>
        <v xml:space="preserve"> </v>
      </c>
      <c r="Z264" s="165">
        <f t="shared" si="95"/>
        <v>0</v>
      </c>
      <c r="AA264" s="166" t="str">
        <f t="shared" si="90"/>
        <v xml:space="preserve"> </v>
      </c>
      <c r="AB264" s="167">
        <f t="shared" si="96"/>
        <v>0</v>
      </c>
      <c r="AC264" s="167">
        <f t="shared" si="97"/>
        <v>0</v>
      </c>
      <c r="AD264" s="168" t="str">
        <f t="shared" si="122"/>
        <v xml:space="preserve"> </v>
      </c>
    </row>
    <row r="265" spans="1:30" s="203" customFormat="1" ht="12.75" hidden="1">
      <c r="A265" s="189">
        <v>258</v>
      </c>
      <c r="B265" s="228" t="s">
        <v>172</v>
      </c>
      <c r="C265" s="229" t="s">
        <v>176</v>
      </c>
      <c r="D265" s="231" t="s">
        <v>17</v>
      </c>
      <c r="E265" s="166">
        <v>12</v>
      </c>
      <c r="F265" s="210">
        <v>1750</v>
      </c>
      <c r="G265" s="211">
        <f>8838-1135+12</f>
        <v>7715</v>
      </c>
      <c r="H265" s="194">
        <f t="shared" si="116"/>
        <v>12100.328437050001</v>
      </c>
      <c r="I265" s="195" t="str">
        <f t="shared" si="117"/>
        <v xml:space="preserve"> </v>
      </c>
      <c r="J265" s="196">
        <f t="shared" si="123"/>
        <v>0</v>
      </c>
      <c r="K265" s="196">
        <f t="shared" si="118"/>
        <v>0</v>
      </c>
      <c r="L265" s="197" t="str">
        <f t="shared" si="119"/>
        <v xml:space="preserve"> </v>
      </c>
      <c r="M265" s="195" t="str">
        <f t="shared" si="91"/>
        <v xml:space="preserve"> </v>
      </c>
      <c r="N265" s="196"/>
      <c r="O265" s="196"/>
      <c r="P265" s="197" t="str">
        <f t="shared" si="92"/>
        <v xml:space="preserve"> </v>
      </c>
      <c r="Q265" s="195" t="str">
        <f t="shared" si="107"/>
        <v xml:space="preserve"> </v>
      </c>
      <c r="R265" s="196">
        <f t="shared" si="106"/>
        <v>0</v>
      </c>
      <c r="S265" s="196">
        <f t="shared" si="93"/>
        <v>0</v>
      </c>
      <c r="T265" s="197" t="str">
        <f t="shared" si="108"/>
        <v xml:space="preserve"> </v>
      </c>
      <c r="U265" s="166" t="str">
        <f t="shared" ref="U265:U328" si="124">IF(V265&gt;0,E265," ")</f>
        <v xml:space="preserve"> </v>
      </c>
      <c r="V265" s="167">
        <f t="shared" si="94"/>
        <v>0</v>
      </c>
      <c r="W265" s="167">
        <f t="shared" ref="W265:W328" si="125">IF(V265&gt;0,G265,0)</f>
        <v>0</v>
      </c>
      <c r="X265" s="168" t="str">
        <f t="shared" si="120"/>
        <v xml:space="preserve"> </v>
      </c>
      <c r="Y265" s="164" t="str">
        <f t="shared" si="121"/>
        <v xml:space="preserve"> </v>
      </c>
      <c r="Z265" s="165">
        <f t="shared" si="95"/>
        <v>0</v>
      </c>
      <c r="AA265" s="166" t="str">
        <f t="shared" ref="AA265:AA328" si="126">IF(AB265&gt;0,E265," ")</f>
        <v xml:space="preserve"> </v>
      </c>
      <c r="AB265" s="167">
        <f t="shared" si="96"/>
        <v>0</v>
      </c>
      <c r="AC265" s="167">
        <f t="shared" si="97"/>
        <v>0</v>
      </c>
      <c r="AD265" s="168" t="str">
        <f t="shared" si="122"/>
        <v xml:space="preserve"> </v>
      </c>
    </row>
    <row r="266" spans="1:30" s="203" customFormat="1" ht="12.75" hidden="1">
      <c r="A266" s="189">
        <v>259</v>
      </c>
      <c r="B266" s="228" t="s">
        <v>178</v>
      </c>
      <c r="C266" s="229" t="s">
        <v>177</v>
      </c>
      <c r="D266" s="231" t="s">
        <v>17</v>
      </c>
      <c r="E266" s="166">
        <v>16</v>
      </c>
      <c r="F266" s="210">
        <v>10150</v>
      </c>
      <c r="G266" s="211">
        <v>2</v>
      </c>
      <c r="H266" s="194">
        <f t="shared" si="116"/>
        <v>32.344220608000001</v>
      </c>
      <c r="I266" s="195">
        <f t="shared" si="117"/>
        <v>16</v>
      </c>
      <c r="J266" s="196">
        <f t="shared" si="123"/>
        <v>1850</v>
      </c>
      <c r="K266" s="196">
        <f t="shared" si="118"/>
        <v>2</v>
      </c>
      <c r="L266" s="197">
        <f t="shared" si="119"/>
        <v>5.8368831999999999</v>
      </c>
      <c r="M266" s="195" t="str">
        <f t="shared" ref="M266:M329" si="127">IF(N266&gt;0,$E266," ")</f>
        <v xml:space="preserve"> </v>
      </c>
      <c r="N266" s="196"/>
      <c r="O266" s="196"/>
      <c r="P266" s="197" t="str">
        <f t="shared" ref="P266:P329" si="128">IF(N266&gt;0,$E266*$E266*N266*3.14/4*0.00000785*O266," ")</f>
        <v xml:space="preserve"> </v>
      </c>
      <c r="Q266" s="195">
        <f t="shared" si="107"/>
        <v>16</v>
      </c>
      <c r="R266" s="196">
        <f t="shared" si="106"/>
        <v>1850</v>
      </c>
      <c r="S266" s="196">
        <f t="shared" ref="S266:S329" si="129">IF(R266&gt;0,K266,0)</f>
        <v>2</v>
      </c>
      <c r="T266" s="197">
        <f t="shared" si="108"/>
        <v>5.8368831999999999</v>
      </c>
      <c r="U266" s="166" t="str">
        <f t="shared" si="124"/>
        <v xml:space="preserve"> </v>
      </c>
      <c r="V266" s="167">
        <f t="shared" ref="V266:V329" si="130">IF($E266=25,IF((12000-$F266-N266)&lt;787,12000-$F266-N266,0),IF($E266=20,IF((12000-$F266-N266)&lt;600,12000-$F266-N266,0),IF($E266=16,IF((12000-$F266-N266)&lt;475,12000-$F266-N266,0),0)))</f>
        <v>0</v>
      </c>
      <c r="W266" s="167">
        <f t="shared" si="125"/>
        <v>0</v>
      </c>
      <c r="X266" s="168" t="str">
        <f t="shared" si="120"/>
        <v xml:space="preserve"> </v>
      </c>
      <c r="Y266" s="164">
        <f t="shared" si="121"/>
        <v>16</v>
      </c>
      <c r="Z266" s="165">
        <f t="shared" ref="Z266:Z329" si="131">IF($E266=25,IF(R266&gt;0, INT(R266/787)*S266,0),IF($E266=20,IF(R266&gt;0, INT(R266/600)*S266,0),IF($E266=16,IF(R266&gt;0, INT(R266/475)*S266,0),0)))</f>
        <v>6</v>
      </c>
      <c r="AA266" s="166">
        <f t="shared" si="126"/>
        <v>16</v>
      </c>
      <c r="AB266" s="167">
        <f t="shared" ref="AB266:AB329" si="132">IF(V266&gt;0,V266,IF(Y266=25,R266-((Z266/S266)*787),IF(Y266=20,R266-((Z266/S266)*600),IF(Y266=16,R266-((Z266/S266)*475),0))))</f>
        <v>425</v>
      </c>
      <c r="AC266" s="167">
        <f t="shared" ref="AC266:AC329" si="133">IF(AB266&gt;0,S266+W266,0)</f>
        <v>2</v>
      </c>
      <c r="AD266" s="168">
        <f t="shared" si="122"/>
        <v>1.3409055999999999</v>
      </c>
    </row>
    <row r="267" spans="1:30" s="203" customFormat="1" ht="12.75" hidden="1">
      <c r="A267" s="189">
        <v>260</v>
      </c>
      <c r="B267" s="228" t="s">
        <v>178</v>
      </c>
      <c r="C267" s="229" t="s">
        <v>177</v>
      </c>
      <c r="D267" s="231" t="s">
        <v>17</v>
      </c>
      <c r="E267" s="166">
        <v>16</v>
      </c>
      <c r="F267" s="210">
        <v>10350</v>
      </c>
      <c r="G267" s="211">
        <v>8</v>
      </c>
      <c r="H267" s="194">
        <f t="shared" si="116"/>
        <v>131.92618060799998</v>
      </c>
      <c r="I267" s="195">
        <f t="shared" si="117"/>
        <v>16</v>
      </c>
      <c r="J267" s="196">
        <f t="shared" si="123"/>
        <v>1650</v>
      </c>
      <c r="K267" s="196">
        <f t="shared" si="118"/>
        <v>8</v>
      </c>
      <c r="L267" s="197">
        <f t="shared" si="119"/>
        <v>20.823475199999997</v>
      </c>
      <c r="M267" s="195" t="str">
        <f t="shared" si="127"/>
        <v xml:space="preserve"> </v>
      </c>
      <c r="N267" s="196"/>
      <c r="O267" s="196"/>
      <c r="P267" s="197" t="str">
        <f t="shared" si="128"/>
        <v xml:space="preserve"> </v>
      </c>
      <c r="Q267" s="195">
        <f t="shared" si="107"/>
        <v>16</v>
      </c>
      <c r="R267" s="196">
        <f t="shared" si="106"/>
        <v>1650</v>
      </c>
      <c r="S267" s="196">
        <f t="shared" si="129"/>
        <v>8</v>
      </c>
      <c r="T267" s="197">
        <f t="shared" si="108"/>
        <v>20.823475199999997</v>
      </c>
      <c r="U267" s="166" t="str">
        <f t="shared" si="124"/>
        <v xml:space="preserve"> </v>
      </c>
      <c r="V267" s="167">
        <f t="shared" si="130"/>
        <v>0</v>
      </c>
      <c r="W267" s="167">
        <f t="shared" si="125"/>
        <v>0</v>
      </c>
      <c r="X267" s="168" t="str">
        <f t="shared" si="120"/>
        <v xml:space="preserve"> </v>
      </c>
      <c r="Y267" s="164">
        <f t="shared" si="121"/>
        <v>16</v>
      </c>
      <c r="Z267" s="165">
        <f t="shared" si="131"/>
        <v>24</v>
      </c>
      <c r="AA267" s="166">
        <f t="shared" si="126"/>
        <v>16</v>
      </c>
      <c r="AB267" s="167">
        <f t="shared" si="132"/>
        <v>225</v>
      </c>
      <c r="AC267" s="167">
        <f t="shared" si="133"/>
        <v>8</v>
      </c>
      <c r="AD267" s="168">
        <f t="shared" si="122"/>
        <v>2.8395647999999998</v>
      </c>
    </row>
    <row r="268" spans="1:30" s="203" customFormat="1" ht="12.75" hidden="1">
      <c r="A268" s="189">
        <v>261</v>
      </c>
      <c r="B268" s="228" t="s">
        <v>178</v>
      </c>
      <c r="C268" s="229" t="s">
        <v>177</v>
      </c>
      <c r="D268" s="231" t="s">
        <v>17</v>
      </c>
      <c r="E268" s="166">
        <v>16</v>
      </c>
      <c r="F268" s="210">
        <v>10600</v>
      </c>
      <c r="G268" s="211">
        <v>2</v>
      </c>
      <c r="H268" s="194">
        <f t="shared" si="116"/>
        <v>33.778200832000003</v>
      </c>
      <c r="I268" s="195">
        <f t="shared" si="117"/>
        <v>16</v>
      </c>
      <c r="J268" s="196">
        <f t="shared" si="123"/>
        <v>1400</v>
      </c>
      <c r="K268" s="196">
        <f t="shared" si="118"/>
        <v>2</v>
      </c>
      <c r="L268" s="197">
        <f t="shared" si="119"/>
        <v>4.4171008</v>
      </c>
      <c r="M268" s="195" t="str">
        <f t="shared" si="127"/>
        <v xml:space="preserve"> </v>
      </c>
      <c r="N268" s="196"/>
      <c r="O268" s="196"/>
      <c r="P268" s="197" t="str">
        <f t="shared" si="128"/>
        <v xml:space="preserve"> </v>
      </c>
      <c r="Q268" s="195">
        <f t="shared" si="107"/>
        <v>16</v>
      </c>
      <c r="R268" s="196">
        <f t="shared" si="106"/>
        <v>1400</v>
      </c>
      <c r="S268" s="196">
        <f t="shared" si="129"/>
        <v>2</v>
      </c>
      <c r="T268" s="197">
        <f t="shared" si="108"/>
        <v>4.4171008</v>
      </c>
      <c r="U268" s="166" t="str">
        <f t="shared" si="124"/>
        <v xml:space="preserve"> </v>
      </c>
      <c r="V268" s="167">
        <f t="shared" si="130"/>
        <v>0</v>
      </c>
      <c r="W268" s="167">
        <f t="shared" si="125"/>
        <v>0</v>
      </c>
      <c r="X268" s="168" t="str">
        <f t="shared" si="120"/>
        <v xml:space="preserve"> </v>
      </c>
      <c r="Y268" s="164">
        <f t="shared" si="121"/>
        <v>16</v>
      </c>
      <c r="Z268" s="165">
        <f t="shared" si="131"/>
        <v>4</v>
      </c>
      <c r="AA268" s="166">
        <f t="shared" si="126"/>
        <v>16</v>
      </c>
      <c r="AB268" s="167">
        <f t="shared" si="132"/>
        <v>450</v>
      </c>
      <c r="AC268" s="167">
        <f t="shared" si="133"/>
        <v>2</v>
      </c>
      <c r="AD268" s="168">
        <f t="shared" si="122"/>
        <v>1.4197823999999999</v>
      </c>
    </row>
    <row r="269" spans="1:30" s="203" customFormat="1" ht="12.75" hidden="1">
      <c r="A269" s="189">
        <v>262</v>
      </c>
      <c r="B269" s="228" t="s">
        <v>178</v>
      </c>
      <c r="C269" s="229" t="s">
        <v>177</v>
      </c>
      <c r="D269" s="231" t="s">
        <v>17</v>
      </c>
      <c r="E269" s="166">
        <v>16</v>
      </c>
      <c r="F269" s="210">
        <v>11400</v>
      </c>
      <c r="G269" s="211">
        <v>1</v>
      </c>
      <c r="H269" s="194">
        <f t="shared" si="116"/>
        <v>18.163749503999998</v>
      </c>
      <c r="I269" s="195">
        <f t="shared" si="117"/>
        <v>16</v>
      </c>
      <c r="J269" s="196">
        <f t="shared" si="123"/>
        <v>600</v>
      </c>
      <c r="K269" s="196">
        <f t="shared" si="118"/>
        <v>1</v>
      </c>
      <c r="L269" s="197">
        <f t="shared" si="119"/>
        <v>0.94652159999999996</v>
      </c>
      <c r="M269" s="195" t="str">
        <f t="shared" si="127"/>
        <v xml:space="preserve"> </v>
      </c>
      <c r="N269" s="196"/>
      <c r="O269" s="196"/>
      <c r="P269" s="197" t="str">
        <f t="shared" si="128"/>
        <v xml:space="preserve"> </v>
      </c>
      <c r="Q269" s="195">
        <f t="shared" si="107"/>
        <v>16</v>
      </c>
      <c r="R269" s="196">
        <f t="shared" si="106"/>
        <v>600</v>
      </c>
      <c r="S269" s="196">
        <f t="shared" si="129"/>
        <v>1</v>
      </c>
      <c r="T269" s="197">
        <f t="shared" si="108"/>
        <v>0.94652159999999996</v>
      </c>
      <c r="U269" s="166" t="str">
        <f t="shared" si="124"/>
        <v xml:space="preserve"> </v>
      </c>
      <c r="V269" s="167">
        <f t="shared" si="130"/>
        <v>0</v>
      </c>
      <c r="W269" s="167">
        <f t="shared" si="125"/>
        <v>0</v>
      </c>
      <c r="X269" s="168" t="str">
        <f t="shared" si="120"/>
        <v xml:space="preserve"> </v>
      </c>
      <c r="Y269" s="164">
        <f t="shared" si="121"/>
        <v>16</v>
      </c>
      <c r="Z269" s="165">
        <f t="shared" si="131"/>
        <v>1</v>
      </c>
      <c r="AA269" s="166">
        <f t="shared" si="126"/>
        <v>16</v>
      </c>
      <c r="AB269" s="167">
        <f t="shared" si="132"/>
        <v>125</v>
      </c>
      <c r="AC269" s="167">
        <f t="shared" si="133"/>
        <v>1</v>
      </c>
      <c r="AD269" s="168">
        <f t="shared" si="122"/>
        <v>0.19719199999999998</v>
      </c>
    </row>
    <row r="270" spans="1:30" s="203" customFormat="1" ht="12.75" hidden="1">
      <c r="A270" s="189">
        <v>263</v>
      </c>
      <c r="B270" s="228" t="s">
        <v>178</v>
      </c>
      <c r="C270" s="229" t="s">
        <v>177</v>
      </c>
      <c r="D270" s="231" t="s">
        <v>17</v>
      </c>
      <c r="E270" s="166">
        <v>16</v>
      </c>
      <c r="F270" s="210">
        <v>11500</v>
      </c>
      <c r="G270" s="211">
        <v>1</v>
      </c>
      <c r="H270" s="194">
        <f t="shared" si="116"/>
        <v>18.323080640000001</v>
      </c>
      <c r="I270" s="195">
        <f t="shared" si="117"/>
        <v>16</v>
      </c>
      <c r="J270" s="196">
        <f t="shared" si="123"/>
        <v>500</v>
      </c>
      <c r="K270" s="196">
        <f t="shared" si="118"/>
        <v>1</v>
      </c>
      <c r="L270" s="197">
        <f t="shared" si="119"/>
        <v>0.78876799999999991</v>
      </c>
      <c r="M270" s="195" t="str">
        <f t="shared" si="127"/>
        <v xml:space="preserve"> </v>
      </c>
      <c r="N270" s="196"/>
      <c r="O270" s="196"/>
      <c r="P270" s="197" t="str">
        <f t="shared" si="128"/>
        <v xml:space="preserve"> </v>
      </c>
      <c r="Q270" s="195">
        <f t="shared" si="107"/>
        <v>16</v>
      </c>
      <c r="R270" s="196">
        <f t="shared" si="106"/>
        <v>500</v>
      </c>
      <c r="S270" s="196">
        <f t="shared" si="129"/>
        <v>1</v>
      </c>
      <c r="T270" s="197">
        <f t="shared" si="108"/>
        <v>0.78876799999999991</v>
      </c>
      <c r="U270" s="166" t="str">
        <f t="shared" si="124"/>
        <v xml:space="preserve"> </v>
      </c>
      <c r="V270" s="167">
        <f t="shared" si="130"/>
        <v>0</v>
      </c>
      <c r="W270" s="167">
        <f t="shared" si="125"/>
        <v>0</v>
      </c>
      <c r="X270" s="168" t="str">
        <f t="shared" si="120"/>
        <v xml:space="preserve"> </v>
      </c>
      <c r="Y270" s="164">
        <f t="shared" si="121"/>
        <v>16</v>
      </c>
      <c r="Z270" s="165">
        <f t="shared" si="131"/>
        <v>1</v>
      </c>
      <c r="AA270" s="166">
        <f t="shared" si="126"/>
        <v>16</v>
      </c>
      <c r="AB270" s="167">
        <f t="shared" si="132"/>
        <v>25</v>
      </c>
      <c r="AC270" s="167">
        <f t="shared" si="133"/>
        <v>1</v>
      </c>
      <c r="AD270" s="168">
        <f t="shared" si="122"/>
        <v>3.9438399999999998E-2</v>
      </c>
    </row>
    <row r="271" spans="1:30" s="203" customFormat="1" ht="12.75" hidden="1">
      <c r="A271" s="189">
        <v>264</v>
      </c>
      <c r="B271" s="228" t="s">
        <v>178</v>
      </c>
      <c r="C271" s="229" t="s">
        <v>177</v>
      </c>
      <c r="D271" s="231" t="s">
        <v>17</v>
      </c>
      <c r="E271" s="166">
        <v>16</v>
      </c>
      <c r="F271" s="210">
        <v>9150</v>
      </c>
      <c r="G271" s="211">
        <v>1</v>
      </c>
      <c r="H271" s="194">
        <f t="shared" si="116"/>
        <v>14.578798943999999</v>
      </c>
      <c r="I271" s="195">
        <f t="shared" si="117"/>
        <v>16</v>
      </c>
      <c r="J271" s="196">
        <f t="shared" si="123"/>
        <v>2850</v>
      </c>
      <c r="K271" s="196">
        <f t="shared" si="118"/>
        <v>1</v>
      </c>
      <c r="L271" s="197">
        <f t="shared" si="119"/>
        <v>4.4959775999999998</v>
      </c>
      <c r="M271" s="195" t="str">
        <f t="shared" si="127"/>
        <v xml:space="preserve"> </v>
      </c>
      <c r="N271" s="196"/>
      <c r="O271" s="196"/>
      <c r="P271" s="197" t="str">
        <f t="shared" si="128"/>
        <v xml:space="preserve"> </v>
      </c>
      <c r="Q271" s="195">
        <f t="shared" si="107"/>
        <v>16</v>
      </c>
      <c r="R271" s="196">
        <f t="shared" si="106"/>
        <v>2850</v>
      </c>
      <c r="S271" s="196">
        <f t="shared" si="129"/>
        <v>1</v>
      </c>
      <c r="T271" s="197">
        <f t="shared" si="108"/>
        <v>4.4959775999999998</v>
      </c>
      <c r="U271" s="166" t="str">
        <f t="shared" si="124"/>
        <v xml:space="preserve"> </v>
      </c>
      <c r="V271" s="167">
        <f t="shared" si="130"/>
        <v>0</v>
      </c>
      <c r="W271" s="167">
        <f t="shared" si="125"/>
        <v>0</v>
      </c>
      <c r="X271" s="168" t="str">
        <f t="shared" si="120"/>
        <v xml:space="preserve"> </v>
      </c>
      <c r="Y271" s="164">
        <f t="shared" si="121"/>
        <v>16</v>
      </c>
      <c r="Z271" s="165">
        <f t="shared" si="131"/>
        <v>6</v>
      </c>
      <c r="AA271" s="166" t="str">
        <f t="shared" si="126"/>
        <v xml:space="preserve"> </v>
      </c>
      <c r="AB271" s="167">
        <f t="shared" si="132"/>
        <v>0</v>
      </c>
      <c r="AC271" s="167">
        <f t="shared" si="133"/>
        <v>0</v>
      </c>
      <c r="AD271" s="168" t="str">
        <f t="shared" si="122"/>
        <v xml:space="preserve"> </v>
      </c>
    </row>
    <row r="272" spans="1:30" s="203" customFormat="1" ht="12.75" hidden="1">
      <c r="A272" s="189">
        <v>265</v>
      </c>
      <c r="B272" s="228" t="s">
        <v>178</v>
      </c>
      <c r="C272" s="229" t="s">
        <v>177</v>
      </c>
      <c r="D272" s="231" t="s">
        <v>17</v>
      </c>
      <c r="E272" s="166">
        <v>16</v>
      </c>
      <c r="F272" s="210">
        <f>4050+4850</f>
        <v>8900</v>
      </c>
      <c r="G272" s="211">
        <v>4</v>
      </c>
      <c r="H272" s="194">
        <f t="shared" si="116"/>
        <v>56.721884415999995</v>
      </c>
      <c r="I272" s="195">
        <f t="shared" si="117"/>
        <v>16</v>
      </c>
      <c r="J272" s="196">
        <f t="shared" si="123"/>
        <v>3100</v>
      </c>
      <c r="K272" s="196">
        <f t="shared" si="118"/>
        <v>4</v>
      </c>
      <c r="L272" s="197">
        <f t="shared" si="119"/>
        <v>19.561446399999998</v>
      </c>
      <c r="M272" s="195" t="str">
        <f t="shared" si="127"/>
        <v xml:space="preserve"> </v>
      </c>
      <c r="N272" s="196"/>
      <c r="O272" s="196"/>
      <c r="P272" s="197" t="str">
        <f t="shared" si="128"/>
        <v xml:space="preserve"> </v>
      </c>
      <c r="Q272" s="195">
        <f t="shared" si="107"/>
        <v>16</v>
      </c>
      <c r="R272" s="196">
        <f t="shared" si="106"/>
        <v>3100</v>
      </c>
      <c r="S272" s="196">
        <f t="shared" si="129"/>
        <v>4</v>
      </c>
      <c r="T272" s="197">
        <f t="shared" si="108"/>
        <v>19.561446399999998</v>
      </c>
      <c r="U272" s="166" t="str">
        <f t="shared" si="124"/>
        <v xml:space="preserve"> </v>
      </c>
      <c r="V272" s="167">
        <f t="shared" si="130"/>
        <v>0</v>
      </c>
      <c r="W272" s="167">
        <f t="shared" si="125"/>
        <v>0</v>
      </c>
      <c r="X272" s="168" t="str">
        <f t="shared" si="120"/>
        <v xml:space="preserve"> </v>
      </c>
      <c r="Y272" s="164">
        <f t="shared" si="121"/>
        <v>16</v>
      </c>
      <c r="Z272" s="165">
        <f t="shared" si="131"/>
        <v>24</v>
      </c>
      <c r="AA272" s="166">
        <f t="shared" si="126"/>
        <v>16</v>
      </c>
      <c r="AB272" s="167">
        <f t="shared" si="132"/>
        <v>250</v>
      </c>
      <c r="AC272" s="167">
        <f t="shared" si="133"/>
        <v>4</v>
      </c>
      <c r="AD272" s="168">
        <f t="shared" si="122"/>
        <v>1.5775359999999998</v>
      </c>
    </row>
    <row r="273" spans="1:30" s="203" customFormat="1" ht="12.75" hidden="1">
      <c r="A273" s="189">
        <v>266</v>
      </c>
      <c r="B273" s="228" t="s">
        <v>178</v>
      </c>
      <c r="C273" s="229" t="s">
        <v>177</v>
      </c>
      <c r="D273" s="231" t="s">
        <v>17</v>
      </c>
      <c r="E273" s="166">
        <v>16</v>
      </c>
      <c r="F273" s="210">
        <f>4100+4950</f>
        <v>9050</v>
      </c>
      <c r="G273" s="211">
        <v>12</v>
      </c>
      <c r="H273" s="194">
        <f t="shared" si="116"/>
        <v>173.03361369599997</v>
      </c>
      <c r="I273" s="195">
        <f t="shared" si="117"/>
        <v>16</v>
      </c>
      <c r="J273" s="196">
        <f t="shared" si="123"/>
        <v>2950</v>
      </c>
      <c r="K273" s="196">
        <f t="shared" si="118"/>
        <v>12</v>
      </c>
      <c r="L273" s="197">
        <f t="shared" si="119"/>
        <v>55.844774399999991</v>
      </c>
      <c r="M273" s="195" t="str">
        <f t="shared" si="127"/>
        <v xml:space="preserve"> </v>
      </c>
      <c r="N273" s="196"/>
      <c r="O273" s="196"/>
      <c r="P273" s="197" t="str">
        <f t="shared" si="128"/>
        <v xml:space="preserve"> </v>
      </c>
      <c r="Q273" s="195">
        <f t="shared" si="107"/>
        <v>16</v>
      </c>
      <c r="R273" s="196">
        <f t="shared" si="106"/>
        <v>2950</v>
      </c>
      <c r="S273" s="196">
        <f t="shared" si="129"/>
        <v>12</v>
      </c>
      <c r="T273" s="197">
        <f t="shared" si="108"/>
        <v>55.844774399999991</v>
      </c>
      <c r="U273" s="166" t="str">
        <f t="shared" si="124"/>
        <v xml:space="preserve"> </v>
      </c>
      <c r="V273" s="167">
        <f t="shared" si="130"/>
        <v>0</v>
      </c>
      <c r="W273" s="167">
        <f t="shared" si="125"/>
        <v>0</v>
      </c>
      <c r="X273" s="168" t="str">
        <f t="shared" si="120"/>
        <v xml:space="preserve"> </v>
      </c>
      <c r="Y273" s="164">
        <f t="shared" si="121"/>
        <v>16</v>
      </c>
      <c r="Z273" s="165">
        <f t="shared" si="131"/>
        <v>72</v>
      </c>
      <c r="AA273" s="166">
        <f t="shared" si="126"/>
        <v>16</v>
      </c>
      <c r="AB273" s="167">
        <f t="shared" si="132"/>
        <v>100</v>
      </c>
      <c r="AC273" s="167">
        <f t="shared" si="133"/>
        <v>12</v>
      </c>
      <c r="AD273" s="168">
        <f t="shared" si="122"/>
        <v>1.8930431999999999</v>
      </c>
    </row>
    <row r="274" spans="1:30" s="203" customFormat="1" ht="12.75" hidden="1">
      <c r="A274" s="189">
        <v>269</v>
      </c>
      <c r="B274" s="228" t="s">
        <v>178</v>
      </c>
      <c r="C274" s="229" t="s">
        <v>177</v>
      </c>
      <c r="D274" s="231" t="s">
        <v>17</v>
      </c>
      <c r="E274" s="166">
        <v>16</v>
      </c>
      <c r="F274" s="210">
        <v>9000</v>
      </c>
      <c r="G274" s="211">
        <v>32</v>
      </c>
      <c r="H274" s="194">
        <f t="shared" si="116"/>
        <v>458.87367167999997</v>
      </c>
      <c r="I274" s="195">
        <f t="shared" si="117"/>
        <v>16</v>
      </c>
      <c r="J274" s="196">
        <f t="shared" si="123"/>
        <v>3000</v>
      </c>
      <c r="K274" s="196">
        <f t="shared" si="118"/>
        <v>32</v>
      </c>
      <c r="L274" s="197">
        <f t="shared" si="119"/>
        <v>151.443456</v>
      </c>
      <c r="M274" s="195" t="str">
        <f t="shared" si="127"/>
        <v xml:space="preserve"> </v>
      </c>
      <c r="N274" s="196"/>
      <c r="O274" s="196"/>
      <c r="P274" s="197" t="str">
        <f t="shared" si="128"/>
        <v xml:space="preserve"> </v>
      </c>
      <c r="Q274" s="195">
        <f t="shared" si="107"/>
        <v>16</v>
      </c>
      <c r="R274" s="196">
        <f t="shared" si="106"/>
        <v>3000</v>
      </c>
      <c r="S274" s="196">
        <f t="shared" si="129"/>
        <v>32</v>
      </c>
      <c r="T274" s="197">
        <f t="shared" si="108"/>
        <v>151.443456</v>
      </c>
      <c r="U274" s="166" t="str">
        <f t="shared" si="124"/>
        <v xml:space="preserve"> </v>
      </c>
      <c r="V274" s="167">
        <f t="shared" si="130"/>
        <v>0</v>
      </c>
      <c r="W274" s="167">
        <f t="shared" si="125"/>
        <v>0</v>
      </c>
      <c r="X274" s="168" t="str">
        <f t="shared" si="120"/>
        <v xml:space="preserve"> </v>
      </c>
      <c r="Y274" s="164">
        <f t="shared" si="121"/>
        <v>16</v>
      </c>
      <c r="Z274" s="165">
        <f t="shared" si="131"/>
        <v>192</v>
      </c>
      <c r="AA274" s="166">
        <f t="shared" si="126"/>
        <v>16</v>
      </c>
      <c r="AB274" s="167">
        <f t="shared" si="132"/>
        <v>150</v>
      </c>
      <c r="AC274" s="167">
        <f t="shared" si="133"/>
        <v>32</v>
      </c>
      <c r="AD274" s="168">
        <f t="shared" si="122"/>
        <v>7.5721727999999997</v>
      </c>
    </row>
    <row r="275" spans="1:30" s="203" customFormat="1" ht="12.75" hidden="1">
      <c r="A275" s="189">
        <v>270</v>
      </c>
      <c r="B275" s="228" t="s">
        <v>178</v>
      </c>
      <c r="C275" s="229" t="s">
        <v>177</v>
      </c>
      <c r="D275" s="231" t="s">
        <v>17</v>
      </c>
      <c r="E275" s="166">
        <v>20</v>
      </c>
      <c r="F275" s="210">
        <f>4000+4000+3500</f>
        <v>11500</v>
      </c>
      <c r="G275" s="211">
        <v>1</v>
      </c>
      <c r="H275" s="194">
        <f t="shared" si="116"/>
        <v>28.629813499999997</v>
      </c>
      <c r="I275" s="195" t="str">
        <f t="shared" si="117"/>
        <v xml:space="preserve"> </v>
      </c>
      <c r="J275" s="196">
        <f t="shared" si="123"/>
        <v>0</v>
      </c>
      <c r="K275" s="196">
        <f t="shared" si="118"/>
        <v>0</v>
      </c>
      <c r="L275" s="197" t="str">
        <f t="shared" si="119"/>
        <v xml:space="preserve"> </v>
      </c>
      <c r="M275" s="195" t="str">
        <f t="shared" si="127"/>
        <v xml:space="preserve"> </v>
      </c>
      <c r="N275" s="196"/>
      <c r="O275" s="196"/>
      <c r="P275" s="197" t="str">
        <f t="shared" si="128"/>
        <v xml:space="preserve"> </v>
      </c>
      <c r="Q275" s="195" t="str">
        <f t="shared" si="107"/>
        <v xml:space="preserve"> </v>
      </c>
      <c r="R275" s="196">
        <f t="shared" si="106"/>
        <v>0</v>
      </c>
      <c r="S275" s="196">
        <f t="shared" si="129"/>
        <v>0</v>
      </c>
      <c r="T275" s="197" t="str">
        <f t="shared" si="108"/>
        <v xml:space="preserve"> </v>
      </c>
      <c r="U275" s="166">
        <f t="shared" si="124"/>
        <v>20</v>
      </c>
      <c r="V275" s="167">
        <f t="shared" si="130"/>
        <v>500</v>
      </c>
      <c r="W275" s="167">
        <f t="shared" si="125"/>
        <v>1</v>
      </c>
      <c r="X275" s="168">
        <f t="shared" si="120"/>
        <v>1.2324499999999998</v>
      </c>
      <c r="Y275" s="164" t="str">
        <f t="shared" si="121"/>
        <v xml:space="preserve"> </v>
      </c>
      <c r="Z275" s="165">
        <f t="shared" si="131"/>
        <v>0</v>
      </c>
      <c r="AA275" s="166">
        <f t="shared" si="126"/>
        <v>20</v>
      </c>
      <c r="AB275" s="167">
        <f t="shared" si="132"/>
        <v>500</v>
      </c>
      <c r="AC275" s="167">
        <f t="shared" si="133"/>
        <v>1</v>
      </c>
      <c r="AD275" s="168">
        <f t="shared" si="122"/>
        <v>1.2324499999999998</v>
      </c>
    </row>
    <row r="276" spans="1:30" s="203" customFormat="1" ht="12.75">
      <c r="A276" s="189">
        <v>271</v>
      </c>
      <c r="B276" s="228" t="s">
        <v>178</v>
      </c>
      <c r="C276" s="229" t="s">
        <v>177</v>
      </c>
      <c r="D276" s="231" t="s">
        <v>17</v>
      </c>
      <c r="E276" s="166">
        <v>20</v>
      </c>
      <c r="F276" s="210">
        <f>4050+4050</f>
        <v>8100</v>
      </c>
      <c r="G276" s="211">
        <v>9</v>
      </c>
      <c r="H276" s="194">
        <f t="shared" si="116"/>
        <v>181.4881221</v>
      </c>
      <c r="I276" s="195">
        <f t="shared" si="117"/>
        <v>20</v>
      </c>
      <c r="J276" s="196">
        <f t="shared" si="123"/>
        <v>3900</v>
      </c>
      <c r="K276" s="196">
        <f t="shared" si="118"/>
        <v>9</v>
      </c>
      <c r="L276" s="197">
        <f t="shared" si="119"/>
        <v>86.517989999999998</v>
      </c>
      <c r="M276" s="195" t="str">
        <f t="shared" si="127"/>
        <v xml:space="preserve"> </v>
      </c>
      <c r="N276" s="196"/>
      <c r="O276" s="196"/>
      <c r="P276" s="197" t="str">
        <f t="shared" si="128"/>
        <v xml:space="preserve"> </v>
      </c>
      <c r="Q276" s="195">
        <f t="shared" ref="Q276:Q281" si="134">IF(R276&gt;0,$E276," ")</f>
        <v>20</v>
      </c>
      <c r="R276" s="196">
        <f t="shared" si="106"/>
        <v>3900</v>
      </c>
      <c r="S276" s="196">
        <f t="shared" si="129"/>
        <v>9</v>
      </c>
      <c r="T276" s="197">
        <f t="shared" ref="T276:T281" si="135">IF(R276&gt;0,$E276*$E276*R276*3.14/4*0.00000785*S276," ")</f>
        <v>86.517989999999998</v>
      </c>
      <c r="U276" s="166" t="str">
        <f t="shared" si="124"/>
        <v xml:space="preserve"> </v>
      </c>
      <c r="V276" s="167">
        <f t="shared" si="130"/>
        <v>0</v>
      </c>
      <c r="W276" s="167">
        <f t="shared" si="125"/>
        <v>0</v>
      </c>
      <c r="X276" s="168" t="str">
        <f t="shared" si="120"/>
        <v xml:space="preserve"> </v>
      </c>
      <c r="Y276" s="164">
        <f t="shared" si="121"/>
        <v>20</v>
      </c>
      <c r="Z276" s="165">
        <f t="shared" si="131"/>
        <v>54</v>
      </c>
      <c r="AA276" s="166">
        <f t="shared" si="126"/>
        <v>20</v>
      </c>
      <c r="AB276" s="167">
        <f t="shared" si="132"/>
        <v>300</v>
      </c>
      <c r="AC276" s="167">
        <f t="shared" si="133"/>
        <v>9</v>
      </c>
      <c r="AD276" s="168">
        <f t="shared" si="122"/>
        <v>6.6552299999999995</v>
      </c>
    </row>
    <row r="277" spans="1:30" s="203" customFormat="1" ht="12.75">
      <c r="A277" s="189">
        <v>272</v>
      </c>
      <c r="B277" s="228" t="s">
        <v>178</v>
      </c>
      <c r="C277" s="229" t="s">
        <v>177</v>
      </c>
      <c r="D277" s="231" t="s">
        <v>17</v>
      </c>
      <c r="E277" s="166">
        <v>20</v>
      </c>
      <c r="F277" s="210">
        <f>4100+4100</f>
        <v>8200</v>
      </c>
      <c r="G277" s="211">
        <f>36/2</f>
        <v>18</v>
      </c>
      <c r="H277" s="194">
        <f t="shared" si="116"/>
        <v>367.45743239999996</v>
      </c>
      <c r="I277" s="195">
        <f t="shared" si="117"/>
        <v>20</v>
      </c>
      <c r="J277" s="196">
        <f t="shared" si="123"/>
        <v>3800</v>
      </c>
      <c r="K277" s="196">
        <f t="shared" si="118"/>
        <v>18</v>
      </c>
      <c r="L277" s="197">
        <f t="shared" si="119"/>
        <v>168.59915999999998</v>
      </c>
      <c r="M277" s="195" t="str">
        <f t="shared" si="127"/>
        <v xml:space="preserve"> </v>
      </c>
      <c r="N277" s="196"/>
      <c r="O277" s="196"/>
      <c r="P277" s="197" t="str">
        <f t="shared" si="128"/>
        <v xml:space="preserve"> </v>
      </c>
      <c r="Q277" s="195">
        <f t="shared" si="134"/>
        <v>20</v>
      </c>
      <c r="R277" s="196">
        <f t="shared" si="106"/>
        <v>3800</v>
      </c>
      <c r="S277" s="196">
        <f t="shared" si="129"/>
        <v>18</v>
      </c>
      <c r="T277" s="197">
        <f t="shared" si="135"/>
        <v>168.59915999999998</v>
      </c>
      <c r="U277" s="166" t="str">
        <f t="shared" si="124"/>
        <v xml:space="preserve"> </v>
      </c>
      <c r="V277" s="167">
        <f t="shared" si="130"/>
        <v>0</v>
      </c>
      <c r="W277" s="167">
        <f t="shared" si="125"/>
        <v>0</v>
      </c>
      <c r="X277" s="168" t="str">
        <f t="shared" si="120"/>
        <v xml:space="preserve"> </v>
      </c>
      <c r="Y277" s="164">
        <f t="shared" si="121"/>
        <v>20</v>
      </c>
      <c r="Z277" s="165">
        <f t="shared" si="131"/>
        <v>108</v>
      </c>
      <c r="AA277" s="166">
        <f t="shared" si="126"/>
        <v>20</v>
      </c>
      <c r="AB277" s="167">
        <f t="shared" si="132"/>
        <v>200</v>
      </c>
      <c r="AC277" s="167">
        <f t="shared" si="133"/>
        <v>18</v>
      </c>
      <c r="AD277" s="168">
        <f t="shared" si="122"/>
        <v>8.87364</v>
      </c>
    </row>
    <row r="278" spans="1:30" s="203" customFormat="1" ht="12.75">
      <c r="A278" s="189">
        <v>273</v>
      </c>
      <c r="B278" s="228" t="s">
        <v>178</v>
      </c>
      <c r="C278" s="229" t="s">
        <v>177</v>
      </c>
      <c r="D278" s="231" t="s">
        <v>17</v>
      </c>
      <c r="E278" s="166">
        <v>20</v>
      </c>
      <c r="F278" s="210">
        <f>4750+4750</f>
        <v>9500</v>
      </c>
      <c r="G278" s="211">
        <v>1</v>
      </c>
      <c r="H278" s="194">
        <f t="shared" si="116"/>
        <v>23.650715499999997</v>
      </c>
      <c r="I278" s="195">
        <f t="shared" si="117"/>
        <v>20</v>
      </c>
      <c r="J278" s="196">
        <f t="shared" si="123"/>
        <v>2500</v>
      </c>
      <c r="K278" s="196">
        <f t="shared" si="118"/>
        <v>1</v>
      </c>
      <c r="L278" s="197">
        <f t="shared" si="119"/>
        <v>6.1622499999999993</v>
      </c>
      <c r="M278" s="195" t="str">
        <f t="shared" si="127"/>
        <v xml:space="preserve"> </v>
      </c>
      <c r="N278" s="196"/>
      <c r="O278" s="196"/>
      <c r="P278" s="197" t="str">
        <f t="shared" si="128"/>
        <v xml:space="preserve"> </v>
      </c>
      <c r="Q278" s="195">
        <f t="shared" si="134"/>
        <v>20</v>
      </c>
      <c r="R278" s="196">
        <f t="shared" si="106"/>
        <v>2500</v>
      </c>
      <c r="S278" s="196">
        <f t="shared" si="129"/>
        <v>1</v>
      </c>
      <c r="T278" s="197">
        <f t="shared" si="135"/>
        <v>6.1622499999999993</v>
      </c>
      <c r="U278" s="166" t="str">
        <f t="shared" si="124"/>
        <v xml:space="preserve"> </v>
      </c>
      <c r="V278" s="167">
        <f t="shared" si="130"/>
        <v>0</v>
      </c>
      <c r="W278" s="167">
        <f t="shared" si="125"/>
        <v>0</v>
      </c>
      <c r="X278" s="168" t="str">
        <f t="shared" si="120"/>
        <v xml:space="preserve"> </v>
      </c>
      <c r="Y278" s="164">
        <f t="shared" si="121"/>
        <v>20</v>
      </c>
      <c r="Z278" s="165">
        <f t="shared" si="131"/>
        <v>4</v>
      </c>
      <c r="AA278" s="166">
        <f t="shared" si="126"/>
        <v>20</v>
      </c>
      <c r="AB278" s="167">
        <f t="shared" si="132"/>
        <v>100</v>
      </c>
      <c r="AC278" s="167">
        <f t="shared" si="133"/>
        <v>1</v>
      </c>
      <c r="AD278" s="168">
        <f t="shared" si="122"/>
        <v>0.24648999999999999</v>
      </c>
    </row>
    <row r="279" spans="1:30" s="203" customFormat="1" ht="12.75">
      <c r="A279" s="189">
        <v>274</v>
      </c>
      <c r="B279" s="228" t="s">
        <v>178</v>
      </c>
      <c r="C279" s="229" t="s">
        <v>177</v>
      </c>
      <c r="D279" s="231" t="s">
        <v>17</v>
      </c>
      <c r="E279" s="166">
        <v>20</v>
      </c>
      <c r="F279" s="210">
        <f>4850+4850</f>
        <v>9700</v>
      </c>
      <c r="G279" s="211">
        <v>5</v>
      </c>
      <c r="H279" s="194">
        <f t="shared" si="116"/>
        <v>120.74312649999997</v>
      </c>
      <c r="I279" s="195">
        <f t="shared" si="117"/>
        <v>20</v>
      </c>
      <c r="J279" s="196">
        <f t="shared" si="123"/>
        <v>2300</v>
      </c>
      <c r="K279" s="196">
        <f t="shared" si="118"/>
        <v>5</v>
      </c>
      <c r="L279" s="197">
        <f t="shared" si="119"/>
        <v>28.346349999999994</v>
      </c>
      <c r="M279" s="195" t="str">
        <f t="shared" si="127"/>
        <v xml:space="preserve"> </v>
      </c>
      <c r="N279" s="196"/>
      <c r="O279" s="196"/>
      <c r="P279" s="197" t="str">
        <f t="shared" si="128"/>
        <v xml:space="preserve"> </v>
      </c>
      <c r="Q279" s="195">
        <f t="shared" si="134"/>
        <v>20</v>
      </c>
      <c r="R279" s="196">
        <f t="shared" si="106"/>
        <v>2300</v>
      </c>
      <c r="S279" s="196">
        <f t="shared" si="129"/>
        <v>5</v>
      </c>
      <c r="T279" s="197">
        <f t="shared" si="135"/>
        <v>28.346349999999994</v>
      </c>
      <c r="U279" s="166" t="str">
        <f t="shared" si="124"/>
        <v xml:space="preserve"> </v>
      </c>
      <c r="V279" s="167">
        <f t="shared" si="130"/>
        <v>0</v>
      </c>
      <c r="W279" s="167">
        <f t="shared" si="125"/>
        <v>0</v>
      </c>
      <c r="X279" s="168" t="str">
        <f t="shared" si="120"/>
        <v xml:space="preserve"> </v>
      </c>
      <c r="Y279" s="164">
        <f t="shared" si="121"/>
        <v>20</v>
      </c>
      <c r="Z279" s="165">
        <f t="shared" si="131"/>
        <v>15</v>
      </c>
      <c r="AA279" s="166">
        <f t="shared" si="126"/>
        <v>20</v>
      </c>
      <c r="AB279" s="167">
        <f t="shared" si="132"/>
        <v>500</v>
      </c>
      <c r="AC279" s="167">
        <f t="shared" si="133"/>
        <v>5</v>
      </c>
      <c r="AD279" s="168">
        <f t="shared" si="122"/>
        <v>6.1622499999999993</v>
      </c>
    </row>
    <row r="280" spans="1:30" s="203" customFormat="1" ht="12.75">
      <c r="A280" s="189">
        <v>275</v>
      </c>
      <c r="B280" s="228" t="s">
        <v>178</v>
      </c>
      <c r="C280" s="229" t="s">
        <v>177</v>
      </c>
      <c r="D280" s="231" t="s">
        <v>17</v>
      </c>
      <c r="E280" s="166">
        <v>20</v>
      </c>
      <c r="F280" s="210">
        <f>4950+4950</f>
        <v>9900</v>
      </c>
      <c r="G280" s="211">
        <v>6</v>
      </c>
      <c r="H280" s="194">
        <f t="shared" si="116"/>
        <v>147.87921059999999</v>
      </c>
      <c r="I280" s="195">
        <f t="shared" si="117"/>
        <v>20</v>
      </c>
      <c r="J280" s="196">
        <f t="shared" si="123"/>
        <v>2100</v>
      </c>
      <c r="K280" s="196">
        <f t="shared" si="118"/>
        <v>6</v>
      </c>
      <c r="L280" s="197">
        <f t="shared" si="119"/>
        <v>31.057739999999999</v>
      </c>
      <c r="M280" s="195" t="str">
        <f t="shared" si="127"/>
        <v xml:space="preserve"> </v>
      </c>
      <c r="N280" s="196"/>
      <c r="O280" s="196"/>
      <c r="P280" s="197" t="str">
        <f t="shared" si="128"/>
        <v xml:space="preserve"> </v>
      </c>
      <c r="Q280" s="195">
        <f t="shared" si="134"/>
        <v>20</v>
      </c>
      <c r="R280" s="196">
        <f t="shared" si="106"/>
        <v>2100</v>
      </c>
      <c r="S280" s="196">
        <f t="shared" si="129"/>
        <v>6</v>
      </c>
      <c r="T280" s="197">
        <f t="shared" si="135"/>
        <v>31.057739999999999</v>
      </c>
      <c r="U280" s="166" t="str">
        <f t="shared" si="124"/>
        <v xml:space="preserve"> </v>
      </c>
      <c r="V280" s="167">
        <f t="shared" si="130"/>
        <v>0</v>
      </c>
      <c r="W280" s="167">
        <f t="shared" si="125"/>
        <v>0</v>
      </c>
      <c r="X280" s="168" t="str">
        <f t="shared" si="120"/>
        <v xml:space="preserve"> </v>
      </c>
      <c r="Y280" s="164">
        <f t="shared" si="121"/>
        <v>20</v>
      </c>
      <c r="Z280" s="165">
        <f t="shared" si="131"/>
        <v>18</v>
      </c>
      <c r="AA280" s="166">
        <f t="shared" si="126"/>
        <v>20</v>
      </c>
      <c r="AB280" s="167">
        <f t="shared" si="132"/>
        <v>300</v>
      </c>
      <c r="AC280" s="167">
        <f t="shared" si="133"/>
        <v>6</v>
      </c>
      <c r="AD280" s="168">
        <f t="shared" si="122"/>
        <v>4.43682</v>
      </c>
    </row>
    <row r="281" spans="1:30" s="203" customFormat="1" ht="12.75">
      <c r="A281" s="189">
        <v>276</v>
      </c>
      <c r="B281" s="228" t="s">
        <v>178</v>
      </c>
      <c r="C281" s="229" t="s">
        <v>177</v>
      </c>
      <c r="D281" s="231" t="s">
        <v>17</v>
      </c>
      <c r="E281" s="166">
        <v>20</v>
      </c>
      <c r="F281" s="210">
        <v>9000</v>
      </c>
      <c r="G281" s="211">
        <v>80</v>
      </c>
      <c r="H281" s="194">
        <f t="shared" si="116"/>
        <v>1792.4752799999999</v>
      </c>
      <c r="I281" s="195">
        <f t="shared" si="117"/>
        <v>20</v>
      </c>
      <c r="J281" s="196">
        <f t="shared" si="123"/>
        <v>3000</v>
      </c>
      <c r="K281" s="196">
        <f t="shared" si="118"/>
        <v>80</v>
      </c>
      <c r="L281" s="197">
        <f t="shared" si="119"/>
        <v>591.57599999999991</v>
      </c>
      <c r="M281" s="195" t="str">
        <f t="shared" si="127"/>
        <v xml:space="preserve"> </v>
      </c>
      <c r="N281" s="196"/>
      <c r="O281" s="196"/>
      <c r="P281" s="197" t="str">
        <f t="shared" si="128"/>
        <v xml:space="preserve"> </v>
      </c>
      <c r="Q281" s="195">
        <f t="shared" si="134"/>
        <v>20</v>
      </c>
      <c r="R281" s="196">
        <f t="shared" si="106"/>
        <v>3000</v>
      </c>
      <c r="S281" s="196">
        <f t="shared" si="129"/>
        <v>80</v>
      </c>
      <c r="T281" s="197">
        <f t="shared" si="135"/>
        <v>591.57599999999991</v>
      </c>
      <c r="U281" s="166" t="str">
        <f t="shared" si="124"/>
        <v xml:space="preserve"> </v>
      </c>
      <c r="V281" s="167">
        <f t="shared" si="130"/>
        <v>0</v>
      </c>
      <c r="W281" s="167">
        <f t="shared" si="125"/>
        <v>0</v>
      </c>
      <c r="X281" s="168" t="str">
        <f t="shared" si="120"/>
        <v xml:space="preserve"> </v>
      </c>
      <c r="Y281" s="164">
        <f t="shared" si="121"/>
        <v>20</v>
      </c>
      <c r="Z281" s="165">
        <f t="shared" si="131"/>
        <v>400</v>
      </c>
      <c r="AA281" s="166" t="str">
        <f t="shared" si="126"/>
        <v xml:space="preserve"> </v>
      </c>
      <c r="AB281" s="167">
        <f t="shared" si="132"/>
        <v>0</v>
      </c>
      <c r="AC281" s="167">
        <f t="shared" si="133"/>
        <v>0</v>
      </c>
      <c r="AD281" s="168" t="str">
        <f t="shared" si="122"/>
        <v xml:space="preserve"> </v>
      </c>
    </row>
    <row r="282" spans="1:30" s="203" customFormat="1" ht="12.75" hidden="1">
      <c r="A282" s="189">
        <v>277</v>
      </c>
      <c r="B282" s="228" t="s">
        <v>178</v>
      </c>
      <c r="C282" s="229" t="s">
        <v>177</v>
      </c>
      <c r="D282" s="231" t="s">
        <v>17</v>
      </c>
      <c r="E282" s="166">
        <v>25</v>
      </c>
      <c r="F282" s="210">
        <v>7100</v>
      </c>
      <c r="G282" s="211">
        <v>1</v>
      </c>
      <c r="H282" s="194">
        <f t="shared" si="116"/>
        <v>27.61843421875</v>
      </c>
      <c r="I282" s="195">
        <f t="shared" si="117"/>
        <v>25</v>
      </c>
      <c r="J282" s="196">
        <f t="shared" si="123"/>
        <v>4900</v>
      </c>
      <c r="K282" s="196">
        <f t="shared" si="118"/>
        <v>1</v>
      </c>
      <c r="L282" s="197">
        <f t="shared" si="119"/>
        <v>18.871890624999999</v>
      </c>
      <c r="M282" s="195" t="str">
        <f t="shared" si="127"/>
        <v xml:space="preserve"> </v>
      </c>
      <c r="N282" s="196"/>
      <c r="O282" s="196"/>
      <c r="P282" s="197" t="str">
        <f t="shared" si="128"/>
        <v xml:space="preserve"> </v>
      </c>
      <c r="Q282" s="195">
        <f t="shared" ref="Q282:Q302" si="136">IF(R282&gt;0,$E282," ")</f>
        <v>25</v>
      </c>
      <c r="R282" s="196">
        <f t="shared" si="106"/>
        <v>4900</v>
      </c>
      <c r="S282" s="196">
        <f t="shared" si="129"/>
        <v>1</v>
      </c>
      <c r="T282" s="197">
        <f t="shared" ref="T282:T302" si="137">IF(R282&gt;0,$E282*$E282*R282*3.14/4*0.00000785*S282," ")</f>
        <v>18.871890624999999</v>
      </c>
      <c r="U282" s="166" t="str">
        <f t="shared" si="124"/>
        <v xml:space="preserve"> </v>
      </c>
      <c r="V282" s="167">
        <f t="shared" si="130"/>
        <v>0</v>
      </c>
      <c r="W282" s="167">
        <f t="shared" si="125"/>
        <v>0</v>
      </c>
      <c r="X282" s="168" t="str">
        <f t="shared" si="120"/>
        <v xml:space="preserve"> </v>
      </c>
      <c r="Y282" s="164">
        <f t="shared" si="121"/>
        <v>25</v>
      </c>
      <c r="Z282" s="165">
        <f t="shared" si="131"/>
        <v>6</v>
      </c>
      <c r="AA282" s="166">
        <f t="shared" si="126"/>
        <v>25</v>
      </c>
      <c r="AB282" s="167">
        <f t="shared" si="132"/>
        <v>178</v>
      </c>
      <c r="AC282" s="167">
        <f t="shared" si="133"/>
        <v>1</v>
      </c>
      <c r="AD282" s="168">
        <f t="shared" si="122"/>
        <v>0.68555031249999998</v>
      </c>
    </row>
    <row r="283" spans="1:30" s="203" customFormat="1" ht="12.75" hidden="1">
      <c r="A283" s="189">
        <v>278</v>
      </c>
      <c r="B283" s="228" t="s">
        <v>178</v>
      </c>
      <c r="C283" s="229" t="s">
        <v>177</v>
      </c>
      <c r="D283" s="231" t="s">
        <v>17</v>
      </c>
      <c r="E283" s="166">
        <v>25</v>
      </c>
      <c r="F283" s="210">
        <v>7250</v>
      </c>
      <c r="G283" s="211">
        <v>1</v>
      </c>
      <c r="H283" s="194">
        <f t="shared" si="116"/>
        <v>28.201922265624997</v>
      </c>
      <c r="I283" s="195">
        <f t="shared" si="117"/>
        <v>25</v>
      </c>
      <c r="J283" s="196">
        <f t="shared" si="123"/>
        <v>4750</v>
      </c>
      <c r="K283" s="196">
        <f t="shared" si="118"/>
        <v>1</v>
      </c>
      <c r="L283" s="197">
        <f t="shared" si="119"/>
        <v>18.294179687499998</v>
      </c>
      <c r="M283" s="195" t="str">
        <f t="shared" si="127"/>
        <v xml:space="preserve"> </v>
      </c>
      <c r="N283" s="196"/>
      <c r="O283" s="196"/>
      <c r="P283" s="197" t="str">
        <f t="shared" si="128"/>
        <v xml:space="preserve"> </v>
      </c>
      <c r="Q283" s="195">
        <f t="shared" si="136"/>
        <v>25</v>
      </c>
      <c r="R283" s="196">
        <f t="shared" si="106"/>
        <v>4750</v>
      </c>
      <c r="S283" s="196">
        <f t="shared" si="129"/>
        <v>1</v>
      </c>
      <c r="T283" s="197">
        <f t="shared" si="137"/>
        <v>18.294179687499998</v>
      </c>
      <c r="U283" s="166" t="str">
        <f t="shared" si="124"/>
        <v xml:space="preserve"> </v>
      </c>
      <c r="V283" s="167">
        <f t="shared" si="130"/>
        <v>0</v>
      </c>
      <c r="W283" s="167">
        <f t="shared" si="125"/>
        <v>0</v>
      </c>
      <c r="X283" s="168" t="str">
        <f t="shared" si="120"/>
        <v xml:space="preserve"> </v>
      </c>
      <c r="Y283" s="164">
        <f t="shared" si="121"/>
        <v>25</v>
      </c>
      <c r="Z283" s="165">
        <f t="shared" si="131"/>
        <v>6</v>
      </c>
      <c r="AA283" s="166">
        <f t="shared" si="126"/>
        <v>25</v>
      </c>
      <c r="AB283" s="167">
        <f t="shared" si="132"/>
        <v>28</v>
      </c>
      <c r="AC283" s="167">
        <f t="shared" si="133"/>
        <v>1</v>
      </c>
      <c r="AD283" s="168">
        <f t="shared" si="122"/>
        <v>0.10783937499999999</v>
      </c>
    </row>
    <row r="284" spans="1:30" s="203" customFormat="1" ht="12.75" hidden="1">
      <c r="A284" s="189">
        <v>279</v>
      </c>
      <c r="B284" s="228" t="s">
        <v>178</v>
      </c>
      <c r="C284" s="229" t="s">
        <v>177</v>
      </c>
      <c r="D284" s="231" t="s">
        <v>17</v>
      </c>
      <c r="E284" s="166">
        <v>25</v>
      </c>
      <c r="F284" s="210">
        <v>8050</v>
      </c>
      <c r="G284" s="211">
        <v>2</v>
      </c>
      <c r="H284" s="194">
        <f t="shared" si="116"/>
        <v>62.627717031249993</v>
      </c>
      <c r="I284" s="195">
        <f t="shared" si="117"/>
        <v>25</v>
      </c>
      <c r="J284" s="196">
        <f t="shared" si="123"/>
        <v>3950</v>
      </c>
      <c r="K284" s="196">
        <f t="shared" si="118"/>
        <v>2</v>
      </c>
      <c r="L284" s="197">
        <f t="shared" si="119"/>
        <v>30.426109374999999</v>
      </c>
      <c r="M284" s="195" t="str">
        <f t="shared" si="127"/>
        <v xml:space="preserve"> </v>
      </c>
      <c r="N284" s="196"/>
      <c r="O284" s="196"/>
      <c r="P284" s="197" t="str">
        <f t="shared" si="128"/>
        <v xml:space="preserve"> </v>
      </c>
      <c r="Q284" s="195">
        <f t="shared" si="136"/>
        <v>25</v>
      </c>
      <c r="R284" s="196">
        <f t="shared" si="106"/>
        <v>3950</v>
      </c>
      <c r="S284" s="196">
        <f t="shared" si="129"/>
        <v>2</v>
      </c>
      <c r="T284" s="197">
        <f t="shared" si="137"/>
        <v>30.426109374999999</v>
      </c>
      <c r="U284" s="166" t="str">
        <f t="shared" si="124"/>
        <v xml:space="preserve"> </v>
      </c>
      <c r="V284" s="167">
        <f t="shared" si="130"/>
        <v>0</v>
      </c>
      <c r="W284" s="167">
        <f t="shared" si="125"/>
        <v>0</v>
      </c>
      <c r="X284" s="168" t="str">
        <f t="shared" si="120"/>
        <v xml:space="preserve"> </v>
      </c>
      <c r="Y284" s="164">
        <f t="shared" si="121"/>
        <v>25</v>
      </c>
      <c r="Z284" s="165">
        <f t="shared" si="131"/>
        <v>10</v>
      </c>
      <c r="AA284" s="166">
        <f t="shared" si="126"/>
        <v>25</v>
      </c>
      <c r="AB284" s="167">
        <f t="shared" si="132"/>
        <v>15</v>
      </c>
      <c r="AC284" s="167">
        <f t="shared" si="133"/>
        <v>2</v>
      </c>
      <c r="AD284" s="168">
        <f t="shared" si="122"/>
        <v>0.11554218749999999</v>
      </c>
    </row>
    <row r="285" spans="1:30" s="203" customFormat="1" ht="12.75" hidden="1">
      <c r="A285" s="189">
        <v>280</v>
      </c>
      <c r="B285" s="228" t="s">
        <v>178</v>
      </c>
      <c r="C285" s="229" t="s">
        <v>177</v>
      </c>
      <c r="D285" s="231" t="s">
        <v>17</v>
      </c>
      <c r="E285" s="166">
        <v>25</v>
      </c>
      <c r="F285" s="210">
        <v>8900</v>
      </c>
      <c r="G285" s="211">
        <v>2</v>
      </c>
      <c r="H285" s="194">
        <f t="shared" si="116"/>
        <v>69.240581562499997</v>
      </c>
      <c r="I285" s="195">
        <f t="shared" si="117"/>
        <v>25</v>
      </c>
      <c r="J285" s="196">
        <f t="shared" si="123"/>
        <v>3100</v>
      </c>
      <c r="K285" s="196">
        <f t="shared" si="118"/>
        <v>2</v>
      </c>
      <c r="L285" s="197">
        <f t="shared" si="119"/>
        <v>23.878718749999997</v>
      </c>
      <c r="M285" s="195" t="str">
        <f t="shared" si="127"/>
        <v xml:space="preserve"> </v>
      </c>
      <c r="N285" s="196"/>
      <c r="O285" s="196"/>
      <c r="P285" s="197" t="str">
        <f t="shared" si="128"/>
        <v xml:space="preserve"> </v>
      </c>
      <c r="Q285" s="195">
        <f t="shared" si="136"/>
        <v>25</v>
      </c>
      <c r="R285" s="196">
        <f t="shared" si="106"/>
        <v>3100</v>
      </c>
      <c r="S285" s="196">
        <f t="shared" si="129"/>
        <v>2</v>
      </c>
      <c r="T285" s="197">
        <f t="shared" si="137"/>
        <v>23.878718749999997</v>
      </c>
      <c r="U285" s="166" t="str">
        <f t="shared" si="124"/>
        <v xml:space="preserve"> </v>
      </c>
      <c r="V285" s="167">
        <f t="shared" si="130"/>
        <v>0</v>
      </c>
      <c r="W285" s="167">
        <f t="shared" si="125"/>
        <v>0</v>
      </c>
      <c r="X285" s="168" t="str">
        <f t="shared" si="120"/>
        <v xml:space="preserve"> </v>
      </c>
      <c r="Y285" s="164">
        <f t="shared" si="121"/>
        <v>25</v>
      </c>
      <c r="Z285" s="165">
        <f t="shared" si="131"/>
        <v>6</v>
      </c>
      <c r="AA285" s="166">
        <f t="shared" si="126"/>
        <v>25</v>
      </c>
      <c r="AB285" s="167">
        <f t="shared" si="132"/>
        <v>739</v>
      </c>
      <c r="AC285" s="167">
        <f t="shared" si="133"/>
        <v>2</v>
      </c>
      <c r="AD285" s="168">
        <f t="shared" si="122"/>
        <v>5.6923784374999995</v>
      </c>
    </row>
    <row r="286" spans="1:30" s="203" customFormat="1" ht="12.75" hidden="1">
      <c r="A286" s="189">
        <v>281</v>
      </c>
      <c r="B286" s="228" t="s">
        <v>178</v>
      </c>
      <c r="C286" s="229" t="s">
        <v>177</v>
      </c>
      <c r="D286" s="231" t="s">
        <v>17</v>
      </c>
      <c r="E286" s="166">
        <v>25</v>
      </c>
      <c r="F286" s="210">
        <f>3400*2</f>
        <v>6800</v>
      </c>
      <c r="G286" s="211">
        <f>8/2</f>
        <v>4</v>
      </c>
      <c r="H286" s="194">
        <f t="shared" si="116"/>
        <v>105.80583249999999</v>
      </c>
      <c r="I286" s="195">
        <f t="shared" si="117"/>
        <v>25</v>
      </c>
      <c r="J286" s="196">
        <f t="shared" si="123"/>
        <v>5200</v>
      </c>
      <c r="K286" s="196">
        <f t="shared" si="118"/>
        <v>4</v>
      </c>
      <c r="L286" s="197">
        <f t="shared" si="119"/>
        <v>80.109249999999989</v>
      </c>
      <c r="M286" s="195" t="str">
        <f t="shared" si="127"/>
        <v xml:space="preserve"> </v>
      </c>
      <c r="N286" s="196"/>
      <c r="O286" s="196"/>
      <c r="P286" s="197" t="str">
        <f t="shared" si="128"/>
        <v xml:space="preserve"> </v>
      </c>
      <c r="Q286" s="195">
        <f t="shared" si="136"/>
        <v>25</v>
      </c>
      <c r="R286" s="196">
        <f t="shared" si="106"/>
        <v>5200</v>
      </c>
      <c r="S286" s="196">
        <f t="shared" si="129"/>
        <v>4</v>
      </c>
      <c r="T286" s="197">
        <f t="shared" si="137"/>
        <v>80.109249999999989</v>
      </c>
      <c r="U286" s="166" t="str">
        <f t="shared" si="124"/>
        <v xml:space="preserve"> </v>
      </c>
      <c r="V286" s="167">
        <f t="shared" si="130"/>
        <v>0</v>
      </c>
      <c r="W286" s="167">
        <f t="shared" si="125"/>
        <v>0</v>
      </c>
      <c r="X286" s="168" t="str">
        <f t="shared" si="120"/>
        <v xml:space="preserve"> </v>
      </c>
      <c r="Y286" s="164">
        <f t="shared" si="121"/>
        <v>25</v>
      </c>
      <c r="Z286" s="165">
        <f t="shared" si="131"/>
        <v>24</v>
      </c>
      <c r="AA286" s="166">
        <f t="shared" si="126"/>
        <v>25</v>
      </c>
      <c r="AB286" s="167">
        <f t="shared" si="132"/>
        <v>478</v>
      </c>
      <c r="AC286" s="167">
        <f t="shared" si="133"/>
        <v>4</v>
      </c>
      <c r="AD286" s="168">
        <f t="shared" si="122"/>
        <v>7.3638887499999992</v>
      </c>
    </row>
    <row r="287" spans="1:30" s="203" customFormat="1" ht="12.75" hidden="1">
      <c r="A287" s="189">
        <v>282</v>
      </c>
      <c r="B287" s="228" t="s">
        <v>178</v>
      </c>
      <c r="C287" s="229" t="s">
        <v>177</v>
      </c>
      <c r="D287" s="231" t="s">
        <v>17</v>
      </c>
      <c r="E287" s="166">
        <v>25</v>
      </c>
      <c r="F287" s="210">
        <f>3550*3</f>
        <v>10650</v>
      </c>
      <c r="G287" s="211">
        <f>6/3</f>
        <v>2</v>
      </c>
      <c r="H287" s="194">
        <f t="shared" si="116"/>
        <v>82.855302656249989</v>
      </c>
      <c r="I287" s="195">
        <f t="shared" si="117"/>
        <v>25</v>
      </c>
      <c r="J287" s="196">
        <f t="shared" si="123"/>
        <v>1350</v>
      </c>
      <c r="K287" s="196">
        <f t="shared" si="118"/>
        <v>2</v>
      </c>
      <c r="L287" s="197">
        <f t="shared" si="119"/>
        <v>10.398796874999999</v>
      </c>
      <c r="M287" s="195" t="str">
        <f t="shared" si="127"/>
        <v xml:space="preserve"> </v>
      </c>
      <c r="N287" s="196"/>
      <c r="O287" s="196"/>
      <c r="P287" s="197" t="str">
        <f t="shared" si="128"/>
        <v xml:space="preserve"> </v>
      </c>
      <c r="Q287" s="195">
        <f t="shared" si="136"/>
        <v>25</v>
      </c>
      <c r="R287" s="196">
        <f t="shared" si="106"/>
        <v>1350</v>
      </c>
      <c r="S287" s="196">
        <f t="shared" si="129"/>
        <v>2</v>
      </c>
      <c r="T287" s="197">
        <f t="shared" si="137"/>
        <v>10.398796874999999</v>
      </c>
      <c r="U287" s="166" t="str">
        <f t="shared" si="124"/>
        <v xml:space="preserve"> </v>
      </c>
      <c r="V287" s="167">
        <f t="shared" si="130"/>
        <v>0</v>
      </c>
      <c r="W287" s="167">
        <f t="shared" si="125"/>
        <v>0</v>
      </c>
      <c r="X287" s="168" t="str">
        <f t="shared" si="120"/>
        <v xml:space="preserve"> </v>
      </c>
      <c r="Y287" s="164">
        <f t="shared" si="121"/>
        <v>25</v>
      </c>
      <c r="Z287" s="165">
        <f t="shared" si="131"/>
        <v>2</v>
      </c>
      <c r="AA287" s="166">
        <f t="shared" si="126"/>
        <v>25</v>
      </c>
      <c r="AB287" s="167">
        <f t="shared" si="132"/>
        <v>563</v>
      </c>
      <c r="AC287" s="167">
        <f t="shared" si="133"/>
        <v>2</v>
      </c>
      <c r="AD287" s="168">
        <f t="shared" si="122"/>
        <v>4.3366834374999996</v>
      </c>
    </row>
    <row r="288" spans="1:30" s="203" customFormat="1" ht="12.75" hidden="1">
      <c r="A288" s="189">
        <v>283</v>
      </c>
      <c r="B288" s="228" t="s">
        <v>178</v>
      </c>
      <c r="C288" s="229" t="s">
        <v>177</v>
      </c>
      <c r="D288" s="231" t="s">
        <v>17</v>
      </c>
      <c r="E288" s="166">
        <v>25</v>
      </c>
      <c r="F288" s="210">
        <f>3850*3</f>
        <v>11550</v>
      </c>
      <c r="G288" s="211">
        <f>18/3</f>
        <v>6</v>
      </c>
      <c r="H288" s="194">
        <f t="shared" si="116"/>
        <v>269.57147765624995</v>
      </c>
      <c r="I288" s="195" t="str">
        <f t="shared" si="117"/>
        <v xml:space="preserve"> </v>
      </c>
      <c r="J288" s="196">
        <f t="shared" si="123"/>
        <v>0</v>
      </c>
      <c r="K288" s="196">
        <f t="shared" si="118"/>
        <v>0</v>
      </c>
      <c r="L288" s="197" t="str">
        <f t="shared" si="119"/>
        <v xml:space="preserve"> </v>
      </c>
      <c r="M288" s="195" t="str">
        <f t="shared" si="127"/>
        <v xml:space="preserve"> </v>
      </c>
      <c r="N288" s="196"/>
      <c r="O288" s="196"/>
      <c r="P288" s="197" t="str">
        <f t="shared" si="128"/>
        <v xml:space="preserve"> </v>
      </c>
      <c r="Q288" s="195" t="str">
        <f t="shared" si="136"/>
        <v xml:space="preserve"> </v>
      </c>
      <c r="R288" s="196">
        <f t="shared" si="106"/>
        <v>0</v>
      </c>
      <c r="S288" s="196">
        <f t="shared" si="129"/>
        <v>0</v>
      </c>
      <c r="T288" s="197" t="str">
        <f t="shared" si="137"/>
        <v xml:space="preserve"> </v>
      </c>
      <c r="U288" s="166">
        <f t="shared" si="124"/>
        <v>25</v>
      </c>
      <c r="V288" s="167">
        <f t="shared" si="130"/>
        <v>450</v>
      </c>
      <c r="W288" s="167">
        <f t="shared" si="125"/>
        <v>6</v>
      </c>
      <c r="X288" s="168">
        <f t="shared" si="120"/>
        <v>10.398796874999999</v>
      </c>
      <c r="Y288" s="164" t="str">
        <f t="shared" si="121"/>
        <v xml:space="preserve"> </v>
      </c>
      <c r="Z288" s="165">
        <f t="shared" si="131"/>
        <v>0</v>
      </c>
      <c r="AA288" s="166">
        <f t="shared" si="126"/>
        <v>25</v>
      </c>
      <c r="AB288" s="167">
        <f t="shared" si="132"/>
        <v>450</v>
      </c>
      <c r="AC288" s="167">
        <f t="shared" si="133"/>
        <v>6</v>
      </c>
      <c r="AD288" s="168">
        <f t="shared" si="122"/>
        <v>10.398796874999999</v>
      </c>
    </row>
    <row r="289" spans="1:30" s="203" customFormat="1" ht="12.75" hidden="1">
      <c r="A289" s="189">
        <v>284</v>
      </c>
      <c r="B289" s="228" t="s">
        <v>178</v>
      </c>
      <c r="C289" s="229" t="s">
        <v>177</v>
      </c>
      <c r="D289" s="231" t="s">
        <v>17</v>
      </c>
      <c r="E289" s="166">
        <v>25</v>
      </c>
      <c r="F289" s="210">
        <f>4100*2</f>
        <v>8200</v>
      </c>
      <c r="G289" s="211">
        <f>8/2</f>
        <v>4</v>
      </c>
      <c r="H289" s="194">
        <f t="shared" si="116"/>
        <v>127.58938624999999</v>
      </c>
      <c r="I289" s="195">
        <f t="shared" si="117"/>
        <v>25</v>
      </c>
      <c r="J289" s="196">
        <f t="shared" si="123"/>
        <v>3800</v>
      </c>
      <c r="K289" s="196">
        <f t="shared" si="118"/>
        <v>4</v>
      </c>
      <c r="L289" s="197">
        <f t="shared" si="119"/>
        <v>58.541374999999995</v>
      </c>
      <c r="M289" s="195" t="str">
        <f t="shared" si="127"/>
        <v xml:space="preserve"> </v>
      </c>
      <c r="N289" s="196"/>
      <c r="O289" s="196"/>
      <c r="P289" s="197" t="str">
        <f t="shared" si="128"/>
        <v xml:space="preserve"> </v>
      </c>
      <c r="Q289" s="195">
        <f t="shared" si="136"/>
        <v>25</v>
      </c>
      <c r="R289" s="196">
        <f t="shared" si="106"/>
        <v>3800</v>
      </c>
      <c r="S289" s="196">
        <f t="shared" si="129"/>
        <v>4</v>
      </c>
      <c r="T289" s="197">
        <f t="shared" si="137"/>
        <v>58.541374999999995</v>
      </c>
      <c r="U289" s="166" t="str">
        <f t="shared" si="124"/>
        <v xml:space="preserve"> </v>
      </c>
      <c r="V289" s="167">
        <f t="shared" si="130"/>
        <v>0</v>
      </c>
      <c r="W289" s="167">
        <f t="shared" si="125"/>
        <v>0</v>
      </c>
      <c r="X289" s="168" t="str">
        <f t="shared" si="120"/>
        <v xml:space="preserve"> </v>
      </c>
      <c r="Y289" s="164">
        <f t="shared" si="121"/>
        <v>25</v>
      </c>
      <c r="Z289" s="165">
        <f t="shared" si="131"/>
        <v>16</v>
      </c>
      <c r="AA289" s="166">
        <f t="shared" si="126"/>
        <v>25</v>
      </c>
      <c r="AB289" s="167">
        <f t="shared" si="132"/>
        <v>652</v>
      </c>
      <c r="AC289" s="167">
        <f t="shared" si="133"/>
        <v>4</v>
      </c>
      <c r="AD289" s="168">
        <f t="shared" si="122"/>
        <v>10.0444675</v>
      </c>
    </row>
    <row r="290" spans="1:30" s="203" customFormat="1" ht="12.75" hidden="1">
      <c r="A290" s="189">
        <v>285</v>
      </c>
      <c r="B290" s="228" t="s">
        <v>178</v>
      </c>
      <c r="C290" s="229" t="s">
        <v>177</v>
      </c>
      <c r="D290" s="231" t="s">
        <v>17</v>
      </c>
      <c r="E290" s="166">
        <v>25</v>
      </c>
      <c r="F290" s="210">
        <f>4150*2</f>
        <v>8300</v>
      </c>
      <c r="G290" s="211">
        <f>4/2</f>
        <v>2</v>
      </c>
      <c r="H290" s="194">
        <f t="shared" si="116"/>
        <v>64.572677187499991</v>
      </c>
      <c r="I290" s="195">
        <f t="shared" si="117"/>
        <v>25</v>
      </c>
      <c r="J290" s="196">
        <f t="shared" si="123"/>
        <v>3700</v>
      </c>
      <c r="K290" s="196">
        <f t="shared" si="118"/>
        <v>2</v>
      </c>
      <c r="L290" s="197">
        <f t="shared" si="119"/>
        <v>28.500406249999997</v>
      </c>
      <c r="M290" s="195" t="str">
        <f t="shared" si="127"/>
        <v xml:space="preserve"> </v>
      </c>
      <c r="N290" s="196"/>
      <c r="O290" s="196"/>
      <c r="P290" s="197" t="str">
        <f t="shared" si="128"/>
        <v xml:space="preserve"> </v>
      </c>
      <c r="Q290" s="195">
        <f t="shared" si="136"/>
        <v>25</v>
      </c>
      <c r="R290" s="196">
        <f t="shared" si="106"/>
        <v>3700</v>
      </c>
      <c r="S290" s="196">
        <f t="shared" si="129"/>
        <v>2</v>
      </c>
      <c r="T290" s="197">
        <f t="shared" si="137"/>
        <v>28.500406249999997</v>
      </c>
      <c r="U290" s="166" t="str">
        <f t="shared" si="124"/>
        <v xml:space="preserve"> </v>
      </c>
      <c r="V290" s="167">
        <f t="shared" si="130"/>
        <v>0</v>
      </c>
      <c r="W290" s="167">
        <f t="shared" si="125"/>
        <v>0</v>
      </c>
      <c r="X290" s="168" t="str">
        <f t="shared" si="120"/>
        <v xml:space="preserve"> </v>
      </c>
      <c r="Y290" s="164">
        <f t="shared" si="121"/>
        <v>25</v>
      </c>
      <c r="Z290" s="165">
        <f t="shared" si="131"/>
        <v>8</v>
      </c>
      <c r="AA290" s="166">
        <f t="shared" si="126"/>
        <v>25</v>
      </c>
      <c r="AB290" s="167">
        <f t="shared" si="132"/>
        <v>552</v>
      </c>
      <c r="AC290" s="167">
        <f t="shared" si="133"/>
        <v>2</v>
      </c>
      <c r="AD290" s="168">
        <f t="shared" si="122"/>
        <v>4.2519524999999998</v>
      </c>
    </row>
    <row r="291" spans="1:30" s="203" customFormat="1" ht="12.75" hidden="1">
      <c r="A291" s="189">
        <v>286</v>
      </c>
      <c r="B291" s="228" t="s">
        <v>178</v>
      </c>
      <c r="C291" s="229" t="s">
        <v>177</v>
      </c>
      <c r="D291" s="231" t="s">
        <v>17</v>
      </c>
      <c r="E291" s="166">
        <v>25</v>
      </c>
      <c r="F291" s="210">
        <f>4200*2</f>
        <v>8400</v>
      </c>
      <c r="G291" s="211">
        <f>14/2</f>
        <v>7</v>
      </c>
      <c r="H291" s="194">
        <f t="shared" si="116"/>
        <v>228.72731437499996</v>
      </c>
      <c r="I291" s="195">
        <f t="shared" si="117"/>
        <v>25</v>
      </c>
      <c r="J291" s="196">
        <f t="shared" si="123"/>
        <v>3600</v>
      </c>
      <c r="K291" s="196">
        <f t="shared" si="118"/>
        <v>7</v>
      </c>
      <c r="L291" s="197">
        <f t="shared" si="119"/>
        <v>97.055437499999996</v>
      </c>
      <c r="M291" s="195" t="str">
        <f t="shared" si="127"/>
        <v xml:space="preserve"> </v>
      </c>
      <c r="N291" s="196"/>
      <c r="O291" s="196"/>
      <c r="P291" s="197" t="str">
        <f t="shared" si="128"/>
        <v xml:space="preserve"> </v>
      </c>
      <c r="Q291" s="195">
        <f t="shared" si="136"/>
        <v>25</v>
      </c>
      <c r="R291" s="196">
        <f t="shared" si="106"/>
        <v>3600</v>
      </c>
      <c r="S291" s="196">
        <f t="shared" si="129"/>
        <v>7</v>
      </c>
      <c r="T291" s="197">
        <f t="shared" si="137"/>
        <v>97.055437499999996</v>
      </c>
      <c r="U291" s="166" t="str">
        <f t="shared" si="124"/>
        <v xml:space="preserve"> </v>
      </c>
      <c r="V291" s="167">
        <f t="shared" si="130"/>
        <v>0</v>
      </c>
      <c r="W291" s="167">
        <f t="shared" si="125"/>
        <v>0</v>
      </c>
      <c r="X291" s="168" t="str">
        <f t="shared" si="120"/>
        <v xml:space="preserve"> </v>
      </c>
      <c r="Y291" s="164">
        <f t="shared" si="121"/>
        <v>25</v>
      </c>
      <c r="Z291" s="165">
        <f t="shared" si="131"/>
        <v>28</v>
      </c>
      <c r="AA291" s="166">
        <f t="shared" si="126"/>
        <v>25</v>
      </c>
      <c r="AB291" s="167">
        <f t="shared" si="132"/>
        <v>452</v>
      </c>
      <c r="AC291" s="167">
        <f t="shared" si="133"/>
        <v>7</v>
      </c>
      <c r="AD291" s="168">
        <f t="shared" si="122"/>
        <v>12.185849375</v>
      </c>
    </row>
    <row r="292" spans="1:30" s="203" customFormat="1" ht="12.75" hidden="1">
      <c r="A292" s="189">
        <v>287</v>
      </c>
      <c r="B292" s="228" t="s">
        <v>178</v>
      </c>
      <c r="C292" s="229" t="s">
        <v>177</v>
      </c>
      <c r="D292" s="231" t="s">
        <v>17</v>
      </c>
      <c r="E292" s="166">
        <v>25</v>
      </c>
      <c r="F292" s="210">
        <f>4250*2</f>
        <v>8500</v>
      </c>
      <c r="G292" s="211">
        <f>10/2</f>
        <v>5</v>
      </c>
      <c r="H292" s="194">
        <f t="shared" si="116"/>
        <v>165.32161328125002</v>
      </c>
      <c r="I292" s="195">
        <f t="shared" si="117"/>
        <v>25</v>
      </c>
      <c r="J292" s="196">
        <f t="shared" si="123"/>
        <v>3500</v>
      </c>
      <c r="K292" s="196">
        <f t="shared" si="118"/>
        <v>5</v>
      </c>
      <c r="L292" s="197">
        <f t="shared" si="119"/>
        <v>67.399609374999997</v>
      </c>
      <c r="M292" s="195" t="str">
        <f t="shared" si="127"/>
        <v xml:space="preserve"> </v>
      </c>
      <c r="N292" s="196"/>
      <c r="O292" s="196"/>
      <c r="P292" s="197" t="str">
        <f t="shared" si="128"/>
        <v xml:space="preserve"> </v>
      </c>
      <c r="Q292" s="195">
        <f t="shared" si="136"/>
        <v>25</v>
      </c>
      <c r="R292" s="196">
        <f t="shared" si="106"/>
        <v>3500</v>
      </c>
      <c r="S292" s="196">
        <f t="shared" si="129"/>
        <v>5</v>
      </c>
      <c r="T292" s="197">
        <f t="shared" si="137"/>
        <v>67.399609374999997</v>
      </c>
      <c r="U292" s="166" t="str">
        <f t="shared" si="124"/>
        <v xml:space="preserve"> </v>
      </c>
      <c r="V292" s="167">
        <f t="shared" si="130"/>
        <v>0</v>
      </c>
      <c r="W292" s="167">
        <f t="shared" si="125"/>
        <v>0</v>
      </c>
      <c r="X292" s="168" t="str">
        <f t="shared" si="120"/>
        <v xml:space="preserve"> </v>
      </c>
      <c r="Y292" s="164">
        <f t="shared" si="121"/>
        <v>25</v>
      </c>
      <c r="Z292" s="165">
        <f t="shared" si="131"/>
        <v>20</v>
      </c>
      <c r="AA292" s="166">
        <f t="shared" si="126"/>
        <v>25</v>
      </c>
      <c r="AB292" s="167">
        <f t="shared" si="132"/>
        <v>352</v>
      </c>
      <c r="AC292" s="167">
        <f t="shared" si="133"/>
        <v>5</v>
      </c>
      <c r="AD292" s="168">
        <f t="shared" si="122"/>
        <v>6.7784749999999994</v>
      </c>
    </row>
    <row r="293" spans="1:30" s="203" customFormat="1" ht="12.75" hidden="1">
      <c r="A293" s="189">
        <v>288</v>
      </c>
      <c r="B293" s="228" t="s">
        <v>178</v>
      </c>
      <c r="C293" s="229" t="s">
        <v>177</v>
      </c>
      <c r="D293" s="231" t="s">
        <v>17</v>
      </c>
      <c r="E293" s="166">
        <v>25</v>
      </c>
      <c r="F293" s="210">
        <f>4350*2</f>
        <v>8700</v>
      </c>
      <c r="G293" s="211">
        <f>18/2</f>
        <v>9</v>
      </c>
      <c r="H293" s="194">
        <f t="shared" si="116"/>
        <v>304.58076046874999</v>
      </c>
      <c r="I293" s="195">
        <f t="shared" si="117"/>
        <v>25</v>
      </c>
      <c r="J293" s="196">
        <f t="shared" si="123"/>
        <v>3300</v>
      </c>
      <c r="K293" s="196">
        <f t="shared" si="118"/>
        <v>9</v>
      </c>
      <c r="L293" s="197">
        <f t="shared" si="119"/>
        <v>114.38676562499998</v>
      </c>
      <c r="M293" s="195" t="str">
        <f t="shared" si="127"/>
        <v xml:space="preserve"> </v>
      </c>
      <c r="N293" s="196"/>
      <c r="O293" s="196"/>
      <c r="P293" s="197" t="str">
        <f t="shared" si="128"/>
        <v xml:space="preserve"> </v>
      </c>
      <c r="Q293" s="195">
        <f t="shared" si="136"/>
        <v>25</v>
      </c>
      <c r="R293" s="196">
        <f t="shared" si="106"/>
        <v>3300</v>
      </c>
      <c r="S293" s="196">
        <f t="shared" si="129"/>
        <v>9</v>
      </c>
      <c r="T293" s="197">
        <f t="shared" si="137"/>
        <v>114.38676562499998</v>
      </c>
      <c r="U293" s="166" t="str">
        <f t="shared" si="124"/>
        <v xml:space="preserve"> </v>
      </c>
      <c r="V293" s="167">
        <f t="shared" si="130"/>
        <v>0</v>
      </c>
      <c r="W293" s="167">
        <f t="shared" si="125"/>
        <v>0</v>
      </c>
      <c r="X293" s="168" t="str">
        <f t="shared" si="120"/>
        <v xml:space="preserve"> </v>
      </c>
      <c r="Y293" s="164">
        <f t="shared" si="121"/>
        <v>25</v>
      </c>
      <c r="Z293" s="165">
        <f t="shared" si="131"/>
        <v>36</v>
      </c>
      <c r="AA293" s="166">
        <f t="shared" si="126"/>
        <v>25</v>
      </c>
      <c r="AB293" s="167">
        <f t="shared" si="132"/>
        <v>152</v>
      </c>
      <c r="AC293" s="167">
        <f t="shared" si="133"/>
        <v>9</v>
      </c>
      <c r="AD293" s="168">
        <f t="shared" si="122"/>
        <v>5.2687237499999995</v>
      </c>
    </row>
    <row r="294" spans="1:30" s="203" customFormat="1" ht="12.75" hidden="1">
      <c r="A294" s="189">
        <v>289</v>
      </c>
      <c r="B294" s="228" t="s">
        <v>178</v>
      </c>
      <c r="C294" s="229" t="s">
        <v>177</v>
      </c>
      <c r="D294" s="231" t="s">
        <v>17</v>
      </c>
      <c r="E294" s="166">
        <v>25</v>
      </c>
      <c r="F294" s="210">
        <f>4400*2</f>
        <v>8800</v>
      </c>
      <c r="G294" s="211">
        <f>18/2</f>
        <v>9</v>
      </c>
      <c r="H294" s="194">
        <f t="shared" si="116"/>
        <v>308.08168874999996</v>
      </c>
      <c r="I294" s="195">
        <f t="shared" si="117"/>
        <v>25</v>
      </c>
      <c r="J294" s="196">
        <f t="shared" si="123"/>
        <v>3200</v>
      </c>
      <c r="K294" s="196">
        <f t="shared" si="118"/>
        <v>9</v>
      </c>
      <c r="L294" s="197">
        <f t="shared" si="119"/>
        <v>110.92049999999999</v>
      </c>
      <c r="M294" s="195" t="str">
        <f t="shared" si="127"/>
        <v xml:space="preserve"> </v>
      </c>
      <c r="N294" s="196"/>
      <c r="O294" s="196"/>
      <c r="P294" s="197" t="str">
        <f t="shared" si="128"/>
        <v xml:space="preserve"> </v>
      </c>
      <c r="Q294" s="195">
        <f t="shared" si="136"/>
        <v>25</v>
      </c>
      <c r="R294" s="196">
        <f t="shared" si="106"/>
        <v>3200</v>
      </c>
      <c r="S294" s="196">
        <f t="shared" si="129"/>
        <v>9</v>
      </c>
      <c r="T294" s="197">
        <f t="shared" si="137"/>
        <v>110.92049999999999</v>
      </c>
      <c r="U294" s="166" t="str">
        <f t="shared" si="124"/>
        <v xml:space="preserve"> </v>
      </c>
      <c r="V294" s="167">
        <f t="shared" si="130"/>
        <v>0</v>
      </c>
      <c r="W294" s="167">
        <f t="shared" si="125"/>
        <v>0</v>
      </c>
      <c r="X294" s="168" t="str">
        <f t="shared" si="120"/>
        <v xml:space="preserve"> </v>
      </c>
      <c r="Y294" s="164">
        <f t="shared" si="121"/>
        <v>25</v>
      </c>
      <c r="Z294" s="165">
        <f t="shared" si="131"/>
        <v>36</v>
      </c>
      <c r="AA294" s="166">
        <f t="shared" si="126"/>
        <v>25</v>
      </c>
      <c r="AB294" s="167">
        <f t="shared" si="132"/>
        <v>52</v>
      </c>
      <c r="AC294" s="167">
        <f t="shared" si="133"/>
        <v>9</v>
      </c>
      <c r="AD294" s="168">
        <f t="shared" si="122"/>
        <v>1.802458125</v>
      </c>
    </row>
    <row r="295" spans="1:30" s="203" customFormat="1" ht="12.75" hidden="1">
      <c r="A295" s="189">
        <v>290</v>
      </c>
      <c r="B295" s="228" t="s">
        <v>178</v>
      </c>
      <c r="C295" s="229" t="s">
        <v>177</v>
      </c>
      <c r="D295" s="231" t="s">
        <v>17</v>
      </c>
      <c r="E295" s="166">
        <v>25</v>
      </c>
      <c r="F295" s="210">
        <f>4850*2</f>
        <v>9700</v>
      </c>
      <c r="G295" s="211">
        <f>4/2</f>
        <v>2</v>
      </c>
      <c r="H295" s="194">
        <f t="shared" si="116"/>
        <v>75.464454062499996</v>
      </c>
      <c r="I295" s="195">
        <f t="shared" si="117"/>
        <v>25</v>
      </c>
      <c r="J295" s="196">
        <f t="shared" si="123"/>
        <v>2300</v>
      </c>
      <c r="K295" s="196">
        <f t="shared" si="118"/>
        <v>2</v>
      </c>
      <c r="L295" s="197">
        <f t="shared" si="119"/>
        <v>17.716468749999997</v>
      </c>
      <c r="M295" s="195" t="str">
        <f t="shared" si="127"/>
        <v xml:space="preserve"> </v>
      </c>
      <c r="N295" s="196"/>
      <c r="O295" s="196"/>
      <c r="P295" s="197" t="str">
        <f t="shared" si="128"/>
        <v xml:space="preserve"> </v>
      </c>
      <c r="Q295" s="195">
        <f t="shared" si="136"/>
        <v>25</v>
      </c>
      <c r="R295" s="196">
        <f t="shared" si="106"/>
        <v>2300</v>
      </c>
      <c r="S295" s="196">
        <f t="shared" si="129"/>
        <v>2</v>
      </c>
      <c r="T295" s="197">
        <f t="shared" si="137"/>
        <v>17.716468749999997</v>
      </c>
      <c r="U295" s="166" t="str">
        <f t="shared" si="124"/>
        <v xml:space="preserve"> </v>
      </c>
      <c r="V295" s="167">
        <f t="shared" si="130"/>
        <v>0</v>
      </c>
      <c r="W295" s="167">
        <f t="shared" si="125"/>
        <v>0</v>
      </c>
      <c r="X295" s="168" t="str">
        <f t="shared" si="120"/>
        <v xml:space="preserve"> </v>
      </c>
      <c r="Y295" s="164">
        <f t="shared" si="121"/>
        <v>25</v>
      </c>
      <c r="Z295" s="165">
        <f t="shared" si="131"/>
        <v>4</v>
      </c>
      <c r="AA295" s="166">
        <f t="shared" si="126"/>
        <v>25</v>
      </c>
      <c r="AB295" s="167">
        <f t="shared" si="132"/>
        <v>726</v>
      </c>
      <c r="AC295" s="167">
        <f t="shared" si="133"/>
        <v>2</v>
      </c>
      <c r="AD295" s="168">
        <f t="shared" si="122"/>
        <v>5.5922418749999991</v>
      </c>
    </row>
    <row r="296" spans="1:30" s="203" customFormat="1" ht="12.75" hidden="1">
      <c r="A296" s="189">
        <v>291</v>
      </c>
      <c r="B296" s="228" t="s">
        <v>178</v>
      </c>
      <c r="C296" s="229" t="s">
        <v>177</v>
      </c>
      <c r="D296" s="231" t="s">
        <v>17</v>
      </c>
      <c r="E296" s="166">
        <v>25</v>
      </c>
      <c r="F296" s="210">
        <f>4950*2</f>
        <v>9900</v>
      </c>
      <c r="G296" s="211">
        <f>12/2</f>
        <v>6</v>
      </c>
      <c r="H296" s="194">
        <f t="shared" si="116"/>
        <v>231.06126656249995</v>
      </c>
      <c r="I296" s="195">
        <f t="shared" si="117"/>
        <v>25</v>
      </c>
      <c r="J296" s="196">
        <f t="shared" si="123"/>
        <v>2100</v>
      </c>
      <c r="K296" s="196">
        <f t="shared" si="118"/>
        <v>6</v>
      </c>
      <c r="L296" s="197">
        <f t="shared" si="119"/>
        <v>48.527718749999991</v>
      </c>
      <c r="M296" s="195" t="str">
        <f t="shared" si="127"/>
        <v xml:space="preserve"> </v>
      </c>
      <c r="N296" s="196"/>
      <c r="O296" s="196"/>
      <c r="P296" s="197" t="str">
        <f t="shared" si="128"/>
        <v xml:space="preserve"> </v>
      </c>
      <c r="Q296" s="195">
        <f t="shared" si="136"/>
        <v>25</v>
      </c>
      <c r="R296" s="196">
        <f t="shared" si="106"/>
        <v>2100</v>
      </c>
      <c r="S296" s="196">
        <f t="shared" si="129"/>
        <v>6</v>
      </c>
      <c r="T296" s="197">
        <f t="shared" si="137"/>
        <v>48.527718749999991</v>
      </c>
      <c r="U296" s="166" t="str">
        <f t="shared" si="124"/>
        <v xml:space="preserve"> </v>
      </c>
      <c r="V296" s="167">
        <f t="shared" si="130"/>
        <v>0</v>
      </c>
      <c r="W296" s="167">
        <f t="shared" si="125"/>
        <v>0</v>
      </c>
      <c r="X296" s="168" t="str">
        <f t="shared" si="120"/>
        <v xml:space="preserve"> </v>
      </c>
      <c r="Y296" s="164">
        <f t="shared" si="121"/>
        <v>25</v>
      </c>
      <c r="Z296" s="165">
        <f t="shared" si="131"/>
        <v>12</v>
      </c>
      <c r="AA296" s="166">
        <f t="shared" si="126"/>
        <v>25</v>
      </c>
      <c r="AB296" s="167">
        <f t="shared" si="132"/>
        <v>526</v>
      </c>
      <c r="AC296" s="167">
        <f t="shared" si="133"/>
        <v>6</v>
      </c>
      <c r="AD296" s="168">
        <f t="shared" si="122"/>
        <v>12.155038125000001</v>
      </c>
    </row>
    <row r="297" spans="1:30" s="203" customFormat="1" ht="12.75" hidden="1">
      <c r="A297" s="189">
        <v>292</v>
      </c>
      <c r="B297" s="228" t="s">
        <v>178</v>
      </c>
      <c r="C297" s="229" t="s">
        <v>177</v>
      </c>
      <c r="D297" s="231" t="s">
        <v>17</v>
      </c>
      <c r="E297" s="166">
        <v>25</v>
      </c>
      <c r="F297" s="210">
        <v>9000</v>
      </c>
      <c r="G297" s="211">
        <v>120</v>
      </c>
      <c r="H297" s="194">
        <f t="shared" si="116"/>
        <v>4201.1139374999993</v>
      </c>
      <c r="I297" s="195">
        <f t="shared" si="117"/>
        <v>25</v>
      </c>
      <c r="J297" s="196">
        <f t="shared" si="123"/>
        <v>3000</v>
      </c>
      <c r="K297" s="196">
        <f t="shared" si="118"/>
        <v>120</v>
      </c>
      <c r="L297" s="197">
        <f t="shared" si="119"/>
        <v>1386.5062499999999</v>
      </c>
      <c r="M297" s="195" t="str">
        <f t="shared" si="127"/>
        <v xml:space="preserve"> </v>
      </c>
      <c r="N297" s="196"/>
      <c r="O297" s="196"/>
      <c r="P297" s="197" t="str">
        <f t="shared" si="128"/>
        <v xml:space="preserve"> </v>
      </c>
      <c r="Q297" s="195">
        <f t="shared" si="136"/>
        <v>25</v>
      </c>
      <c r="R297" s="196">
        <f t="shared" si="106"/>
        <v>3000</v>
      </c>
      <c r="S297" s="196">
        <f t="shared" si="129"/>
        <v>120</v>
      </c>
      <c r="T297" s="197">
        <f t="shared" si="137"/>
        <v>1386.5062499999999</v>
      </c>
      <c r="U297" s="166" t="str">
        <f t="shared" si="124"/>
        <v xml:space="preserve"> </v>
      </c>
      <c r="V297" s="167">
        <f t="shared" si="130"/>
        <v>0</v>
      </c>
      <c r="W297" s="167">
        <f t="shared" si="125"/>
        <v>0</v>
      </c>
      <c r="X297" s="168" t="str">
        <f t="shared" si="120"/>
        <v xml:space="preserve"> </v>
      </c>
      <c r="Y297" s="164">
        <f t="shared" si="121"/>
        <v>25</v>
      </c>
      <c r="Z297" s="165">
        <f t="shared" si="131"/>
        <v>360</v>
      </c>
      <c r="AA297" s="166">
        <f t="shared" si="126"/>
        <v>25</v>
      </c>
      <c r="AB297" s="167">
        <f t="shared" si="132"/>
        <v>639</v>
      </c>
      <c r="AC297" s="167">
        <f t="shared" si="133"/>
        <v>120</v>
      </c>
      <c r="AD297" s="168">
        <f t="shared" si="122"/>
        <v>295.32583124999996</v>
      </c>
    </row>
    <row r="298" spans="1:30" s="203" customFormat="1" ht="12.75" hidden="1">
      <c r="A298" s="189">
        <v>293</v>
      </c>
      <c r="B298" s="228" t="s">
        <v>179</v>
      </c>
      <c r="C298" s="229" t="s">
        <v>195</v>
      </c>
      <c r="D298" s="231" t="s">
        <v>17</v>
      </c>
      <c r="E298" s="166">
        <v>16</v>
      </c>
      <c r="F298" s="210">
        <v>10150</v>
      </c>
      <c r="G298" s="211">
        <v>1</v>
      </c>
      <c r="H298" s="194">
        <f t="shared" si="116"/>
        <v>16.172110304</v>
      </c>
      <c r="I298" s="195">
        <f t="shared" si="117"/>
        <v>16</v>
      </c>
      <c r="J298" s="196">
        <f t="shared" si="123"/>
        <v>1850</v>
      </c>
      <c r="K298" s="196">
        <f t="shared" si="118"/>
        <v>1</v>
      </c>
      <c r="L298" s="197">
        <f t="shared" si="119"/>
        <v>2.9184416</v>
      </c>
      <c r="M298" s="195" t="str">
        <f t="shared" si="127"/>
        <v xml:space="preserve"> </v>
      </c>
      <c r="N298" s="196"/>
      <c r="O298" s="196"/>
      <c r="P298" s="197" t="str">
        <f t="shared" si="128"/>
        <v xml:space="preserve"> </v>
      </c>
      <c r="Q298" s="195">
        <f t="shared" si="136"/>
        <v>16</v>
      </c>
      <c r="R298" s="196">
        <f t="shared" si="106"/>
        <v>1850</v>
      </c>
      <c r="S298" s="196">
        <f t="shared" si="129"/>
        <v>1</v>
      </c>
      <c r="T298" s="197">
        <f t="shared" si="137"/>
        <v>2.9184416</v>
      </c>
      <c r="U298" s="166" t="str">
        <f t="shared" si="124"/>
        <v xml:space="preserve"> </v>
      </c>
      <c r="V298" s="167">
        <f t="shared" si="130"/>
        <v>0</v>
      </c>
      <c r="W298" s="167">
        <f t="shared" si="125"/>
        <v>0</v>
      </c>
      <c r="X298" s="168" t="str">
        <f t="shared" si="120"/>
        <v xml:space="preserve"> </v>
      </c>
      <c r="Y298" s="164">
        <f t="shared" si="121"/>
        <v>16</v>
      </c>
      <c r="Z298" s="165">
        <f t="shared" si="131"/>
        <v>3</v>
      </c>
      <c r="AA298" s="166">
        <f t="shared" si="126"/>
        <v>16</v>
      </c>
      <c r="AB298" s="167">
        <f t="shared" si="132"/>
        <v>425</v>
      </c>
      <c r="AC298" s="167">
        <f t="shared" si="133"/>
        <v>1</v>
      </c>
      <c r="AD298" s="168">
        <f t="shared" si="122"/>
        <v>0.67045279999999996</v>
      </c>
    </row>
    <row r="299" spans="1:30" s="203" customFormat="1" ht="12.75" hidden="1">
      <c r="A299" s="189">
        <v>294</v>
      </c>
      <c r="B299" s="228" t="s">
        <v>179</v>
      </c>
      <c r="C299" s="229" t="s">
        <v>195</v>
      </c>
      <c r="D299" s="231" t="s">
        <v>17</v>
      </c>
      <c r="E299" s="166">
        <v>16</v>
      </c>
      <c r="F299" s="210">
        <v>8850</v>
      </c>
      <c r="G299" s="211">
        <v>2</v>
      </c>
      <c r="H299" s="194">
        <f t="shared" si="116"/>
        <v>28.201611071999999</v>
      </c>
      <c r="I299" s="195">
        <f t="shared" si="117"/>
        <v>16</v>
      </c>
      <c r="J299" s="196">
        <f t="shared" si="123"/>
        <v>3150</v>
      </c>
      <c r="K299" s="196">
        <f t="shared" si="118"/>
        <v>2</v>
      </c>
      <c r="L299" s="197">
        <f t="shared" si="119"/>
        <v>9.9384767999999983</v>
      </c>
      <c r="M299" s="195" t="str">
        <f t="shared" si="127"/>
        <v xml:space="preserve"> </v>
      </c>
      <c r="N299" s="196"/>
      <c r="O299" s="196"/>
      <c r="P299" s="197" t="str">
        <f t="shared" si="128"/>
        <v xml:space="preserve"> </v>
      </c>
      <c r="Q299" s="195">
        <f t="shared" si="136"/>
        <v>16</v>
      </c>
      <c r="R299" s="196">
        <f t="shared" si="106"/>
        <v>3150</v>
      </c>
      <c r="S299" s="196">
        <f t="shared" si="129"/>
        <v>2</v>
      </c>
      <c r="T299" s="197">
        <f t="shared" si="137"/>
        <v>9.9384767999999983</v>
      </c>
      <c r="U299" s="166" t="str">
        <f t="shared" si="124"/>
        <v xml:space="preserve"> </v>
      </c>
      <c r="V299" s="167">
        <f t="shared" si="130"/>
        <v>0</v>
      </c>
      <c r="W299" s="167">
        <f t="shared" si="125"/>
        <v>0</v>
      </c>
      <c r="X299" s="168" t="str">
        <f t="shared" si="120"/>
        <v xml:space="preserve"> </v>
      </c>
      <c r="Y299" s="164">
        <f t="shared" si="121"/>
        <v>16</v>
      </c>
      <c r="Z299" s="165">
        <f t="shared" si="131"/>
        <v>12</v>
      </c>
      <c r="AA299" s="166">
        <f t="shared" si="126"/>
        <v>16</v>
      </c>
      <c r="AB299" s="167">
        <f t="shared" si="132"/>
        <v>300</v>
      </c>
      <c r="AC299" s="167">
        <f t="shared" si="133"/>
        <v>2</v>
      </c>
      <c r="AD299" s="168">
        <f t="shared" si="122"/>
        <v>0.94652159999999996</v>
      </c>
    </row>
    <row r="300" spans="1:30" s="203" customFormat="1" ht="12.75" hidden="1">
      <c r="A300" s="189">
        <v>295</v>
      </c>
      <c r="B300" s="228" t="s">
        <v>179</v>
      </c>
      <c r="C300" s="229" t="s">
        <v>195</v>
      </c>
      <c r="D300" s="231" t="s">
        <v>17</v>
      </c>
      <c r="E300" s="166">
        <v>16</v>
      </c>
      <c r="F300" s="210">
        <v>9460</v>
      </c>
      <c r="G300" s="211">
        <v>3</v>
      </c>
      <c r="H300" s="194">
        <f t="shared" si="116"/>
        <v>45.218176396799997</v>
      </c>
      <c r="I300" s="195">
        <f t="shared" si="117"/>
        <v>16</v>
      </c>
      <c r="J300" s="196">
        <f t="shared" si="123"/>
        <v>2540</v>
      </c>
      <c r="K300" s="196">
        <f t="shared" si="118"/>
        <v>3</v>
      </c>
      <c r="L300" s="197">
        <f t="shared" si="119"/>
        <v>12.020824320000001</v>
      </c>
      <c r="M300" s="195" t="str">
        <f t="shared" si="127"/>
        <v xml:space="preserve"> </v>
      </c>
      <c r="N300" s="196"/>
      <c r="O300" s="196"/>
      <c r="P300" s="197" t="str">
        <f t="shared" si="128"/>
        <v xml:space="preserve"> </v>
      </c>
      <c r="Q300" s="195">
        <f t="shared" si="136"/>
        <v>16</v>
      </c>
      <c r="R300" s="196">
        <f t="shared" si="106"/>
        <v>2540</v>
      </c>
      <c r="S300" s="196">
        <f t="shared" si="129"/>
        <v>3</v>
      </c>
      <c r="T300" s="197">
        <f t="shared" si="137"/>
        <v>12.020824320000001</v>
      </c>
      <c r="U300" s="166" t="str">
        <f t="shared" si="124"/>
        <v xml:space="preserve"> </v>
      </c>
      <c r="V300" s="167">
        <f t="shared" si="130"/>
        <v>0</v>
      </c>
      <c r="W300" s="167">
        <f t="shared" si="125"/>
        <v>0</v>
      </c>
      <c r="X300" s="168" t="str">
        <f t="shared" si="120"/>
        <v xml:space="preserve"> </v>
      </c>
      <c r="Y300" s="164">
        <f t="shared" si="121"/>
        <v>16</v>
      </c>
      <c r="Z300" s="165">
        <f t="shared" si="131"/>
        <v>15</v>
      </c>
      <c r="AA300" s="166">
        <f t="shared" si="126"/>
        <v>16</v>
      </c>
      <c r="AB300" s="167">
        <f t="shared" si="132"/>
        <v>165</v>
      </c>
      <c r="AC300" s="167">
        <f t="shared" si="133"/>
        <v>3</v>
      </c>
      <c r="AD300" s="168">
        <f t="shared" si="122"/>
        <v>0.78088031999999996</v>
      </c>
    </row>
    <row r="301" spans="1:30" s="203" customFormat="1" ht="12.75" hidden="1">
      <c r="A301" s="189">
        <v>296</v>
      </c>
      <c r="B301" s="228" t="s">
        <v>179</v>
      </c>
      <c r="C301" s="229" t="s">
        <v>195</v>
      </c>
      <c r="D301" s="231" t="s">
        <v>17</v>
      </c>
      <c r="E301" s="166">
        <v>16</v>
      </c>
      <c r="F301" s="210">
        <v>9700</v>
      </c>
      <c r="G301" s="211">
        <v>1</v>
      </c>
      <c r="H301" s="194">
        <f t="shared" si="116"/>
        <v>15.455120191999999</v>
      </c>
      <c r="I301" s="195">
        <f t="shared" si="117"/>
        <v>16</v>
      </c>
      <c r="J301" s="196">
        <f t="shared" si="123"/>
        <v>2300</v>
      </c>
      <c r="K301" s="196">
        <f t="shared" si="118"/>
        <v>1</v>
      </c>
      <c r="L301" s="197">
        <f t="shared" si="119"/>
        <v>3.6283327999999999</v>
      </c>
      <c r="M301" s="195" t="str">
        <f t="shared" si="127"/>
        <v xml:space="preserve"> </v>
      </c>
      <c r="N301" s="196"/>
      <c r="O301" s="196"/>
      <c r="P301" s="197" t="str">
        <f t="shared" si="128"/>
        <v xml:space="preserve"> </v>
      </c>
      <c r="Q301" s="195">
        <f t="shared" si="136"/>
        <v>16</v>
      </c>
      <c r="R301" s="196">
        <f t="shared" si="106"/>
        <v>2300</v>
      </c>
      <c r="S301" s="196">
        <f t="shared" si="129"/>
        <v>1</v>
      </c>
      <c r="T301" s="197">
        <f t="shared" si="137"/>
        <v>3.6283327999999999</v>
      </c>
      <c r="U301" s="166" t="str">
        <f t="shared" si="124"/>
        <v xml:space="preserve"> </v>
      </c>
      <c r="V301" s="167">
        <f t="shared" si="130"/>
        <v>0</v>
      </c>
      <c r="W301" s="167">
        <f t="shared" si="125"/>
        <v>0</v>
      </c>
      <c r="X301" s="168" t="str">
        <f t="shared" si="120"/>
        <v xml:space="preserve"> </v>
      </c>
      <c r="Y301" s="164">
        <f t="shared" si="121"/>
        <v>16</v>
      </c>
      <c r="Z301" s="165">
        <f t="shared" si="131"/>
        <v>4</v>
      </c>
      <c r="AA301" s="166">
        <f t="shared" si="126"/>
        <v>16</v>
      </c>
      <c r="AB301" s="167">
        <f t="shared" si="132"/>
        <v>400</v>
      </c>
      <c r="AC301" s="167">
        <f t="shared" si="133"/>
        <v>1</v>
      </c>
      <c r="AD301" s="168">
        <f t="shared" si="122"/>
        <v>0.63101439999999998</v>
      </c>
    </row>
    <row r="302" spans="1:30" s="203" customFormat="1" ht="12.75" hidden="1">
      <c r="A302" s="189">
        <v>297</v>
      </c>
      <c r="B302" s="228" t="s">
        <v>179</v>
      </c>
      <c r="C302" s="229" t="s">
        <v>195</v>
      </c>
      <c r="D302" s="231" t="s">
        <v>17</v>
      </c>
      <c r="E302" s="166">
        <v>16</v>
      </c>
      <c r="F302" s="210">
        <v>9950</v>
      </c>
      <c r="G302" s="211">
        <v>3</v>
      </c>
      <c r="H302" s="194">
        <f t="shared" si="116"/>
        <v>47.560344095999994</v>
      </c>
      <c r="I302" s="195">
        <f t="shared" si="117"/>
        <v>16</v>
      </c>
      <c r="J302" s="196">
        <f t="shared" si="123"/>
        <v>2050</v>
      </c>
      <c r="K302" s="196">
        <f t="shared" si="118"/>
        <v>3</v>
      </c>
      <c r="L302" s="197">
        <f t="shared" si="119"/>
        <v>9.7018463999999991</v>
      </c>
      <c r="M302" s="195" t="str">
        <f t="shared" si="127"/>
        <v xml:space="preserve"> </v>
      </c>
      <c r="N302" s="196"/>
      <c r="O302" s="196"/>
      <c r="P302" s="197" t="str">
        <f t="shared" si="128"/>
        <v xml:space="preserve"> </v>
      </c>
      <c r="Q302" s="195">
        <f t="shared" si="136"/>
        <v>16</v>
      </c>
      <c r="R302" s="196">
        <f t="shared" si="106"/>
        <v>2050</v>
      </c>
      <c r="S302" s="196">
        <f t="shared" si="129"/>
        <v>3</v>
      </c>
      <c r="T302" s="197">
        <f t="shared" si="137"/>
        <v>9.7018463999999991</v>
      </c>
      <c r="U302" s="166" t="str">
        <f t="shared" si="124"/>
        <v xml:space="preserve"> </v>
      </c>
      <c r="V302" s="167">
        <f t="shared" si="130"/>
        <v>0</v>
      </c>
      <c r="W302" s="167">
        <f t="shared" si="125"/>
        <v>0</v>
      </c>
      <c r="X302" s="168" t="str">
        <f t="shared" si="120"/>
        <v xml:space="preserve"> </v>
      </c>
      <c r="Y302" s="164">
        <f t="shared" si="121"/>
        <v>16</v>
      </c>
      <c r="Z302" s="165">
        <f t="shared" si="131"/>
        <v>12</v>
      </c>
      <c r="AA302" s="166">
        <f t="shared" si="126"/>
        <v>16</v>
      </c>
      <c r="AB302" s="167">
        <f t="shared" si="132"/>
        <v>150</v>
      </c>
      <c r="AC302" s="167">
        <f t="shared" si="133"/>
        <v>3</v>
      </c>
      <c r="AD302" s="168">
        <f t="shared" si="122"/>
        <v>0.70989119999999994</v>
      </c>
    </row>
    <row r="303" spans="1:30" s="203" customFormat="1" ht="12.75">
      <c r="A303" s="189">
        <v>298</v>
      </c>
      <c r="B303" s="228" t="s">
        <v>179</v>
      </c>
      <c r="C303" s="229" t="s">
        <v>195</v>
      </c>
      <c r="D303" s="231" t="s">
        <v>17</v>
      </c>
      <c r="E303" s="166">
        <v>20</v>
      </c>
      <c r="F303" s="210">
        <f>4960+4960</f>
        <v>9920</v>
      </c>
      <c r="G303" s="211">
        <v>2</v>
      </c>
      <c r="H303" s="194">
        <f t="shared" si="116"/>
        <v>49.392652159999997</v>
      </c>
      <c r="I303" s="195">
        <f t="shared" si="117"/>
        <v>20</v>
      </c>
      <c r="J303" s="196">
        <f t="shared" si="123"/>
        <v>2080</v>
      </c>
      <c r="K303" s="196">
        <f t="shared" si="118"/>
        <v>2</v>
      </c>
      <c r="L303" s="197">
        <f t="shared" si="119"/>
        <v>10.253983999999999</v>
      </c>
      <c r="M303" s="195" t="str">
        <f t="shared" si="127"/>
        <v xml:space="preserve"> </v>
      </c>
      <c r="N303" s="196"/>
      <c r="O303" s="196"/>
      <c r="P303" s="197" t="str">
        <f t="shared" si="128"/>
        <v xml:space="preserve"> </v>
      </c>
      <c r="Q303" s="195">
        <f t="shared" ref="Q303:Q306" si="138">IF(R303&gt;0,$E303," ")</f>
        <v>20</v>
      </c>
      <c r="R303" s="196">
        <f t="shared" si="106"/>
        <v>2080</v>
      </c>
      <c r="S303" s="196">
        <f t="shared" si="129"/>
        <v>2</v>
      </c>
      <c r="T303" s="197">
        <f t="shared" ref="T303:T306" si="139">IF(R303&gt;0,$E303*$E303*R303*3.14/4*0.00000785*S303," ")</f>
        <v>10.253983999999999</v>
      </c>
      <c r="U303" s="166" t="str">
        <f t="shared" si="124"/>
        <v xml:space="preserve"> </v>
      </c>
      <c r="V303" s="167">
        <f t="shared" si="130"/>
        <v>0</v>
      </c>
      <c r="W303" s="167">
        <f t="shared" si="125"/>
        <v>0</v>
      </c>
      <c r="X303" s="168" t="str">
        <f t="shared" si="120"/>
        <v xml:space="preserve"> </v>
      </c>
      <c r="Y303" s="164">
        <f t="shared" si="121"/>
        <v>20</v>
      </c>
      <c r="Z303" s="165">
        <f t="shared" si="131"/>
        <v>6</v>
      </c>
      <c r="AA303" s="166">
        <f t="shared" si="126"/>
        <v>20</v>
      </c>
      <c r="AB303" s="167">
        <f t="shared" si="132"/>
        <v>280</v>
      </c>
      <c r="AC303" s="167">
        <f t="shared" si="133"/>
        <v>2</v>
      </c>
      <c r="AD303" s="168">
        <f t="shared" si="122"/>
        <v>1.3803439999999998</v>
      </c>
    </row>
    <row r="304" spans="1:30" s="203" customFormat="1" ht="12.75">
      <c r="A304" s="189">
        <v>299</v>
      </c>
      <c r="B304" s="228" t="s">
        <v>179</v>
      </c>
      <c r="C304" s="229" t="s">
        <v>195</v>
      </c>
      <c r="D304" s="231" t="s">
        <v>17</v>
      </c>
      <c r="E304" s="166">
        <v>20</v>
      </c>
      <c r="F304" s="210">
        <f>2850*4</f>
        <v>11400</v>
      </c>
      <c r="G304" s="211">
        <f>20/4</f>
        <v>5</v>
      </c>
      <c r="H304" s="194">
        <f t="shared" si="116"/>
        <v>141.90429299999997</v>
      </c>
      <c r="I304" s="195">
        <f t="shared" si="117"/>
        <v>20</v>
      </c>
      <c r="J304" s="196">
        <f t="shared" si="123"/>
        <v>600</v>
      </c>
      <c r="K304" s="196">
        <f t="shared" si="118"/>
        <v>5</v>
      </c>
      <c r="L304" s="197">
        <f t="shared" si="119"/>
        <v>7.3946999999999994</v>
      </c>
      <c r="M304" s="195" t="str">
        <f t="shared" si="127"/>
        <v xml:space="preserve"> </v>
      </c>
      <c r="N304" s="196"/>
      <c r="O304" s="196"/>
      <c r="P304" s="197" t="str">
        <f t="shared" si="128"/>
        <v xml:space="preserve"> </v>
      </c>
      <c r="Q304" s="195">
        <f t="shared" si="138"/>
        <v>20</v>
      </c>
      <c r="R304" s="196">
        <f t="shared" si="106"/>
        <v>600</v>
      </c>
      <c r="S304" s="196">
        <f t="shared" si="129"/>
        <v>5</v>
      </c>
      <c r="T304" s="197">
        <f t="shared" si="139"/>
        <v>7.3946999999999994</v>
      </c>
      <c r="U304" s="166" t="str">
        <f t="shared" si="124"/>
        <v xml:space="preserve"> </v>
      </c>
      <c r="V304" s="167">
        <f t="shared" si="130"/>
        <v>0</v>
      </c>
      <c r="W304" s="167">
        <f t="shared" si="125"/>
        <v>0</v>
      </c>
      <c r="X304" s="168" t="str">
        <f t="shared" si="120"/>
        <v xml:space="preserve"> </v>
      </c>
      <c r="Y304" s="164">
        <f t="shared" si="121"/>
        <v>20</v>
      </c>
      <c r="Z304" s="165">
        <f t="shared" si="131"/>
        <v>5</v>
      </c>
      <c r="AA304" s="166" t="str">
        <f t="shared" si="126"/>
        <v xml:space="preserve"> </v>
      </c>
      <c r="AB304" s="167">
        <f t="shared" si="132"/>
        <v>0</v>
      </c>
      <c r="AC304" s="167">
        <f t="shared" si="133"/>
        <v>0</v>
      </c>
      <c r="AD304" s="168" t="str">
        <f t="shared" si="122"/>
        <v xml:space="preserve"> </v>
      </c>
    </row>
    <row r="305" spans="1:30" s="203" customFormat="1" ht="12.75">
      <c r="A305" s="189">
        <v>300</v>
      </c>
      <c r="B305" s="228" t="s">
        <v>179</v>
      </c>
      <c r="C305" s="229" t="s">
        <v>195</v>
      </c>
      <c r="D305" s="231" t="s">
        <v>17</v>
      </c>
      <c r="E305" s="166">
        <v>20</v>
      </c>
      <c r="F305" s="210">
        <f>3050*3</f>
        <v>9150</v>
      </c>
      <c r="G305" s="211">
        <f>12/3</f>
        <v>4</v>
      </c>
      <c r="H305" s="194">
        <f t="shared" si="116"/>
        <v>91.117493400000001</v>
      </c>
      <c r="I305" s="195">
        <f t="shared" si="117"/>
        <v>20</v>
      </c>
      <c r="J305" s="196">
        <f t="shared" si="123"/>
        <v>2850</v>
      </c>
      <c r="K305" s="196">
        <f t="shared" si="118"/>
        <v>4</v>
      </c>
      <c r="L305" s="197">
        <f t="shared" si="119"/>
        <v>28.099859999999996</v>
      </c>
      <c r="M305" s="195" t="str">
        <f t="shared" si="127"/>
        <v xml:space="preserve"> </v>
      </c>
      <c r="N305" s="196"/>
      <c r="O305" s="196"/>
      <c r="P305" s="197" t="str">
        <f t="shared" si="128"/>
        <v xml:space="preserve"> </v>
      </c>
      <c r="Q305" s="195">
        <f t="shared" si="138"/>
        <v>20</v>
      </c>
      <c r="R305" s="196">
        <f t="shared" si="106"/>
        <v>2850</v>
      </c>
      <c r="S305" s="196">
        <f t="shared" si="129"/>
        <v>4</v>
      </c>
      <c r="T305" s="197">
        <f t="shared" si="139"/>
        <v>28.099859999999996</v>
      </c>
      <c r="U305" s="166" t="str">
        <f t="shared" si="124"/>
        <v xml:space="preserve"> </v>
      </c>
      <c r="V305" s="167">
        <f t="shared" si="130"/>
        <v>0</v>
      </c>
      <c r="W305" s="167">
        <f t="shared" si="125"/>
        <v>0</v>
      </c>
      <c r="X305" s="168" t="str">
        <f t="shared" si="120"/>
        <v xml:space="preserve"> </v>
      </c>
      <c r="Y305" s="164">
        <f t="shared" si="121"/>
        <v>20</v>
      </c>
      <c r="Z305" s="165">
        <f t="shared" si="131"/>
        <v>16</v>
      </c>
      <c r="AA305" s="166">
        <f t="shared" si="126"/>
        <v>20</v>
      </c>
      <c r="AB305" s="167">
        <f t="shared" si="132"/>
        <v>450</v>
      </c>
      <c r="AC305" s="167">
        <f t="shared" si="133"/>
        <v>4</v>
      </c>
      <c r="AD305" s="168">
        <f t="shared" si="122"/>
        <v>4.43682</v>
      </c>
    </row>
    <row r="306" spans="1:30" s="203" customFormat="1" ht="12.75">
      <c r="A306" s="189">
        <v>301</v>
      </c>
      <c r="B306" s="228" t="s">
        <v>179</v>
      </c>
      <c r="C306" s="229" t="s">
        <v>195</v>
      </c>
      <c r="D306" s="231" t="s">
        <v>17</v>
      </c>
      <c r="E306" s="166">
        <v>20</v>
      </c>
      <c r="F306" s="210">
        <v>9000</v>
      </c>
      <c r="G306" s="211">
        <v>32</v>
      </c>
      <c r="H306" s="194">
        <f t="shared" si="116"/>
        <v>716.99011199999995</v>
      </c>
      <c r="I306" s="195">
        <f t="shared" si="117"/>
        <v>20</v>
      </c>
      <c r="J306" s="196">
        <f t="shared" si="123"/>
        <v>3000</v>
      </c>
      <c r="K306" s="196">
        <f t="shared" si="118"/>
        <v>32</v>
      </c>
      <c r="L306" s="197">
        <f t="shared" si="119"/>
        <v>236.63039999999998</v>
      </c>
      <c r="M306" s="195" t="str">
        <f t="shared" si="127"/>
        <v xml:space="preserve"> </v>
      </c>
      <c r="N306" s="196"/>
      <c r="O306" s="196"/>
      <c r="P306" s="197" t="str">
        <f t="shared" si="128"/>
        <v xml:space="preserve"> </v>
      </c>
      <c r="Q306" s="195">
        <f t="shared" si="138"/>
        <v>20</v>
      </c>
      <c r="R306" s="196">
        <f t="shared" si="106"/>
        <v>3000</v>
      </c>
      <c r="S306" s="196">
        <f t="shared" si="129"/>
        <v>32</v>
      </c>
      <c r="T306" s="197">
        <f t="shared" si="139"/>
        <v>236.63039999999998</v>
      </c>
      <c r="U306" s="166" t="str">
        <f t="shared" si="124"/>
        <v xml:space="preserve"> </v>
      </c>
      <c r="V306" s="167">
        <f t="shared" si="130"/>
        <v>0</v>
      </c>
      <c r="W306" s="167">
        <f t="shared" si="125"/>
        <v>0</v>
      </c>
      <c r="X306" s="168" t="str">
        <f t="shared" si="120"/>
        <v xml:space="preserve"> </v>
      </c>
      <c r="Y306" s="164">
        <f t="shared" si="121"/>
        <v>20</v>
      </c>
      <c r="Z306" s="165">
        <f t="shared" si="131"/>
        <v>160</v>
      </c>
      <c r="AA306" s="166" t="str">
        <f t="shared" si="126"/>
        <v xml:space="preserve"> </v>
      </c>
      <c r="AB306" s="167">
        <f t="shared" si="132"/>
        <v>0</v>
      </c>
      <c r="AC306" s="167">
        <f t="shared" si="133"/>
        <v>0</v>
      </c>
      <c r="AD306" s="168" t="str">
        <f t="shared" si="122"/>
        <v xml:space="preserve"> </v>
      </c>
    </row>
    <row r="307" spans="1:30" s="203" customFormat="1" ht="12.75" hidden="1">
      <c r="A307" s="189">
        <v>302</v>
      </c>
      <c r="B307" s="228" t="s">
        <v>179</v>
      </c>
      <c r="C307" s="229" t="s">
        <v>195</v>
      </c>
      <c r="D307" s="231" t="s">
        <v>17</v>
      </c>
      <c r="E307" s="166">
        <v>25</v>
      </c>
      <c r="F307" s="210">
        <v>10150</v>
      </c>
      <c r="G307" s="211">
        <v>24</v>
      </c>
      <c r="H307" s="194">
        <f t="shared" si="116"/>
        <v>947.58458812499987</v>
      </c>
      <c r="I307" s="195">
        <f t="shared" si="117"/>
        <v>25</v>
      </c>
      <c r="J307" s="196">
        <f t="shared" si="123"/>
        <v>1850</v>
      </c>
      <c r="K307" s="196">
        <f t="shared" si="118"/>
        <v>24</v>
      </c>
      <c r="L307" s="197">
        <f t="shared" si="119"/>
        <v>171.00243749999998</v>
      </c>
      <c r="M307" s="195">
        <f t="shared" si="127"/>
        <v>25</v>
      </c>
      <c r="N307" s="196">
        <v>1200</v>
      </c>
      <c r="O307" s="196">
        <v>16</v>
      </c>
      <c r="P307" s="197">
        <f t="shared" si="128"/>
        <v>73.946999999999989</v>
      </c>
      <c r="Q307" s="195" t="str">
        <f>IF(R307&gt;0,$E307," ")</f>
        <v xml:space="preserve"> </v>
      </c>
      <c r="R307" s="196">
        <f t="shared" ref="R307:R370" si="140">IF($E307=25,IF((12000-$F307-N307)&gt;=787,12000-$F307-N307,0),IF($E307=20,IF((12000-$F307-N307)&gt;=600,12000-$F307-N307,0),IF($E307=16,IF((12000-$F307-N307)&gt;=475,12000-$F307-N307,0),0)))</f>
        <v>0</v>
      </c>
      <c r="S307" s="196">
        <f t="shared" si="129"/>
        <v>0</v>
      </c>
      <c r="T307" s="197" t="str">
        <f>IF(R307&gt;0,$E307*$E307*R307*3.14/4*0.00000785*S307," ")</f>
        <v xml:space="preserve"> </v>
      </c>
      <c r="U307" s="166">
        <f t="shared" si="124"/>
        <v>25</v>
      </c>
      <c r="V307" s="167">
        <f t="shared" si="130"/>
        <v>650</v>
      </c>
      <c r="W307" s="167">
        <f t="shared" si="125"/>
        <v>24</v>
      </c>
      <c r="X307" s="168">
        <f t="shared" si="120"/>
        <v>60.081937499999995</v>
      </c>
      <c r="Y307" s="164" t="str">
        <f t="shared" si="121"/>
        <v xml:space="preserve"> </v>
      </c>
      <c r="Z307" s="165">
        <f t="shared" si="131"/>
        <v>0</v>
      </c>
      <c r="AA307" s="166">
        <f t="shared" si="126"/>
        <v>25</v>
      </c>
      <c r="AB307" s="167">
        <f t="shared" si="132"/>
        <v>650</v>
      </c>
      <c r="AC307" s="167">
        <f t="shared" si="133"/>
        <v>24</v>
      </c>
      <c r="AD307" s="168">
        <f t="shared" si="122"/>
        <v>60.081937499999995</v>
      </c>
    </row>
    <row r="308" spans="1:30" s="203" customFormat="1" ht="12.75" hidden="1">
      <c r="A308" s="189">
        <v>303</v>
      </c>
      <c r="B308" s="228" t="s">
        <v>180</v>
      </c>
      <c r="C308" s="229" t="s">
        <v>196</v>
      </c>
      <c r="D308" s="231" t="s">
        <v>17</v>
      </c>
      <c r="E308" s="166">
        <v>16</v>
      </c>
      <c r="F308" s="210">
        <v>6100</v>
      </c>
      <c r="G308" s="211">
        <v>12</v>
      </c>
      <c r="H308" s="194">
        <f t="shared" ref="H308:H383" si="141">E308*E308*F308*3.14/4*0.00000785*G308*1.01</f>
        <v>116.63039155200001</v>
      </c>
      <c r="I308" s="195">
        <f t="shared" ref="I308:I383" si="142">IF(J308&gt;0,$E308," ")</f>
        <v>16</v>
      </c>
      <c r="J308" s="196">
        <f t="shared" si="123"/>
        <v>5900</v>
      </c>
      <c r="K308" s="196">
        <f t="shared" ref="K308:K383" si="143">IF(J308&gt;0,G308,0)</f>
        <v>12</v>
      </c>
      <c r="L308" s="197">
        <f t="shared" ref="L308:L383" si="144">IF(J308&gt;0,$E308*$E308*J308*3.14/4*0.00000785*K308," ")</f>
        <v>111.68954879999998</v>
      </c>
      <c r="M308" s="195" t="str">
        <f t="shared" si="127"/>
        <v xml:space="preserve"> </v>
      </c>
      <c r="N308" s="196"/>
      <c r="O308" s="196"/>
      <c r="P308" s="197" t="str">
        <f t="shared" si="128"/>
        <v xml:space="preserve"> </v>
      </c>
      <c r="Q308" s="195">
        <f>IF(R308&gt;0,$E308," ")</f>
        <v>16</v>
      </c>
      <c r="R308" s="196">
        <f t="shared" si="140"/>
        <v>5900</v>
      </c>
      <c r="S308" s="196">
        <f t="shared" si="129"/>
        <v>12</v>
      </c>
      <c r="T308" s="197">
        <f>IF(R308&gt;0,$E308*$E308*R308*3.14/4*0.00000785*S308," ")</f>
        <v>111.68954879999998</v>
      </c>
      <c r="U308" s="166" t="str">
        <f t="shared" si="124"/>
        <v xml:space="preserve"> </v>
      </c>
      <c r="V308" s="167">
        <f t="shared" si="130"/>
        <v>0</v>
      </c>
      <c r="W308" s="167">
        <f t="shared" si="125"/>
        <v>0</v>
      </c>
      <c r="X308" s="168" t="str">
        <f t="shared" ref="X308:X383" si="145">IF(V308&gt;0,$E308*$E308*V308*3.14/4*0.00000785*W308," ")</f>
        <v xml:space="preserve"> </v>
      </c>
      <c r="Y308" s="164">
        <f t="shared" ref="Y308:Y383" si="146">IF(Z308&gt;0,$E308," ")</f>
        <v>16</v>
      </c>
      <c r="Z308" s="165">
        <f t="shared" si="131"/>
        <v>144</v>
      </c>
      <c r="AA308" s="166">
        <f t="shared" si="126"/>
        <v>16</v>
      </c>
      <c r="AB308" s="167">
        <f t="shared" si="132"/>
        <v>200</v>
      </c>
      <c r="AC308" s="167">
        <f t="shared" si="133"/>
        <v>12</v>
      </c>
      <c r="AD308" s="168">
        <f t="shared" ref="AD308:AD383" si="147">IF(AB308&gt;0,$E308*$E308*AB308*3.14/4*0.00000785*AC308," ")</f>
        <v>3.7860863999999999</v>
      </c>
    </row>
    <row r="309" spans="1:30" s="203" customFormat="1" ht="12.75" hidden="1">
      <c r="A309" s="189">
        <v>304</v>
      </c>
      <c r="B309" s="228" t="s">
        <v>180</v>
      </c>
      <c r="C309" s="229" t="s">
        <v>196</v>
      </c>
      <c r="D309" s="231" t="s">
        <v>17</v>
      </c>
      <c r="E309" s="166">
        <v>16</v>
      </c>
      <c r="F309" s="210">
        <v>8000</v>
      </c>
      <c r="G309" s="211">
        <v>6</v>
      </c>
      <c r="H309" s="194">
        <f t="shared" si="141"/>
        <v>76.478945279999991</v>
      </c>
      <c r="I309" s="195">
        <f t="shared" si="142"/>
        <v>16</v>
      </c>
      <c r="J309" s="196">
        <f t="shared" si="123"/>
        <v>4000</v>
      </c>
      <c r="K309" s="196">
        <f t="shared" si="143"/>
        <v>6</v>
      </c>
      <c r="L309" s="197">
        <f t="shared" si="144"/>
        <v>37.860863999999992</v>
      </c>
      <c r="M309" s="195" t="str">
        <f t="shared" si="127"/>
        <v xml:space="preserve"> </v>
      </c>
      <c r="N309" s="196"/>
      <c r="O309" s="196"/>
      <c r="P309" s="197" t="str">
        <f t="shared" si="128"/>
        <v xml:space="preserve"> </v>
      </c>
      <c r="Q309" s="195">
        <f>IF(R309&gt;0,$E309," ")</f>
        <v>16</v>
      </c>
      <c r="R309" s="196">
        <f t="shared" si="140"/>
        <v>4000</v>
      </c>
      <c r="S309" s="196">
        <f t="shared" si="129"/>
        <v>6</v>
      </c>
      <c r="T309" s="197">
        <f>IF(R309&gt;0,$E309*$E309*R309*3.14/4*0.00000785*S309," ")</f>
        <v>37.860863999999992</v>
      </c>
      <c r="U309" s="166" t="str">
        <f t="shared" si="124"/>
        <v xml:space="preserve"> </v>
      </c>
      <c r="V309" s="167">
        <f t="shared" si="130"/>
        <v>0</v>
      </c>
      <c r="W309" s="167">
        <f t="shared" si="125"/>
        <v>0</v>
      </c>
      <c r="X309" s="168" t="str">
        <f t="shared" si="145"/>
        <v xml:space="preserve"> </v>
      </c>
      <c r="Y309" s="164">
        <f t="shared" si="146"/>
        <v>16</v>
      </c>
      <c r="Z309" s="165">
        <f t="shared" si="131"/>
        <v>48</v>
      </c>
      <c r="AA309" s="166">
        <f t="shared" si="126"/>
        <v>16</v>
      </c>
      <c r="AB309" s="167">
        <f t="shared" si="132"/>
        <v>200</v>
      </c>
      <c r="AC309" s="167">
        <f t="shared" si="133"/>
        <v>6</v>
      </c>
      <c r="AD309" s="168">
        <f t="shared" si="147"/>
        <v>1.8930431999999999</v>
      </c>
    </row>
    <row r="310" spans="1:30" s="203" customFormat="1" ht="12.75">
      <c r="A310" s="189">
        <v>305</v>
      </c>
      <c r="B310" s="228" t="s">
        <v>180</v>
      </c>
      <c r="C310" s="229" t="s">
        <v>196</v>
      </c>
      <c r="D310" s="231" t="s">
        <v>17</v>
      </c>
      <c r="E310" s="166">
        <v>20</v>
      </c>
      <c r="F310" s="210">
        <v>10450</v>
      </c>
      <c r="G310" s="211">
        <v>16</v>
      </c>
      <c r="H310" s="194">
        <f t="shared" si="141"/>
        <v>416.25259279999995</v>
      </c>
      <c r="I310" s="195">
        <f t="shared" si="142"/>
        <v>20</v>
      </c>
      <c r="J310" s="196">
        <f t="shared" si="123"/>
        <v>1550</v>
      </c>
      <c r="K310" s="196">
        <f t="shared" si="143"/>
        <v>16</v>
      </c>
      <c r="L310" s="197">
        <f t="shared" si="144"/>
        <v>61.129519999999992</v>
      </c>
      <c r="M310" s="195" t="str">
        <f t="shared" si="127"/>
        <v xml:space="preserve"> </v>
      </c>
      <c r="N310" s="196"/>
      <c r="O310" s="196"/>
      <c r="P310" s="197" t="str">
        <f t="shared" si="128"/>
        <v xml:space="preserve"> </v>
      </c>
      <c r="Q310" s="195">
        <f t="shared" ref="Q310:Q325" si="148">IF(R310&gt;0,$E310," ")</f>
        <v>20</v>
      </c>
      <c r="R310" s="196">
        <f t="shared" si="140"/>
        <v>1550</v>
      </c>
      <c r="S310" s="196">
        <f t="shared" si="129"/>
        <v>16</v>
      </c>
      <c r="T310" s="197">
        <f t="shared" ref="T310:T325" si="149">IF(R310&gt;0,$E310*$E310*R310*3.14/4*0.00000785*S310," ")</f>
        <v>61.129519999999992</v>
      </c>
      <c r="U310" s="166" t="str">
        <f t="shared" si="124"/>
        <v xml:space="preserve"> </v>
      </c>
      <c r="V310" s="167">
        <f t="shared" si="130"/>
        <v>0</v>
      </c>
      <c r="W310" s="167">
        <f t="shared" si="125"/>
        <v>0</v>
      </c>
      <c r="X310" s="168" t="str">
        <f t="shared" si="145"/>
        <v xml:space="preserve"> </v>
      </c>
      <c r="Y310" s="164">
        <f t="shared" si="146"/>
        <v>20</v>
      </c>
      <c r="Z310" s="165">
        <f t="shared" si="131"/>
        <v>32</v>
      </c>
      <c r="AA310" s="166">
        <f t="shared" si="126"/>
        <v>20</v>
      </c>
      <c r="AB310" s="167">
        <f t="shared" si="132"/>
        <v>350</v>
      </c>
      <c r="AC310" s="167">
        <f t="shared" si="133"/>
        <v>16</v>
      </c>
      <c r="AD310" s="168">
        <f t="shared" si="147"/>
        <v>13.803439999999998</v>
      </c>
    </row>
    <row r="311" spans="1:30" s="203" customFormat="1" ht="12.75">
      <c r="A311" s="189">
        <v>306</v>
      </c>
      <c r="B311" s="228" t="s">
        <v>180</v>
      </c>
      <c r="C311" s="229" t="s">
        <v>196</v>
      </c>
      <c r="D311" s="231" t="s">
        <v>17</v>
      </c>
      <c r="E311" s="166">
        <v>20</v>
      </c>
      <c r="F311" s="210">
        <v>6050</v>
      </c>
      <c r="G311" s="211">
        <v>1</v>
      </c>
      <c r="H311" s="194">
        <f t="shared" si="141"/>
        <v>15.06177145</v>
      </c>
      <c r="I311" s="195">
        <f t="shared" si="142"/>
        <v>20</v>
      </c>
      <c r="J311" s="196">
        <f t="shared" si="123"/>
        <v>5950</v>
      </c>
      <c r="K311" s="196">
        <f t="shared" si="143"/>
        <v>1</v>
      </c>
      <c r="L311" s="197">
        <f t="shared" si="144"/>
        <v>14.666154999999998</v>
      </c>
      <c r="M311" s="195">
        <f t="shared" si="127"/>
        <v>20</v>
      </c>
      <c r="N311" s="196">
        <v>5900</v>
      </c>
      <c r="O311" s="196">
        <v>1</v>
      </c>
      <c r="P311" s="197">
        <f t="shared" si="128"/>
        <v>14.542909999999999</v>
      </c>
      <c r="Q311" s="195" t="str">
        <f t="shared" si="148"/>
        <v xml:space="preserve"> </v>
      </c>
      <c r="R311" s="196">
        <f t="shared" si="140"/>
        <v>0</v>
      </c>
      <c r="S311" s="196">
        <f t="shared" si="129"/>
        <v>0</v>
      </c>
      <c r="T311" s="197" t="str">
        <f t="shared" si="149"/>
        <v xml:space="preserve"> </v>
      </c>
      <c r="U311" s="166">
        <f t="shared" si="124"/>
        <v>20</v>
      </c>
      <c r="V311" s="167">
        <f t="shared" si="130"/>
        <v>50</v>
      </c>
      <c r="W311" s="167">
        <f t="shared" si="125"/>
        <v>1</v>
      </c>
      <c r="X311" s="168">
        <f t="shared" si="145"/>
        <v>0.12324499999999999</v>
      </c>
      <c r="Y311" s="164" t="str">
        <f t="shared" si="146"/>
        <v xml:space="preserve"> </v>
      </c>
      <c r="Z311" s="165">
        <f t="shared" si="131"/>
        <v>0</v>
      </c>
      <c r="AA311" s="166">
        <f t="shared" si="126"/>
        <v>20</v>
      </c>
      <c r="AB311" s="167">
        <f t="shared" si="132"/>
        <v>50</v>
      </c>
      <c r="AC311" s="167">
        <f t="shared" si="133"/>
        <v>1</v>
      </c>
      <c r="AD311" s="168">
        <f t="shared" si="147"/>
        <v>0.12324499999999999</v>
      </c>
    </row>
    <row r="312" spans="1:30" s="203" customFormat="1" ht="12.75">
      <c r="A312" s="189">
        <v>307</v>
      </c>
      <c r="B312" s="228" t="s">
        <v>180</v>
      </c>
      <c r="C312" s="229" t="s">
        <v>196</v>
      </c>
      <c r="D312" s="231" t="s">
        <v>17</v>
      </c>
      <c r="E312" s="166">
        <v>20</v>
      </c>
      <c r="F312" s="210">
        <v>6100</v>
      </c>
      <c r="G312" s="211">
        <v>1</v>
      </c>
      <c r="H312" s="194">
        <f t="shared" si="141"/>
        <v>15.186248899999999</v>
      </c>
      <c r="I312" s="195">
        <f t="shared" si="142"/>
        <v>20</v>
      </c>
      <c r="J312" s="196">
        <f t="shared" si="123"/>
        <v>5900</v>
      </c>
      <c r="K312" s="196">
        <f t="shared" si="143"/>
        <v>1</v>
      </c>
      <c r="L312" s="197">
        <f t="shared" si="144"/>
        <v>14.542909999999999</v>
      </c>
      <c r="M312" s="195">
        <f t="shared" si="127"/>
        <v>20</v>
      </c>
      <c r="N312" s="196">
        <v>5900</v>
      </c>
      <c r="O312" s="196">
        <v>1</v>
      </c>
      <c r="P312" s="197">
        <f t="shared" si="128"/>
        <v>14.542909999999999</v>
      </c>
      <c r="Q312" s="195" t="str">
        <f t="shared" si="148"/>
        <v xml:space="preserve"> </v>
      </c>
      <c r="R312" s="196">
        <f t="shared" si="140"/>
        <v>0</v>
      </c>
      <c r="S312" s="196">
        <f t="shared" si="129"/>
        <v>0</v>
      </c>
      <c r="T312" s="197" t="str">
        <f t="shared" si="149"/>
        <v xml:space="preserve"> </v>
      </c>
      <c r="U312" s="166" t="str">
        <f t="shared" si="124"/>
        <v xml:space="preserve"> </v>
      </c>
      <c r="V312" s="167">
        <f t="shared" si="130"/>
        <v>0</v>
      </c>
      <c r="W312" s="167">
        <f t="shared" si="125"/>
        <v>0</v>
      </c>
      <c r="X312" s="168" t="str">
        <f t="shared" si="145"/>
        <v xml:space="preserve"> </v>
      </c>
      <c r="Y312" s="164" t="str">
        <f t="shared" si="146"/>
        <v xml:space="preserve"> </v>
      </c>
      <c r="Z312" s="165">
        <f t="shared" si="131"/>
        <v>0</v>
      </c>
      <c r="AA312" s="166" t="str">
        <f t="shared" si="126"/>
        <v xml:space="preserve"> </v>
      </c>
      <c r="AB312" s="167">
        <f t="shared" si="132"/>
        <v>0</v>
      </c>
      <c r="AC312" s="167">
        <f t="shared" si="133"/>
        <v>0</v>
      </c>
      <c r="AD312" s="168" t="str">
        <f t="shared" si="147"/>
        <v xml:space="preserve"> </v>
      </c>
    </row>
    <row r="313" spans="1:30" s="203" customFormat="1" ht="12.75">
      <c r="A313" s="189">
        <v>308</v>
      </c>
      <c r="B313" s="228" t="s">
        <v>180</v>
      </c>
      <c r="C313" s="229" t="s">
        <v>196</v>
      </c>
      <c r="D313" s="231" t="s">
        <v>17</v>
      </c>
      <c r="E313" s="166">
        <v>20</v>
      </c>
      <c r="F313" s="210">
        <v>6150</v>
      </c>
      <c r="G313" s="211">
        <v>2</v>
      </c>
      <c r="H313" s="194">
        <f t="shared" si="141"/>
        <v>30.621452699999999</v>
      </c>
      <c r="I313" s="195">
        <f t="shared" si="142"/>
        <v>20</v>
      </c>
      <c r="J313" s="196">
        <f t="shared" si="123"/>
        <v>5850</v>
      </c>
      <c r="K313" s="196">
        <f t="shared" si="143"/>
        <v>2</v>
      </c>
      <c r="L313" s="197">
        <f t="shared" si="144"/>
        <v>28.839329999999997</v>
      </c>
      <c r="M313" s="195">
        <f t="shared" si="127"/>
        <v>20</v>
      </c>
      <c r="N313" s="196">
        <v>5200</v>
      </c>
      <c r="O313" s="196">
        <v>2</v>
      </c>
      <c r="P313" s="197">
        <f t="shared" si="128"/>
        <v>25.63496</v>
      </c>
      <c r="Q313" s="195">
        <f t="shared" si="148"/>
        <v>20</v>
      </c>
      <c r="R313" s="196">
        <f t="shared" si="140"/>
        <v>650</v>
      </c>
      <c r="S313" s="196">
        <f t="shared" si="129"/>
        <v>2</v>
      </c>
      <c r="T313" s="197">
        <f t="shared" si="149"/>
        <v>3.2043699999999999</v>
      </c>
      <c r="U313" s="166" t="str">
        <f t="shared" si="124"/>
        <v xml:space="preserve"> </v>
      </c>
      <c r="V313" s="167">
        <f t="shared" si="130"/>
        <v>0</v>
      </c>
      <c r="W313" s="167">
        <f t="shared" si="125"/>
        <v>0</v>
      </c>
      <c r="X313" s="168" t="str">
        <f t="shared" si="145"/>
        <v xml:space="preserve"> </v>
      </c>
      <c r="Y313" s="164">
        <f t="shared" si="146"/>
        <v>20</v>
      </c>
      <c r="Z313" s="165">
        <f t="shared" si="131"/>
        <v>2</v>
      </c>
      <c r="AA313" s="166">
        <f t="shared" si="126"/>
        <v>20</v>
      </c>
      <c r="AB313" s="167">
        <f t="shared" si="132"/>
        <v>50</v>
      </c>
      <c r="AC313" s="167">
        <f t="shared" si="133"/>
        <v>2</v>
      </c>
      <c r="AD313" s="168">
        <f t="shared" si="147"/>
        <v>0.24648999999999999</v>
      </c>
    </row>
    <row r="314" spans="1:30" s="203" customFormat="1" ht="12.75">
      <c r="A314" s="189">
        <v>309</v>
      </c>
      <c r="B314" s="228" t="s">
        <v>180</v>
      </c>
      <c r="C314" s="229" t="s">
        <v>196</v>
      </c>
      <c r="D314" s="231" t="s">
        <v>17</v>
      </c>
      <c r="E314" s="166">
        <v>20</v>
      </c>
      <c r="F314" s="210">
        <v>7445</v>
      </c>
      <c r="G314" s="211">
        <v>2</v>
      </c>
      <c r="H314" s="194">
        <f t="shared" si="141"/>
        <v>37.069384609999993</v>
      </c>
      <c r="I314" s="195">
        <f t="shared" si="142"/>
        <v>20</v>
      </c>
      <c r="J314" s="196">
        <f t="shared" si="123"/>
        <v>4555</v>
      </c>
      <c r="K314" s="196">
        <f t="shared" si="143"/>
        <v>2</v>
      </c>
      <c r="L314" s="197">
        <f t="shared" si="144"/>
        <v>22.455238999999999</v>
      </c>
      <c r="M314" s="195" t="str">
        <f t="shared" si="127"/>
        <v xml:space="preserve"> </v>
      </c>
      <c r="N314" s="196"/>
      <c r="O314" s="196"/>
      <c r="P314" s="197" t="str">
        <f t="shared" si="128"/>
        <v xml:space="preserve"> </v>
      </c>
      <c r="Q314" s="195">
        <f t="shared" si="148"/>
        <v>20</v>
      </c>
      <c r="R314" s="196">
        <f t="shared" si="140"/>
        <v>4555</v>
      </c>
      <c r="S314" s="196">
        <f t="shared" si="129"/>
        <v>2</v>
      </c>
      <c r="T314" s="197">
        <f t="shared" si="149"/>
        <v>22.455238999999999</v>
      </c>
      <c r="U314" s="166" t="str">
        <f t="shared" si="124"/>
        <v xml:space="preserve"> </v>
      </c>
      <c r="V314" s="167">
        <f t="shared" si="130"/>
        <v>0</v>
      </c>
      <c r="W314" s="167">
        <f t="shared" si="125"/>
        <v>0</v>
      </c>
      <c r="X314" s="168" t="str">
        <f t="shared" si="145"/>
        <v xml:space="preserve"> </v>
      </c>
      <c r="Y314" s="164">
        <f t="shared" si="146"/>
        <v>20</v>
      </c>
      <c r="Z314" s="165">
        <f t="shared" si="131"/>
        <v>14</v>
      </c>
      <c r="AA314" s="166">
        <f t="shared" si="126"/>
        <v>20</v>
      </c>
      <c r="AB314" s="167">
        <f t="shared" si="132"/>
        <v>355</v>
      </c>
      <c r="AC314" s="167">
        <f t="shared" si="133"/>
        <v>2</v>
      </c>
      <c r="AD314" s="168">
        <f t="shared" si="147"/>
        <v>1.7500789999999999</v>
      </c>
    </row>
    <row r="315" spans="1:30" s="203" customFormat="1" ht="12.75">
      <c r="A315" s="189">
        <v>310</v>
      </c>
      <c r="B315" s="228" t="s">
        <v>180</v>
      </c>
      <c r="C315" s="229" t="s">
        <v>196</v>
      </c>
      <c r="D315" s="231" t="s">
        <v>17</v>
      </c>
      <c r="E315" s="166">
        <v>20</v>
      </c>
      <c r="F315" s="210">
        <v>7550</v>
      </c>
      <c r="G315" s="211">
        <v>2</v>
      </c>
      <c r="H315" s="194">
        <f t="shared" si="141"/>
        <v>37.592189899999994</v>
      </c>
      <c r="I315" s="195">
        <f t="shared" si="142"/>
        <v>20</v>
      </c>
      <c r="J315" s="196">
        <f t="shared" si="123"/>
        <v>4450</v>
      </c>
      <c r="K315" s="196">
        <f t="shared" si="143"/>
        <v>2</v>
      </c>
      <c r="L315" s="197">
        <f t="shared" si="144"/>
        <v>21.937609999999999</v>
      </c>
      <c r="M315" s="195" t="str">
        <f t="shared" si="127"/>
        <v xml:space="preserve"> </v>
      </c>
      <c r="N315" s="196"/>
      <c r="O315" s="196"/>
      <c r="P315" s="197" t="str">
        <f t="shared" si="128"/>
        <v xml:space="preserve"> </v>
      </c>
      <c r="Q315" s="195">
        <f t="shared" si="148"/>
        <v>20</v>
      </c>
      <c r="R315" s="196">
        <f t="shared" si="140"/>
        <v>4450</v>
      </c>
      <c r="S315" s="196">
        <f t="shared" si="129"/>
        <v>2</v>
      </c>
      <c r="T315" s="197">
        <f t="shared" si="149"/>
        <v>21.937609999999999</v>
      </c>
      <c r="U315" s="166" t="str">
        <f t="shared" si="124"/>
        <v xml:space="preserve"> </v>
      </c>
      <c r="V315" s="167">
        <f t="shared" si="130"/>
        <v>0</v>
      </c>
      <c r="W315" s="167">
        <f t="shared" si="125"/>
        <v>0</v>
      </c>
      <c r="X315" s="168" t="str">
        <f t="shared" si="145"/>
        <v xml:space="preserve"> </v>
      </c>
      <c r="Y315" s="164">
        <f t="shared" si="146"/>
        <v>20</v>
      </c>
      <c r="Z315" s="165">
        <f t="shared" si="131"/>
        <v>14</v>
      </c>
      <c r="AA315" s="166">
        <f t="shared" si="126"/>
        <v>20</v>
      </c>
      <c r="AB315" s="167">
        <f t="shared" si="132"/>
        <v>250</v>
      </c>
      <c r="AC315" s="167">
        <f t="shared" si="133"/>
        <v>2</v>
      </c>
      <c r="AD315" s="168">
        <f t="shared" si="147"/>
        <v>1.2324499999999998</v>
      </c>
    </row>
    <row r="316" spans="1:30" s="203" customFormat="1" ht="12.75">
      <c r="A316" s="189">
        <v>311</v>
      </c>
      <c r="B316" s="228" t="s">
        <v>180</v>
      </c>
      <c r="C316" s="229" t="s">
        <v>196</v>
      </c>
      <c r="D316" s="231" t="s">
        <v>17</v>
      </c>
      <c r="E316" s="166">
        <v>20</v>
      </c>
      <c r="F316" s="210">
        <v>7700</v>
      </c>
      <c r="G316" s="211">
        <v>4</v>
      </c>
      <c r="H316" s="194">
        <f t="shared" si="141"/>
        <v>76.678109199999994</v>
      </c>
      <c r="I316" s="195">
        <f t="shared" si="142"/>
        <v>20</v>
      </c>
      <c r="J316" s="196">
        <f t="shared" si="123"/>
        <v>4300</v>
      </c>
      <c r="K316" s="196">
        <f t="shared" si="143"/>
        <v>4</v>
      </c>
      <c r="L316" s="197">
        <f t="shared" si="144"/>
        <v>42.396279999999997</v>
      </c>
      <c r="M316" s="195" t="str">
        <f t="shared" si="127"/>
        <v xml:space="preserve"> </v>
      </c>
      <c r="N316" s="196"/>
      <c r="O316" s="196"/>
      <c r="P316" s="197" t="str">
        <f t="shared" si="128"/>
        <v xml:space="preserve"> </v>
      </c>
      <c r="Q316" s="195">
        <f t="shared" si="148"/>
        <v>20</v>
      </c>
      <c r="R316" s="196">
        <f t="shared" si="140"/>
        <v>4300</v>
      </c>
      <c r="S316" s="196">
        <f t="shared" si="129"/>
        <v>4</v>
      </c>
      <c r="T316" s="197">
        <f t="shared" si="149"/>
        <v>42.396279999999997</v>
      </c>
      <c r="U316" s="166" t="str">
        <f t="shared" si="124"/>
        <v xml:space="preserve"> </v>
      </c>
      <c r="V316" s="167">
        <f t="shared" si="130"/>
        <v>0</v>
      </c>
      <c r="W316" s="167">
        <f t="shared" si="125"/>
        <v>0</v>
      </c>
      <c r="X316" s="168" t="str">
        <f t="shared" si="145"/>
        <v xml:space="preserve"> </v>
      </c>
      <c r="Y316" s="164">
        <f t="shared" si="146"/>
        <v>20</v>
      </c>
      <c r="Z316" s="165">
        <f t="shared" si="131"/>
        <v>28</v>
      </c>
      <c r="AA316" s="166">
        <f t="shared" si="126"/>
        <v>20</v>
      </c>
      <c r="AB316" s="167">
        <f t="shared" si="132"/>
        <v>100</v>
      </c>
      <c r="AC316" s="167">
        <f t="shared" si="133"/>
        <v>4</v>
      </c>
      <c r="AD316" s="168">
        <f t="shared" si="147"/>
        <v>0.98595999999999995</v>
      </c>
    </row>
    <row r="317" spans="1:30" s="203" customFormat="1" ht="12.75">
      <c r="A317" s="189">
        <v>312</v>
      </c>
      <c r="B317" s="228" t="s">
        <v>180</v>
      </c>
      <c r="C317" s="229" t="s">
        <v>196</v>
      </c>
      <c r="D317" s="231" t="s">
        <v>17</v>
      </c>
      <c r="E317" s="166">
        <v>20</v>
      </c>
      <c r="F317" s="210">
        <v>7900</v>
      </c>
      <c r="G317" s="211">
        <v>4</v>
      </c>
      <c r="H317" s="194">
        <f t="shared" si="141"/>
        <v>78.669748400000003</v>
      </c>
      <c r="I317" s="195">
        <f t="shared" si="142"/>
        <v>20</v>
      </c>
      <c r="J317" s="196">
        <f t="shared" si="123"/>
        <v>4100</v>
      </c>
      <c r="K317" s="196">
        <f t="shared" si="143"/>
        <v>4</v>
      </c>
      <c r="L317" s="197">
        <f t="shared" si="144"/>
        <v>40.42436</v>
      </c>
      <c r="M317" s="195" t="str">
        <f t="shared" si="127"/>
        <v xml:space="preserve"> </v>
      </c>
      <c r="N317" s="196"/>
      <c r="O317" s="196"/>
      <c r="P317" s="197" t="str">
        <f t="shared" si="128"/>
        <v xml:space="preserve"> </v>
      </c>
      <c r="Q317" s="195">
        <f t="shared" si="148"/>
        <v>20</v>
      </c>
      <c r="R317" s="196">
        <f t="shared" si="140"/>
        <v>4100</v>
      </c>
      <c r="S317" s="196">
        <f t="shared" si="129"/>
        <v>4</v>
      </c>
      <c r="T317" s="197">
        <f t="shared" si="149"/>
        <v>40.42436</v>
      </c>
      <c r="U317" s="166" t="str">
        <f t="shared" si="124"/>
        <v xml:space="preserve"> </v>
      </c>
      <c r="V317" s="167">
        <f t="shared" si="130"/>
        <v>0</v>
      </c>
      <c r="W317" s="167">
        <f t="shared" si="125"/>
        <v>0</v>
      </c>
      <c r="X317" s="168" t="str">
        <f t="shared" si="145"/>
        <v xml:space="preserve"> </v>
      </c>
      <c r="Y317" s="164">
        <f t="shared" si="146"/>
        <v>20</v>
      </c>
      <c r="Z317" s="165">
        <f t="shared" si="131"/>
        <v>24</v>
      </c>
      <c r="AA317" s="166">
        <f t="shared" si="126"/>
        <v>20</v>
      </c>
      <c r="AB317" s="167">
        <f t="shared" si="132"/>
        <v>500</v>
      </c>
      <c r="AC317" s="167">
        <f t="shared" si="133"/>
        <v>4</v>
      </c>
      <c r="AD317" s="168">
        <f t="shared" si="147"/>
        <v>4.9297999999999993</v>
      </c>
    </row>
    <row r="318" spans="1:30" s="203" customFormat="1" ht="12.75">
      <c r="A318" s="189">
        <v>313</v>
      </c>
      <c r="B318" s="228" t="s">
        <v>180</v>
      </c>
      <c r="C318" s="229" t="s">
        <v>196</v>
      </c>
      <c r="D318" s="231" t="s">
        <v>17</v>
      </c>
      <c r="E318" s="166">
        <v>20</v>
      </c>
      <c r="F318" s="210">
        <v>8000</v>
      </c>
      <c r="G318" s="211">
        <v>4</v>
      </c>
      <c r="H318" s="194">
        <f t="shared" si="141"/>
        <v>79.665567999999993</v>
      </c>
      <c r="I318" s="195">
        <f t="shared" si="142"/>
        <v>20</v>
      </c>
      <c r="J318" s="196">
        <f t="shared" si="123"/>
        <v>4000</v>
      </c>
      <c r="K318" s="196">
        <f t="shared" si="143"/>
        <v>4</v>
      </c>
      <c r="L318" s="197">
        <f t="shared" si="144"/>
        <v>39.438399999999994</v>
      </c>
      <c r="M318" s="195" t="str">
        <f t="shared" si="127"/>
        <v xml:space="preserve"> </v>
      </c>
      <c r="N318" s="196"/>
      <c r="O318" s="196"/>
      <c r="P318" s="197" t="str">
        <f t="shared" si="128"/>
        <v xml:space="preserve"> </v>
      </c>
      <c r="Q318" s="195">
        <f t="shared" si="148"/>
        <v>20</v>
      </c>
      <c r="R318" s="196">
        <f t="shared" si="140"/>
        <v>4000</v>
      </c>
      <c r="S318" s="196">
        <f t="shared" si="129"/>
        <v>4</v>
      </c>
      <c r="T318" s="197">
        <f t="shared" si="149"/>
        <v>39.438399999999994</v>
      </c>
      <c r="U318" s="166" t="str">
        <f t="shared" si="124"/>
        <v xml:space="preserve"> </v>
      </c>
      <c r="V318" s="167">
        <f t="shared" si="130"/>
        <v>0</v>
      </c>
      <c r="W318" s="167">
        <f t="shared" si="125"/>
        <v>0</v>
      </c>
      <c r="X318" s="168" t="str">
        <f t="shared" si="145"/>
        <v xml:space="preserve"> </v>
      </c>
      <c r="Y318" s="164">
        <f t="shared" si="146"/>
        <v>20</v>
      </c>
      <c r="Z318" s="165">
        <f t="shared" si="131"/>
        <v>24</v>
      </c>
      <c r="AA318" s="166">
        <f t="shared" si="126"/>
        <v>20</v>
      </c>
      <c r="AB318" s="167">
        <f t="shared" si="132"/>
        <v>400</v>
      </c>
      <c r="AC318" s="167">
        <f t="shared" si="133"/>
        <v>4</v>
      </c>
      <c r="AD318" s="168">
        <f t="shared" si="147"/>
        <v>3.9438399999999998</v>
      </c>
    </row>
    <row r="319" spans="1:30" s="203" customFormat="1" ht="12.75">
      <c r="A319" s="189">
        <v>314</v>
      </c>
      <c r="B319" s="228" t="s">
        <v>180</v>
      </c>
      <c r="C319" s="229" t="s">
        <v>196</v>
      </c>
      <c r="D319" s="231" t="s">
        <v>17</v>
      </c>
      <c r="E319" s="166">
        <v>20</v>
      </c>
      <c r="F319" s="210">
        <v>8400</v>
      </c>
      <c r="G319" s="211">
        <v>2</v>
      </c>
      <c r="H319" s="194">
        <f t="shared" si="141"/>
        <v>41.824423199999998</v>
      </c>
      <c r="I319" s="195">
        <f t="shared" si="142"/>
        <v>20</v>
      </c>
      <c r="J319" s="196">
        <f t="shared" si="123"/>
        <v>3600</v>
      </c>
      <c r="K319" s="196">
        <f t="shared" si="143"/>
        <v>2</v>
      </c>
      <c r="L319" s="197">
        <f t="shared" si="144"/>
        <v>17.74728</v>
      </c>
      <c r="M319" s="195" t="str">
        <f t="shared" si="127"/>
        <v xml:space="preserve"> </v>
      </c>
      <c r="N319" s="196"/>
      <c r="O319" s="196"/>
      <c r="P319" s="197" t="str">
        <f t="shared" si="128"/>
        <v xml:space="preserve"> </v>
      </c>
      <c r="Q319" s="195">
        <f t="shared" si="148"/>
        <v>20</v>
      </c>
      <c r="R319" s="196">
        <f t="shared" si="140"/>
        <v>3600</v>
      </c>
      <c r="S319" s="196">
        <f t="shared" si="129"/>
        <v>2</v>
      </c>
      <c r="T319" s="197">
        <f t="shared" si="149"/>
        <v>17.74728</v>
      </c>
      <c r="U319" s="166" t="str">
        <f t="shared" si="124"/>
        <v xml:space="preserve"> </v>
      </c>
      <c r="V319" s="167">
        <f t="shared" si="130"/>
        <v>0</v>
      </c>
      <c r="W319" s="167">
        <f t="shared" si="125"/>
        <v>0</v>
      </c>
      <c r="X319" s="168" t="str">
        <f t="shared" si="145"/>
        <v xml:space="preserve"> </v>
      </c>
      <c r="Y319" s="164">
        <f t="shared" si="146"/>
        <v>20</v>
      </c>
      <c r="Z319" s="165">
        <f t="shared" si="131"/>
        <v>12</v>
      </c>
      <c r="AA319" s="166" t="str">
        <f t="shared" si="126"/>
        <v xml:space="preserve"> </v>
      </c>
      <c r="AB319" s="167">
        <f t="shared" si="132"/>
        <v>0</v>
      </c>
      <c r="AC319" s="167">
        <f t="shared" si="133"/>
        <v>0</v>
      </c>
      <c r="AD319" s="168" t="str">
        <f t="shared" si="147"/>
        <v xml:space="preserve"> </v>
      </c>
    </row>
    <row r="320" spans="1:30" s="203" customFormat="1" ht="12.75">
      <c r="A320" s="189">
        <v>315</v>
      </c>
      <c r="B320" s="228" t="s">
        <v>180</v>
      </c>
      <c r="C320" s="229" t="s">
        <v>196</v>
      </c>
      <c r="D320" s="231" t="s">
        <v>17</v>
      </c>
      <c r="E320" s="166">
        <v>20</v>
      </c>
      <c r="F320" s="210">
        <v>8450</v>
      </c>
      <c r="G320" s="211">
        <v>2</v>
      </c>
      <c r="H320" s="194">
        <f t="shared" si="141"/>
        <v>42.073378099999999</v>
      </c>
      <c r="I320" s="195">
        <f t="shared" si="142"/>
        <v>20</v>
      </c>
      <c r="J320" s="196">
        <f t="shared" si="123"/>
        <v>3550</v>
      </c>
      <c r="K320" s="196">
        <f t="shared" si="143"/>
        <v>2</v>
      </c>
      <c r="L320" s="197">
        <f t="shared" si="144"/>
        <v>17.500789999999999</v>
      </c>
      <c r="M320" s="195" t="str">
        <f t="shared" si="127"/>
        <v xml:space="preserve"> </v>
      </c>
      <c r="N320" s="196"/>
      <c r="O320" s="196"/>
      <c r="P320" s="197" t="str">
        <f t="shared" si="128"/>
        <v xml:space="preserve"> </v>
      </c>
      <c r="Q320" s="195">
        <f t="shared" si="148"/>
        <v>20</v>
      </c>
      <c r="R320" s="196">
        <f t="shared" si="140"/>
        <v>3550</v>
      </c>
      <c r="S320" s="196">
        <f t="shared" si="129"/>
        <v>2</v>
      </c>
      <c r="T320" s="197">
        <f t="shared" si="149"/>
        <v>17.500789999999999</v>
      </c>
      <c r="U320" s="166" t="str">
        <f t="shared" si="124"/>
        <v xml:space="preserve"> </v>
      </c>
      <c r="V320" s="167">
        <f t="shared" si="130"/>
        <v>0</v>
      </c>
      <c r="W320" s="167">
        <f t="shared" si="125"/>
        <v>0</v>
      </c>
      <c r="X320" s="168" t="str">
        <f t="shared" si="145"/>
        <v xml:space="preserve"> </v>
      </c>
      <c r="Y320" s="164">
        <f t="shared" si="146"/>
        <v>20</v>
      </c>
      <c r="Z320" s="165">
        <f t="shared" si="131"/>
        <v>10</v>
      </c>
      <c r="AA320" s="166">
        <f t="shared" si="126"/>
        <v>20</v>
      </c>
      <c r="AB320" s="167">
        <f t="shared" si="132"/>
        <v>550</v>
      </c>
      <c r="AC320" s="167">
        <f t="shared" si="133"/>
        <v>2</v>
      </c>
      <c r="AD320" s="168">
        <f t="shared" si="147"/>
        <v>2.7113899999999997</v>
      </c>
    </row>
    <row r="321" spans="1:30" s="203" customFormat="1" ht="12.75">
      <c r="A321" s="149">
        <v>316</v>
      </c>
      <c r="B321" s="236" t="s">
        <v>180</v>
      </c>
      <c r="C321" s="237" t="s">
        <v>196</v>
      </c>
      <c r="D321" s="238" t="s">
        <v>17</v>
      </c>
      <c r="E321" s="152">
        <v>20</v>
      </c>
      <c r="F321" s="212">
        <v>8900</v>
      </c>
      <c r="G321" s="239">
        <v>1</v>
      </c>
      <c r="H321" s="155">
        <f t="shared" si="141"/>
        <v>22.156986100000001</v>
      </c>
      <c r="I321" s="156">
        <f t="shared" si="142"/>
        <v>20</v>
      </c>
      <c r="J321" s="157">
        <f t="shared" si="123"/>
        <v>3100</v>
      </c>
      <c r="K321" s="157">
        <f t="shared" si="143"/>
        <v>1</v>
      </c>
      <c r="L321" s="158">
        <f t="shared" si="144"/>
        <v>7.641189999999999</v>
      </c>
      <c r="M321" s="195" t="str">
        <f t="shared" si="127"/>
        <v xml:space="preserve"> </v>
      </c>
      <c r="N321" s="157"/>
      <c r="O321" s="157"/>
      <c r="P321" s="197" t="str">
        <f t="shared" si="128"/>
        <v xml:space="preserve"> </v>
      </c>
      <c r="Q321" s="156">
        <f t="shared" si="148"/>
        <v>20</v>
      </c>
      <c r="R321" s="157">
        <f t="shared" si="140"/>
        <v>3100</v>
      </c>
      <c r="S321" s="157">
        <f t="shared" si="129"/>
        <v>1</v>
      </c>
      <c r="T321" s="158">
        <f t="shared" si="149"/>
        <v>7.641189999999999</v>
      </c>
      <c r="U321" s="152" t="str">
        <f t="shared" si="124"/>
        <v xml:space="preserve"> </v>
      </c>
      <c r="V321" s="159">
        <f t="shared" si="130"/>
        <v>0</v>
      </c>
      <c r="W321" s="159">
        <f t="shared" si="125"/>
        <v>0</v>
      </c>
      <c r="X321" s="160" t="str">
        <f t="shared" si="145"/>
        <v xml:space="preserve"> </v>
      </c>
      <c r="Y321" s="161">
        <f t="shared" si="146"/>
        <v>20</v>
      </c>
      <c r="Z321" s="162">
        <f t="shared" si="131"/>
        <v>5</v>
      </c>
      <c r="AA321" s="152">
        <f t="shared" si="126"/>
        <v>20</v>
      </c>
      <c r="AB321" s="159">
        <f t="shared" si="132"/>
        <v>100</v>
      </c>
      <c r="AC321" s="159">
        <f t="shared" si="133"/>
        <v>1</v>
      </c>
      <c r="AD321" s="160">
        <f t="shared" si="147"/>
        <v>0.24648999999999999</v>
      </c>
    </row>
    <row r="322" spans="1:30" s="203" customFormat="1" ht="12.75">
      <c r="A322" s="189">
        <v>317</v>
      </c>
      <c r="B322" s="228" t="s">
        <v>180</v>
      </c>
      <c r="C322" s="229" t="s">
        <v>196</v>
      </c>
      <c r="D322" s="231" t="s">
        <v>17</v>
      </c>
      <c r="E322" s="166">
        <v>20</v>
      </c>
      <c r="F322" s="210">
        <v>9400</v>
      </c>
      <c r="G322" s="211">
        <v>2</v>
      </c>
      <c r="H322" s="194">
        <f t="shared" si="141"/>
        <v>46.803521199999999</v>
      </c>
      <c r="I322" s="195">
        <f t="shared" si="142"/>
        <v>20</v>
      </c>
      <c r="J322" s="196">
        <f t="shared" si="123"/>
        <v>2600</v>
      </c>
      <c r="K322" s="196">
        <f t="shared" si="143"/>
        <v>2</v>
      </c>
      <c r="L322" s="197">
        <f t="shared" si="144"/>
        <v>12.81748</v>
      </c>
      <c r="M322" s="195" t="str">
        <f t="shared" si="127"/>
        <v xml:space="preserve"> </v>
      </c>
      <c r="N322" s="196"/>
      <c r="O322" s="196"/>
      <c r="P322" s="197" t="str">
        <f t="shared" si="128"/>
        <v xml:space="preserve"> </v>
      </c>
      <c r="Q322" s="195">
        <f t="shared" si="148"/>
        <v>20</v>
      </c>
      <c r="R322" s="196">
        <f t="shared" si="140"/>
        <v>2600</v>
      </c>
      <c r="S322" s="196">
        <f t="shared" si="129"/>
        <v>2</v>
      </c>
      <c r="T322" s="197">
        <f t="shared" si="149"/>
        <v>12.81748</v>
      </c>
      <c r="U322" s="166" t="str">
        <f t="shared" si="124"/>
        <v xml:space="preserve"> </v>
      </c>
      <c r="V322" s="167">
        <f t="shared" si="130"/>
        <v>0</v>
      </c>
      <c r="W322" s="167">
        <f t="shared" si="125"/>
        <v>0</v>
      </c>
      <c r="X322" s="168" t="str">
        <f t="shared" si="145"/>
        <v xml:space="preserve"> </v>
      </c>
      <c r="Y322" s="164">
        <f t="shared" si="146"/>
        <v>20</v>
      </c>
      <c r="Z322" s="165">
        <f t="shared" si="131"/>
        <v>8</v>
      </c>
      <c r="AA322" s="166">
        <f t="shared" si="126"/>
        <v>20</v>
      </c>
      <c r="AB322" s="167">
        <f t="shared" si="132"/>
        <v>200</v>
      </c>
      <c r="AC322" s="167">
        <f t="shared" si="133"/>
        <v>2</v>
      </c>
      <c r="AD322" s="168">
        <f t="shared" si="147"/>
        <v>0.98595999999999995</v>
      </c>
    </row>
    <row r="323" spans="1:30" s="203" customFormat="1" ht="12.75">
      <c r="A323" s="189">
        <v>318</v>
      </c>
      <c r="B323" s="228" t="s">
        <v>180</v>
      </c>
      <c r="C323" s="229" t="s">
        <v>196</v>
      </c>
      <c r="D323" s="231" t="s">
        <v>17</v>
      </c>
      <c r="E323" s="166">
        <v>20</v>
      </c>
      <c r="F323" s="210">
        <v>9500</v>
      </c>
      <c r="G323" s="211">
        <v>2</v>
      </c>
      <c r="H323" s="194">
        <f t="shared" si="141"/>
        <v>47.301430999999994</v>
      </c>
      <c r="I323" s="195">
        <f t="shared" si="142"/>
        <v>20</v>
      </c>
      <c r="J323" s="196">
        <f t="shared" si="123"/>
        <v>2500</v>
      </c>
      <c r="K323" s="196">
        <f t="shared" si="143"/>
        <v>2</v>
      </c>
      <c r="L323" s="197">
        <f t="shared" si="144"/>
        <v>12.324499999999999</v>
      </c>
      <c r="M323" s="195" t="str">
        <f t="shared" si="127"/>
        <v xml:space="preserve"> </v>
      </c>
      <c r="N323" s="196"/>
      <c r="O323" s="196"/>
      <c r="P323" s="197" t="str">
        <f t="shared" si="128"/>
        <v xml:space="preserve"> </v>
      </c>
      <c r="Q323" s="195">
        <f t="shared" si="148"/>
        <v>20</v>
      </c>
      <c r="R323" s="196">
        <f t="shared" si="140"/>
        <v>2500</v>
      </c>
      <c r="S323" s="196">
        <f t="shared" si="129"/>
        <v>2</v>
      </c>
      <c r="T323" s="197">
        <f t="shared" si="149"/>
        <v>12.324499999999999</v>
      </c>
      <c r="U323" s="166" t="str">
        <f t="shared" si="124"/>
        <v xml:space="preserve"> </v>
      </c>
      <c r="V323" s="167">
        <f t="shared" si="130"/>
        <v>0</v>
      </c>
      <c r="W323" s="167">
        <f t="shared" si="125"/>
        <v>0</v>
      </c>
      <c r="X323" s="168" t="str">
        <f t="shared" si="145"/>
        <v xml:space="preserve"> </v>
      </c>
      <c r="Y323" s="164">
        <f t="shared" si="146"/>
        <v>20</v>
      </c>
      <c r="Z323" s="165">
        <f t="shared" si="131"/>
        <v>8</v>
      </c>
      <c r="AA323" s="166">
        <f t="shared" si="126"/>
        <v>20</v>
      </c>
      <c r="AB323" s="167">
        <f t="shared" si="132"/>
        <v>100</v>
      </c>
      <c r="AC323" s="167">
        <f t="shared" si="133"/>
        <v>2</v>
      </c>
      <c r="AD323" s="168">
        <f t="shared" si="147"/>
        <v>0.49297999999999997</v>
      </c>
    </row>
    <row r="324" spans="1:30" s="203" customFormat="1" ht="12.75">
      <c r="A324" s="189">
        <v>319</v>
      </c>
      <c r="B324" s="228" t="s">
        <v>180</v>
      </c>
      <c r="C324" s="229" t="s">
        <v>196</v>
      </c>
      <c r="D324" s="231" t="s">
        <v>17</v>
      </c>
      <c r="E324" s="166">
        <v>20</v>
      </c>
      <c r="F324" s="210">
        <v>9650</v>
      </c>
      <c r="G324" s="211">
        <v>16</v>
      </c>
      <c r="H324" s="194">
        <f t="shared" si="141"/>
        <v>384.38636559999998</v>
      </c>
      <c r="I324" s="195">
        <f t="shared" si="142"/>
        <v>20</v>
      </c>
      <c r="J324" s="196">
        <f t="shared" si="123"/>
        <v>2350</v>
      </c>
      <c r="K324" s="196">
        <f t="shared" si="143"/>
        <v>16</v>
      </c>
      <c r="L324" s="197">
        <f t="shared" si="144"/>
        <v>92.680239999999998</v>
      </c>
      <c r="M324" s="195" t="str">
        <f t="shared" si="127"/>
        <v xml:space="preserve"> </v>
      </c>
      <c r="N324" s="196"/>
      <c r="O324" s="196"/>
      <c r="P324" s="197" t="str">
        <f t="shared" si="128"/>
        <v xml:space="preserve"> </v>
      </c>
      <c r="Q324" s="195">
        <f t="shared" si="148"/>
        <v>20</v>
      </c>
      <c r="R324" s="196">
        <f t="shared" si="140"/>
        <v>2350</v>
      </c>
      <c r="S324" s="196">
        <f t="shared" si="129"/>
        <v>16</v>
      </c>
      <c r="T324" s="197">
        <f t="shared" si="149"/>
        <v>92.680239999999998</v>
      </c>
      <c r="U324" s="166" t="str">
        <f t="shared" si="124"/>
        <v xml:space="preserve"> </v>
      </c>
      <c r="V324" s="167">
        <f t="shared" si="130"/>
        <v>0</v>
      </c>
      <c r="W324" s="167">
        <f t="shared" si="125"/>
        <v>0</v>
      </c>
      <c r="X324" s="168" t="str">
        <f t="shared" si="145"/>
        <v xml:space="preserve"> </v>
      </c>
      <c r="Y324" s="164">
        <f t="shared" si="146"/>
        <v>20</v>
      </c>
      <c r="Z324" s="165">
        <f t="shared" si="131"/>
        <v>48</v>
      </c>
      <c r="AA324" s="166">
        <f t="shared" si="126"/>
        <v>20</v>
      </c>
      <c r="AB324" s="167">
        <f t="shared" si="132"/>
        <v>550</v>
      </c>
      <c r="AC324" s="167">
        <f t="shared" si="133"/>
        <v>16</v>
      </c>
      <c r="AD324" s="168">
        <f t="shared" si="147"/>
        <v>21.691119999999998</v>
      </c>
    </row>
    <row r="325" spans="1:30" s="203" customFormat="1" ht="12.75">
      <c r="A325" s="189">
        <v>320</v>
      </c>
      <c r="B325" s="228" t="s">
        <v>180</v>
      </c>
      <c r="C325" s="229" t="s">
        <v>196</v>
      </c>
      <c r="D325" s="231" t="s">
        <v>17</v>
      </c>
      <c r="E325" s="166">
        <v>20</v>
      </c>
      <c r="F325" s="210">
        <v>9800</v>
      </c>
      <c r="G325" s="211">
        <v>4</v>
      </c>
      <c r="H325" s="194">
        <f t="shared" si="141"/>
        <v>97.590320799999986</v>
      </c>
      <c r="I325" s="195">
        <f t="shared" si="142"/>
        <v>20</v>
      </c>
      <c r="J325" s="196">
        <f t="shared" si="123"/>
        <v>2200</v>
      </c>
      <c r="K325" s="196">
        <f t="shared" si="143"/>
        <v>4</v>
      </c>
      <c r="L325" s="197">
        <f t="shared" si="144"/>
        <v>21.691119999999998</v>
      </c>
      <c r="M325" s="195" t="str">
        <f t="shared" si="127"/>
        <v xml:space="preserve"> </v>
      </c>
      <c r="N325" s="196"/>
      <c r="O325" s="196"/>
      <c r="P325" s="197" t="str">
        <f t="shared" si="128"/>
        <v xml:space="preserve"> </v>
      </c>
      <c r="Q325" s="195">
        <f t="shared" si="148"/>
        <v>20</v>
      </c>
      <c r="R325" s="196">
        <f t="shared" si="140"/>
        <v>2200</v>
      </c>
      <c r="S325" s="196">
        <f t="shared" si="129"/>
        <v>4</v>
      </c>
      <c r="T325" s="197">
        <f t="shared" si="149"/>
        <v>21.691119999999998</v>
      </c>
      <c r="U325" s="166" t="str">
        <f t="shared" si="124"/>
        <v xml:space="preserve"> </v>
      </c>
      <c r="V325" s="167">
        <f t="shared" si="130"/>
        <v>0</v>
      </c>
      <c r="W325" s="167">
        <f t="shared" si="125"/>
        <v>0</v>
      </c>
      <c r="X325" s="168" t="str">
        <f t="shared" si="145"/>
        <v xml:space="preserve"> </v>
      </c>
      <c r="Y325" s="164">
        <f t="shared" si="146"/>
        <v>20</v>
      </c>
      <c r="Z325" s="165">
        <f t="shared" si="131"/>
        <v>12</v>
      </c>
      <c r="AA325" s="166">
        <f t="shared" si="126"/>
        <v>20</v>
      </c>
      <c r="AB325" s="167">
        <f t="shared" si="132"/>
        <v>400</v>
      </c>
      <c r="AC325" s="167">
        <f t="shared" si="133"/>
        <v>4</v>
      </c>
      <c r="AD325" s="168">
        <f t="shared" si="147"/>
        <v>3.9438399999999998</v>
      </c>
    </row>
    <row r="326" spans="1:30" s="203" customFormat="1" ht="12.75" hidden="1">
      <c r="A326" s="189">
        <v>321</v>
      </c>
      <c r="B326" s="228" t="s">
        <v>181</v>
      </c>
      <c r="C326" s="229" t="s">
        <v>197</v>
      </c>
      <c r="D326" s="231" t="s">
        <v>17</v>
      </c>
      <c r="E326" s="166">
        <v>16</v>
      </c>
      <c r="F326" s="210">
        <v>8000</v>
      </c>
      <c r="G326" s="211">
        <v>6</v>
      </c>
      <c r="H326" s="194">
        <f t="shared" si="141"/>
        <v>76.478945279999991</v>
      </c>
      <c r="I326" s="195">
        <f t="shared" si="142"/>
        <v>16</v>
      </c>
      <c r="J326" s="196">
        <f t="shared" si="123"/>
        <v>4000</v>
      </c>
      <c r="K326" s="196">
        <f t="shared" si="143"/>
        <v>6</v>
      </c>
      <c r="L326" s="197">
        <f t="shared" si="144"/>
        <v>37.860863999999992</v>
      </c>
      <c r="M326" s="195" t="str">
        <f t="shared" si="127"/>
        <v xml:space="preserve"> </v>
      </c>
      <c r="N326" s="196"/>
      <c r="O326" s="196"/>
      <c r="P326" s="197" t="str">
        <f t="shared" si="128"/>
        <v xml:space="preserve"> </v>
      </c>
      <c r="Q326" s="195">
        <f>IF(R326&gt;0,$E326," ")</f>
        <v>16</v>
      </c>
      <c r="R326" s="196">
        <f t="shared" si="140"/>
        <v>4000</v>
      </c>
      <c r="S326" s="196">
        <f t="shared" si="129"/>
        <v>6</v>
      </c>
      <c r="T326" s="197">
        <f>IF(R326&gt;0,$E326*$E326*R326*3.14/4*0.00000785*S326," ")</f>
        <v>37.860863999999992</v>
      </c>
      <c r="U326" s="166" t="str">
        <f t="shared" si="124"/>
        <v xml:space="preserve"> </v>
      </c>
      <c r="V326" s="167">
        <f t="shared" si="130"/>
        <v>0</v>
      </c>
      <c r="W326" s="167">
        <f t="shared" si="125"/>
        <v>0</v>
      </c>
      <c r="X326" s="168" t="str">
        <f t="shared" si="145"/>
        <v xml:space="preserve"> </v>
      </c>
      <c r="Y326" s="164">
        <f t="shared" si="146"/>
        <v>16</v>
      </c>
      <c r="Z326" s="165">
        <f t="shared" si="131"/>
        <v>48</v>
      </c>
      <c r="AA326" s="166">
        <f t="shared" si="126"/>
        <v>16</v>
      </c>
      <c r="AB326" s="167">
        <f t="shared" si="132"/>
        <v>200</v>
      </c>
      <c r="AC326" s="167">
        <f t="shared" si="133"/>
        <v>6</v>
      </c>
      <c r="AD326" s="168">
        <f t="shared" si="147"/>
        <v>1.8930431999999999</v>
      </c>
    </row>
    <row r="327" spans="1:30" s="203" customFormat="1" ht="12.75">
      <c r="A327" s="189">
        <v>322</v>
      </c>
      <c r="B327" s="228" t="s">
        <v>181</v>
      </c>
      <c r="C327" s="229" t="s">
        <v>197</v>
      </c>
      <c r="D327" s="231" t="s">
        <v>17</v>
      </c>
      <c r="E327" s="166">
        <v>20</v>
      </c>
      <c r="F327" s="210">
        <v>10450</v>
      </c>
      <c r="G327" s="211">
        <v>16</v>
      </c>
      <c r="H327" s="194">
        <f t="shared" si="141"/>
        <v>416.25259279999995</v>
      </c>
      <c r="I327" s="195">
        <f t="shared" si="142"/>
        <v>20</v>
      </c>
      <c r="J327" s="196">
        <f t="shared" si="123"/>
        <v>1550</v>
      </c>
      <c r="K327" s="196">
        <f t="shared" si="143"/>
        <v>16</v>
      </c>
      <c r="L327" s="197">
        <f t="shared" si="144"/>
        <v>61.129519999999992</v>
      </c>
      <c r="M327" s="195" t="str">
        <f t="shared" si="127"/>
        <v xml:space="preserve"> </v>
      </c>
      <c r="N327" s="196"/>
      <c r="O327" s="196"/>
      <c r="P327" s="197" t="str">
        <f t="shared" si="128"/>
        <v xml:space="preserve"> </v>
      </c>
      <c r="Q327" s="195">
        <f t="shared" ref="Q327:Q342" si="150">IF(R327&gt;0,$E327," ")</f>
        <v>20</v>
      </c>
      <c r="R327" s="196">
        <f t="shared" si="140"/>
        <v>1550</v>
      </c>
      <c r="S327" s="196">
        <f t="shared" si="129"/>
        <v>16</v>
      </c>
      <c r="T327" s="197">
        <f t="shared" ref="T327:T342" si="151">IF(R327&gt;0,$E327*$E327*R327*3.14/4*0.00000785*S327," ")</f>
        <v>61.129519999999992</v>
      </c>
      <c r="U327" s="166" t="str">
        <f t="shared" si="124"/>
        <v xml:space="preserve"> </v>
      </c>
      <c r="V327" s="167">
        <f t="shared" si="130"/>
        <v>0</v>
      </c>
      <c r="W327" s="167">
        <f t="shared" si="125"/>
        <v>0</v>
      </c>
      <c r="X327" s="168" t="str">
        <f t="shared" si="145"/>
        <v xml:space="preserve"> </v>
      </c>
      <c r="Y327" s="164">
        <f t="shared" si="146"/>
        <v>20</v>
      </c>
      <c r="Z327" s="165">
        <f t="shared" si="131"/>
        <v>32</v>
      </c>
      <c r="AA327" s="166">
        <f t="shared" si="126"/>
        <v>20</v>
      </c>
      <c r="AB327" s="167">
        <f t="shared" si="132"/>
        <v>350</v>
      </c>
      <c r="AC327" s="167">
        <f t="shared" si="133"/>
        <v>16</v>
      </c>
      <c r="AD327" s="168">
        <f t="shared" si="147"/>
        <v>13.803439999999998</v>
      </c>
    </row>
    <row r="328" spans="1:30" s="203" customFormat="1" ht="12.75">
      <c r="A328" s="189">
        <v>323</v>
      </c>
      <c r="B328" s="228" t="s">
        <v>181</v>
      </c>
      <c r="C328" s="229" t="s">
        <v>197</v>
      </c>
      <c r="D328" s="231" t="s">
        <v>17</v>
      </c>
      <c r="E328" s="166">
        <v>20</v>
      </c>
      <c r="F328" s="210">
        <v>6050</v>
      </c>
      <c r="G328" s="211">
        <v>1</v>
      </c>
      <c r="H328" s="194">
        <f t="shared" si="141"/>
        <v>15.06177145</v>
      </c>
      <c r="I328" s="195">
        <f t="shared" si="142"/>
        <v>20</v>
      </c>
      <c r="J328" s="196">
        <f t="shared" si="123"/>
        <v>5950</v>
      </c>
      <c r="K328" s="196">
        <f t="shared" si="143"/>
        <v>1</v>
      </c>
      <c r="L328" s="197">
        <f t="shared" si="144"/>
        <v>14.666154999999998</v>
      </c>
      <c r="M328" s="195">
        <f t="shared" si="127"/>
        <v>20</v>
      </c>
      <c r="N328" s="196">
        <v>5900</v>
      </c>
      <c r="O328" s="196">
        <v>1</v>
      </c>
      <c r="P328" s="197">
        <f t="shared" si="128"/>
        <v>14.542909999999999</v>
      </c>
      <c r="Q328" s="195" t="str">
        <f t="shared" si="150"/>
        <v xml:space="preserve"> </v>
      </c>
      <c r="R328" s="196">
        <f t="shared" si="140"/>
        <v>0</v>
      </c>
      <c r="S328" s="196">
        <f t="shared" si="129"/>
        <v>0</v>
      </c>
      <c r="T328" s="197" t="str">
        <f t="shared" si="151"/>
        <v xml:space="preserve"> </v>
      </c>
      <c r="U328" s="166">
        <f t="shared" si="124"/>
        <v>20</v>
      </c>
      <c r="V328" s="167">
        <f t="shared" si="130"/>
        <v>50</v>
      </c>
      <c r="W328" s="167">
        <f t="shared" si="125"/>
        <v>1</v>
      </c>
      <c r="X328" s="168">
        <f t="shared" si="145"/>
        <v>0.12324499999999999</v>
      </c>
      <c r="Y328" s="164" t="str">
        <f t="shared" si="146"/>
        <v xml:space="preserve"> </v>
      </c>
      <c r="Z328" s="165">
        <f t="shared" si="131"/>
        <v>0</v>
      </c>
      <c r="AA328" s="166">
        <f t="shared" si="126"/>
        <v>20</v>
      </c>
      <c r="AB328" s="167">
        <f t="shared" si="132"/>
        <v>50</v>
      </c>
      <c r="AC328" s="167">
        <f t="shared" si="133"/>
        <v>1</v>
      </c>
      <c r="AD328" s="168">
        <f t="shared" si="147"/>
        <v>0.12324499999999999</v>
      </c>
    </row>
    <row r="329" spans="1:30" s="203" customFormat="1" ht="12.75">
      <c r="A329" s="189">
        <v>324</v>
      </c>
      <c r="B329" s="228" t="s">
        <v>181</v>
      </c>
      <c r="C329" s="229" t="s">
        <v>197</v>
      </c>
      <c r="D329" s="231" t="s">
        <v>17</v>
      </c>
      <c r="E329" s="166">
        <v>20</v>
      </c>
      <c r="F329" s="210">
        <v>6100</v>
      </c>
      <c r="G329" s="211">
        <v>1</v>
      </c>
      <c r="H329" s="194">
        <f t="shared" si="141"/>
        <v>15.186248899999999</v>
      </c>
      <c r="I329" s="195">
        <f t="shared" si="142"/>
        <v>20</v>
      </c>
      <c r="J329" s="196">
        <f t="shared" si="123"/>
        <v>5900</v>
      </c>
      <c r="K329" s="196">
        <f t="shared" si="143"/>
        <v>1</v>
      </c>
      <c r="L329" s="197">
        <f t="shared" si="144"/>
        <v>14.542909999999999</v>
      </c>
      <c r="M329" s="195">
        <f t="shared" si="127"/>
        <v>20</v>
      </c>
      <c r="N329" s="196">
        <v>5900</v>
      </c>
      <c r="O329" s="196">
        <v>1</v>
      </c>
      <c r="P329" s="197">
        <f t="shared" si="128"/>
        <v>14.542909999999999</v>
      </c>
      <c r="Q329" s="195" t="str">
        <f t="shared" si="150"/>
        <v xml:space="preserve"> </v>
      </c>
      <c r="R329" s="196">
        <f t="shared" si="140"/>
        <v>0</v>
      </c>
      <c r="S329" s="196">
        <f t="shared" si="129"/>
        <v>0</v>
      </c>
      <c r="T329" s="197" t="str">
        <f t="shared" si="151"/>
        <v xml:space="preserve"> </v>
      </c>
      <c r="U329" s="166" t="str">
        <f t="shared" ref="U329:U392" si="152">IF(V329&gt;0,E329," ")</f>
        <v xml:space="preserve"> </v>
      </c>
      <c r="V329" s="167">
        <f t="shared" si="130"/>
        <v>0</v>
      </c>
      <c r="W329" s="167">
        <f t="shared" ref="W329:W392" si="153">IF(V329&gt;0,G329,0)</f>
        <v>0</v>
      </c>
      <c r="X329" s="168" t="str">
        <f t="shared" si="145"/>
        <v xml:space="preserve"> </v>
      </c>
      <c r="Y329" s="164" t="str">
        <f t="shared" si="146"/>
        <v xml:space="preserve"> </v>
      </c>
      <c r="Z329" s="165">
        <f t="shared" si="131"/>
        <v>0</v>
      </c>
      <c r="AA329" s="166" t="str">
        <f t="shared" ref="AA329:AA392" si="154">IF(AB329&gt;0,E329," ")</f>
        <v xml:space="preserve"> </v>
      </c>
      <c r="AB329" s="167">
        <f t="shared" si="132"/>
        <v>0</v>
      </c>
      <c r="AC329" s="167">
        <f t="shared" si="133"/>
        <v>0</v>
      </c>
      <c r="AD329" s="168" t="str">
        <f t="shared" si="147"/>
        <v xml:space="preserve"> </v>
      </c>
    </row>
    <row r="330" spans="1:30" s="203" customFormat="1" ht="12.75">
      <c r="A330" s="189">
        <v>325</v>
      </c>
      <c r="B330" s="228" t="s">
        <v>181</v>
      </c>
      <c r="C330" s="229" t="s">
        <v>197</v>
      </c>
      <c r="D330" s="231" t="s">
        <v>17</v>
      </c>
      <c r="E330" s="166">
        <v>20</v>
      </c>
      <c r="F330" s="210">
        <v>6150</v>
      </c>
      <c r="G330" s="211">
        <v>2</v>
      </c>
      <c r="H330" s="194">
        <f t="shared" si="141"/>
        <v>30.621452699999999</v>
      </c>
      <c r="I330" s="195">
        <f t="shared" si="142"/>
        <v>20</v>
      </c>
      <c r="J330" s="196">
        <f t="shared" si="123"/>
        <v>5850</v>
      </c>
      <c r="K330" s="196">
        <f t="shared" si="143"/>
        <v>2</v>
      </c>
      <c r="L330" s="197">
        <f t="shared" si="144"/>
        <v>28.839329999999997</v>
      </c>
      <c r="M330" s="195">
        <f t="shared" ref="M330:M393" si="155">IF(N330&gt;0,$E330," ")</f>
        <v>20</v>
      </c>
      <c r="N330" s="196">
        <v>5200</v>
      </c>
      <c r="O330" s="196">
        <v>2</v>
      </c>
      <c r="P330" s="197">
        <f t="shared" ref="P330:P393" si="156">IF(N330&gt;0,$E330*$E330*N330*3.14/4*0.00000785*O330," ")</f>
        <v>25.63496</v>
      </c>
      <c r="Q330" s="195">
        <f t="shared" si="150"/>
        <v>20</v>
      </c>
      <c r="R330" s="196">
        <f t="shared" si="140"/>
        <v>650</v>
      </c>
      <c r="S330" s="196">
        <f t="shared" ref="S330:S393" si="157">IF(R330&gt;0,K330,0)</f>
        <v>2</v>
      </c>
      <c r="T330" s="197">
        <f t="shared" si="151"/>
        <v>3.2043699999999999</v>
      </c>
      <c r="U330" s="166" t="str">
        <f t="shared" si="152"/>
        <v xml:space="preserve"> </v>
      </c>
      <c r="V330" s="167">
        <f t="shared" ref="V330:V393" si="158">IF($E330=25,IF((12000-$F330-N330)&lt;787,12000-$F330-N330,0),IF($E330=20,IF((12000-$F330-N330)&lt;600,12000-$F330-N330,0),IF($E330=16,IF((12000-$F330-N330)&lt;475,12000-$F330-N330,0),0)))</f>
        <v>0</v>
      </c>
      <c r="W330" s="167">
        <f t="shared" si="153"/>
        <v>0</v>
      </c>
      <c r="X330" s="168" t="str">
        <f t="shared" si="145"/>
        <v xml:space="preserve"> </v>
      </c>
      <c r="Y330" s="164">
        <f t="shared" si="146"/>
        <v>20</v>
      </c>
      <c r="Z330" s="165">
        <f t="shared" ref="Z330:Z393" si="159">IF($E330=25,IF(R330&gt;0, INT(R330/787)*S330,0),IF($E330=20,IF(R330&gt;0, INT(R330/600)*S330,0),IF($E330=16,IF(R330&gt;0, INT(R330/475)*S330,0),0)))</f>
        <v>2</v>
      </c>
      <c r="AA330" s="166">
        <f t="shared" si="154"/>
        <v>20</v>
      </c>
      <c r="AB330" s="167">
        <f t="shared" ref="AB330:AB393" si="160">IF(V330&gt;0,V330,IF(Y330=25,R330-((Z330/S330)*787),IF(Y330=20,R330-((Z330/S330)*600),IF(Y330=16,R330-((Z330/S330)*475),0))))</f>
        <v>50</v>
      </c>
      <c r="AC330" s="167">
        <f t="shared" ref="AC330:AC393" si="161">IF(AB330&gt;0,S330+W330,0)</f>
        <v>2</v>
      </c>
      <c r="AD330" s="168">
        <f t="shared" si="147"/>
        <v>0.24648999999999999</v>
      </c>
    </row>
    <row r="331" spans="1:30" s="203" customFormat="1" ht="12.75">
      <c r="A331" s="189">
        <v>326</v>
      </c>
      <c r="B331" s="228" t="s">
        <v>181</v>
      </c>
      <c r="C331" s="229" t="s">
        <v>197</v>
      </c>
      <c r="D331" s="231" t="s">
        <v>17</v>
      </c>
      <c r="E331" s="166">
        <v>20</v>
      </c>
      <c r="F331" s="210">
        <v>7445</v>
      </c>
      <c r="G331" s="211">
        <v>2</v>
      </c>
      <c r="H331" s="194">
        <f t="shared" si="141"/>
        <v>37.069384609999993</v>
      </c>
      <c r="I331" s="195">
        <f t="shared" si="142"/>
        <v>20</v>
      </c>
      <c r="J331" s="196">
        <f t="shared" si="123"/>
        <v>4555</v>
      </c>
      <c r="K331" s="196">
        <f t="shared" si="143"/>
        <v>2</v>
      </c>
      <c r="L331" s="197">
        <f t="shared" si="144"/>
        <v>22.455238999999999</v>
      </c>
      <c r="M331" s="195" t="str">
        <f t="shared" si="155"/>
        <v xml:space="preserve"> </v>
      </c>
      <c r="N331" s="196"/>
      <c r="O331" s="196"/>
      <c r="P331" s="197" t="str">
        <f t="shared" si="156"/>
        <v xml:space="preserve"> </v>
      </c>
      <c r="Q331" s="195">
        <f t="shared" si="150"/>
        <v>20</v>
      </c>
      <c r="R331" s="196">
        <f t="shared" si="140"/>
        <v>4555</v>
      </c>
      <c r="S331" s="196">
        <f t="shared" si="157"/>
        <v>2</v>
      </c>
      <c r="T331" s="197">
        <f t="shared" si="151"/>
        <v>22.455238999999999</v>
      </c>
      <c r="U331" s="166" t="str">
        <f t="shared" si="152"/>
        <v xml:space="preserve"> </v>
      </c>
      <c r="V331" s="167">
        <f t="shared" si="158"/>
        <v>0</v>
      </c>
      <c r="W331" s="167">
        <f t="shared" si="153"/>
        <v>0</v>
      </c>
      <c r="X331" s="168" t="str">
        <f t="shared" si="145"/>
        <v xml:space="preserve"> </v>
      </c>
      <c r="Y331" s="164">
        <f t="shared" si="146"/>
        <v>20</v>
      </c>
      <c r="Z331" s="165">
        <f t="shared" si="159"/>
        <v>14</v>
      </c>
      <c r="AA331" s="166">
        <f t="shared" si="154"/>
        <v>20</v>
      </c>
      <c r="AB331" s="167">
        <f t="shared" si="160"/>
        <v>355</v>
      </c>
      <c r="AC331" s="167">
        <f t="shared" si="161"/>
        <v>2</v>
      </c>
      <c r="AD331" s="168">
        <f t="shared" si="147"/>
        <v>1.7500789999999999</v>
      </c>
    </row>
    <row r="332" spans="1:30" s="203" customFormat="1" ht="12.75">
      <c r="A332" s="189">
        <v>327</v>
      </c>
      <c r="B332" s="228" t="s">
        <v>181</v>
      </c>
      <c r="C332" s="229" t="s">
        <v>197</v>
      </c>
      <c r="D332" s="231" t="s">
        <v>17</v>
      </c>
      <c r="E332" s="166">
        <v>20</v>
      </c>
      <c r="F332" s="210">
        <v>7550</v>
      </c>
      <c r="G332" s="211">
        <v>2</v>
      </c>
      <c r="H332" s="194">
        <f t="shared" si="141"/>
        <v>37.592189899999994</v>
      </c>
      <c r="I332" s="195">
        <f t="shared" si="142"/>
        <v>20</v>
      </c>
      <c r="J332" s="196">
        <f t="shared" si="123"/>
        <v>4450</v>
      </c>
      <c r="K332" s="196">
        <f t="shared" si="143"/>
        <v>2</v>
      </c>
      <c r="L332" s="197">
        <f t="shared" si="144"/>
        <v>21.937609999999999</v>
      </c>
      <c r="M332" s="195" t="str">
        <f t="shared" si="155"/>
        <v xml:space="preserve"> </v>
      </c>
      <c r="N332" s="196"/>
      <c r="O332" s="196"/>
      <c r="P332" s="197" t="str">
        <f t="shared" si="156"/>
        <v xml:space="preserve"> </v>
      </c>
      <c r="Q332" s="195">
        <f t="shared" si="150"/>
        <v>20</v>
      </c>
      <c r="R332" s="196">
        <f t="shared" si="140"/>
        <v>4450</v>
      </c>
      <c r="S332" s="196">
        <f t="shared" si="157"/>
        <v>2</v>
      </c>
      <c r="T332" s="197">
        <f t="shared" si="151"/>
        <v>21.937609999999999</v>
      </c>
      <c r="U332" s="166" t="str">
        <f t="shared" si="152"/>
        <v xml:space="preserve"> </v>
      </c>
      <c r="V332" s="167">
        <f t="shared" si="158"/>
        <v>0</v>
      </c>
      <c r="W332" s="167">
        <f t="shared" si="153"/>
        <v>0</v>
      </c>
      <c r="X332" s="168" t="str">
        <f t="shared" si="145"/>
        <v xml:space="preserve"> </v>
      </c>
      <c r="Y332" s="164">
        <f t="shared" si="146"/>
        <v>20</v>
      </c>
      <c r="Z332" s="165">
        <f t="shared" si="159"/>
        <v>14</v>
      </c>
      <c r="AA332" s="166">
        <f t="shared" si="154"/>
        <v>20</v>
      </c>
      <c r="AB332" s="167">
        <f t="shared" si="160"/>
        <v>250</v>
      </c>
      <c r="AC332" s="167">
        <f t="shared" si="161"/>
        <v>2</v>
      </c>
      <c r="AD332" s="168">
        <f t="shared" si="147"/>
        <v>1.2324499999999998</v>
      </c>
    </row>
    <row r="333" spans="1:30" s="203" customFormat="1" ht="12.75">
      <c r="A333" s="189">
        <v>328</v>
      </c>
      <c r="B333" s="228" t="s">
        <v>181</v>
      </c>
      <c r="C333" s="229" t="s">
        <v>197</v>
      </c>
      <c r="D333" s="231" t="s">
        <v>17</v>
      </c>
      <c r="E333" s="166">
        <v>20</v>
      </c>
      <c r="F333" s="210">
        <v>7700</v>
      </c>
      <c r="G333" s="211">
        <v>4</v>
      </c>
      <c r="H333" s="194">
        <f t="shared" si="141"/>
        <v>76.678109199999994</v>
      </c>
      <c r="I333" s="195">
        <f t="shared" si="142"/>
        <v>20</v>
      </c>
      <c r="J333" s="196">
        <f t="shared" si="123"/>
        <v>4300</v>
      </c>
      <c r="K333" s="196">
        <f t="shared" si="143"/>
        <v>4</v>
      </c>
      <c r="L333" s="197">
        <f t="shared" si="144"/>
        <v>42.396279999999997</v>
      </c>
      <c r="M333" s="195" t="str">
        <f t="shared" si="155"/>
        <v xml:space="preserve"> </v>
      </c>
      <c r="N333" s="196"/>
      <c r="O333" s="196"/>
      <c r="P333" s="197" t="str">
        <f t="shared" si="156"/>
        <v xml:space="preserve"> </v>
      </c>
      <c r="Q333" s="195">
        <f t="shared" si="150"/>
        <v>20</v>
      </c>
      <c r="R333" s="196">
        <f t="shared" si="140"/>
        <v>4300</v>
      </c>
      <c r="S333" s="196">
        <f t="shared" si="157"/>
        <v>4</v>
      </c>
      <c r="T333" s="197">
        <f t="shared" si="151"/>
        <v>42.396279999999997</v>
      </c>
      <c r="U333" s="166" t="str">
        <f t="shared" si="152"/>
        <v xml:space="preserve"> </v>
      </c>
      <c r="V333" s="167">
        <f t="shared" si="158"/>
        <v>0</v>
      </c>
      <c r="W333" s="167">
        <f t="shared" si="153"/>
        <v>0</v>
      </c>
      <c r="X333" s="168" t="str">
        <f t="shared" si="145"/>
        <v xml:space="preserve"> </v>
      </c>
      <c r="Y333" s="164">
        <f t="shared" si="146"/>
        <v>20</v>
      </c>
      <c r="Z333" s="165">
        <f t="shared" si="159"/>
        <v>28</v>
      </c>
      <c r="AA333" s="166">
        <f t="shared" si="154"/>
        <v>20</v>
      </c>
      <c r="AB333" s="167">
        <f t="shared" si="160"/>
        <v>100</v>
      </c>
      <c r="AC333" s="167">
        <f t="shared" si="161"/>
        <v>4</v>
      </c>
      <c r="AD333" s="168">
        <f t="shared" si="147"/>
        <v>0.98595999999999995</v>
      </c>
    </row>
    <row r="334" spans="1:30" s="203" customFormat="1" ht="12.75">
      <c r="A334" s="189">
        <v>329</v>
      </c>
      <c r="B334" s="228" t="s">
        <v>181</v>
      </c>
      <c r="C334" s="229" t="s">
        <v>197</v>
      </c>
      <c r="D334" s="231" t="s">
        <v>17</v>
      </c>
      <c r="E334" s="166">
        <v>20</v>
      </c>
      <c r="F334" s="210">
        <v>7900</v>
      </c>
      <c r="G334" s="211">
        <v>4</v>
      </c>
      <c r="H334" s="194">
        <f t="shared" si="141"/>
        <v>78.669748400000003</v>
      </c>
      <c r="I334" s="195">
        <f t="shared" si="142"/>
        <v>20</v>
      </c>
      <c r="J334" s="196">
        <f t="shared" si="123"/>
        <v>4100</v>
      </c>
      <c r="K334" s="196">
        <f t="shared" si="143"/>
        <v>4</v>
      </c>
      <c r="L334" s="197">
        <f t="shared" si="144"/>
        <v>40.42436</v>
      </c>
      <c r="M334" s="195">
        <f t="shared" si="155"/>
        <v>20</v>
      </c>
      <c r="N334" s="196">
        <v>3450</v>
      </c>
      <c r="O334" s="196">
        <v>4</v>
      </c>
      <c r="P334" s="197">
        <f t="shared" si="156"/>
        <v>34.015619999999998</v>
      </c>
      <c r="Q334" s="195">
        <f t="shared" si="150"/>
        <v>20</v>
      </c>
      <c r="R334" s="196">
        <f t="shared" si="140"/>
        <v>650</v>
      </c>
      <c r="S334" s="196">
        <f t="shared" si="157"/>
        <v>4</v>
      </c>
      <c r="T334" s="197">
        <f t="shared" si="151"/>
        <v>6.4087399999999999</v>
      </c>
      <c r="U334" s="166" t="str">
        <f t="shared" si="152"/>
        <v xml:space="preserve"> </v>
      </c>
      <c r="V334" s="167">
        <f t="shared" si="158"/>
        <v>0</v>
      </c>
      <c r="W334" s="167">
        <f t="shared" si="153"/>
        <v>0</v>
      </c>
      <c r="X334" s="168" t="str">
        <f t="shared" si="145"/>
        <v xml:space="preserve"> </v>
      </c>
      <c r="Y334" s="164">
        <f t="shared" si="146"/>
        <v>20</v>
      </c>
      <c r="Z334" s="165">
        <f t="shared" si="159"/>
        <v>4</v>
      </c>
      <c r="AA334" s="166">
        <f t="shared" si="154"/>
        <v>20</v>
      </c>
      <c r="AB334" s="167">
        <f t="shared" si="160"/>
        <v>50</v>
      </c>
      <c r="AC334" s="167">
        <f t="shared" si="161"/>
        <v>4</v>
      </c>
      <c r="AD334" s="168">
        <f t="shared" si="147"/>
        <v>0.49297999999999997</v>
      </c>
    </row>
    <row r="335" spans="1:30" s="203" customFormat="1" ht="12.75">
      <c r="A335" s="189">
        <v>330</v>
      </c>
      <c r="B335" s="228" t="s">
        <v>181</v>
      </c>
      <c r="C335" s="229" t="s">
        <v>197</v>
      </c>
      <c r="D335" s="231" t="s">
        <v>17</v>
      </c>
      <c r="E335" s="166">
        <v>20</v>
      </c>
      <c r="F335" s="210">
        <v>8000</v>
      </c>
      <c r="G335" s="211">
        <v>4</v>
      </c>
      <c r="H335" s="194">
        <f t="shared" si="141"/>
        <v>79.665567999999993</v>
      </c>
      <c r="I335" s="195">
        <f t="shared" si="142"/>
        <v>20</v>
      </c>
      <c r="J335" s="196">
        <f t="shared" si="123"/>
        <v>4000</v>
      </c>
      <c r="K335" s="196">
        <f t="shared" si="143"/>
        <v>4</v>
      </c>
      <c r="L335" s="197">
        <f t="shared" si="144"/>
        <v>39.438399999999994</v>
      </c>
      <c r="M335" s="195" t="str">
        <f t="shared" si="155"/>
        <v xml:space="preserve"> </v>
      </c>
      <c r="N335" s="196"/>
      <c r="O335" s="196"/>
      <c r="P335" s="197" t="str">
        <f t="shared" si="156"/>
        <v xml:space="preserve"> </v>
      </c>
      <c r="Q335" s="195">
        <f t="shared" si="150"/>
        <v>20</v>
      </c>
      <c r="R335" s="196">
        <f t="shared" si="140"/>
        <v>4000</v>
      </c>
      <c r="S335" s="196">
        <f t="shared" si="157"/>
        <v>4</v>
      </c>
      <c r="T335" s="197">
        <f t="shared" si="151"/>
        <v>39.438399999999994</v>
      </c>
      <c r="U335" s="166" t="str">
        <f t="shared" si="152"/>
        <v xml:space="preserve"> </v>
      </c>
      <c r="V335" s="167">
        <f t="shared" si="158"/>
        <v>0</v>
      </c>
      <c r="W335" s="167">
        <f t="shared" si="153"/>
        <v>0</v>
      </c>
      <c r="X335" s="168" t="str">
        <f t="shared" si="145"/>
        <v xml:space="preserve"> </v>
      </c>
      <c r="Y335" s="164">
        <f t="shared" si="146"/>
        <v>20</v>
      </c>
      <c r="Z335" s="165">
        <f t="shared" si="159"/>
        <v>24</v>
      </c>
      <c r="AA335" s="166">
        <f t="shared" si="154"/>
        <v>20</v>
      </c>
      <c r="AB335" s="167">
        <f t="shared" si="160"/>
        <v>400</v>
      </c>
      <c r="AC335" s="167">
        <f t="shared" si="161"/>
        <v>4</v>
      </c>
      <c r="AD335" s="168">
        <f t="shared" si="147"/>
        <v>3.9438399999999998</v>
      </c>
    </row>
    <row r="336" spans="1:30" s="203" customFormat="1" ht="12.75">
      <c r="A336" s="189">
        <v>331</v>
      </c>
      <c r="B336" s="228" t="s">
        <v>181</v>
      </c>
      <c r="C336" s="229" t="s">
        <v>197</v>
      </c>
      <c r="D336" s="231" t="s">
        <v>17</v>
      </c>
      <c r="E336" s="166">
        <v>20</v>
      </c>
      <c r="F336" s="210">
        <v>8400</v>
      </c>
      <c r="G336" s="211">
        <v>2</v>
      </c>
      <c r="H336" s="194">
        <f t="shared" si="141"/>
        <v>41.824423199999998</v>
      </c>
      <c r="I336" s="195">
        <f t="shared" si="142"/>
        <v>20</v>
      </c>
      <c r="J336" s="196">
        <f t="shared" si="123"/>
        <v>3600</v>
      </c>
      <c r="K336" s="196">
        <f t="shared" si="143"/>
        <v>2</v>
      </c>
      <c r="L336" s="197">
        <f t="shared" si="144"/>
        <v>17.74728</v>
      </c>
      <c r="M336" s="195">
        <f t="shared" si="155"/>
        <v>20</v>
      </c>
      <c r="N336" s="196">
        <v>3400</v>
      </c>
      <c r="O336" s="196">
        <v>2</v>
      </c>
      <c r="P336" s="197">
        <f t="shared" si="156"/>
        <v>16.761319999999998</v>
      </c>
      <c r="Q336" s="195" t="str">
        <f t="shared" si="150"/>
        <v xml:space="preserve"> </v>
      </c>
      <c r="R336" s="196">
        <f t="shared" si="140"/>
        <v>0</v>
      </c>
      <c r="S336" s="196">
        <f t="shared" si="157"/>
        <v>0</v>
      </c>
      <c r="T336" s="197" t="str">
        <f t="shared" si="151"/>
        <v xml:space="preserve"> </v>
      </c>
      <c r="U336" s="166">
        <f t="shared" si="152"/>
        <v>20</v>
      </c>
      <c r="V336" s="167">
        <f t="shared" si="158"/>
        <v>200</v>
      </c>
      <c r="W336" s="167">
        <f t="shared" si="153"/>
        <v>2</v>
      </c>
      <c r="X336" s="168">
        <f t="shared" si="145"/>
        <v>0.98595999999999995</v>
      </c>
      <c r="Y336" s="164" t="str">
        <f t="shared" si="146"/>
        <v xml:space="preserve"> </v>
      </c>
      <c r="Z336" s="165">
        <f t="shared" si="159"/>
        <v>0</v>
      </c>
      <c r="AA336" s="166">
        <f t="shared" si="154"/>
        <v>20</v>
      </c>
      <c r="AB336" s="167">
        <f t="shared" si="160"/>
        <v>200</v>
      </c>
      <c r="AC336" s="167">
        <f t="shared" si="161"/>
        <v>2</v>
      </c>
      <c r="AD336" s="168">
        <f t="shared" si="147"/>
        <v>0.98595999999999995</v>
      </c>
    </row>
    <row r="337" spans="1:30" s="203" customFormat="1" ht="12.75">
      <c r="A337" s="189">
        <v>332</v>
      </c>
      <c r="B337" s="228" t="s">
        <v>181</v>
      </c>
      <c r="C337" s="229" t="s">
        <v>197</v>
      </c>
      <c r="D337" s="231" t="s">
        <v>17</v>
      </c>
      <c r="E337" s="166">
        <v>20</v>
      </c>
      <c r="F337" s="210">
        <v>8450</v>
      </c>
      <c r="G337" s="211">
        <v>2</v>
      </c>
      <c r="H337" s="194">
        <f t="shared" si="141"/>
        <v>42.073378099999999</v>
      </c>
      <c r="I337" s="195">
        <f t="shared" si="142"/>
        <v>20</v>
      </c>
      <c r="J337" s="196">
        <f t="shared" si="123"/>
        <v>3550</v>
      </c>
      <c r="K337" s="196">
        <f t="shared" si="143"/>
        <v>2</v>
      </c>
      <c r="L337" s="197">
        <f t="shared" si="144"/>
        <v>17.500789999999999</v>
      </c>
      <c r="M337" s="195">
        <f t="shared" si="155"/>
        <v>20</v>
      </c>
      <c r="N337" s="196">
        <v>3400</v>
      </c>
      <c r="O337" s="196">
        <v>2</v>
      </c>
      <c r="P337" s="197">
        <f t="shared" si="156"/>
        <v>16.761319999999998</v>
      </c>
      <c r="Q337" s="195" t="str">
        <f t="shared" si="150"/>
        <v xml:space="preserve"> </v>
      </c>
      <c r="R337" s="196">
        <f t="shared" si="140"/>
        <v>0</v>
      </c>
      <c r="S337" s="196">
        <f t="shared" si="157"/>
        <v>0</v>
      </c>
      <c r="T337" s="197" t="str">
        <f t="shared" si="151"/>
        <v xml:space="preserve"> </v>
      </c>
      <c r="U337" s="166">
        <f t="shared" si="152"/>
        <v>20</v>
      </c>
      <c r="V337" s="167">
        <f t="shared" si="158"/>
        <v>150</v>
      </c>
      <c r="W337" s="167">
        <f t="shared" si="153"/>
        <v>2</v>
      </c>
      <c r="X337" s="168">
        <f t="shared" si="145"/>
        <v>0.73946999999999996</v>
      </c>
      <c r="Y337" s="164" t="str">
        <f t="shared" si="146"/>
        <v xml:space="preserve"> </v>
      </c>
      <c r="Z337" s="165">
        <f t="shared" si="159"/>
        <v>0</v>
      </c>
      <c r="AA337" s="166">
        <f t="shared" si="154"/>
        <v>20</v>
      </c>
      <c r="AB337" s="167">
        <f t="shared" si="160"/>
        <v>150</v>
      </c>
      <c r="AC337" s="167">
        <f t="shared" si="161"/>
        <v>2</v>
      </c>
      <c r="AD337" s="168">
        <f t="shared" si="147"/>
        <v>0.73946999999999996</v>
      </c>
    </row>
    <row r="338" spans="1:30" s="203" customFormat="1" ht="12.75">
      <c r="A338" s="189">
        <v>333</v>
      </c>
      <c r="B338" s="228" t="s">
        <v>181</v>
      </c>
      <c r="C338" s="229" t="s">
        <v>197</v>
      </c>
      <c r="D338" s="231" t="s">
        <v>17</v>
      </c>
      <c r="E338" s="166">
        <v>20</v>
      </c>
      <c r="F338" s="210">
        <v>8900</v>
      </c>
      <c r="G338" s="211">
        <v>16</v>
      </c>
      <c r="H338" s="194">
        <f t="shared" si="141"/>
        <v>354.51177760000002</v>
      </c>
      <c r="I338" s="195">
        <f t="shared" si="142"/>
        <v>20</v>
      </c>
      <c r="J338" s="196">
        <f t="shared" si="123"/>
        <v>3100</v>
      </c>
      <c r="K338" s="196">
        <f t="shared" si="143"/>
        <v>16</v>
      </c>
      <c r="L338" s="197">
        <f t="shared" si="144"/>
        <v>122.25903999999998</v>
      </c>
      <c r="M338" s="195" t="str">
        <f t="shared" si="155"/>
        <v xml:space="preserve"> </v>
      </c>
      <c r="N338" s="196"/>
      <c r="O338" s="196"/>
      <c r="P338" s="197" t="str">
        <f t="shared" si="156"/>
        <v xml:space="preserve"> </v>
      </c>
      <c r="Q338" s="195">
        <f t="shared" si="150"/>
        <v>20</v>
      </c>
      <c r="R338" s="196">
        <f t="shared" si="140"/>
        <v>3100</v>
      </c>
      <c r="S338" s="196">
        <f t="shared" si="157"/>
        <v>16</v>
      </c>
      <c r="T338" s="197">
        <f t="shared" si="151"/>
        <v>122.25903999999998</v>
      </c>
      <c r="U338" s="166" t="str">
        <f t="shared" si="152"/>
        <v xml:space="preserve"> </v>
      </c>
      <c r="V338" s="167">
        <f t="shared" si="158"/>
        <v>0</v>
      </c>
      <c r="W338" s="167">
        <f t="shared" si="153"/>
        <v>0</v>
      </c>
      <c r="X338" s="168" t="str">
        <f t="shared" si="145"/>
        <v xml:space="preserve"> </v>
      </c>
      <c r="Y338" s="164">
        <f t="shared" si="146"/>
        <v>20</v>
      </c>
      <c r="Z338" s="165">
        <f t="shared" si="159"/>
        <v>80</v>
      </c>
      <c r="AA338" s="166">
        <f t="shared" si="154"/>
        <v>20</v>
      </c>
      <c r="AB338" s="167">
        <f t="shared" si="160"/>
        <v>100</v>
      </c>
      <c r="AC338" s="167">
        <f t="shared" si="161"/>
        <v>16</v>
      </c>
      <c r="AD338" s="168">
        <f t="shared" si="147"/>
        <v>3.9438399999999998</v>
      </c>
    </row>
    <row r="339" spans="1:30" s="203" customFormat="1" ht="12.75">
      <c r="A339" s="189">
        <v>334</v>
      </c>
      <c r="B339" s="228" t="s">
        <v>181</v>
      </c>
      <c r="C339" s="229" t="s">
        <v>197</v>
      </c>
      <c r="D339" s="231" t="s">
        <v>17</v>
      </c>
      <c r="E339" s="166">
        <v>20</v>
      </c>
      <c r="F339" s="210">
        <v>9400</v>
      </c>
      <c r="G339" s="211">
        <v>2</v>
      </c>
      <c r="H339" s="194">
        <f t="shared" si="141"/>
        <v>46.803521199999999</v>
      </c>
      <c r="I339" s="195">
        <f t="shared" si="142"/>
        <v>20</v>
      </c>
      <c r="J339" s="196">
        <f t="shared" si="123"/>
        <v>2600</v>
      </c>
      <c r="K339" s="196">
        <f t="shared" si="143"/>
        <v>2</v>
      </c>
      <c r="L339" s="197">
        <f t="shared" si="144"/>
        <v>12.81748</v>
      </c>
      <c r="M339" s="195" t="str">
        <f t="shared" si="155"/>
        <v xml:space="preserve"> </v>
      </c>
      <c r="N339" s="196"/>
      <c r="O339" s="196"/>
      <c r="P339" s="197" t="str">
        <f t="shared" si="156"/>
        <v xml:space="preserve"> </v>
      </c>
      <c r="Q339" s="195">
        <f t="shared" si="150"/>
        <v>20</v>
      </c>
      <c r="R339" s="196">
        <f t="shared" si="140"/>
        <v>2600</v>
      </c>
      <c r="S339" s="196">
        <f t="shared" si="157"/>
        <v>2</v>
      </c>
      <c r="T339" s="197">
        <f t="shared" si="151"/>
        <v>12.81748</v>
      </c>
      <c r="U339" s="166" t="str">
        <f t="shared" si="152"/>
        <v xml:space="preserve"> </v>
      </c>
      <c r="V339" s="167">
        <f t="shared" si="158"/>
        <v>0</v>
      </c>
      <c r="W339" s="167">
        <f t="shared" si="153"/>
        <v>0</v>
      </c>
      <c r="X339" s="168" t="str">
        <f t="shared" si="145"/>
        <v xml:space="preserve"> </v>
      </c>
      <c r="Y339" s="164">
        <f t="shared" si="146"/>
        <v>20</v>
      </c>
      <c r="Z339" s="165">
        <f t="shared" si="159"/>
        <v>8</v>
      </c>
      <c r="AA339" s="166">
        <f t="shared" si="154"/>
        <v>20</v>
      </c>
      <c r="AB339" s="167">
        <f t="shared" si="160"/>
        <v>200</v>
      </c>
      <c r="AC339" s="167">
        <f t="shared" si="161"/>
        <v>2</v>
      </c>
      <c r="AD339" s="168">
        <f t="shared" si="147"/>
        <v>0.98595999999999995</v>
      </c>
    </row>
    <row r="340" spans="1:30" s="203" customFormat="1" ht="12.75">
      <c r="A340" s="189">
        <v>335</v>
      </c>
      <c r="B340" s="228" t="s">
        <v>181</v>
      </c>
      <c r="C340" s="229" t="s">
        <v>197</v>
      </c>
      <c r="D340" s="231" t="s">
        <v>17</v>
      </c>
      <c r="E340" s="166">
        <v>20</v>
      </c>
      <c r="F340" s="210">
        <v>9500</v>
      </c>
      <c r="G340" s="211">
        <v>2</v>
      </c>
      <c r="H340" s="194">
        <f t="shared" si="141"/>
        <v>47.301430999999994</v>
      </c>
      <c r="I340" s="195">
        <f t="shared" si="142"/>
        <v>20</v>
      </c>
      <c r="J340" s="196">
        <f t="shared" si="123"/>
        <v>2500</v>
      </c>
      <c r="K340" s="196">
        <f t="shared" si="143"/>
        <v>2</v>
      </c>
      <c r="L340" s="197">
        <f t="shared" si="144"/>
        <v>12.324499999999999</v>
      </c>
      <c r="M340" s="195" t="str">
        <f t="shared" si="155"/>
        <v xml:space="preserve"> </v>
      </c>
      <c r="N340" s="196"/>
      <c r="O340" s="196"/>
      <c r="P340" s="197" t="str">
        <f t="shared" si="156"/>
        <v xml:space="preserve"> </v>
      </c>
      <c r="Q340" s="195">
        <f t="shared" si="150"/>
        <v>20</v>
      </c>
      <c r="R340" s="196">
        <f t="shared" si="140"/>
        <v>2500</v>
      </c>
      <c r="S340" s="196">
        <f t="shared" si="157"/>
        <v>2</v>
      </c>
      <c r="T340" s="197">
        <f t="shared" si="151"/>
        <v>12.324499999999999</v>
      </c>
      <c r="U340" s="166" t="str">
        <f t="shared" si="152"/>
        <v xml:space="preserve"> </v>
      </c>
      <c r="V340" s="167">
        <f t="shared" si="158"/>
        <v>0</v>
      </c>
      <c r="W340" s="167">
        <f t="shared" si="153"/>
        <v>0</v>
      </c>
      <c r="X340" s="168" t="str">
        <f t="shared" si="145"/>
        <v xml:space="preserve"> </v>
      </c>
      <c r="Y340" s="164">
        <f t="shared" si="146"/>
        <v>20</v>
      </c>
      <c r="Z340" s="165">
        <f t="shared" si="159"/>
        <v>8</v>
      </c>
      <c r="AA340" s="166">
        <f t="shared" si="154"/>
        <v>20</v>
      </c>
      <c r="AB340" s="167">
        <f t="shared" si="160"/>
        <v>100</v>
      </c>
      <c r="AC340" s="167">
        <f t="shared" si="161"/>
        <v>2</v>
      </c>
      <c r="AD340" s="168">
        <f t="shared" si="147"/>
        <v>0.49297999999999997</v>
      </c>
    </row>
    <row r="341" spans="1:30" s="203" customFormat="1" ht="12.75">
      <c r="A341" s="189">
        <v>336</v>
      </c>
      <c r="B341" s="228" t="s">
        <v>181</v>
      </c>
      <c r="C341" s="229" t="s">
        <v>197</v>
      </c>
      <c r="D341" s="231" t="s">
        <v>17</v>
      </c>
      <c r="E341" s="166">
        <v>20</v>
      </c>
      <c r="F341" s="210">
        <v>9650</v>
      </c>
      <c r="G341" s="211">
        <v>16</v>
      </c>
      <c r="H341" s="194">
        <f t="shared" si="141"/>
        <v>384.38636559999998</v>
      </c>
      <c r="I341" s="195">
        <f t="shared" si="142"/>
        <v>20</v>
      </c>
      <c r="J341" s="196">
        <f t="shared" si="123"/>
        <v>2350</v>
      </c>
      <c r="K341" s="196">
        <f t="shared" si="143"/>
        <v>16</v>
      </c>
      <c r="L341" s="197">
        <f t="shared" si="144"/>
        <v>92.680239999999998</v>
      </c>
      <c r="M341" s="195" t="str">
        <f t="shared" si="155"/>
        <v xml:space="preserve"> </v>
      </c>
      <c r="N341" s="196"/>
      <c r="O341" s="196"/>
      <c r="P341" s="197" t="str">
        <f t="shared" si="156"/>
        <v xml:space="preserve"> </v>
      </c>
      <c r="Q341" s="195">
        <f t="shared" si="150"/>
        <v>20</v>
      </c>
      <c r="R341" s="196">
        <f t="shared" si="140"/>
        <v>2350</v>
      </c>
      <c r="S341" s="196">
        <f t="shared" si="157"/>
        <v>16</v>
      </c>
      <c r="T341" s="197">
        <f t="shared" si="151"/>
        <v>92.680239999999998</v>
      </c>
      <c r="U341" s="166" t="str">
        <f t="shared" si="152"/>
        <v xml:space="preserve"> </v>
      </c>
      <c r="V341" s="167">
        <f t="shared" si="158"/>
        <v>0</v>
      </c>
      <c r="W341" s="167">
        <f t="shared" si="153"/>
        <v>0</v>
      </c>
      <c r="X341" s="168" t="str">
        <f t="shared" si="145"/>
        <v xml:space="preserve"> </v>
      </c>
      <c r="Y341" s="164">
        <f t="shared" si="146"/>
        <v>20</v>
      </c>
      <c r="Z341" s="165">
        <f t="shared" si="159"/>
        <v>48</v>
      </c>
      <c r="AA341" s="166">
        <f t="shared" si="154"/>
        <v>20</v>
      </c>
      <c r="AB341" s="167">
        <f t="shared" si="160"/>
        <v>550</v>
      </c>
      <c r="AC341" s="167">
        <f t="shared" si="161"/>
        <v>16</v>
      </c>
      <c r="AD341" s="168">
        <f t="shared" si="147"/>
        <v>21.691119999999998</v>
      </c>
    </row>
    <row r="342" spans="1:30" s="203" customFormat="1" ht="12.75">
      <c r="A342" s="189">
        <v>337</v>
      </c>
      <c r="B342" s="228" t="s">
        <v>181</v>
      </c>
      <c r="C342" s="229" t="s">
        <v>197</v>
      </c>
      <c r="D342" s="231" t="s">
        <v>17</v>
      </c>
      <c r="E342" s="166">
        <v>20</v>
      </c>
      <c r="F342" s="210">
        <v>9800</v>
      </c>
      <c r="G342" s="211">
        <v>4</v>
      </c>
      <c r="H342" s="194">
        <f t="shared" si="141"/>
        <v>97.590320799999986</v>
      </c>
      <c r="I342" s="195">
        <f t="shared" si="142"/>
        <v>20</v>
      </c>
      <c r="J342" s="196">
        <f t="shared" si="123"/>
        <v>2200</v>
      </c>
      <c r="K342" s="196">
        <f t="shared" si="143"/>
        <v>4</v>
      </c>
      <c r="L342" s="197">
        <f t="shared" si="144"/>
        <v>21.691119999999998</v>
      </c>
      <c r="M342" s="195" t="str">
        <f t="shared" si="155"/>
        <v xml:space="preserve"> </v>
      </c>
      <c r="N342" s="196"/>
      <c r="O342" s="196"/>
      <c r="P342" s="197" t="str">
        <f t="shared" si="156"/>
        <v xml:space="preserve"> </v>
      </c>
      <c r="Q342" s="195">
        <f t="shared" si="150"/>
        <v>20</v>
      </c>
      <c r="R342" s="196">
        <f t="shared" si="140"/>
        <v>2200</v>
      </c>
      <c r="S342" s="196">
        <f t="shared" si="157"/>
        <v>4</v>
      </c>
      <c r="T342" s="197">
        <f t="shared" si="151"/>
        <v>21.691119999999998</v>
      </c>
      <c r="U342" s="166" t="str">
        <f t="shared" si="152"/>
        <v xml:space="preserve"> </v>
      </c>
      <c r="V342" s="167">
        <f t="shared" si="158"/>
        <v>0</v>
      </c>
      <c r="W342" s="167">
        <f t="shared" si="153"/>
        <v>0</v>
      </c>
      <c r="X342" s="168" t="str">
        <f t="shared" si="145"/>
        <v xml:space="preserve"> </v>
      </c>
      <c r="Y342" s="164">
        <f t="shared" si="146"/>
        <v>20</v>
      </c>
      <c r="Z342" s="165">
        <f t="shared" si="159"/>
        <v>12</v>
      </c>
      <c r="AA342" s="166">
        <f t="shared" si="154"/>
        <v>20</v>
      </c>
      <c r="AB342" s="167">
        <f t="shared" si="160"/>
        <v>400</v>
      </c>
      <c r="AC342" s="167">
        <f t="shared" si="161"/>
        <v>4</v>
      </c>
      <c r="AD342" s="168">
        <f t="shared" si="147"/>
        <v>3.9438399999999998</v>
      </c>
    </row>
    <row r="343" spans="1:30" s="203" customFormat="1" ht="12.75" hidden="1">
      <c r="A343" s="189">
        <v>338</v>
      </c>
      <c r="B343" s="228" t="s">
        <v>182</v>
      </c>
      <c r="C343" s="229" t="s">
        <v>208</v>
      </c>
      <c r="D343" s="231" t="s">
        <v>17</v>
      </c>
      <c r="E343" s="166">
        <v>16</v>
      </c>
      <c r="F343" s="210">
        <v>10600</v>
      </c>
      <c r="G343" s="211">
        <v>4</v>
      </c>
      <c r="H343" s="194">
        <f t="shared" si="141"/>
        <v>67.556401664000006</v>
      </c>
      <c r="I343" s="195">
        <f t="shared" si="142"/>
        <v>16</v>
      </c>
      <c r="J343" s="196">
        <f t="shared" si="123"/>
        <v>1400</v>
      </c>
      <c r="K343" s="196">
        <f t="shared" si="143"/>
        <v>4</v>
      </c>
      <c r="L343" s="197">
        <f t="shared" si="144"/>
        <v>8.8342016000000001</v>
      </c>
      <c r="M343" s="195" t="str">
        <f t="shared" si="155"/>
        <v xml:space="preserve"> </v>
      </c>
      <c r="N343" s="196"/>
      <c r="O343" s="196"/>
      <c r="P343" s="197" t="str">
        <f t="shared" si="156"/>
        <v xml:space="preserve"> </v>
      </c>
      <c r="Q343" s="195"/>
      <c r="R343" s="196">
        <f t="shared" si="140"/>
        <v>1400</v>
      </c>
      <c r="S343" s="196">
        <f t="shared" si="157"/>
        <v>4</v>
      </c>
      <c r="T343" s="197"/>
      <c r="U343" s="166" t="str">
        <f t="shared" si="152"/>
        <v xml:space="preserve"> </v>
      </c>
      <c r="V343" s="167">
        <f t="shared" si="158"/>
        <v>0</v>
      </c>
      <c r="W343" s="167">
        <f t="shared" si="153"/>
        <v>0</v>
      </c>
      <c r="X343" s="168" t="str">
        <f t="shared" si="145"/>
        <v xml:space="preserve"> </v>
      </c>
      <c r="Y343" s="164">
        <f t="shared" si="146"/>
        <v>16</v>
      </c>
      <c r="Z343" s="165">
        <f t="shared" si="159"/>
        <v>8</v>
      </c>
      <c r="AA343" s="166">
        <f t="shared" si="154"/>
        <v>16</v>
      </c>
      <c r="AB343" s="167">
        <f t="shared" si="160"/>
        <v>450</v>
      </c>
      <c r="AC343" s="167">
        <f t="shared" si="161"/>
        <v>4</v>
      </c>
      <c r="AD343" s="168">
        <f t="shared" si="147"/>
        <v>2.8395647999999998</v>
      </c>
    </row>
    <row r="344" spans="1:30" s="203" customFormat="1" ht="12.75" hidden="1">
      <c r="A344" s="189">
        <v>339</v>
      </c>
      <c r="B344" s="228" t="s">
        <v>182</v>
      </c>
      <c r="C344" s="229" t="s">
        <v>208</v>
      </c>
      <c r="D344" s="231" t="s">
        <v>17</v>
      </c>
      <c r="E344" s="166">
        <v>16</v>
      </c>
      <c r="F344" s="210">
        <v>10855</v>
      </c>
      <c r="G344" s="211">
        <v>8</v>
      </c>
      <c r="H344" s="194">
        <f t="shared" si="141"/>
        <v>138.36315850240001</v>
      </c>
      <c r="I344" s="195">
        <f t="shared" si="142"/>
        <v>16</v>
      </c>
      <c r="J344" s="196">
        <f t="shared" si="123"/>
        <v>1145</v>
      </c>
      <c r="K344" s="196">
        <f t="shared" si="143"/>
        <v>8</v>
      </c>
      <c r="L344" s="197">
        <f t="shared" si="144"/>
        <v>14.450229759999999</v>
      </c>
      <c r="M344" s="195" t="str">
        <f t="shared" si="155"/>
        <v xml:space="preserve"> </v>
      </c>
      <c r="N344" s="196"/>
      <c r="O344" s="196"/>
      <c r="P344" s="197" t="str">
        <f t="shared" si="156"/>
        <v xml:space="preserve"> </v>
      </c>
      <c r="Q344" s="195"/>
      <c r="R344" s="196">
        <f t="shared" si="140"/>
        <v>1145</v>
      </c>
      <c r="S344" s="196">
        <f t="shared" si="157"/>
        <v>8</v>
      </c>
      <c r="T344" s="197"/>
      <c r="U344" s="166" t="str">
        <f t="shared" si="152"/>
        <v xml:space="preserve"> </v>
      </c>
      <c r="V344" s="167">
        <f t="shared" si="158"/>
        <v>0</v>
      </c>
      <c r="W344" s="167">
        <f t="shared" si="153"/>
        <v>0</v>
      </c>
      <c r="X344" s="168" t="str">
        <f t="shared" si="145"/>
        <v xml:space="preserve"> </v>
      </c>
      <c r="Y344" s="164">
        <f t="shared" si="146"/>
        <v>16</v>
      </c>
      <c r="Z344" s="165">
        <f t="shared" si="159"/>
        <v>16</v>
      </c>
      <c r="AA344" s="166">
        <f t="shared" si="154"/>
        <v>16</v>
      </c>
      <c r="AB344" s="167">
        <f t="shared" si="160"/>
        <v>195</v>
      </c>
      <c r="AC344" s="167">
        <f t="shared" si="161"/>
        <v>8</v>
      </c>
      <c r="AD344" s="168">
        <f t="shared" si="147"/>
        <v>2.4609561600000003</v>
      </c>
    </row>
    <row r="345" spans="1:30" s="203" customFormat="1" ht="12.75" hidden="1">
      <c r="A345" s="189">
        <v>340</v>
      </c>
      <c r="B345" s="228" t="s">
        <v>182</v>
      </c>
      <c r="C345" s="229" t="s">
        <v>208</v>
      </c>
      <c r="D345" s="231" t="s">
        <v>17</v>
      </c>
      <c r="E345" s="166">
        <v>16</v>
      </c>
      <c r="F345" s="210">
        <v>11300</v>
      </c>
      <c r="G345" s="211">
        <v>2</v>
      </c>
      <c r="H345" s="194">
        <f t="shared" si="141"/>
        <v>36.008836735999999</v>
      </c>
      <c r="I345" s="195">
        <f t="shared" si="142"/>
        <v>16</v>
      </c>
      <c r="J345" s="196">
        <f t="shared" si="123"/>
        <v>700</v>
      </c>
      <c r="K345" s="196">
        <f t="shared" si="143"/>
        <v>2</v>
      </c>
      <c r="L345" s="197">
        <f t="shared" si="144"/>
        <v>2.2085504</v>
      </c>
      <c r="M345" s="195" t="str">
        <f t="shared" si="155"/>
        <v xml:space="preserve"> </v>
      </c>
      <c r="N345" s="196"/>
      <c r="O345" s="196"/>
      <c r="P345" s="197" t="str">
        <f t="shared" si="156"/>
        <v xml:space="preserve"> </v>
      </c>
      <c r="Q345" s="195"/>
      <c r="R345" s="196">
        <f t="shared" si="140"/>
        <v>700</v>
      </c>
      <c r="S345" s="196">
        <f t="shared" si="157"/>
        <v>2</v>
      </c>
      <c r="T345" s="197"/>
      <c r="U345" s="166" t="str">
        <f t="shared" si="152"/>
        <v xml:space="preserve"> </v>
      </c>
      <c r="V345" s="167">
        <f t="shared" si="158"/>
        <v>0</v>
      </c>
      <c r="W345" s="167">
        <f t="shared" si="153"/>
        <v>0</v>
      </c>
      <c r="X345" s="168" t="str">
        <f t="shared" si="145"/>
        <v xml:space="preserve"> </v>
      </c>
      <c r="Y345" s="164">
        <f t="shared" si="146"/>
        <v>16</v>
      </c>
      <c r="Z345" s="165">
        <f t="shared" si="159"/>
        <v>2</v>
      </c>
      <c r="AA345" s="166">
        <f t="shared" si="154"/>
        <v>16</v>
      </c>
      <c r="AB345" s="167">
        <f t="shared" si="160"/>
        <v>225</v>
      </c>
      <c r="AC345" s="167">
        <f t="shared" si="161"/>
        <v>2</v>
      </c>
      <c r="AD345" s="168">
        <f t="shared" si="147"/>
        <v>0.70989119999999994</v>
      </c>
    </row>
    <row r="346" spans="1:30" s="203" customFormat="1" ht="12.75" hidden="1">
      <c r="A346" s="189">
        <v>341</v>
      </c>
      <c r="B346" s="228" t="s">
        <v>182</v>
      </c>
      <c r="C346" s="229" t="s">
        <v>208</v>
      </c>
      <c r="D346" s="231" t="s">
        <v>17</v>
      </c>
      <c r="E346" s="166">
        <v>16</v>
      </c>
      <c r="F346" s="210">
        <v>6100</v>
      </c>
      <c r="G346" s="211">
        <v>1</v>
      </c>
      <c r="H346" s="194">
        <f t="shared" si="141"/>
        <v>9.7191992959999993</v>
      </c>
      <c r="I346" s="195">
        <f t="shared" si="142"/>
        <v>16</v>
      </c>
      <c r="J346" s="196">
        <f t="shared" si="123"/>
        <v>5900</v>
      </c>
      <c r="K346" s="196">
        <f t="shared" si="143"/>
        <v>1</v>
      </c>
      <c r="L346" s="197">
        <f t="shared" si="144"/>
        <v>9.3074623999999986</v>
      </c>
      <c r="M346" s="195" t="str">
        <f t="shared" si="155"/>
        <v xml:space="preserve"> </v>
      </c>
      <c r="N346" s="196"/>
      <c r="O346" s="196"/>
      <c r="P346" s="197" t="str">
        <f t="shared" si="156"/>
        <v xml:space="preserve"> </v>
      </c>
      <c r="Q346" s="195"/>
      <c r="R346" s="196">
        <f t="shared" si="140"/>
        <v>5900</v>
      </c>
      <c r="S346" s="196">
        <f t="shared" si="157"/>
        <v>1</v>
      </c>
      <c r="T346" s="197"/>
      <c r="U346" s="166" t="str">
        <f t="shared" si="152"/>
        <v xml:space="preserve"> </v>
      </c>
      <c r="V346" s="167">
        <f t="shared" si="158"/>
        <v>0</v>
      </c>
      <c r="W346" s="167">
        <f t="shared" si="153"/>
        <v>0</v>
      </c>
      <c r="X346" s="168" t="str">
        <f t="shared" si="145"/>
        <v xml:space="preserve"> </v>
      </c>
      <c r="Y346" s="164">
        <f t="shared" si="146"/>
        <v>16</v>
      </c>
      <c r="Z346" s="165">
        <f t="shared" si="159"/>
        <v>12</v>
      </c>
      <c r="AA346" s="166">
        <f t="shared" si="154"/>
        <v>16</v>
      </c>
      <c r="AB346" s="167">
        <f t="shared" si="160"/>
        <v>200</v>
      </c>
      <c r="AC346" s="167">
        <f t="shared" si="161"/>
        <v>1</v>
      </c>
      <c r="AD346" s="168">
        <f t="shared" si="147"/>
        <v>0.31550719999999999</v>
      </c>
    </row>
    <row r="347" spans="1:30" s="203" customFormat="1" ht="12.75" hidden="1">
      <c r="A347" s="189">
        <v>342</v>
      </c>
      <c r="B347" s="228" t="s">
        <v>182</v>
      </c>
      <c r="C347" s="229" t="s">
        <v>208</v>
      </c>
      <c r="D347" s="231" t="s">
        <v>17</v>
      </c>
      <c r="E347" s="166">
        <v>16</v>
      </c>
      <c r="F347" s="210">
        <v>9000</v>
      </c>
      <c r="G347" s="211">
        <v>2</v>
      </c>
      <c r="H347" s="194">
        <f t="shared" si="141"/>
        <v>28.679604479999998</v>
      </c>
      <c r="I347" s="195">
        <f t="shared" si="142"/>
        <v>16</v>
      </c>
      <c r="J347" s="196">
        <f t="shared" si="123"/>
        <v>3000</v>
      </c>
      <c r="K347" s="196">
        <f t="shared" si="143"/>
        <v>2</v>
      </c>
      <c r="L347" s="197">
        <f t="shared" si="144"/>
        <v>9.4652159999999999</v>
      </c>
      <c r="M347" s="195" t="str">
        <f t="shared" si="155"/>
        <v xml:space="preserve"> </v>
      </c>
      <c r="N347" s="196"/>
      <c r="O347" s="196"/>
      <c r="P347" s="197" t="str">
        <f t="shared" si="156"/>
        <v xml:space="preserve"> </v>
      </c>
      <c r="Q347" s="195"/>
      <c r="R347" s="196">
        <f t="shared" si="140"/>
        <v>3000</v>
      </c>
      <c r="S347" s="196">
        <f t="shared" si="157"/>
        <v>2</v>
      </c>
      <c r="T347" s="197"/>
      <c r="U347" s="166" t="str">
        <f t="shared" si="152"/>
        <v xml:space="preserve"> </v>
      </c>
      <c r="V347" s="167">
        <f t="shared" si="158"/>
        <v>0</v>
      </c>
      <c r="W347" s="167">
        <f t="shared" si="153"/>
        <v>0</v>
      </c>
      <c r="X347" s="168" t="str">
        <f t="shared" si="145"/>
        <v xml:space="preserve"> </v>
      </c>
      <c r="Y347" s="164">
        <f t="shared" si="146"/>
        <v>16</v>
      </c>
      <c r="Z347" s="165">
        <f t="shared" si="159"/>
        <v>12</v>
      </c>
      <c r="AA347" s="166">
        <f t="shared" si="154"/>
        <v>16</v>
      </c>
      <c r="AB347" s="167">
        <f t="shared" si="160"/>
        <v>150</v>
      </c>
      <c r="AC347" s="167">
        <f t="shared" si="161"/>
        <v>2</v>
      </c>
      <c r="AD347" s="168">
        <f t="shared" si="147"/>
        <v>0.47326079999999998</v>
      </c>
    </row>
    <row r="348" spans="1:30" s="203" customFormat="1" ht="12.75">
      <c r="A348" s="189">
        <v>343</v>
      </c>
      <c r="B348" s="228" t="s">
        <v>182</v>
      </c>
      <c r="C348" s="229" t="s">
        <v>208</v>
      </c>
      <c r="D348" s="231" t="s">
        <v>17</v>
      </c>
      <c r="E348" s="166">
        <v>20</v>
      </c>
      <c r="F348" s="210">
        <v>10250</v>
      </c>
      <c r="G348" s="211">
        <v>4</v>
      </c>
      <c r="H348" s="194">
        <f t="shared" si="141"/>
        <v>102.07150899999999</v>
      </c>
      <c r="I348" s="195">
        <f t="shared" si="142"/>
        <v>20</v>
      </c>
      <c r="J348" s="196">
        <f t="shared" si="123"/>
        <v>1750</v>
      </c>
      <c r="K348" s="196">
        <f t="shared" si="143"/>
        <v>4</v>
      </c>
      <c r="L348" s="197">
        <f t="shared" si="144"/>
        <v>17.254299999999997</v>
      </c>
      <c r="M348" s="195" t="str">
        <f t="shared" si="155"/>
        <v xml:space="preserve"> </v>
      </c>
      <c r="N348" s="196"/>
      <c r="O348" s="196"/>
      <c r="P348" s="197" t="str">
        <f t="shared" si="156"/>
        <v xml:space="preserve"> </v>
      </c>
      <c r="Q348" s="195">
        <f t="shared" ref="Q348:Q349" si="162">IF(R348&gt;0,$E348," ")</f>
        <v>20</v>
      </c>
      <c r="R348" s="196">
        <f t="shared" si="140"/>
        <v>1750</v>
      </c>
      <c r="S348" s="196">
        <f t="shared" si="157"/>
        <v>4</v>
      </c>
      <c r="T348" s="197">
        <f t="shared" ref="T348:T349" si="163">IF(R348&gt;0,$E348*$E348*R348*3.14/4*0.00000785*S348," ")</f>
        <v>17.254299999999997</v>
      </c>
      <c r="U348" s="166" t="str">
        <f t="shared" si="152"/>
        <v xml:space="preserve"> </v>
      </c>
      <c r="V348" s="167">
        <f t="shared" si="158"/>
        <v>0</v>
      </c>
      <c r="W348" s="167">
        <f t="shared" si="153"/>
        <v>0</v>
      </c>
      <c r="X348" s="168" t="str">
        <f t="shared" si="145"/>
        <v xml:space="preserve"> </v>
      </c>
      <c r="Y348" s="164">
        <f t="shared" si="146"/>
        <v>20</v>
      </c>
      <c r="Z348" s="165">
        <f t="shared" si="159"/>
        <v>8</v>
      </c>
      <c r="AA348" s="166">
        <f t="shared" si="154"/>
        <v>20</v>
      </c>
      <c r="AB348" s="167">
        <f t="shared" si="160"/>
        <v>550</v>
      </c>
      <c r="AC348" s="167">
        <f t="shared" si="161"/>
        <v>4</v>
      </c>
      <c r="AD348" s="168">
        <f t="shared" si="147"/>
        <v>5.4227799999999995</v>
      </c>
    </row>
    <row r="349" spans="1:30" s="203" customFormat="1" ht="12.75">
      <c r="A349" s="189">
        <v>344</v>
      </c>
      <c r="B349" s="228" t="s">
        <v>182</v>
      </c>
      <c r="C349" s="229" t="s">
        <v>208</v>
      </c>
      <c r="D349" s="231" t="s">
        <v>17</v>
      </c>
      <c r="E349" s="166">
        <v>20</v>
      </c>
      <c r="F349" s="210">
        <v>10550</v>
      </c>
      <c r="G349" s="211">
        <v>8</v>
      </c>
      <c r="H349" s="194">
        <f t="shared" si="141"/>
        <v>210.11793559999998</v>
      </c>
      <c r="I349" s="195">
        <f t="shared" si="142"/>
        <v>20</v>
      </c>
      <c r="J349" s="196">
        <f t="shared" si="123"/>
        <v>1450</v>
      </c>
      <c r="K349" s="196">
        <f t="shared" si="143"/>
        <v>8</v>
      </c>
      <c r="L349" s="197">
        <f t="shared" si="144"/>
        <v>28.592839999999999</v>
      </c>
      <c r="M349" s="195" t="str">
        <f t="shared" si="155"/>
        <v xml:space="preserve"> </v>
      </c>
      <c r="N349" s="196"/>
      <c r="O349" s="196"/>
      <c r="P349" s="197" t="str">
        <f t="shared" si="156"/>
        <v xml:space="preserve"> </v>
      </c>
      <c r="Q349" s="195">
        <f t="shared" si="162"/>
        <v>20</v>
      </c>
      <c r="R349" s="196">
        <f t="shared" si="140"/>
        <v>1450</v>
      </c>
      <c r="S349" s="196">
        <f t="shared" si="157"/>
        <v>8</v>
      </c>
      <c r="T349" s="197">
        <f t="shared" si="163"/>
        <v>28.592839999999999</v>
      </c>
      <c r="U349" s="166" t="str">
        <f t="shared" si="152"/>
        <v xml:space="preserve"> </v>
      </c>
      <c r="V349" s="167">
        <f t="shared" si="158"/>
        <v>0</v>
      </c>
      <c r="W349" s="167">
        <f t="shared" si="153"/>
        <v>0</v>
      </c>
      <c r="X349" s="168" t="str">
        <f t="shared" si="145"/>
        <v xml:space="preserve"> </v>
      </c>
      <c r="Y349" s="164">
        <f t="shared" si="146"/>
        <v>20</v>
      </c>
      <c r="Z349" s="165">
        <f t="shared" si="159"/>
        <v>16</v>
      </c>
      <c r="AA349" s="166">
        <f t="shared" si="154"/>
        <v>20</v>
      </c>
      <c r="AB349" s="167">
        <f t="shared" si="160"/>
        <v>250</v>
      </c>
      <c r="AC349" s="167">
        <f t="shared" si="161"/>
        <v>8</v>
      </c>
      <c r="AD349" s="168">
        <f t="shared" si="147"/>
        <v>4.9297999999999993</v>
      </c>
    </row>
    <row r="350" spans="1:30" s="203" customFormat="1" ht="12.75" hidden="1">
      <c r="A350" s="189">
        <v>345</v>
      </c>
      <c r="B350" s="228" t="s">
        <v>182</v>
      </c>
      <c r="C350" s="229" t="s">
        <v>208</v>
      </c>
      <c r="D350" s="231" t="s">
        <v>17</v>
      </c>
      <c r="E350" s="166">
        <v>25</v>
      </c>
      <c r="F350" s="210">
        <v>10150</v>
      </c>
      <c r="G350" s="211">
        <v>8</v>
      </c>
      <c r="H350" s="194">
        <f t="shared" si="141"/>
        <v>315.86152937499998</v>
      </c>
      <c r="I350" s="195">
        <f t="shared" si="142"/>
        <v>25</v>
      </c>
      <c r="J350" s="196">
        <f t="shared" si="123"/>
        <v>1850</v>
      </c>
      <c r="K350" s="196">
        <f t="shared" si="143"/>
        <v>8</v>
      </c>
      <c r="L350" s="197">
        <f t="shared" si="144"/>
        <v>57.000812499999995</v>
      </c>
      <c r="M350" s="195" t="str">
        <f t="shared" si="155"/>
        <v xml:space="preserve"> </v>
      </c>
      <c r="N350" s="196"/>
      <c r="O350" s="196"/>
      <c r="P350" s="197" t="str">
        <f t="shared" si="156"/>
        <v xml:space="preserve"> </v>
      </c>
      <c r="Q350" s="195"/>
      <c r="R350" s="196">
        <f t="shared" si="140"/>
        <v>1850</v>
      </c>
      <c r="S350" s="196">
        <f t="shared" si="157"/>
        <v>8</v>
      </c>
      <c r="T350" s="197"/>
      <c r="U350" s="166" t="str">
        <f t="shared" si="152"/>
        <v xml:space="preserve"> </v>
      </c>
      <c r="V350" s="167">
        <f t="shared" si="158"/>
        <v>0</v>
      </c>
      <c r="W350" s="167">
        <f t="shared" si="153"/>
        <v>0</v>
      </c>
      <c r="X350" s="168" t="str">
        <f t="shared" si="145"/>
        <v xml:space="preserve"> </v>
      </c>
      <c r="Y350" s="164">
        <f t="shared" si="146"/>
        <v>25</v>
      </c>
      <c r="Z350" s="165">
        <f t="shared" si="159"/>
        <v>16</v>
      </c>
      <c r="AA350" s="166">
        <f t="shared" si="154"/>
        <v>25</v>
      </c>
      <c r="AB350" s="167">
        <f t="shared" si="160"/>
        <v>276</v>
      </c>
      <c r="AC350" s="167">
        <f t="shared" si="161"/>
        <v>8</v>
      </c>
      <c r="AD350" s="168">
        <f t="shared" si="147"/>
        <v>8.5039049999999996</v>
      </c>
    </row>
    <row r="351" spans="1:30" s="203" customFormat="1" ht="12.75" hidden="1">
      <c r="A351" s="189">
        <v>346</v>
      </c>
      <c r="B351" s="228" t="s">
        <v>182</v>
      </c>
      <c r="C351" s="229" t="s">
        <v>208</v>
      </c>
      <c r="D351" s="231" t="s">
        <v>17</v>
      </c>
      <c r="E351" s="166">
        <v>25</v>
      </c>
      <c r="F351" s="210">
        <v>10750</v>
      </c>
      <c r="G351" s="211">
        <v>4</v>
      </c>
      <c r="H351" s="194">
        <f t="shared" si="141"/>
        <v>167.2665734375</v>
      </c>
      <c r="I351" s="195">
        <f t="shared" si="142"/>
        <v>25</v>
      </c>
      <c r="J351" s="196">
        <f t="shared" si="123"/>
        <v>1250</v>
      </c>
      <c r="K351" s="196">
        <f t="shared" si="143"/>
        <v>4</v>
      </c>
      <c r="L351" s="197">
        <f t="shared" si="144"/>
        <v>19.257031249999997</v>
      </c>
      <c r="M351" s="195" t="str">
        <f t="shared" si="155"/>
        <v xml:space="preserve"> </v>
      </c>
      <c r="N351" s="196"/>
      <c r="O351" s="196"/>
      <c r="P351" s="197" t="str">
        <f t="shared" si="156"/>
        <v xml:space="preserve"> </v>
      </c>
      <c r="Q351" s="195"/>
      <c r="R351" s="196">
        <f t="shared" si="140"/>
        <v>1250</v>
      </c>
      <c r="S351" s="196">
        <f t="shared" si="157"/>
        <v>4</v>
      </c>
      <c r="T351" s="197"/>
      <c r="U351" s="166" t="str">
        <f t="shared" si="152"/>
        <v xml:space="preserve"> </v>
      </c>
      <c r="V351" s="167">
        <f t="shared" si="158"/>
        <v>0</v>
      </c>
      <c r="W351" s="167">
        <f t="shared" si="153"/>
        <v>0</v>
      </c>
      <c r="X351" s="168" t="str">
        <f t="shared" si="145"/>
        <v xml:space="preserve"> </v>
      </c>
      <c r="Y351" s="164">
        <f t="shared" si="146"/>
        <v>25</v>
      </c>
      <c r="Z351" s="165">
        <f t="shared" si="159"/>
        <v>4</v>
      </c>
      <c r="AA351" s="166">
        <f t="shared" si="154"/>
        <v>25</v>
      </c>
      <c r="AB351" s="167">
        <f t="shared" si="160"/>
        <v>463</v>
      </c>
      <c r="AC351" s="167">
        <f t="shared" si="161"/>
        <v>4</v>
      </c>
      <c r="AD351" s="168">
        <f t="shared" si="147"/>
        <v>7.1328043749999992</v>
      </c>
    </row>
    <row r="352" spans="1:30" s="203" customFormat="1" ht="12.75" hidden="1">
      <c r="A352" s="189">
        <v>347</v>
      </c>
      <c r="B352" s="228" t="s">
        <v>182</v>
      </c>
      <c r="C352" s="229" t="s">
        <v>208</v>
      </c>
      <c r="D352" s="231" t="s">
        <v>17</v>
      </c>
      <c r="E352" s="166">
        <v>25</v>
      </c>
      <c r="F352" s="210">
        <v>11000</v>
      </c>
      <c r="G352" s="211">
        <v>8</v>
      </c>
      <c r="H352" s="194">
        <f t="shared" si="141"/>
        <v>342.31298749999996</v>
      </c>
      <c r="I352" s="195">
        <f t="shared" si="142"/>
        <v>25</v>
      </c>
      <c r="J352" s="196">
        <f t="shared" si="123"/>
        <v>1000</v>
      </c>
      <c r="K352" s="196">
        <f t="shared" si="143"/>
        <v>8</v>
      </c>
      <c r="L352" s="197">
        <f t="shared" si="144"/>
        <v>30.811249999999998</v>
      </c>
      <c r="M352" s="195" t="str">
        <f t="shared" si="155"/>
        <v xml:space="preserve"> </v>
      </c>
      <c r="N352" s="196"/>
      <c r="O352" s="196"/>
      <c r="P352" s="197" t="str">
        <f t="shared" si="156"/>
        <v xml:space="preserve"> </v>
      </c>
      <c r="Q352" s="195"/>
      <c r="R352" s="196">
        <f t="shared" si="140"/>
        <v>1000</v>
      </c>
      <c r="S352" s="196">
        <f t="shared" si="157"/>
        <v>8</v>
      </c>
      <c r="T352" s="197"/>
      <c r="U352" s="166" t="str">
        <f t="shared" si="152"/>
        <v xml:space="preserve"> </v>
      </c>
      <c r="V352" s="167">
        <f t="shared" si="158"/>
        <v>0</v>
      </c>
      <c r="W352" s="167">
        <f t="shared" si="153"/>
        <v>0</v>
      </c>
      <c r="X352" s="168" t="str">
        <f t="shared" si="145"/>
        <v xml:space="preserve"> </v>
      </c>
      <c r="Y352" s="164">
        <f t="shared" si="146"/>
        <v>25</v>
      </c>
      <c r="Z352" s="165">
        <f t="shared" si="159"/>
        <v>8</v>
      </c>
      <c r="AA352" s="166">
        <f t="shared" si="154"/>
        <v>25</v>
      </c>
      <c r="AB352" s="167">
        <f t="shared" si="160"/>
        <v>213</v>
      </c>
      <c r="AC352" s="167">
        <f t="shared" si="161"/>
        <v>8</v>
      </c>
      <c r="AD352" s="168">
        <f t="shared" si="147"/>
        <v>6.5627962499999999</v>
      </c>
    </row>
    <row r="353" spans="1:30" s="203" customFormat="1" ht="12.75" hidden="1">
      <c r="A353" s="189">
        <v>348</v>
      </c>
      <c r="B353" s="228" t="s">
        <v>182</v>
      </c>
      <c r="C353" s="229" t="s">
        <v>208</v>
      </c>
      <c r="D353" s="231" t="s">
        <v>17</v>
      </c>
      <c r="E353" s="166">
        <v>25</v>
      </c>
      <c r="F353" s="210">
        <v>9850</v>
      </c>
      <c r="G353" s="211">
        <v>4</v>
      </c>
      <c r="H353" s="194">
        <f t="shared" si="141"/>
        <v>153.26286031250001</v>
      </c>
      <c r="I353" s="195">
        <f t="shared" si="142"/>
        <v>25</v>
      </c>
      <c r="J353" s="196">
        <f t="shared" si="123"/>
        <v>2150</v>
      </c>
      <c r="K353" s="196">
        <f t="shared" si="143"/>
        <v>4</v>
      </c>
      <c r="L353" s="197">
        <f t="shared" si="144"/>
        <v>33.122093749999998</v>
      </c>
      <c r="M353" s="195" t="str">
        <f t="shared" si="155"/>
        <v xml:space="preserve"> </v>
      </c>
      <c r="N353" s="196"/>
      <c r="O353" s="196"/>
      <c r="P353" s="197" t="str">
        <f t="shared" si="156"/>
        <v xml:space="preserve"> </v>
      </c>
      <c r="Q353" s="195"/>
      <c r="R353" s="196">
        <f t="shared" si="140"/>
        <v>2150</v>
      </c>
      <c r="S353" s="196">
        <f t="shared" si="157"/>
        <v>4</v>
      </c>
      <c r="T353" s="197"/>
      <c r="U353" s="166" t="str">
        <f t="shared" si="152"/>
        <v xml:space="preserve"> </v>
      </c>
      <c r="V353" s="167">
        <f t="shared" si="158"/>
        <v>0</v>
      </c>
      <c r="W353" s="167">
        <f t="shared" si="153"/>
        <v>0</v>
      </c>
      <c r="X353" s="168" t="str">
        <f t="shared" si="145"/>
        <v xml:space="preserve"> </v>
      </c>
      <c r="Y353" s="164">
        <f t="shared" si="146"/>
        <v>25</v>
      </c>
      <c r="Z353" s="165">
        <f t="shared" si="159"/>
        <v>8</v>
      </c>
      <c r="AA353" s="166">
        <f t="shared" si="154"/>
        <v>25</v>
      </c>
      <c r="AB353" s="167">
        <f t="shared" si="160"/>
        <v>576</v>
      </c>
      <c r="AC353" s="167">
        <f t="shared" si="161"/>
        <v>4</v>
      </c>
      <c r="AD353" s="168">
        <f t="shared" si="147"/>
        <v>8.87364</v>
      </c>
    </row>
    <row r="354" spans="1:30" s="203" customFormat="1" ht="12.75" hidden="1">
      <c r="A354" s="189">
        <v>349</v>
      </c>
      <c r="B354" s="228" t="s">
        <v>183</v>
      </c>
      <c r="C354" s="229" t="s">
        <v>208</v>
      </c>
      <c r="D354" s="231" t="s">
        <v>17</v>
      </c>
      <c r="E354" s="166">
        <v>16</v>
      </c>
      <c r="F354" s="210">
        <v>7700</v>
      </c>
      <c r="G354" s="211">
        <v>4</v>
      </c>
      <c r="H354" s="194">
        <f t="shared" si="141"/>
        <v>49.073989887999993</v>
      </c>
      <c r="I354" s="195">
        <f t="shared" si="142"/>
        <v>16</v>
      </c>
      <c r="J354" s="196">
        <f t="shared" si="123"/>
        <v>4300</v>
      </c>
      <c r="K354" s="196">
        <f t="shared" si="143"/>
        <v>4</v>
      </c>
      <c r="L354" s="197">
        <f t="shared" si="144"/>
        <v>27.133619199999998</v>
      </c>
      <c r="M354" s="195" t="str">
        <f t="shared" si="155"/>
        <v xml:space="preserve"> </v>
      </c>
      <c r="N354" s="196"/>
      <c r="O354" s="196"/>
      <c r="P354" s="197" t="str">
        <f t="shared" si="156"/>
        <v xml:space="preserve"> </v>
      </c>
      <c r="Q354" s="195"/>
      <c r="R354" s="196">
        <f t="shared" si="140"/>
        <v>4300</v>
      </c>
      <c r="S354" s="196">
        <f t="shared" si="157"/>
        <v>4</v>
      </c>
      <c r="T354" s="197"/>
      <c r="U354" s="166" t="str">
        <f t="shared" si="152"/>
        <v xml:space="preserve"> </v>
      </c>
      <c r="V354" s="167">
        <f t="shared" si="158"/>
        <v>0</v>
      </c>
      <c r="W354" s="167">
        <f t="shared" si="153"/>
        <v>0</v>
      </c>
      <c r="X354" s="168" t="str">
        <f t="shared" si="145"/>
        <v xml:space="preserve"> </v>
      </c>
      <c r="Y354" s="164">
        <f t="shared" si="146"/>
        <v>16</v>
      </c>
      <c r="Z354" s="165">
        <f t="shared" si="159"/>
        <v>36</v>
      </c>
      <c r="AA354" s="166">
        <f t="shared" si="154"/>
        <v>16</v>
      </c>
      <c r="AB354" s="167">
        <f t="shared" si="160"/>
        <v>25</v>
      </c>
      <c r="AC354" s="167">
        <f t="shared" si="161"/>
        <v>4</v>
      </c>
      <c r="AD354" s="168">
        <f t="shared" si="147"/>
        <v>0.15775359999999999</v>
      </c>
    </row>
    <row r="355" spans="1:30" s="203" customFormat="1" ht="12.75" hidden="1">
      <c r="A355" s="189">
        <v>350</v>
      </c>
      <c r="B355" s="228" t="s">
        <v>184</v>
      </c>
      <c r="C355" s="229" t="s">
        <v>208</v>
      </c>
      <c r="D355" s="231" t="s">
        <v>17</v>
      </c>
      <c r="E355" s="166">
        <v>16</v>
      </c>
      <c r="F355" s="210">
        <v>10250</v>
      </c>
      <c r="G355" s="211">
        <v>4</v>
      </c>
      <c r="H355" s="194">
        <f t="shared" si="141"/>
        <v>65.325765759999996</v>
      </c>
      <c r="I355" s="195">
        <f t="shared" si="142"/>
        <v>16</v>
      </c>
      <c r="J355" s="196">
        <f t="shared" si="123"/>
        <v>1750</v>
      </c>
      <c r="K355" s="196">
        <f t="shared" si="143"/>
        <v>4</v>
      </c>
      <c r="L355" s="197">
        <f t="shared" si="144"/>
        <v>11.042751999999998</v>
      </c>
      <c r="M355" s="195" t="str">
        <f t="shared" si="155"/>
        <v xml:space="preserve"> </v>
      </c>
      <c r="N355" s="196"/>
      <c r="O355" s="196"/>
      <c r="P355" s="197" t="str">
        <f t="shared" si="156"/>
        <v xml:space="preserve"> </v>
      </c>
      <c r="Q355" s="195"/>
      <c r="R355" s="196">
        <f t="shared" si="140"/>
        <v>1750</v>
      </c>
      <c r="S355" s="196">
        <f t="shared" si="157"/>
        <v>4</v>
      </c>
      <c r="T355" s="197"/>
      <c r="U355" s="166" t="str">
        <f t="shared" si="152"/>
        <v xml:space="preserve"> </v>
      </c>
      <c r="V355" s="167">
        <f t="shared" si="158"/>
        <v>0</v>
      </c>
      <c r="W355" s="167">
        <f t="shared" si="153"/>
        <v>0</v>
      </c>
      <c r="X355" s="168" t="str">
        <f t="shared" si="145"/>
        <v xml:space="preserve"> </v>
      </c>
      <c r="Y355" s="164">
        <f t="shared" si="146"/>
        <v>16</v>
      </c>
      <c r="Z355" s="165">
        <f t="shared" si="159"/>
        <v>12</v>
      </c>
      <c r="AA355" s="166">
        <f t="shared" si="154"/>
        <v>16</v>
      </c>
      <c r="AB355" s="167">
        <f t="shared" si="160"/>
        <v>325</v>
      </c>
      <c r="AC355" s="167">
        <f t="shared" si="161"/>
        <v>4</v>
      </c>
      <c r="AD355" s="168">
        <f t="shared" si="147"/>
        <v>2.0507967999999996</v>
      </c>
    </row>
    <row r="356" spans="1:30" s="203" customFormat="1" ht="12.75" hidden="1">
      <c r="A356" s="189">
        <v>351</v>
      </c>
      <c r="B356" s="228" t="s">
        <v>184</v>
      </c>
      <c r="C356" s="229" t="s">
        <v>208</v>
      </c>
      <c r="D356" s="231" t="s">
        <v>17</v>
      </c>
      <c r="E356" s="166">
        <v>16</v>
      </c>
      <c r="F356" s="210">
        <v>10700</v>
      </c>
      <c r="G356" s="211">
        <v>4</v>
      </c>
      <c r="H356" s="194">
        <f t="shared" si="141"/>
        <v>68.193726208000001</v>
      </c>
      <c r="I356" s="195">
        <f t="shared" si="142"/>
        <v>16</v>
      </c>
      <c r="J356" s="196">
        <f t="shared" si="123"/>
        <v>1300</v>
      </c>
      <c r="K356" s="196">
        <f t="shared" si="143"/>
        <v>4</v>
      </c>
      <c r="L356" s="197">
        <f t="shared" si="144"/>
        <v>8.2031871999999986</v>
      </c>
      <c r="M356" s="195" t="str">
        <f t="shared" si="155"/>
        <v xml:space="preserve"> </v>
      </c>
      <c r="N356" s="196"/>
      <c r="O356" s="196"/>
      <c r="P356" s="197" t="str">
        <f t="shared" si="156"/>
        <v xml:space="preserve"> </v>
      </c>
      <c r="Q356" s="195"/>
      <c r="R356" s="196">
        <f t="shared" si="140"/>
        <v>1300</v>
      </c>
      <c r="S356" s="196">
        <f t="shared" si="157"/>
        <v>4</v>
      </c>
      <c r="T356" s="197"/>
      <c r="U356" s="166" t="str">
        <f t="shared" si="152"/>
        <v xml:space="preserve"> </v>
      </c>
      <c r="V356" s="167">
        <f t="shared" si="158"/>
        <v>0</v>
      </c>
      <c r="W356" s="167">
        <f t="shared" si="153"/>
        <v>0</v>
      </c>
      <c r="X356" s="168" t="str">
        <f t="shared" si="145"/>
        <v xml:space="preserve"> </v>
      </c>
      <c r="Y356" s="164">
        <f t="shared" si="146"/>
        <v>16</v>
      </c>
      <c r="Z356" s="165">
        <f t="shared" si="159"/>
        <v>8</v>
      </c>
      <c r="AA356" s="166">
        <f t="shared" si="154"/>
        <v>16</v>
      </c>
      <c r="AB356" s="167">
        <f t="shared" si="160"/>
        <v>350</v>
      </c>
      <c r="AC356" s="167">
        <f t="shared" si="161"/>
        <v>4</v>
      </c>
      <c r="AD356" s="168">
        <f t="shared" si="147"/>
        <v>2.2085504</v>
      </c>
    </row>
    <row r="357" spans="1:30" s="203" customFormat="1" ht="12.75" hidden="1">
      <c r="A357" s="189">
        <v>352</v>
      </c>
      <c r="B357" s="228" t="s">
        <v>184</v>
      </c>
      <c r="C357" s="229" t="s">
        <v>208</v>
      </c>
      <c r="D357" s="231" t="s">
        <v>17</v>
      </c>
      <c r="E357" s="166">
        <v>16</v>
      </c>
      <c r="F357" s="210">
        <v>11000</v>
      </c>
      <c r="G357" s="211">
        <v>6</v>
      </c>
      <c r="H357" s="194">
        <f t="shared" si="141"/>
        <v>105.15854975999999</v>
      </c>
      <c r="I357" s="195">
        <f t="shared" si="142"/>
        <v>16</v>
      </c>
      <c r="J357" s="196">
        <f t="shared" si="123"/>
        <v>1000</v>
      </c>
      <c r="K357" s="196">
        <f t="shared" si="143"/>
        <v>6</v>
      </c>
      <c r="L357" s="197">
        <f t="shared" si="144"/>
        <v>9.4652159999999981</v>
      </c>
      <c r="M357" s="195" t="str">
        <f t="shared" si="155"/>
        <v xml:space="preserve"> </v>
      </c>
      <c r="N357" s="196"/>
      <c r="O357" s="196"/>
      <c r="P357" s="197" t="str">
        <f t="shared" si="156"/>
        <v xml:space="preserve"> </v>
      </c>
      <c r="Q357" s="195"/>
      <c r="R357" s="196">
        <f t="shared" si="140"/>
        <v>1000</v>
      </c>
      <c r="S357" s="196">
        <f t="shared" si="157"/>
        <v>6</v>
      </c>
      <c r="T357" s="197"/>
      <c r="U357" s="166" t="str">
        <f t="shared" si="152"/>
        <v xml:space="preserve"> </v>
      </c>
      <c r="V357" s="167">
        <f t="shared" si="158"/>
        <v>0</v>
      </c>
      <c r="W357" s="167">
        <f t="shared" si="153"/>
        <v>0</v>
      </c>
      <c r="X357" s="168" t="str">
        <f t="shared" si="145"/>
        <v xml:space="preserve"> </v>
      </c>
      <c r="Y357" s="164">
        <f t="shared" si="146"/>
        <v>16</v>
      </c>
      <c r="Z357" s="165">
        <f t="shared" si="159"/>
        <v>12</v>
      </c>
      <c r="AA357" s="166">
        <f t="shared" si="154"/>
        <v>16</v>
      </c>
      <c r="AB357" s="167">
        <f t="shared" si="160"/>
        <v>50</v>
      </c>
      <c r="AC357" s="167">
        <f t="shared" si="161"/>
        <v>6</v>
      </c>
      <c r="AD357" s="168">
        <f t="shared" si="147"/>
        <v>0.47326079999999998</v>
      </c>
    </row>
    <row r="358" spans="1:30" s="203" customFormat="1" ht="12.75" hidden="1">
      <c r="A358" s="189">
        <v>353</v>
      </c>
      <c r="B358" s="228" t="s">
        <v>184</v>
      </c>
      <c r="C358" s="229" t="s">
        <v>208</v>
      </c>
      <c r="D358" s="231" t="s">
        <v>17</v>
      </c>
      <c r="E358" s="166">
        <v>16</v>
      </c>
      <c r="F358" s="210">
        <v>11200</v>
      </c>
      <c r="G358" s="211">
        <v>2</v>
      </c>
      <c r="H358" s="194">
        <f t="shared" si="141"/>
        <v>35.690174464000002</v>
      </c>
      <c r="I358" s="195">
        <f t="shared" si="142"/>
        <v>16</v>
      </c>
      <c r="J358" s="196">
        <f t="shared" si="123"/>
        <v>800</v>
      </c>
      <c r="K358" s="196">
        <f t="shared" si="143"/>
        <v>2</v>
      </c>
      <c r="L358" s="197">
        <f t="shared" si="144"/>
        <v>2.5240575999999999</v>
      </c>
      <c r="M358" s="195" t="str">
        <f t="shared" si="155"/>
        <v xml:space="preserve"> </v>
      </c>
      <c r="N358" s="196"/>
      <c r="O358" s="196"/>
      <c r="P358" s="197" t="str">
        <f t="shared" si="156"/>
        <v xml:space="preserve"> </v>
      </c>
      <c r="Q358" s="195"/>
      <c r="R358" s="196">
        <f t="shared" si="140"/>
        <v>800</v>
      </c>
      <c r="S358" s="196">
        <f t="shared" si="157"/>
        <v>2</v>
      </c>
      <c r="T358" s="197"/>
      <c r="U358" s="166" t="str">
        <f t="shared" si="152"/>
        <v xml:space="preserve"> </v>
      </c>
      <c r="V358" s="167">
        <f t="shared" si="158"/>
        <v>0</v>
      </c>
      <c r="W358" s="167">
        <f t="shared" si="153"/>
        <v>0</v>
      </c>
      <c r="X358" s="168" t="str">
        <f t="shared" si="145"/>
        <v xml:space="preserve"> </v>
      </c>
      <c r="Y358" s="164">
        <f t="shared" si="146"/>
        <v>16</v>
      </c>
      <c r="Z358" s="165">
        <f t="shared" si="159"/>
        <v>2</v>
      </c>
      <c r="AA358" s="166">
        <f t="shared" si="154"/>
        <v>16</v>
      </c>
      <c r="AB358" s="167">
        <f t="shared" si="160"/>
        <v>325</v>
      </c>
      <c r="AC358" s="167">
        <f t="shared" si="161"/>
        <v>2</v>
      </c>
      <c r="AD358" s="168">
        <f t="shared" si="147"/>
        <v>1.0253983999999998</v>
      </c>
    </row>
    <row r="359" spans="1:30" s="203" customFormat="1" ht="12.75" hidden="1">
      <c r="A359" s="189">
        <v>354</v>
      </c>
      <c r="B359" s="228" t="s">
        <v>184</v>
      </c>
      <c r="C359" s="229" t="s">
        <v>208</v>
      </c>
      <c r="D359" s="231" t="s">
        <v>17</v>
      </c>
      <c r="E359" s="166">
        <v>16</v>
      </c>
      <c r="F359" s="210">
        <v>11550</v>
      </c>
      <c r="G359" s="211">
        <v>2</v>
      </c>
      <c r="H359" s="194">
        <f t="shared" si="141"/>
        <v>36.805492416</v>
      </c>
      <c r="I359" s="195" t="str">
        <f t="shared" si="142"/>
        <v xml:space="preserve"> </v>
      </c>
      <c r="J359" s="196">
        <f t="shared" si="123"/>
        <v>0</v>
      </c>
      <c r="K359" s="196">
        <f t="shared" si="143"/>
        <v>0</v>
      </c>
      <c r="L359" s="197" t="str">
        <f t="shared" si="144"/>
        <v xml:space="preserve"> </v>
      </c>
      <c r="M359" s="195" t="str">
        <f t="shared" si="155"/>
        <v xml:space="preserve"> </v>
      </c>
      <c r="N359" s="196"/>
      <c r="O359" s="196"/>
      <c r="P359" s="197" t="str">
        <f t="shared" si="156"/>
        <v xml:space="preserve"> </v>
      </c>
      <c r="Q359" s="195"/>
      <c r="R359" s="196">
        <f t="shared" si="140"/>
        <v>0</v>
      </c>
      <c r="S359" s="196">
        <f t="shared" si="157"/>
        <v>0</v>
      </c>
      <c r="T359" s="197"/>
      <c r="U359" s="166">
        <f t="shared" si="152"/>
        <v>16</v>
      </c>
      <c r="V359" s="167">
        <f t="shared" si="158"/>
        <v>450</v>
      </c>
      <c r="W359" s="167">
        <f t="shared" si="153"/>
        <v>2</v>
      </c>
      <c r="X359" s="168">
        <f t="shared" si="145"/>
        <v>1.4197823999999999</v>
      </c>
      <c r="Y359" s="164" t="str">
        <f t="shared" si="146"/>
        <v xml:space="preserve"> </v>
      </c>
      <c r="Z359" s="165">
        <f t="shared" si="159"/>
        <v>0</v>
      </c>
      <c r="AA359" s="166">
        <f t="shared" si="154"/>
        <v>16</v>
      </c>
      <c r="AB359" s="167">
        <f t="shared" si="160"/>
        <v>450</v>
      </c>
      <c r="AC359" s="167">
        <f t="shared" si="161"/>
        <v>2</v>
      </c>
      <c r="AD359" s="168">
        <f t="shared" si="147"/>
        <v>1.4197823999999999</v>
      </c>
    </row>
    <row r="360" spans="1:30" s="203" customFormat="1" ht="12.75" hidden="1">
      <c r="A360" s="189">
        <v>355</v>
      </c>
      <c r="B360" s="228" t="s">
        <v>184</v>
      </c>
      <c r="C360" s="229" t="s">
        <v>208</v>
      </c>
      <c r="D360" s="231" t="s">
        <v>17</v>
      </c>
      <c r="E360" s="166">
        <v>16</v>
      </c>
      <c r="F360" s="210">
        <v>11650</v>
      </c>
      <c r="G360" s="211">
        <v>2</v>
      </c>
      <c r="H360" s="194">
        <f t="shared" si="141"/>
        <v>37.124154687999997</v>
      </c>
      <c r="I360" s="195" t="str">
        <f t="shared" si="142"/>
        <v xml:space="preserve"> </v>
      </c>
      <c r="J360" s="196">
        <f t="shared" si="123"/>
        <v>0</v>
      </c>
      <c r="K360" s="196">
        <f t="shared" si="143"/>
        <v>0</v>
      </c>
      <c r="L360" s="197" t="str">
        <f t="shared" si="144"/>
        <v xml:space="preserve"> </v>
      </c>
      <c r="M360" s="195" t="str">
        <f t="shared" si="155"/>
        <v xml:space="preserve"> </v>
      </c>
      <c r="N360" s="196"/>
      <c r="O360" s="196"/>
      <c r="P360" s="197" t="str">
        <f t="shared" si="156"/>
        <v xml:space="preserve"> </v>
      </c>
      <c r="Q360" s="195"/>
      <c r="R360" s="196">
        <f t="shared" si="140"/>
        <v>0</v>
      </c>
      <c r="S360" s="196">
        <f t="shared" si="157"/>
        <v>0</v>
      </c>
      <c r="T360" s="197"/>
      <c r="U360" s="166">
        <f t="shared" si="152"/>
        <v>16</v>
      </c>
      <c r="V360" s="167">
        <f t="shared" si="158"/>
        <v>350</v>
      </c>
      <c r="W360" s="167">
        <f t="shared" si="153"/>
        <v>2</v>
      </c>
      <c r="X360" s="168">
        <f t="shared" si="145"/>
        <v>1.1042752</v>
      </c>
      <c r="Y360" s="164" t="str">
        <f t="shared" si="146"/>
        <v xml:space="preserve"> </v>
      </c>
      <c r="Z360" s="165">
        <f t="shared" si="159"/>
        <v>0</v>
      </c>
      <c r="AA360" s="166">
        <f t="shared" si="154"/>
        <v>16</v>
      </c>
      <c r="AB360" s="167">
        <f t="shared" si="160"/>
        <v>350</v>
      </c>
      <c r="AC360" s="167">
        <f t="shared" si="161"/>
        <v>2</v>
      </c>
      <c r="AD360" s="168">
        <f t="shared" si="147"/>
        <v>1.1042752</v>
      </c>
    </row>
    <row r="361" spans="1:30" s="203" customFormat="1" ht="12.75" hidden="1">
      <c r="A361" s="189">
        <v>356</v>
      </c>
      <c r="B361" s="228" t="s">
        <v>184</v>
      </c>
      <c r="C361" s="229" t="s">
        <v>208</v>
      </c>
      <c r="D361" s="231" t="s">
        <v>17</v>
      </c>
      <c r="E361" s="166">
        <v>16</v>
      </c>
      <c r="F361" s="210">
        <v>10550</v>
      </c>
      <c r="G361" s="211">
        <v>2</v>
      </c>
      <c r="H361" s="194">
        <f t="shared" si="141"/>
        <v>33.618869695999997</v>
      </c>
      <c r="I361" s="195">
        <f t="shared" si="142"/>
        <v>16</v>
      </c>
      <c r="J361" s="196">
        <f t="shared" si="123"/>
        <v>1450</v>
      </c>
      <c r="K361" s="196">
        <f t="shared" si="143"/>
        <v>2</v>
      </c>
      <c r="L361" s="197">
        <f t="shared" si="144"/>
        <v>4.5748543999999995</v>
      </c>
      <c r="M361" s="195" t="str">
        <f t="shared" si="155"/>
        <v xml:space="preserve"> </v>
      </c>
      <c r="N361" s="196"/>
      <c r="O361" s="196"/>
      <c r="P361" s="197" t="str">
        <f t="shared" si="156"/>
        <v xml:space="preserve"> </v>
      </c>
      <c r="Q361" s="195"/>
      <c r="R361" s="196">
        <f t="shared" si="140"/>
        <v>1450</v>
      </c>
      <c r="S361" s="196">
        <f t="shared" si="157"/>
        <v>2</v>
      </c>
      <c r="T361" s="197"/>
      <c r="U361" s="166" t="str">
        <f t="shared" si="152"/>
        <v xml:space="preserve"> </v>
      </c>
      <c r="V361" s="167">
        <f t="shared" si="158"/>
        <v>0</v>
      </c>
      <c r="W361" s="167">
        <f t="shared" si="153"/>
        <v>0</v>
      </c>
      <c r="X361" s="168" t="str">
        <f t="shared" si="145"/>
        <v xml:space="preserve"> </v>
      </c>
      <c r="Y361" s="164">
        <f t="shared" si="146"/>
        <v>16</v>
      </c>
      <c r="Z361" s="165">
        <f t="shared" si="159"/>
        <v>6</v>
      </c>
      <c r="AA361" s="166">
        <f t="shared" si="154"/>
        <v>16</v>
      </c>
      <c r="AB361" s="167">
        <f t="shared" si="160"/>
        <v>25</v>
      </c>
      <c r="AC361" s="167">
        <f t="shared" si="161"/>
        <v>2</v>
      </c>
      <c r="AD361" s="168">
        <f t="shared" si="147"/>
        <v>7.8876799999999997E-2</v>
      </c>
    </row>
    <row r="362" spans="1:30" s="203" customFormat="1" ht="12.75" hidden="1">
      <c r="A362" s="189">
        <v>357</v>
      </c>
      <c r="B362" s="228" t="s">
        <v>184</v>
      </c>
      <c r="C362" s="229" t="s">
        <v>208</v>
      </c>
      <c r="D362" s="231" t="s">
        <v>17</v>
      </c>
      <c r="E362" s="166">
        <v>16</v>
      </c>
      <c r="F362" s="210">
        <v>10700</v>
      </c>
      <c r="G362" s="211">
        <v>2</v>
      </c>
      <c r="H362" s="194">
        <f t="shared" si="141"/>
        <v>34.096863104000001</v>
      </c>
      <c r="I362" s="195">
        <f t="shared" si="142"/>
        <v>16</v>
      </c>
      <c r="J362" s="196">
        <f t="shared" si="123"/>
        <v>1300</v>
      </c>
      <c r="K362" s="196">
        <f t="shared" si="143"/>
        <v>2</v>
      </c>
      <c r="L362" s="197">
        <f t="shared" si="144"/>
        <v>4.1015935999999993</v>
      </c>
      <c r="M362" s="195" t="str">
        <f t="shared" si="155"/>
        <v xml:space="preserve"> </v>
      </c>
      <c r="N362" s="196"/>
      <c r="O362" s="196"/>
      <c r="P362" s="197" t="str">
        <f t="shared" si="156"/>
        <v xml:space="preserve"> </v>
      </c>
      <c r="Q362" s="195"/>
      <c r="R362" s="196">
        <f t="shared" si="140"/>
        <v>1300</v>
      </c>
      <c r="S362" s="196">
        <f t="shared" si="157"/>
        <v>2</v>
      </c>
      <c r="T362" s="197"/>
      <c r="U362" s="166" t="str">
        <f t="shared" si="152"/>
        <v xml:space="preserve"> </v>
      </c>
      <c r="V362" s="167">
        <f t="shared" si="158"/>
        <v>0</v>
      </c>
      <c r="W362" s="167">
        <f t="shared" si="153"/>
        <v>0</v>
      </c>
      <c r="X362" s="168" t="str">
        <f t="shared" si="145"/>
        <v xml:space="preserve"> </v>
      </c>
      <c r="Y362" s="164">
        <f t="shared" si="146"/>
        <v>16</v>
      </c>
      <c r="Z362" s="165">
        <f t="shared" si="159"/>
        <v>4</v>
      </c>
      <c r="AA362" s="166">
        <f t="shared" si="154"/>
        <v>16</v>
      </c>
      <c r="AB362" s="167">
        <f t="shared" si="160"/>
        <v>350</v>
      </c>
      <c r="AC362" s="167">
        <f t="shared" si="161"/>
        <v>2</v>
      </c>
      <c r="AD362" s="168">
        <f t="shared" si="147"/>
        <v>1.1042752</v>
      </c>
    </row>
    <row r="363" spans="1:30" s="203" customFormat="1" ht="12.75" hidden="1">
      <c r="A363" s="189">
        <v>358</v>
      </c>
      <c r="B363" s="228" t="s">
        <v>184</v>
      </c>
      <c r="C363" s="229" t="s">
        <v>208</v>
      </c>
      <c r="D363" s="231" t="s">
        <v>17</v>
      </c>
      <c r="E363" s="166">
        <v>16</v>
      </c>
      <c r="F363" s="210">
        <v>7950</v>
      </c>
      <c r="G363" s="211">
        <v>4</v>
      </c>
      <c r="H363" s="194">
        <f t="shared" si="141"/>
        <v>50.667301247999994</v>
      </c>
      <c r="I363" s="195">
        <f t="shared" si="142"/>
        <v>16</v>
      </c>
      <c r="J363" s="196">
        <f t="shared" si="123"/>
        <v>4050</v>
      </c>
      <c r="K363" s="196">
        <f t="shared" si="143"/>
        <v>4</v>
      </c>
      <c r="L363" s="197">
        <f t="shared" si="144"/>
        <v>25.556083199999996</v>
      </c>
      <c r="M363" s="195" t="str">
        <f t="shared" si="155"/>
        <v xml:space="preserve"> </v>
      </c>
      <c r="N363" s="196"/>
      <c r="O363" s="196"/>
      <c r="P363" s="197" t="str">
        <f t="shared" si="156"/>
        <v xml:space="preserve"> </v>
      </c>
      <c r="Q363" s="195"/>
      <c r="R363" s="196">
        <f t="shared" si="140"/>
        <v>4050</v>
      </c>
      <c r="S363" s="196">
        <f t="shared" si="157"/>
        <v>4</v>
      </c>
      <c r="T363" s="197"/>
      <c r="U363" s="166" t="str">
        <f t="shared" si="152"/>
        <v xml:space="preserve"> </v>
      </c>
      <c r="V363" s="167">
        <f t="shared" si="158"/>
        <v>0</v>
      </c>
      <c r="W363" s="167">
        <f t="shared" si="153"/>
        <v>0</v>
      </c>
      <c r="X363" s="168" t="str">
        <f t="shared" si="145"/>
        <v xml:space="preserve"> </v>
      </c>
      <c r="Y363" s="164">
        <f t="shared" si="146"/>
        <v>16</v>
      </c>
      <c r="Z363" s="165">
        <f t="shared" si="159"/>
        <v>32</v>
      </c>
      <c r="AA363" s="166">
        <f t="shared" si="154"/>
        <v>16</v>
      </c>
      <c r="AB363" s="167">
        <f t="shared" si="160"/>
        <v>250</v>
      </c>
      <c r="AC363" s="167">
        <f t="shared" si="161"/>
        <v>4</v>
      </c>
      <c r="AD363" s="168">
        <f t="shared" si="147"/>
        <v>1.5775359999999998</v>
      </c>
    </row>
    <row r="364" spans="1:30" s="203" customFormat="1" ht="12.75" hidden="1">
      <c r="A364" s="189">
        <v>359</v>
      </c>
      <c r="B364" s="228" t="s">
        <v>184</v>
      </c>
      <c r="C364" s="229" t="s">
        <v>208</v>
      </c>
      <c r="D364" s="231" t="s">
        <v>17</v>
      </c>
      <c r="E364" s="166">
        <v>16</v>
      </c>
      <c r="F364" s="210">
        <v>8000</v>
      </c>
      <c r="G364" s="211">
        <v>12</v>
      </c>
      <c r="H364" s="194">
        <f t="shared" si="141"/>
        <v>152.95789055999998</v>
      </c>
      <c r="I364" s="195">
        <f t="shared" si="142"/>
        <v>16</v>
      </c>
      <c r="J364" s="196">
        <f t="shared" si="123"/>
        <v>4000</v>
      </c>
      <c r="K364" s="196">
        <f t="shared" si="143"/>
        <v>12</v>
      </c>
      <c r="L364" s="197">
        <f t="shared" si="144"/>
        <v>75.721727999999985</v>
      </c>
      <c r="M364" s="195" t="str">
        <f t="shared" si="155"/>
        <v xml:space="preserve"> </v>
      </c>
      <c r="N364" s="196"/>
      <c r="O364" s="196"/>
      <c r="P364" s="197" t="str">
        <f t="shared" si="156"/>
        <v xml:space="preserve"> </v>
      </c>
      <c r="Q364" s="195"/>
      <c r="R364" s="196">
        <f t="shared" si="140"/>
        <v>4000</v>
      </c>
      <c r="S364" s="196">
        <f t="shared" si="157"/>
        <v>12</v>
      </c>
      <c r="T364" s="197"/>
      <c r="U364" s="166" t="str">
        <f t="shared" si="152"/>
        <v xml:space="preserve"> </v>
      </c>
      <c r="V364" s="167">
        <f t="shared" si="158"/>
        <v>0</v>
      </c>
      <c r="W364" s="167">
        <f t="shared" si="153"/>
        <v>0</v>
      </c>
      <c r="X364" s="168" t="str">
        <f t="shared" si="145"/>
        <v xml:space="preserve"> </v>
      </c>
      <c r="Y364" s="164">
        <f t="shared" si="146"/>
        <v>16</v>
      </c>
      <c r="Z364" s="165">
        <f t="shared" si="159"/>
        <v>96</v>
      </c>
      <c r="AA364" s="166">
        <f t="shared" si="154"/>
        <v>16</v>
      </c>
      <c r="AB364" s="167">
        <f t="shared" si="160"/>
        <v>200</v>
      </c>
      <c r="AC364" s="167">
        <f t="shared" si="161"/>
        <v>12</v>
      </c>
      <c r="AD364" s="168">
        <f t="shared" si="147"/>
        <v>3.7860863999999999</v>
      </c>
    </row>
    <row r="365" spans="1:30" s="203" customFormat="1" ht="12.75" hidden="1">
      <c r="A365" s="189">
        <v>360</v>
      </c>
      <c r="B365" s="228" t="s">
        <v>184</v>
      </c>
      <c r="C365" s="229" t="s">
        <v>208</v>
      </c>
      <c r="D365" s="231" t="s">
        <v>17</v>
      </c>
      <c r="E365" s="166">
        <v>16</v>
      </c>
      <c r="F365" s="210">
        <v>8150</v>
      </c>
      <c r="G365" s="211">
        <v>3</v>
      </c>
      <c r="H365" s="194">
        <f t="shared" si="141"/>
        <v>38.956462752</v>
      </c>
      <c r="I365" s="195">
        <f t="shared" si="142"/>
        <v>16</v>
      </c>
      <c r="J365" s="196">
        <f t="shared" si="123"/>
        <v>3850</v>
      </c>
      <c r="K365" s="196">
        <f t="shared" si="143"/>
        <v>3</v>
      </c>
      <c r="L365" s="197">
        <f t="shared" si="144"/>
        <v>18.220540799999998</v>
      </c>
      <c r="M365" s="195" t="str">
        <f t="shared" si="155"/>
        <v xml:space="preserve"> </v>
      </c>
      <c r="N365" s="196"/>
      <c r="O365" s="196"/>
      <c r="P365" s="197" t="str">
        <f t="shared" si="156"/>
        <v xml:space="preserve"> </v>
      </c>
      <c r="Q365" s="195"/>
      <c r="R365" s="196">
        <f t="shared" si="140"/>
        <v>3850</v>
      </c>
      <c r="S365" s="196">
        <f t="shared" si="157"/>
        <v>3</v>
      </c>
      <c r="T365" s="197"/>
      <c r="U365" s="166" t="str">
        <f t="shared" si="152"/>
        <v xml:space="preserve"> </v>
      </c>
      <c r="V365" s="167">
        <f t="shared" si="158"/>
        <v>0</v>
      </c>
      <c r="W365" s="167">
        <f t="shared" si="153"/>
        <v>0</v>
      </c>
      <c r="X365" s="168" t="str">
        <f t="shared" si="145"/>
        <v xml:space="preserve"> </v>
      </c>
      <c r="Y365" s="164">
        <f t="shared" si="146"/>
        <v>16</v>
      </c>
      <c r="Z365" s="165">
        <f t="shared" si="159"/>
        <v>24</v>
      </c>
      <c r="AA365" s="166">
        <f t="shared" si="154"/>
        <v>16</v>
      </c>
      <c r="AB365" s="167">
        <f t="shared" si="160"/>
        <v>50</v>
      </c>
      <c r="AC365" s="167">
        <f t="shared" si="161"/>
        <v>3</v>
      </c>
      <c r="AD365" s="168">
        <f t="shared" si="147"/>
        <v>0.23663039999999999</v>
      </c>
    </row>
    <row r="366" spans="1:30" s="203" customFormat="1" ht="12.75" hidden="1">
      <c r="A366" s="189">
        <v>361</v>
      </c>
      <c r="B366" s="228" t="s">
        <v>184</v>
      </c>
      <c r="C366" s="229" t="s">
        <v>208</v>
      </c>
      <c r="D366" s="231" t="s">
        <v>17</v>
      </c>
      <c r="E366" s="166">
        <v>16</v>
      </c>
      <c r="F366" s="210">
        <v>8250</v>
      </c>
      <c r="G366" s="211">
        <v>17</v>
      </c>
      <c r="H366" s="194">
        <f t="shared" si="141"/>
        <v>223.46191823999999</v>
      </c>
      <c r="I366" s="195">
        <f t="shared" si="142"/>
        <v>16</v>
      </c>
      <c r="J366" s="196">
        <f t="shared" si="123"/>
        <v>3750</v>
      </c>
      <c r="K366" s="196">
        <f t="shared" si="143"/>
        <v>17</v>
      </c>
      <c r="L366" s="197">
        <f t="shared" si="144"/>
        <v>100.56792</v>
      </c>
      <c r="M366" s="195" t="str">
        <f t="shared" si="155"/>
        <v xml:space="preserve"> </v>
      </c>
      <c r="N366" s="196"/>
      <c r="O366" s="196"/>
      <c r="P366" s="197" t="str">
        <f t="shared" si="156"/>
        <v xml:space="preserve"> </v>
      </c>
      <c r="Q366" s="195"/>
      <c r="R366" s="196">
        <f t="shared" si="140"/>
        <v>3750</v>
      </c>
      <c r="S366" s="196">
        <f t="shared" si="157"/>
        <v>17</v>
      </c>
      <c r="T366" s="197"/>
      <c r="U366" s="166" t="str">
        <f t="shared" si="152"/>
        <v xml:space="preserve"> </v>
      </c>
      <c r="V366" s="167">
        <f t="shared" si="158"/>
        <v>0</v>
      </c>
      <c r="W366" s="167">
        <f t="shared" si="153"/>
        <v>0</v>
      </c>
      <c r="X366" s="168" t="str">
        <f t="shared" si="145"/>
        <v xml:space="preserve"> </v>
      </c>
      <c r="Y366" s="164">
        <f t="shared" si="146"/>
        <v>16</v>
      </c>
      <c r="Z366" s="165">
        <f t="shared" si="159"/>
        <v>119</v>
      </c>
      <c r="AA366" s="166">
        <f t="shared" si="154"/>
        <v>16</v>
      </c>
      <c r="AB366" s="167">
        <f t="shared" si="160"/>
        <v>425</v>
      </c>
      <c r="AC366" s="167">
        <f t="shared" si="161"/>
        <v>17</v>
      </c>
      <c r="AD366" s="168">
        <f t="shared" si="147"/>
        <v>11.397697599999999</v>
      </c>
    </row>
    <row r="367" spans="1:30" s="203" customFormat="1" ht="12.75" hidden="1">
      <c r="A367" s="189">
        <v>362</v>
      </c>
      <c r="B367" s="228" t="s">
        <v>184</v>
      </c>
      <c r="C367" s="229" t="s">
        <v>208</v>
      </c>
      <c r="D367" s="231" t="s">
        <v>17</v>
      </c>
      <c r="E367" s="166">
        <v>16</v>
      </c>
      <c r="F367" s="210">
        <v>8300</v>
      </c>
      <c r="G367" s="211">
        <v>12</v>
      </c>
      <c r="H367" s="194">
        <f t="shared" si="141"/>
        <v>158.69381145599999</v>
      </c>
      <c r="I367" s="195">
        <f t="shared" si="142"/>
        <v>16</v>
      </c>
      <c r="J367" s="196">
        <f t="shared" si="123"/>
        <v>3700</v>
      </c>
      <c r="K367" s="196">
        <f t="shared" si="143"/>
        <v>12</v>
      </c>
      <c r="L367" s="197">
        <f t="shared" si="144"/>
        <v>70.042598400000003</v>
      </c>
      <c r="M367" s="195" t="str">
        <f t="shared" si="155"/>
        <v xml:space="preserve"> </v>
      </c>
      <c r="N367" s="196"/>
      <c r="O367" s="196"/>
      <c r="P367" s="197" t="str">
        <f t="shared" si="156"/>
        <v xml:space="preserve"> </v>
      </c>
      <c r="Q367" s="195"/>
      <c r="R367" s="196">
        <f t="shared" si="140"/>
        <v>3700</v>
      </c>
      <c r="S367" s="196">
        <f t="shared" si="157"/>
        <v>12</v>
      </c>
      <c r="T367" s="197"/>
      <c r="U367" s="166" t="str">
        <f t="shared" si="152"/>
        <v xml:space="preserve"> </v>
      </c>
      <c r="V367" s="167">
        <f t="shared" si="158"/>
        <v>0</v>
      </c>
      <c r="W367" s="167">
        <f t="shared" si="153"/>
        <v>0</v>
      </c>
      <c r="X367" s="168" t="str">
        <f t="shared" si="145"/>
        <v xml:space="preserve"> </v>
      </c>
      <c r="Y367" s="164">
        <f t="shared" si="146"/>
        <v>16</v>
      </c>
      <c r="Z367" s="165">
        <f t="shared" si="159"/>
        <v>84</v>
      </c>
      <c r="AA367" s="166">
        <f t="shared" si="154"/>
        <v>16</v>
      </c>
      <c r="AB367" s="167">
        <f t="shared" si="160"/>
        <v>375</v>
      </c>
      <c r="AC367" s="167">
        <f t="shared" si="161"/>
        <v>12</v>
      </c>
      <c r="AD367" s="168">
        <f t="shared" si="147"/>
        <v>7.0989120000000003</v>
      </c>
    </row>
    <row r="368" spans="1:30" s="203" customFormat="1" ht="12.75" hidden="1">
      <c r="A368" s="189">
        <v>363</v>
      </c>
      <c r="B368" s="228" t="s">
        <v>184</v>
      </c>
      <c r="C368" s="229" t="s">
        <v>208</v>
      </c>
      <c r="D368" s="231" t="s">
        <v>17</v>
      </c>
      <c r="E368" s="166">
        <v>16</v>
      </c>
      <c r="F368" s="210">
        <v>8450</v>
      </c>
      <c r="G368" s="211">
        <v>3</v>
      </c>
      <c r="H368" s="194">
        <f t="shared" si="141"/>
        <v>40.390442975999996</v>
      </c>
      <c r="I368" s="195">
        <f t="shared" si="142"/>
        <v>16</v>
      </c>
      <c r="J368" s="196">
        <f t="shared" si="123"/>
        <v>3550</v>
      </c>
      <c r="K368" s="196">
        <f t="shared" si="143"/>
        <v>3</v>
      </c>
      <c r="L368" s="197">
        <f t="shared" si="144"/>
        <v>16.800758399999999</v>
      </c>
      <c r="M368" s="195" t="str">
        <f t="shared" si="155"/>
        <v xml:space="preserve"> </v>
      </c>
      <c r="N368" s="196"/>
      <c r="O368" s="196"/>
      <c r="P368" s="197" t="str">
        <f t="shared" si="156"/>
        <v xml:space="preserve"> </v>
      </c>
      <c r="Q368" s="195"/>
      <c r="R368" s="196">
        <f t="shared" si="140"/>
        <v>3550</v>
      </c>
      <c r="S368" s="196">
        <f t="shared" si="157"/>
        <v>3</v>
      </c>
      <c r="T368" s="197"/>
      <c r="U368" s="166" t="str">
        <f t="shared" si="152"/>
        <v xml:space="preserve"> </v>
      </c>
      <c r="V368" s="167">
        <f t="shared" si="158"/>
        <v>0</v>
      </c>
      <c r="W368" s="167">
        <f t="shared" si="153"/>
        <v>0</v>
      </c>
      <c r="X368" s="168" t="str">
        <f t="shared" si="145"/>
        <v xml:space="preserve"> </v>
      </c>
      <c r="Y368" s="164">
        <f t="shared" si="146"/>
        <v>16</v>
      </c>
      <c r="Z368" s="165">
        <f t="shared" si="159"/>
        <v>21</v>
      </c>
      <c r="AA368" s="166">
        <f t="shared" si="154"/>
        <v>16</v>
      </c>
      <c r="AB368" s="167">
        <f t="shared" si="160"/>
        <v>225</v>
      </c>
      <c r="AC368" s="167">
        <f t="shared" si="161"/>
        <v>3</v>
      </c>
      <c r="AD368" s="168">
        <f t="shared" si="147"/>
        <v>1.0648367999999999</v>
      </c>
    </row>
    <row r="369" spans="1:30" s="203" customFormat="1" ht="12.75" hidden="1">
      <c r="A369" s="189">
        <v>364</v>
      </c>
      <c r="B369" s="228" t="s">
        <v>184</v>
      </c>
      <c r="C369" s="229" t="s">
        <v>208</v>
      </c>
      <c r="D369" s="231" t="s">
        <v>17</v>
      </c>
      <c r="E369" s="166">
        <v>16</v>
      </c>
      <c r="F369" s="210">
        <v>8550</v>
      </c>
      <c r="G369" s="211">
        <v>13</v>
      </c>
      <c r="H369" s="194">
        <f t="shared" si="141"/>
        <v>177.09655766399999</v>
      </c>
      <c r="I369" s="195">
        <f t="shared" si="142"/>
        <v>16</v>
      </c>
      <c r="J369" s="196">
        <f t="shared" si="123"/>
        <v>3450</v>
      </c>
      <c r="K369" s="196">
        <f t="shared" si="143"/>
        <v>13</v>
      </c>
      <c r="L369" s="197">
        <f t="shared" si="144"/>
        <v>70.75248959999999</v>
      </c>
      <c r="M369" s="195" t="str">
        <f t="shared" si="155"/>
        <v xml:space="preserve"> </v>
      </c>
      <c r="N369" s="196"/>
      <c r="O369" s="196"/>
      <c r="P369" s="197" t="str">
        <f t="shared" si="156"/>
        <v xml:space="preserve"> </v>
      </c>
      <c r="Q369" s="195"/>
      <c r="R369" s="196">
        <f t="shared" si="140"/>
        <v>3450</v>
      </c>
      <c r="S369" s="196">
        <f t="shared" si="157"/>
        <v>13</v>
      </c>
      <c r="T369" s="197"/>
      <c r="U369" s="166" t="str">
        <f t="shared" si="152"/>
        <v xml:space="preserve"> </v>
      </c>
      <c r="V369" s="167">
        <f t="shared" si="158"/>
        <v>0</v>
      </c>
      <c r="W369" s="167">
        <f t="shared" si="153"/>
        <v>0</v>
      </c>
      <c r="X369" s="168" t="str">
        <f t="shared" si="145"/>
        <v xml:space="preserve"> </v>
      </c>
      <c r="Y369" s="164">
        <f t="shared" si="146"/>
        <v>16</v>
      </c>
      <c r="Z369" s="165">
        <f t="shared" si="159"/>
        <v>91</v>
      </c>
      <c r="AA369" s="166">
        <f t="shared" si="154"/>
        <v>16</v>
      </c>
      <c r="AB369" s="167">
        <f t="shared" si="160"/>
        <v>125</v>
      </c>
      <c r="AC369" s="167">
        <f t="shared" si="161"/>
        <v>13</v>
      </c>
      <c r="AD369" s="168">
        <f t="shared" si="147"/>
        <v>2.5634959999999998</v>
      </c>
    </row>
    <row r="370" spans="1:30" s="203" customFormat="1" ht="12.75" hidden="1">
      <c r="A370" s="189">
        <v>365</v>
      </c>
      <c r="B370" s="228" t="s">
        <v>184</v>
      </c>
      <c r="C370" s="229" t="s">
        <v>208</v>
      </c>
      <c r="D370" s="231" t="s">
        <v>17</v>
      </c>
      <c r="E370" s="166">
        <v>16</v>
      </c>
      <c r="F370" s="210">
        <v>8750</v>
      </c>
      <c r="G370" s="211">
        <v>4</v>
      </c>
      <c r="H370" s="194">
        <f t="shared" si="141"/>
        <v>55.765897599999995</v>
      </c>
      <c r="I370" s="195">
        <f t="shared" si="142"/>
        <v>16</v>
      </c>
      <c r="J370" s="196">
        <f t="shared" si="123"/>
        <v>3250</v>
      </c>
      <c r="K370" s="196">
        <f t="shared" si="143"/>
        <v>4</v>
      </c>
      <c r="L370" s="197">
        <f t="shared" si="144"/>
        <v>20.507967999999998</v>
      </c>
      <c r="M370" s="195" t="str">
        <f t="shared" si="155"/>
        <v xml:space="preserve"> </v>
      </c>
      <c r="N370" s="196"/>
      <c r="O370" s="196"/>
      <c r="P370" s="197" t="str">
        <f t="shared" si="156"/>
        <v xml:space="preserve"> </v>
      </c>
      <c r="Q370" s="195"/>
      <c r="R370" s="196">
        <f t="shared" si="140"/>
        <v>3250</v>
      </c>
      <c r="S370" s="196">
        <f t="shared" si="157"/>
        <v>4</v>
      </c>
      <c r="T370" s="197"/>
      <c r="U370" s="166" t="str">
        <f t="shared" si="152"/>
        <v xml:space="preserve"> </v>
      </c>
      <c r="V370" s="167">
        <f t="shared" si="158"/>
        <v>0</v>
      </c>
      <c r="W370" s="167">
        <f t="shared" si="153"/>
        <v>0</v>
      </c>
      <c r="X370" s="168" t="str">
        <f t="shared" si="145"/>
        <v xml:space="preserve"> </v>
      </c>
      <c r="Y370" s="164">
        <f t="shared" si="146"/>
        <v>16</v>
      </c>
      <c r="Z370" s="165">
        <f t="shared" si="159"/>
        <v>24</v>
      </c>
      <c r="AA370" s="166">
        <f t="shared" si="154"/>
        <v>16</v>
      </c>
      <c r="AB370" s="167">
        <f t="shared" si="160"/>
        <v>400</v>
      </c>
      <c r="AC370" s="167">
        <f t="shared" si="161"/>
        <v>4</v>
      </c>
      <c r="AD370" s="168">
        <f t="shared" si="147"/>
        <v>2.5240575999999999</v>
      </c>
    </row>
    <row r="371" spans="1:30" s="203" customFormat="1" ht="12.75" hidden="1">
      <c r="A371" s="189">
        <v>366</v>
      </c>
      <c r="B371" s="228" t="s">
        <v>184</v>
      </c>
      <c r="C371" s="229" t="s">
        <v>208</v>
      </c>
      <c r="D371" s="231" t="s">
        <v>17</v>
      </c>
      <c r="E371" s="166">
        <v>16</v>
      </c>
      <c r="F371" s="210">
        <v>8800</v>
      </c>
      <c r="G371" s="211">
        <v>4</v>
      </c>
      <c r="H371" s="194">
        <f t="shared" si="141"/>
        <v>56.084559871999993</v>
      </c>
      <c r="I371" s="195">
        <f t="shared" si="142"/>
        <v>16</v>
      </c>
      <c r="J371" s="196">
        <f t="shared" si="123"/>
        <v>3200</v>
      </c>
      <c r="K371" s="196">
        <f t="shared" si="143"/>
        <v>4</v>
      </c>
      <c r="L371" s="197">
        <f t="shared" si="144"/>
        <v>20.192460799999999</v>
      </c>
      <c r="M371" s="195" t="str">
        <f t="shared" si="155"/>
        <v xml:space="preserve"> </v>
      </c>
      <c r="N371" s="196"/>
      <c r="O371" s="196"/>
      <c r="P371" s="197" t="str">
        <f t="shared" si="156"/>
        <v xml:space="preserve"> </v>
      </c>
      <c r="Q371" s="195"/>
      <c r="R371" s="196">
        <f t="shared" ref="R371:R425" si="164">IF($E371=25,IF((12000-$F371-N371)&gt;=787,12000-$F371-N371,0),IF($E371=20,IF((12000-$F371-N371)&gt;=600,12000-$F371-N371,0),IF($E371=16,IF((12000-$F371-N371)&gt;=475,12000-$F371-N371,0),0)))</f>
        <v>3200</v>
      </c>
      <c r="S371" s="196">
        <f t="shared" si="157"/>
        <v>4</v>
      </c>
      <c r="T371" s="197"/>
      <c r="U371" s="166" t="str">
        <f t="shared" si="152"/>
        <v xml:space="preserve"> </v>
      </c>
      <c r="V371" s="167">
        <f t="shared" si="158"/>
        <v>0</v>
      </c>
      <c r="W371" s="167">
        <f t="shared" si="153"/>
        <v>0</v>
      </c>
      <c r="X371" s="168" t="str">
        <f t="shared" si="145"/>
        <v xml:space="preserve"> </v>
      </c>
      <c r="Y371" s="164">
        <f t="shared" si="146"/>
        <v>16</v>
      </c>
      <c r="Z371" s="165">
        <f t="shared" si="159"/>
        <v>24</v>
      </c>
      <c r="AA371" s="166">
        <f t="shared" si="154"/>
        <v>16</v>
      </c>
      <c r="AB371" s="167">
        <f t="shared" si="160"/>
        <v>350</v>
      </c>
      <c r="AC371" s="167">
        <f t="shared" si="161"/>
        <v>4</v>
      </c>
      <c r="AD371" s="168">
        <f t="shared" si="147"/>
        <v>2.2085504</v>
      </c>
    </row>
    <row r="372" spans="1:30" s="203" customFormat="1" ht="12.75" hidden="1">
      <c r="A372" s="189">
        <v>367</v>
      </c>
      <c r="B372" s="228" t="s">
        <v>184</v>
      </c>
      <c r="C372" s="229" t="s">
        <v>208</v>
      </c>
      <c r="D372" s="231" t="s">
        <v>17</v>
      </c>
      <c r="E372" s="166">
        <v>16</v>
      </c>
      <c r="F372" s="210">
        <v>8900</v>
      </c>
      <c r="G372" s="211">
        <v>2</v>
      </c>
      <c r="H372" s="194">
        <f t="shared" si="141"/>
        <v>28.360942207999997</v>
      </c>
      <c r="I372" s="195">
        <f t="shared" si="142"/>
        <v>16</v>
      </c>
      <c r="J372" s="196">
        <f t="shared" si="123"/>
        <v>3100</v>
      </c>
      <c r="K372" s="196">
        <f t="shared" si="143"/>
        <v>2</v>
      </c>
      <c r="L372" s="197">
        <f t="shared" si="144"/>
        <v>9.7807231999999988</v>
      </c>
      <c r="M372" s="195" t="str">
        <f t="shared" si="155"/>
        <v xml:space="preserve"> </v>
      </c>
      <c r="N372" s="196"/>
      <c r="O372" s="196"/>
      <c r="P372" s="197" t="str">
        <f t="shared" si="156"/>
        <v xml:space="preserve"> </v>
      </c>
      <c r="Q372" s="195"/>
      <c r="R372" s="196">
        <f t="shared" si="164"/>
        <v>3100</v>
      </c>
      <c r="S372" s="196">
        <f t="shared" si="157"/>
        <v>2</v>
      </c>
      <c r="T372" s="197"/>
      <c r="U372" s="166" t="str">
        <f t="shared" si="152"/>
        <v xml:space="preserve"> </v>
      </c>
      <c r="V372" s="167">
        <f t="shared" si="158"/>
        <v>0</v>
      </c>
      <c r="W372" s="167">
        <f t="shared" si="153"/>
        <v>0</v>
      </c>
      <c r="X372" s="168" t="str">
        <f t="shared" si="145"/>
        <v xml:space="preserve"> </v>
      </c>
      <c r="Y372" s="164">
        <f t="shared" si="146"/>
        <v>16</v>
      </c>
      <c r="Z372" s="165">
        <f t="shared" si="159"/>
        <v>12</v>
      </c>
      <c r="AA372" s="166">
        <f t="shared" si="154"/>
        <v>16</v>
      </c>
      <c r="AB372" s="167">
        <f t="shared" si="160"/>
        <v>250</v>
      </c>
      <c r="AC372" s="167">
        <f t="shared" si="161"/>
        <v>2</v>
      </c>
      <c r="AD372" s="168">
        <f t="shared" si="147"/>
        <v>0.78876799999999991</v>
      </c>
    </row>
    <row r="373" spans="1:30" s="203" customFormat="1" ht="12.75" hidden="1">
      <c r="A373" s="189">
        <v>368</v>
      </c>
      <c r="B373" s="228" t="s">
        <v>184</v>
      </c>
      <c r="C373" s="229" t="s">
        <v>208</v>
      </c>
      <c r="D373" s="231" t="s">
        <v>17</v>
      </c>
      <c r="E373" s="166">
        <v>16</v>
      </c>
      <c r="F373" s="210">
        <v>9050</v>
      </c>
      <c r="G373" s="211">
        <v>4</v>
      </c>
      <c r="H373" s="194">
        <f t="shared" si="141"/>
        <v>57.677871231999994</v>
      </c>
      <c r="I373" s="195">
        <f t="shared" si="142"/>
        <v>16</v>
      </c>
      <c r="J373" s="196">
        <f t="shared" si="123"/>
        <v>2950</v>
      </c>
      <c r="K373" s="196">
        <f t="shared" si="143"/>
        <v>4</v>
      </c>
      <c r="L373" s="197">
        <f t="shared" si="144"/>
        <v>18.614924799999997</v>
      </c>
      <c r="M373" s="195" t="str">
        <f t="shared" si="155"/>
        <v xml:space="preserve"> </v>
      </c>
      <c r="N373" s="196"/>
      <c r="O373" s="196"/>
      <c r="P373" s="197" t="str">
        <f t="shared" si="156"/>
        <v xml:space="preserve"> </v>
      </c>
      <c r="Q373" s="195"/>
      <c r="R373" s="196">
        <f t="shared" si="164"/>
        <v>2950</v>
      </c>
      <c r="S373" s="196">
        <f t="shared" si="157"/>
        <v>4</v>
      </c>
      <c r="T373" s="197"/>
      <c r="U373" s="166" t="str">
        <f t="shared" si="152"/>
        <v xml:space="preserve"> </v>
      </c>
      <c r="V373" s="167">
        <f t="shared" si="158"/>
        <v>0</v>
      </c>
      <c r="W373" s="167">
        <f t="shared" si="153"/>
        <v>0</v>
      </c>
      <c r="X373" s="168" t="str">
        <f t="shared" si="145"/>
        <v xml:space="preserve"> </v>
      </c>
      <c r="Y373" s="164">
        <f t="shared" si="146"/>
        <v>16</v>
      </c>
      <c r="Z373" s="165">
        <f t="shared" si="159"/>
        <v>24</v>
      </c>
      <c r="AA373" s="166">
        <f t="shared" si="154"/>
        <v>16</v>
      </c>
      <c r="AB373" s="167">
        <f t="shared" si="160"/>
        <v>100</v>
      </c>
      <c r="AC373" s="167">
        <f t="shared" si="161"/>
        <v>4</v>
      </c>
      <c r="AD373" s="168">
        <f t="shared" si="147"/>
        <v>0.63101439999999998</v>
      </c>
    </row>
    <row r="374" spans="1:30" s="203" customFormat="1" ht="12.75" hidden="1">
      <c r="A374" s="189">
        <v>369</v>
      </c>
      <c r="B374" s="228" t="s">
        <v>184</v>
      </c>
      <c r="C374" s="229" t="s">
        <v>208</v>
      </c>
      <c r="D374" s="231" t="s">
        <v>17</v>
      </c>
      <c r="E374" s="166">
        <v>16</v>
      </c>
      <c r="F374" s="210">
        <v>9100</v>
      </c>
      <c r="G374" s="211">
        <v>2</v>
      </c>
      <c r="H374" s="194">
        <f t="shared" si="141"/>
        <v>28.998266751999996</v>
      </c>
      <c r="I374" s="195">
        <f t="shared" si="142"/>
        <v>16</v>
      </c>
      <c r="J374" s="196">
        <f t="shared" si="123"/>
        <v>2900</v>
      </c>
      <c r="K374" s="196">
        <f t="shared" si="143"/>
        <v>2</v>
      </c>
      <c r="L374" s="197">
        <f t="shared" si="144"/>
        <v>9.1497087999999991</v>
      </c>
      <c r="M374" s="195" t="str">
        <f t="shared" si="155"/>
        <v xml:space="preserve"> </v>
      </c>
      <c r="N374" s="196"/>
      <c r="O374" s="196"/>
      <c r="P374" s="197" t="str">
        <f t="shared" si="156"/>
        <v xml:space="preserve"> </v>
      </c>
      <c r="Q374" s="195"/>
      <c r="R374" s="196">
        <f t="shared" si="164"/>
        <v>2900</v>
      </c>
      <c r="S374" s="196">
        <f t="shared" si="157"/>
        <v>2</v>
      </c>
      <c r="T374" s="197"/>
      <c r="U374" s="166" t="str">
        <f t="shared" si="152"/>
        <v xml:space="preserve"> </v>
      </c>
      <c r="V374" s="167">
        <f t="shared" si="158"/>
        <v>0</v>
      </c>
      <c r="W374" s="167">
        <f t="shared" si="153"/>
        <v>0</v>
      </c>
      <c r="X374" s="168" t="str">
        <f t="shared" si="145"/>
        <v xml:space="preserve"> </v>
      </c>
      <c r="Y374" s="164">
        <f t="shared" si="146"/>
        <v>16</v>
      </c>
      <c r="Z374" s="165">
        <f t="shared" si="159"/>
        <v>12</v>
      </c>
      <c r="AA374" s="166">
        <f t="shared" si="154"/>
        <v>16</v>
      </c>
      <c r="AB374" s="167">
        <f t="shared" si="160"/>
        <v>50</v>
      </c>
      <c r="AC374" s="167">
        <f t="shared" si="161"/>
        <v>2</v>
      </c>
      <c r="AD374" s="168">
        <f t="shared" si="147"/>
        <v>0.15775359999999999</v>
      </c>
    </row>
    <row r="375" spans="1:30" s="203" customFormat="1" ht="12.75" hidden="1">
      <c r="A375" s="189">
        <v>370</v>
      </c>
      <c r="B375" s="228" t="s">
        <v>184</v>
      </c>
      <c r="C375" s="229" t="s">
        <v>208</v>
      </c>
      <c r="D375" s="231" t="s">
        <v>17</v>
      </c>
      <c r="E375" s="166">
        <v>16</v>
      </c>
      <c r="F375" s="210">
        <v>9250</v>
      </c>
      <c r="G375" s="211">
        <v>16</v>
      </c>
      <c r="H375" s="194">
        <f t="shared" si="141"/>
        <v>235.81008127999999</v>
      </c>
      <c r="I375" s="195">
        <f t="shared" si="142"/>
        <v>16</v>
      </c>
      <c r="J375" s="196">
        <f t="shared" si="123"/>
        <v>2750</v>
      </c>
      <c r="K375" s="196">
        <f t="shared" si="143"/>
        <v>16</v>
      </c>
      <c r="L375" s="197">
        <f t="shared" si="144"/>
        <v>69.411583999999991</v>
      </c>
      <c r="M375" s="195" t="str">
        <f t="shared" si="155"/>
        <v xml:space="preserve"> </v>
      </c>
      <c r="N375" s="196"/>
      <c r="O375" s="196"/>
      <c r="P375" s="197" t="str">
        <f t="shared" si="156"/>
        <v xml:space="preserve"> </v>
      </c>
      <c r="Q375" s="195"/>
      <c r="R375" s="196">
        <f t="shared" si="164"/>
        <v>2750</v>
      </c>
      <c r="S375" s="196">
        <f t="shared" si="157"/>
        <v>16</v>
      </c>
      <c r="T375" s="197"/>
      <c r="U375" s="166" t="str">
        <f t="shared" si="152"/>
        <v xml:space="preserve"> </v>
      </c>
      <c r="V375" s="167">
        <f t="shared" si="158"/>
        <v>0</v>
      </c>
      <c r="W375" s="167">
        <f t="shared" si="153"/>
        <v>0</v>
      </c>
      <c r="X375" s="168" t="str">
        <f t="shared" si="145"/>
        <v xml:space="preserve"> </v>
      </c>
      <c r="Y375" s="164">
        <f t="shared" si="146"/>
        <v>16</v>
      </c>
      <c r="Z375" s="165">
        <f t="shared" si="159"/>
        <v>80</v>
      </c>
      <c r="AA375" s="166">
        <f t="shared" si="154"/>
        <v>16</v>
      </c>
      <c r="AB375" s="167">
        <f t="shared" si="160"/>
        <v>375</v>
      </c>
      <c r="AC375" s="167">
        <f t="shared" si="161"/>
        <v>16</v>
      </c>
      <c r="AD375" s="168">
        <f t="shared" si="147"/>
        <v>9.4652159999999999</v>
      </c>
    </row>
    <row r="376" spans="1:30" s="203" customFormat="1" ht="12.75" hidden="1">
      <c r="A376" s="189">
        <v>371</v>
      </c>
      <c r="B376" s="228" t="s">
        <v>184</v>
      </c>
      <c r="C376" s="229" t="s">
        <v>208</v>
      </c>
      <c r="D376" s="231" t="s">
        <v>17</v>
      </c>
      <c r="E376" s="166">
        <v>16</v>
      </c>
      <c r="F376" s="210">
        <v>9300</v>
      </c>
      <c r="G376" s="211">
        <v>4</v>
      </c>
      <c r="H376" s="194">
        <f t="shared" si="141"/>
        <v>59.271182591999995</v>
      </c>
      <c r="I376" s="195">
        <f t="shared" si="142"/>
        <v>16</v>
      </c>
      <c r="J376" s="196">
        <f t="shared" si="123"/>
        <v>2700</v>
      </c>
      <c r="K376" s="196">
        <f t="shared" si="143"/>
        <v>4</v>
      </c>
      <c r="L376" s="197">
        <f t="shared" si="144"/>
        <v>17.037388799999999</v>
      </c>
      <c r="M376" s="195" t="str">
        <f t="shared" si="155"/>
        <v xml:space="preserve"> </v>
      </c>
      <c r="N376" s="196"/>
      <c r="O376" s="196"/>
      <c r="P376" s="197" t="str">
        <f t="shared" si="156"/>
        <v xml:space="preserve"> </v>
      </c>
      <c r="Q376" s="195"/>
      <c r="R376" s="196">
        <f t="shared" si="164"/>
        <v>2700</v>
      </c>
      <c r="S376" s="196">
        <f t="shared" si="157"/>
        <v>4</v>
      </c>
      <c r="T376" s="197"/>
      <c r="U376" s="166" t="str">
        <f t="shared" si="152"/>
        <v xml:space="preserve"> </v>
      </c>
      <c r="V376" s="167">
        <f t="shared" si="158"/>
        <v>0</v>
      </c>
      <c r="W376" s="167">
        <f t="shared" si="153"/>
        <v>0</v>
      </c>
      <c r="X376" s="168" t="str">
        <f t="shared" si="145"/>
        <v xml:space="preserve"> </v>
      </c>
      <c r="Y376" s="164">
        <f t="shared" si="146"/>
        <v>16</v>
      </c>
      <c r="Z376" s="165">
        <f t="shared" si="159"/>
        <v>20</v>
      </c>
      <c r="AA376" s="166">
        <f t="shared" si="154"/>
        <v>16</v>
      </c>
      <c r="AB376" s="167">
        <f t="shared" si="160"/>
        <v>325</v>
      </c>
      <c r="AC376" s="167">
        <f t="shared" si="161"/>
        <v>4</v>
      </c>
      <c r="AD376" s="168">
        <f t="shared" si="147"/>
        <v>2.0507967999999996</v>
      </c>
    </row>
    <row r="377" spans="1:30" s="203" customFormat="1" ht="12.75" hidden="1">
      <c r="A377" s="189">
        <v>372</v>
      </c>
      <c r="B377" s="228" t="s">
        <v>184</v>
      </c>
      <c r="C377" s="229" t="s">
        <v>208</v>
      </c>
      <c r="D377" s="231" t="s">
        <v>17</v>
      </c>
      <c r="E377" s="166">
        <v>16</v>
      </c>
      <c r="F377" s="210">
        <v>9350</v>
      </c>
      <c r="G377" s="211">
        <v>4</v>
      </c>
      <c r="H377" s="194">
        <f t="shared" si="141"/>
        <v>59.589844863999993</v>
      </c>
      <c r="I377" s="195">
        <f t="shared" si="142"/>
        <v>16</v>
      </c>
      <c r="J377" s="196">
        <f t="shared" si="123"/>
        <v>2650</v>
      </c>
      <c r="K377" s="196">
        <f t="shared" si="143"/>
        <v>4</v>
      </c>
      <c r="L377" s="197">
        <f t="shared" si="144"/>
        <v>16.7218816</v>
      </c>
      <c r="M377" s="195" t="str">
        <f t="shared" si="155"/>
        <v xml:space="preserve"> </v>
      </c>
      <c r="N377" s="196"/>
      <c r="O377" s="196"/>
      <c r="P377" s="197" t="str">
        <f t="shared" si="156"/>
        <v xml:space="preserve"> </v>
      </c>
      <c r="Q377" s="195"/>
      <c r="R377" s="196">
        <f t="shared" si="164"/>
        <v>2650</v>
      </c>
      <c r="S377" s="196">
        <f t="shared" si="157"/>
        <v>4</v>
      </c>
      <c r="T377" s="197"/>
      <c r="U377" s="166" t="str">
        <f t="shared" si="152"/>
        <v xml:space="preserve"> </v>
      </c>
      <c r="V377" s="167">
        <f t="shared" si="158"/>
        <v>0</v>
      </c>
      <c r="W377" s="167">
        <f t="shared" si="153"/>
        <v>0</v>
      </c>
      <c r="X377" s="168" t="str">
        <f t="shared" si="145"/>
        <v xml:space="preserve"> </v>
      </c>
      <c r="Y377" s="164">
        <f t="shared" si="146"/>
        <v>16</v>
      </c>
      <c r="Z377" s="165">
        <f t="shared" si="159"/>
        <v>20</v>
      </c>
      <c r="AA377" s="166">
        <f t="shared" si="154"/>
        <v>16</v>
      </c>
      <c r="AB377" s="167">
        <f t="shared" si="160"/>
        <v>275</v>
      </c>
      <c r="AC377" s="167">
        <f t="shared" si="161"/>
        <v>4</v>
      </c>
      <c r="AD377" s="168">
        <f t="shared" si="147"/>
        <v>1.7352895999999998</v>
      </c>
    </row>
    <row r="378" spans="1:30" s="203" customFormat="1" ht="12.75" hidden="1">
      <c r="A378" s="189">
        <v>373</v>
      </c>
      <c r="B378" s="228" t="s">
        <v>184</v>
      </c>
      <c r="C378" s="229" t="s">
        <v>208</v>
      </c>
      <c r="D378" s="231" t="s">
        <v>17</v>
      </c>
      <c r="E378" s="166">
        <v>16</v>
      </c>
      <c r="F378" s="210">
        <v>9400</v>
      </c>
      <c r="G378" s="211">
        <v>4</v>
      </c>
      <c r="H378" s="194">
        <f t="shared" si="141"/>
        <v>59.908507135999997</v>
      </c>
      <c r="I378" s="195">
        <f t="shared" si="142"/>
        <v>16</v>
      </c>
      <c r="J378" s="196">
        <f t="shared" si="123"/>
        <v>2600</v>
      </c>
      <c r="K378" s="196">
        <f t="shared" si="143"/>
        <v>4</v>
      </c>
      <c r="L378" s="197">
        <f t="shared" si="144"/>
        <v>16.406374399999997</v>
      </c>
      <c r="M378" s="195" t="str">
        <f t="shared" si="155"/>
        <v xml:space="preserve"> </v>
      </c>
      <c r="N378" s="196"/>
      <c r="O378" s="196"/>
      <c r="P378" s="197" t="str">
        <f t="shared" si="156"/>
        <v xml:space="preserve"> </v>
      </c>
      <c r="Q378" s="195"/>
      <c r="R378" s="196">
        <f t="shared" si="164"/>
        <v>2600</v>
      </c>
      <c r="S378" s="196">
        <f t="shared" si="157"/>
        <v>4</v>
      </c>
      <c r="T378" s="197"/>
      <c r="U378" s="166" t="str">
        <f t="shared" si="152"/>
        <v xml:space="preserve"> </v>
      </c>
      <c r="V378" s="167">
        <f t="shared" si="158"/>
        <v>0</v>
      </c>
      <c r="W378" s="167">
        <f t="shared" si="153"/>
        <v>0</v>
      </c>
      <c r="X378" s="168" t="str">
        <f t="shared" si="145"/>
        <v xml:space="preserve"> </v>
      </c>
      <c r="Y378" s="164">
        <f t="shared" si="146"/>
        <v>16</v>
      </c>
      <c r="Z378" s="165">
        <f t="shared" si="159"/>
        <v>20</v>
      </c>
      <c r="AA378" s="166">
        <f t="shared" si="154"/>
        <v>16</v>
      </c>
      <c r="AB378" s="167">
        <f t="shared" si="160"/>
        <v>225</v>
      </c>
      <c r="AC378" s="167">
        <f t="shared" si="161"/>
        <v>4</v>
      </c>
      <c r="AD378" s="168">
        <f t="shared" si="147"/>
        <v>1.4197823999999999</v>
      </c>
    </row>
    <row r="379" spans="1:30" s="203" customFormat="1" ht="12.75" hidden="1">
      <c r="A379" s="189">
        <v>374</v>
      </c>
      <c r="B379" s="228" t="s">
        <v>184</v>
      </c>
      <c r="C379" s="229" t="s">
        <v>208</v>
      </c>
      <c r="D379" s="231" t="s">
        <v>17</v>
      </c>
      <c r="E379" s="166">
        <v>16</v>
      </c>
      <c r="F379" s="210">
        <v>9650</v>
      </c>
      <c r="G379" s="211">
        <v>4</v>
      </c>
      <c r="H379" s="194">
        <f t="shared" si="141"/>
        <v>61.501818495999999</v>
      </c>
      <c r="I379" s="195">
        <f t="shared" si="142"/>
        <v>16</v>
      </c>
      <c r="J379" s="196">
        <f t="shared" si="123"/>
        <v>2350</v>
      </c>
      <c r="K379" s="196">
        <f t="shared" si="143"/>
        <v>4</v>
      </c>
      <c r="L379" s="197">
        <f t="shared" si="144"/>
        <v>14.828838399999999</v>
      </c>
      <c r="M379" s="195" t="str">
        <f t="shared" si="155"/>
        <v xml:space="preserve"> </v>
      </c>
      <c r="N379" s="196"/>
      <c r="O379" s="196"/>
      <c r="P379" s="197" t="str">
        <f t="shared" si="156"/>
        <v xml:space="preserve"> </v>
      </c>
      <c r="Q379" s="195"/>
      <c r="R379" s="196">
        <f t="shared" si="164"/>
        <v>2350</v>
      </c>
      <c r="S379" s="196">
        <f t="shared" si="157"/>
        <v>4</v>
      </c>
      <c r="T379" s="197"/>
      <c r="U379" s="166" t="str">
        <f t="shared" si="152"/>
        <v xml:space="preserve"> </v>
      </c>
      <c r="V379" s="167">
        <f t="shared" si="158"/>
        <v>0</v>
      </c>
      <c r="W379" s="167">
        <f t="shared" si="153"/>
        <v>0</v>
      </c>
      <c r="X379" s="168" t="str">
        <f t="shared" si="145"/>
        <v xml:space="preserve"> </v>
      </c>
      <c r="Y379" s="164">
        <f t="shared" si="146"/>
        <v>16</v>
      </c>
      <c r="Z379" s="165">
        <f t="shared" si="159"/>
        <v>16</v>
      </c>
      <c r="AA379" s="166">
        <f t="shared" si="154"/>
        <v>16</v>
      </c>
      <c r="AB379" s="167">
        <f t="shared" si="160"/>
        <v>450</v>
      </c>
      <c r="AC379" s="167">
        <f t="shared" si="161"/>
        <v>4</v>
      </c>
      <c r="AD379" s="168">
        <f t="shared" si="147"/>
        <v>2.8395647999999998</v>
      </c>
    </row>
    <row r="380" spans="1:30" s="203" customFormat="1" ht="12.75" hidden="1">
      <c r="A380" s="189">
        <v>375</v>
      </c>
      <c r="B380" s="228" t="s">
        <v>184</v>
      </c>
      <c r="C380" s="229" t="s">
        <v>208</v>
      </c>
      <c r="D380" s="231" t="s">
        <v>17</v>
      </c>
      <c r="E380" s="166">
        <v>16</v>
      </c>
      <c r="F380" s="210">
        <v>9800</v>
      </c>
      <c r="G380" s="211">
        <v>8</v>
      </c>
      <c r="H380" s="194">
        <f t="shared" si="141"/>
        <v>124.91561062399998</v>
      </c>
      <c r="I380" s="195">
        <f t="shared" si="142"/>
        <v>16</v>
      </c>
      <c r="J380" s="196">
        <f t="shared" si="123"/>
        <v>2200</v>
      </c>
      <c r="K380" s="196">
        <f t="shared" si="143"/>
        <v>8</v>
      </c>
      <c r="L380" s="197">
        <f t="shared" si="144"/>
        <v>27.764633599999996</v>
      </c>
      <c r="M380" s="195" t="str">
        <f t="shared" si="155"/>
        <v xml:space="preserve"> </v>
      </c>
      <c r="N380" s="196"/>
      <c r="O380" s="196"/>
      <c r="P380" s="197" t="str">
        <f t="shared" si="156"/>
        <v xml:space="preserve"> </v>
      </c>
      <c r="Q380" s="195"/>
      <c r="R380" s="196">
        <f t="shared" si="164"/>
        <v>2200</v>
      </c>
      <c r="S380" s="196">
        <f t="shared" si="157"/>
        <v>8</v>
      </c>
      <c r="T380" s="197"/>
      <c r="U380" s="166" t="str">
        <f t="shared" si="152"/>
        <v xml:space="preserve"> </v>
      </c>
      <c r="V380" s="167">
        <f t="shared" si="158"/>
        <v>0</v>
      </c>
      <c r="W380" s="167">
        <f t="shared" si="153"/>
        <v>0</v>
      </c>
      <c r="X380" s="168" t="str">
        <f t="shared" si="145"/>
        <v xml:space="preserve"> </v>
      </c>
      <c r="Y380" s="164">
        <f t="shared" si="146"/>
        <v>16</v>
      </c>
      <c r="Z380" s="165">
        <f t="shared" si="159"/>
        <v>32</v>
      </c>
      <c r="AA380" s="166">
        <f t="shared" si="154"/>
        <v>16</v>
      </c>
      <c r="AB380" s="167">
        <f t="shared" si="160"/>
        <v>300</v>
      </c>
      <c r="AC380" s="167">
        <f t="shared" si="161"/>
        <v>8</v>
      </c>
      <c r="AD380" s="168">
        <f t="shared" si="147"/>
        <v>3.7860863999999999</v>
      </c>
    </row>
    <row r="381" spans="1:30" s="203" customFormat="1" ht="12.75" hidden="1">
      <c r="A381" s="189">
        <v>376</v>
      </c>
      <c r="B381" s="228" t="s">
        <v>184</v>
      </c>
      <c r="C381" s="229" t="s">
        <v>208</v>
      </c>
      <c r="D381" s="231" t="s">
        <v>17</v>
      </c>
      <c r="E381" s="166">
        <v>16</v>
      </c>
      <c r="F381" s="210">
        <v>9850</v>
      </c>
      <c r="G381" s="211">
        <v>6</v>
      </c>
      <c r="H381" s="194">
        <f t="shared" si="141"/>
        <v>94.164701375999996</v>
      </c>
      <c r="I381" s="195">
        <f t="shared" si="142"/>
        <v>16</v>
      </c>
      <c r="J381" s="196">
        <f t="shared" si="123"/>
        <v>2150</v>
      </c>
      <c r="K381" s="196">
        <f t="shared" si="143"/>
        <v>6</v>
      </c>
      <c r="L381" s="197">
        <f t="shared" si="144"/>
        <v>20.350214399999999</v>
      </c>
      <c r="M381" s="195" t="str">
        <f t="shared" si="155"/>
        <v xml:space="preserve"> </v>
      </c>
      <c r="N381" s="196"/>
      <c r="O381" s="196"/>
      <c r="P381" s="197" t="str">
        <f t="shared" si="156"/>
        <v xml:space="preserve"> </v>
      </c>
      <c r="Q381" s="195"/>
      <c r="R381" s="196">
        <f t="shared" si="164"/>
        <v>2150</v>
      </c>
      <c r="S381" s="196">
        <f t="shared" si="157"/>
        <v>6</v>
      </c>
      <c r="T381" s="197"/>
      <c r="U381" s="166" t="str">
        <f t="shared" si="152"/>
        <v xml:space="preserve"> </v>
      </c>
      <c r="V381" s="167">
        <f t="shared" si="158"/>
        <v>0</v>
      </c>
      <c r="W381" s="167">
        <f t="shared" si="153"/>
        <v>0</v>
      </c>
      <c r="X381" s="168" t="str">
        <f t="shared" si="145"/>
        <v xml:space="preserve"> </v>
      </c>
      <c r="Y381" s="164">
        <f t="shared" si="146"/>
        <v>16</v>
      </c>
      <c r="Z381" s="165">
        <f t="shared" si="159"/>
        <v>24</v>
      </c>
      <c r="AA381" s="166">
        <f t="shared" si="154"/>
        <v>16</v>
      </c>
      <c r="AB381" s="167">
        <f t="shared" si="160"/>
        <v>250</v>
      </c>
      <c r="AC381" s="167">
        <f t="shared" si="161"/>
        <v>6</v>
      </c>
      <c r="AD381" s="168">
        <f t="shared" si="147"/>
        <v>2.3663039999999995</v>
      </c>
    </row>
    <row r="382" spans="1:30" s="203" customFormat="1" ht="12.75" hidden="1">
      <c r="A382" s="189">
        <v>377</v>
      </c>
      <c r="B382" s="228" t="s">
        <v>184</v>
      </c>
      <c r="C382" s="229" t="s">
        <v>208</v>
      </c>
      <c r="D382" s="231" t="s">
        <v>17</v>
      </c>
      <c r="E382" s="166">
        <v>16</v>
      </c>
      <c r="F382" s="210">
        <v>9000</v>
      </c>
      <c r="G382" s="211">
        <v>4</v>
      </c>
      <c r="H382" s="194">
        <f t="shared" si="141"/>
        <v>57.359208959999997</v>
      </c>
      <c r="I382" s="195">
        <f t="shared" si="142"/>
        <v>16</v>
      </c>
      <c r="J382" s="196">
        <f t="shared" si="123"/>
        <v>3000</v>
      </c>
      <c r="K382" s="196">
        <f t="shared" si="143"/>
        <v>4</v>
      </c>
      <c r="L382" s="197">
        <f t="shared" si="144"/>
        <v>18.930432</v>
      </c>
      <c r="M382" s="195" t="str">
        <f t="shared" si="155"/>
        <v xml:space="preserve"> </v>
      </c>
      <c r="N382" s="196"/>
      <c r="O382" s="196"/>
      <c r="P382" s="197" t="str">
        <f t="shared" si="156"/>
        <v xml:space="preserve"> </v>
      </c>
      <c r="Q382" s="195"/>
      <c r="R382" s="196">
        <f t="shared" si="164"/>
        <v>3000</v>
      </c>
      <c r="S382" s="196">
        <f t="shared" si="157"/>
        <v>4</v>
      </c>
      <c r="T382" s="197"/>
      <c r="U382" s="166" t="str">
        <f t="shared" si="152"/>
        <v xml:space="preserve"> </v>
      </c>
      <c r="V382" s="167">
        <f t="shared" si="158"/>
        <v>0</v>
      </c>
      <c r="W382" s="167">
        <f t="shared" si="153"/>
        <v>0</v>
      </c>
      <c r="X382" s="168" t="str">
        <f t="shared" si="145"/>
        <v xml:space="preserve"> </v>
      </c>
      <c r="Y382" s="164">
        <f t="shared" si="146"/>
        <v>16</v>
      </c>
      <c r="Z382" s="165">
        <f t="shared" si="159"/>
        <v>24</v>
      </c>
      <c r="AA382" s="166">
        <f t="shared" si="154"/>
        <v>16</v>
      </c>
      <c r="AB382" s="167">
        <f t="shared" si="160"/>
        <v>150</v>
      </c>
      <c r="AC382" s="167">
        <f t="shared" si="161"/>
        <v>4</v>
      </c>
      <c r="AD382" s="168">
        <f t="shared" si="147"/>
        <v>0.94652159999999996</v>
      </c>
    </row>
    <row r="383" spans="1:30" s="203" customFormat="1" ht="12.75" hidden="1">
      <c r="A383" s="189">
        <v>378</v>
      </c>
      <c r="B383" s="228" t="s">
        <v>185</v>
      </c>
      <c r="C383" s="229" t="s">
        <v>207</v>
      </c>
      <c r="D383" s="231" t="s">
        <v>17</v>
      </c>
      <c r="E383" s="166">
        <v>16</v>
      </c>
      <c r="F383" s="210">
        <v>10700</v>
      </c>
      <c r="G383" s="211">
        <v>8</v>
      </c>
      <c r="H383" s="194">
        <f t="shared" si="141"/>
        <v>136.387452416</v>
      </c>
      <c r="I383" s="195">
        <f t="shared" si="142"/>
        <v>16</v>
      </c>
      <c r="J383" s="196">
        <f t="shared" si="123"/>
        <v>1300</v>
      </c>
      <c r="K383" s="196">
        <f t="shared" si="143"/>
        <v>8</v>
      </c>
      <c r="L383" s="197">
        <f t="shared" si="144"/>
        <v>16.406374399999997</v>
      </c>
      <c r="M383" s="195" t="str">
        <f t="shared" si="155"/>
        <v xml:space="preserve"> </v>
      </c>
      <c r="N383" s="196"/>
      <c r="O383" s="196"/>
      <c r="P383" s="197" t="str">
        <f t="shared" si="156"/>
        <v xml:space="preserve"> </v>
      </c>
      <c r="Q383" s="195"/>
      <c r="R383" s="196">
        <f t="shared" si="164"/>
        <v>1300</v>
      </c>
      <c r="S383" s="196">
        <f t="shared" si="157"/>
        <v>8</v>
      </c>
      <c r="T383" s="197"/>
      <c r="U383" s="166" t="str">
        <f t="shared" si="152"/>
        <v xml:space="preserve"> </v>
      </c>
      <c r="V383" s="167">
        <f t="shared" si="158"/>
        <v>0</v>
      </c>
      <c r="W383" s="167">
        <f t="shared" si="153"/>
        <v>0</v>
      </c>
      <c r="X383" s="168" t="str">
        <f t="shared" si="145"/>
        <v xml:space="preserve"> </v>
      </c>
      <c r="Y383" s="164">
        <f t="shared" si="146"/>
        <v>16</v>
      </c>
      <c r="Z383" s="165">
        <f t="shared" si="159"/>
        <v>16</v>
      </c>
      <c r="AA383" s="166">
        <f t="shared" si="154"/>
        <v>16</v>
      </c>
      <c r="AB383" s="167">
        <f t="shared" si="160"/>
        <v>350</v>
      </c>
      <c r="AC383" s="167">
        <f t="shared" si="161"/>
        <v>8</v>
      </c>
      <c r="AD383" s="168">
        <f t="shared" si="147"/>
        <v>4.4171008</v>
      </c>
    </row>
    <row r="384" spans="1:30" s="203" customFormat="1" ht="12.75" hidden="1">
      <c r="A384" s="189">
        <v>379</v>
      </c>
      <c r="B384" s="228" t="s">
        <v>185</v>
      </c>
      <c r="C384" s="229" t="s">
        <v>207</v>
      </c>
      <c r="D384" s="231" t="s">
        <v>17</v>
      </c>
      <c r="E384" s="166">
        <v>16</v>
      </c>
      <c r="F384" s="210">
        <v>10950</v>
      </c>
      <c r="G384" s="211">
        <v>16</v>
      </c>
      <c r="H384" s="194">
        <f t="shared" si="116"/>
        <v>279.14815027199995</v>
      </c>
      <c r="I384" s="195">
        <f t="shared" si="117"/>
        <v>16</v>
      </c>
      <c r="J384" s="196">
        <f t="shared" si="123"/>
        <v>1050</v>
      </c>
      <c r="K384" s="196">
        <f t="shared" si="118"/>
        <v>16</v>
      </c>
      <c r="L384" s="197">
        <f t="shared" si="119"/>
        <v>26.502604799999997</v>
      </c>
      <c r="M384" s="195" t="str">
        <f t="shared" si="155"/>
        <v xml:space="preserve"> </v>
      </c>
      <c r="N384" s="196"/>
      <c r="O384" s="196"/>
      <c r="P384" s="197" t="str">
        <f t="shared" si="156"/>
        <v xml:space="preserve"> </v>
      </c>
      <c r="Q384" s="195"/>
      <c r="R384" s="196">
        <f t="shared" si="164"/>
        <v>1050</v>
      </c>
      <c r="S384" s="196">
        <f t="shared" si="157"/>
        <v>16</v>
      </c>
      <c r="T384" s="197"/>
      <c r="U384" s="166" t="str">
        <f t="shared" si="152"/>
        <v xml:space="preserve"> </v>
      </c>
      <c r="V384" s="167">
        <f t="shared" si="158"/>
        <v>0</v>
      </c>
      <c r="W384" s="167">
        <f t="shared" si="153"/>
        <v>0</v>
      </c>
      <c r="X384" s="168" t="str">
        <f t="shared" si="120"/>
        <v xml:space="preserve"> </v>
      </c>
      <c r="Y384" s="164">
        <f t="shared" si="121"/>
        <v>16</v>
      </c>
      <c r="Z384" s="165">
        <f t="shared" si="159"/>
        <v>32</v>
      </c>
      <c r="AA384" s="166">
        <f t="shared" si="154"/>
        <v>16</v>
      </c>
      <c r="AB384" s="167">
        <f t="shared" si="160"/>
        <v>100</v>
      </c>
      <c r="AC384" s="167">
        <f t="shared" si="161"/>
        <v>16</v>
      </c>
      <c r="AD384" s="168">
        <f t="shared" si="122"/>
        <v>2.5240575999999999</v>
      </c>
    </row>
    <row r="385" spans="1:30" s="203" customFormat="1" ht="12.75" hidden="1">
      <c r="A385" s="189">
        <v>380</v>
      </c>
      <c r="B385" s="228" t="s">
        <v>185</v>
      </c>
      <c r="C385" s="229" t="s">
        <v>207</v>
      </c>
      <c r="D385" s="231" t="s">
        <v>17</v>
      </c>
      <c r="E385" s="166">
        <v>16</v>
      </c>
      <c r="F385" s="210">
        <v>11350</v>
      </c>
      <c r="G385" s="211">
        <v>8</v>
      </c>
      <c r="H385" s="194">
        <f t="shared" si="116"/>
        <v>144.67267148799999</v>
      </c>
      <c r="I385" s="195">
        <f t="shared" si="117"/>
        <v>16</v>
      </c>
      <c r="J385" s="196">
        <f t="shared" si="123"/>
        <v>650</v>
      </c>
      <c r="K385" s="196">
        <f t="shared" si="118"/>
        <v>8</v>
      </c>
      <c r="L385" s="197">
        <f t="shared" si="119"/>
        <v>8.2031871999999986</v>
      </c>
      <c r="M385" s="195" t="str">
        <f t="shared" si="155"/>
        <v xml:space="preserve"> </v>
      </c>
      <c r="N385" s="196"/>
      <c r="O385" s="196"/>
      <c r="P385" s="197" t="str">
        <f t="shared" si="156"/>
        <v xml:space="preserve"> </v>
      </c>
      <c r="Q385" s="195"/>
      <c r="R385" s="196">
        <f t="shared" si="164"/>
        <v>650</v>
      </c>
      <c r="S385" s="196">
        <f t="shared" si="157"/>
        <v>8</v>
      </c>
      <c r="T385" s="197"/>
      <c r="U385" s="166" t="str">
        <f t="shared" si="152"/>
        <v xml:space="preserve"> </v>
      </c>
      <c r="V385" s="167">
        <f t="shared" si="158"/>
        <v>0</v>
      </c>
      <c r="W385" s="167">
        <f t="shared" si="153"/>
        <v>0</v>
      </c>
      <c r="X385" s="168" t="str">
        <f t="shared" si="120"/>
        <v xml:space="preserve"> </v>
      </c>
      <c r="Y385" s="164">
        <f t="shared" si="121"/>
        <v>16</v>
      </c>
      <c r="Z385" s="165">
        <f t="shared" si="159"/>
        <v>8</v>
      </c>
      <c r="AA385" s="166">
        <f t="shared" si="154"/>
        <v>16</v>
      </c>
      <c r="AB385" s="167">
        <f t="shared" si="160"/>
        <v>175</v>
      </c>
      <c r="AC385" s="167">
        <f t="shared" si="161"/>
        <v>8</v>
      </c>
      <c r="AD385" s="168">
        <f t="shared" si="122"/>
        <v>2.2085504</v>
      </c>
    </row>
    <row r="386" spans="1:30" s="203" customFormat="1" ht="12.75" hidden="1">
      <c r="A386" s="189">
        <v>381</v>
      </c>
      <c r="B386" s="228" t="s">
        <v>185</v>
      </c>
      <c r="C386" s="229" t="s">
        <v>207</v>
      </c>
      <c r="D386" s="231" t="s">
        <v>17</v>
      </c>
      <c r="E386" s="166">
        <v>16</v>
      </c>
      <c r="F386" s="210">
        <v>11400</v>
      </c>
      <c r="G386" s="211">
        <v>8</v>
      </c>
      <c r="H386" s="194">
        <f t="shared" si="116"/>
        <v>145.30999603199999</v>
      </c>
      <c r="I386" s="195">
        <f t="shared" si="117"/>
        <v>16</v>
      </c>
      <c r="J386" s="196">
        <f t="shared" si="123"/>
        <v>600</v>
      </c>
      <c r="K386" s="196">
        <f t="shared" si="118"/>
        <v>8</v>
      </c>
      <c r="L386" s="197">
        <f t="shared" si="119"/>
        <v>7.5721727999999997</v>
      </c>
      <c r="M386" s="195" t="str">
        <f t="shared" si="155"/>
        <v xml:space="preserve"> </v>
      </c>
      <c r="N386" s="196"/>
      <c r="O386" s="196"/>
      <c r="P386" s="197" t="str">
        <f t="shared" si="156"/>
        <v xml:space="preserve"> </v>
      </c>
      <c r="Q386" s="195"/>
      <c r="R386" s="196">
        <f t="shared" si="164"/>
        <v>600</v>
      </c>
      <c r="S386" s="196">
        <f t="shared" si="157"/>
        <v>8</v>
      </c>
      <c r="T386" s="197"/>
      <c r="U386" s="166" t="str">
        <f t="shared" si="152"/>
        <v xml:space="preserve"> </v>
      </c>
      <c r="V386" s="167">
        <f t="shared" si="158"/>
        <v>0</v>
      </c>
      <c r="W386" s="167">
        <f t="shared" si="153"/>
        <v>0</v>
      </c>
      <c r="X386" s="168" t="str">
        <f t="shared" si="120"/>
        <v xml:space="preserve"> </v>
      </c>
      <c r="Y386" s="164">
        <f t="shared" si="121"/>
        <v>16</v>
      </c>
      <c r="Z386" s="165">
        <f t="shared" si="159"/>
        <v>8</v>
      </c>
      <c r="AA386" s="166">
        <f t="shared" si="154"/>
        <v>16</v>
      </c>
      <c r="AB386" s="167">
        <f t="shared" si="160"/>
        <v>125</v>
      </c>
      <c r="AC386" s="167">
        <f t="shared" si="161"/>
        <v>8</v>
      </c>
      <c r="AD386" s="168">
        <f t="shared" si="122"/>
        <v>1.5775359999999998</v>
      </c>
    </row>
    <row r="387" spans="1:30" s="203" customFormat="1" ht="12.75" hidden="1">
      <c r="A387" s="189">
        <v>382</v>
      </c>
      <c r="B387" s="228" t="s">
        <v>185</v>
      </c>
      <c r="C387" s="229" t="s">
        <v>207</v>
      </c>
      <c r="D387" s="231" t="s">
        <v>17</v>
      </c>
      <c r="E387" s="166">
        <v>16</v>
      </c>
      <c r="F387" s="210">
        <v>11650</v>
      </c>
      <c r="G387" s="211">
        <v>8</v>
      </c>
      <c r="H387" s="194">
        <f t="shared" si="116"/>
        <v>148.49661875199999</v>
      </c>
      <c r="I387" s="195" t="str">
        <f t="shared" si="117"/>
        <v xml:space="preserve"> </v>
      </c>
      <c r="J387" s="196">
        <f t="shared" si="123"/>
        <v>0</v>
      </c>
      <c r="K387" s="196">
        <f t="shared" si="118"/>
        <v>0</v>
      </c>
      <c r="L387" s="197" t="str">
        <f t="shared" si="119"/>
        <v xml:space="preserve"> </v>
      </c>
      <c r="M387" s="195" t="str">
        <f t="shared" si="155"/>
        <v xml:space="preserve"> </v>
      </c>
      <c r="N387" s="196"/>
      <c r="O387" s="196"/>
      <c r="P387" s="197" t="str">
        <f t="shared" si="156"/>
        <v xml:space="preserve"> </v>
      </c>
      <c r="Q387" s="195"/>
      <c r="R387" s="196">
        <f t="shared" si="164"/>
        <v>0</v>
      </c>
      <c r="S387" s="196">
        <f t="shared" si="157"/>
        <v>0</v>
      </c>
      <c r="T387" s="197"/>
      <c r="U387" s="166">
        <f t="shared" si="152"/>
        <v>16</v>
      </c>
      <c r="V387" s="167">
        <f t="shared" si="158"/>
        <v>350</v>
      </c>
      <c r="W387" s="167">
        <f t="shared" si="153"/>
        <v>8</v>
      </c>
      <c r="X387" s="168">
        <f t="shared" si="120"/>
        <v>4.4171008</v>
      </c>
      <c r="Y387" s="164" t="str">
        <f t="shared" si="121"/>
        <v xml:space="preserve"> </v>
      </c>
      <c r="Z387" s="165">
        <f t="shared" si="159"/>
        <v>0</v>
      </c>
      <c r="AA387" s="166">
        <f t="shared" si="154"/>
        <v>16</v>
      </c>
      <c r="AB387" s="167">
        <f t="shared" si="160"/>
        <v>350</v>
      </c>
      <c r="AC387" s="167">
        <f t="shared" si="161"/>
        <v>8</v>
      </c>
      <c r="AD387" s="168">
        <f t="shared" si="122"/>
        <v>4.4171008</v>
      </c>
    </row>
    <row r="388" spans="1:30" s="203" customFormat="1" ht="12.75" hidden="1">
      <c r="A388" s="189">
        <v>383</v>
      </c>
      <c r="B388" s="228" t="s">
        <v>185</v>
      </c>
      <c r="C388" s="229" t="s">
        <v>207</v>
      </c>
      <c r="D388" s="231" t="s">
        <v>17</v>
      </c>
      <c r="E388" s="166">
        <v>16</v>
      </c>
      <c r="F388" s="210">
        <v>8850</v>
      </c>
      <c r="G388" s="211">
        <v>8</v>
      </c>
      <c r="H388" s="194">
        <f t="shared" si="116"/>
        <v>112.80644428799999</v>
      </c>
      <c r="I388" s="195">
        <f t="shared" si="117"/>
        <v>16</v>
      </c>
      <c r="J388" s="196">
        <f t="shared" si="123"/>
        <v>3150</v>
      </c>
      <c r="K388" s="196">
        <f t="shared" si="118"/>
        <v>8</v>
      </c>
      <c r="L388" s="197">
        <f t="shared" si="119"/>
        <v>39.753907199999993</v>
      </c>
      <c r="M388" s="195" t="str">
        <f t="shared" si="155"/>
        <v xml:space="preserve"> </v>
      </c>
      <c r="N388" s="196"/>
      <c r="O388" s="196"/>
      <c r="P388" s="197" t="str">
        <f t="shared" si="156"/>
        <v xml:space="preserve"> </v>
      </c>
      <c r="Q388" s="195"/>
      <c r="R388" s="196">
        <f t="shared" si="164"/>
        <v>3150</v>
      </c>
      <c r="S388" s="196">
        <f t="shared" si="157"/>
        <v>8</v>
      </c>
      <c r="T388" s="197"/>
      <c r="U388" s="166" t="str">
        <f t="shared" si="152"/>
        <v xml:space="preserve"> </v>
      </c>
      <c r="V388" s="167">
        <f t="shared" si="158"/>
        <v>0</v>
      </c>
      <c r="W388" s="167">
        <f t="shared" si="153"/>
        <v>0</v>
      </c>
      <c r="X388" s="168" t="str">
        <f t="shared" si="120"/>
        <v xml:space="preserve"> </v>
      </c>
      <c r="Y388" s="164">
        <f t="shared" si="121"/>
        <v>16</v>
      </c>
      <c r="Z388" s="165">
        <f t="shared" si="159"/>
        <v>48</v>
      </c>
      <c r="AA388" s="166">
        <f t="shared" si="154"/>
        <v>16</v>
      </c>
      <c r="AB388" s="167">
        <f t="shared" si="160"/>
        <v>300</v>
      </c>
      <c r="AC388" s="167">
        <f t="shared" si="161"/>
        <v>8</v>
      </c>
      <c r="AD388" s="168">
        <f t="shared" si="122"/>
        <v>3.7860863999999999</v>
      </c>
    </row>
    <row r="389" spans="1:30" s="203" customFormat="1" ht="12.75" hidden="1">
      <c r="A389" s="189">
        <v>384</v>
      </c>
      <c r="B389" s="228" t="s">
        <v>185</v>
      </c>
      <c r="C389" s="229" t="s">
        <v>207</v>
      </c>
      <c r="D389" s="231" t="s">
        <v>17</v>
      </c>
      <c r="E389" s="166">
        <v>16</v>
      </c>
      <c r="F389" s="210">
        <v>9050</v>
      </c>
      <c r="G389" s="211">
        <v>8</v>
      </c>
      <c r="H389" s="194">
        <f t="shared" si="116"/>
        <v>115.35574246399999</v>
      </c>
      <c r="I389" s="195">
        <f t="shared" si="117"/>
        <v>16</v>
      </c>
      <c r="J389" s="196">
        <f t="shared" si="123"/>
        <v>2950</v>
      </c>
      <c r="K389" s="196">
        <f t="shared" si="118"/>
        <v>8</v>
      </c>
      <c r="L389" s="197">
        <f t="shared" si="119"/>
        <v>37.229849599999994</v>
      </c>
      <c r="M389" s="195" t="str">
        <f t="shared" si="155"/>
        <v xml:space="preserve"> </v>
      </c>
      <c r="N389" s="196"/>
      <c r="O389" s="196"/>
      <c r="P389" s="197" t="str">
        <f t="shared" si="156"/>
        <v xml:space="preserve"> </v>
      </c>
      <c r="Q389" s="195"/>
      <c r="R389" s="196">
        <f t="shared" si="164"/>
        <v>2950</v>
      </c>
      <c r="S389" s="196">
        <f t="shared" si="157"/>
        <v>8</v>
      </c>
      <c r="T389" s="197"/>
      <c r="U389" s="166" t="str">
        <f t="shared" si="152"/>
        <v xml:space="preserve"> </v>
      </c>
      <c r="V389" s="167">
        <f t="shared" si="158"/>
        <v>0</v>
      </c>
      <c r="W389" s="167">
        <f t="shared" si="153"/>
        <v>0</v>
      </c>
      <c r="X389" s="168" t="str">
        <f t="shared" si="120"/>
        <v xml:space="preserve"> </v>
      </c>
      <c r="Y389" s="164">
        <f t="shared" si="121"/>
        <v>16</v>
      </c>
      <c r="Z389" s="165">
        <f t="shared" si="159"/>
        <v>48</v>
      </c>
      <c r="AA389" s="166">
        <f t="shared" si="154"/>
        <v>16</v>
      </c>
      <c r="AB389" s="167">
        <f t="shared" si="160"/>
        <v>100</v>
      </c>
      <c r="AC389" s="167">
        <f t="shared" si="161"/>
        <v>8</v>
      </c>
      <c r="AD389" s="168">
        <f t="shared" si="122"/>
        <v>1.2620288</v>
      </c>
    </row>
    <row r="390" spans="1:30" s="203" customFormat="1" ht="12.75" hidden="1">
      <c r="A390" s="189">
        <v>385</v>
      </c>
      <c r="B390" s="228" t="s">
        <v>186</v>
      </c>
      <c r="C390" s="229" t="s">
        <v>198</v>
      </c>
      <c r="D390" s="231" t="s">
        <v>17</v>
      </c>
      <c r="E390" s="166">
        <v>16</v>
      </c>
      <c r="F390" s="210">
        <v>10700</v>
      </c>
      <c r="G390" s="211">
        <v>6</v>
      </c>
      <c r="H390" s="194">
        <f t="shared" ref="H390:H423" si="165">E390*E390*F390*3.14/4*0.00000785*G390*1.01</f>
        <v>102.29058931200001</v>
      </c>
      <c r="I390" s="195">
        <f t="shared" ref="I390:I423" si="166">IF(J390&gt;0,$E390," ")</f>
        <v>16</v>
      </c>
      <c r="J390" s="196">
        <f t="shared" si="123"/>
        <v>1300</v>
      </c>
      <c r="K390" s="196">
        <f t="shared" ref="K390:K423" si="167">IF(J390&gt;0,G390,0)</f>
        <v>6</v>
      </c>
      <c r="L390" s="197">
        <f t="shared" ref="L390:L423" si="168">IF(J390&gt;0,$E390*$E390*J390*3.14/4*0.00000785*K390," ")</f>
        <v>12.304780799999998</v>
      </c>
      <c r="M390" s="195" t="str">
        <f t="shared" si="155"/>
        <v xml:space="preserve"> </v>
      </c>
      <c r="N390" s="196"/>
      <c r="O390" s="196"/>
      <c r="P390" s="197" t="str">
        <f t="shared" si="156"/>
        <v xml:space="preserve"> </v>
      </c>
      <c r="Q390" s="195"/>
      <c r="R390" s="196">
        <f t="shared" si="164"/>
        <v>1300</v>
      </c>
      <c r="S390" s="196">
        <f t="shared" si="157"/>
        <v>6</v>
      </c>
      <c r="T390" s="197"/>
      <c r="U390" s="166" t="str">
        <f t="shared" si="152"/>
        <v xml:space="preserve"> </v>
      </c>
      <c r="V390" s="167">
        <f t="shared" si="158"/>
        <v>0</v>
      </c>
      <c r="W390" s="167">
        <f t="shared" si="153"/>
        <v>0</v>
      </c>
      <c r="X390" s="168" t="str">
        <f t="shared" ref="X390:X423" si="169">IF(V390&gt;0,$E390*$E390*V390*3.14/4*0.00000785*W390," ")</f>
        <v xml:space="preserve"> </v>
      </c>
      <c r="Y390" s="164">
        <f t="shared" ref="Y390:Y423" si="170">IF(Z390&gt;0,$E390," ")</f>
        <v>16</v>
      </c>
      <c r="Z390" s="165">
        <f t="shared" si="159"/>
        <v>12</v>
      </c>
      <c r="AA390" s="166">
        <f t="shared" si="154"/>
        <v>16</v>
      </c>
      <c r="AB390" s="167">
        <f t="shared" si="160"/>
        <v>350</v>
      </c>
      <c r="AC390" s="167">
        <f t="shared" si="161"/>
        <v>6</v>
      </c>
      <c r="AD390" s="168">
        <f t="shared" ref="AD390:AD423" si="171">IF(AB390&gt;0,$E390*$E390*AB390*3.14/4*0.00000785*AC390," ")</f>
        <v>3.3128256</v>
      </c>
    </row>
    <row r="391" spans="1:30" s="203" customFormat="1" ht="12.75" hidden="1">
      <c r="A391" s="189">
        <v>386</v>
      </c>
      <c r="B391" s="228" t="s">
        <v>186</v>
      </c>
      <c r="C391" s="229" t="s">
        <v>198</v>
      </c>
      <c r="D391" s="231" t="s">
        <v>17</v>
      </c>
      <c r="E391" s="166">
        <v>16</v>
      </c>
      <c r="F391" s="210">
        <v>10750</v>
      </c>
      <c r="G391" s="211">
        <v>6</v>
      </c>
      <c r="H391" s="194">
        <f t="shared" si="165"/>
        <v>102.76858272</v>
      </c>
      <c r="I391" s="195">
        <f t="shared" si="166"/>
        <v>16</v>
      </c>
      <c r="J391" s="196">
        <f t="shared" ref="J391:J439" si="172">IF($E391=25,IF((12000-$F391)&gt;=787,12000-$F391,0),IF($E391=20,IF((12000-$F391)&gt;=600,12000-$F391,0),IF($E391=16,IF((12000-$F391)&gt;=475,12000-$F391,0),0)))</f>
        <v>1250</v>
      </c>
      <c r="K391" s="196">
        <f t="shared" si="167"/>
        <v>6</v>
      </c>
      <c r="L391" s="197">
        <f t="shared" si="168"/>
        <v>11.831519999999999</v>
      </c>
      <c r="M391" s="195" t="str">
        <f t="shared" si="155"/>
        <v xml:space="preserve"> </v>
      </c>
      <c r="N391" s="196"/>
      <c r="O391" s="196"/>
      <c r="P391" s="197" t="str">
        <f t="shared" si="156"/>
        <v xml:space="preserve"> </v>
      </c>
      <c r="Q391" s="195"/>
      <c r="R391" s="196">
        <f t="shared" si="164"/>
        <v>1250</v>
      </c>
      <c r="S391" s="196">
        <f t="shared" si="157"/>
        <v>6</v>
      </c>
      <c r="T391" s="197"/>
      <c r="U391" s="166" t="str">
        <f t="shared" si="152"/>
        <v xml:space="preserve"> </v>
      </c>
      <c r="V391" s="167">
        <f t="shared" si="158"/>
        <v>0</v>
      </c>
      <c r="W391" s="167">
        <f t="shared" si="153"/>
        <v>0</v>
      </c>
      <c r="X391" s="168" t="str">
        <f t="shared" si="169"/>
        <v xml:space="preserve"> </v>
      </c>
      <c r="Y391" s="164">
        <f t="shared" si="170"/>
        <v>16</v>
      </c>
      <c r="Z391" s="165">
        <f t="shared" si="159"/>
        <v>12</v>
      </c>
      <c r="AA391" s="166">
        <f t="shared" si="154"/>
        <v>16</v>
      </c>
      <c r="AB391" s="167">
        <f t="shared" si="160"/>
        <v>300</v>
      </c>
      <c r="AC391" s="167">
        <f t="shared" si="161"/>
        <v>6</v>
      </c>
      <c r="AD391" s="168">
        <f t="shared" si="171"/>
        <v>2.8395647999999998</v>
      </c>
    </row>
    <row r="392" spans="1:30" s="203" customFormat="1" ht="12.75" hidden="1">
      <c r="A392" s="189">
        <v>387</v>
      </c>
      <c r="B392" s="228" t="s">
        <v>186</v>
      </c>
      <c r="C392" s="229" t="s">
        <v>198</v>
      </c>
      <c r="D392" s="231" t="s">
        <v>17</v>
      </c>
      <c r="E392" s="166">
        <v>16</v>
      </c>
      <c r="F392" s="210">
        <v>10900</v>
      </c>
      <c r="G392" s="211">
        <v>6</v>
      </c>
      <c r="H392" s="194">
        <f t="shared" si="165"/>
        <v>104.20256294399999</v>
      </c>
      <c r="I392" s="195">
        <f t="shared" si="166"/>
        <v>16</v>
      </c>
      <c r="J392" s="196">
        <f t="shared" si="172"/>
        <v>1100</v>
      </c>
      <c r="K392" s="196">
        <f t="shared" si="167"/>
        <v>6</v>
      </c>
      <c r="L392" s="197">
        <f t="shared" si="168"/>
        <v>10.411737599999999</v>
      </c>
      <c r="M392" s="195" t="str">
        <f t="shared" si="155"/>
        <v xml:space="preserve"> </v>
      </c>
      <c r="N392" s="196"/>
      <c r="O392" s="196"/>
      <c r="P392" s="197" t="str">
        <f t="shared" si="156"/>
        <v xml:space="preserve"> </v>
      </c>
      <c r="Q392" s="195"/>
      <c r="R392" s="196">
        <f t="shared" si="164"/>
        <v>1100</v>
      </c>
      <c r="S392" s="196">
        <f t="shared" si="157"/>
        <v>6</v>
      </c>
      <c r="T392" s="197"/>
      <c r="U392" s="166" t="str">
        <f t="shared" si="152"/>
        <v xml:space="preserve"> </v>
      </c>
      <c r="V392" s="167">
        <f t="shared" si="158"/>
        <v>0</v>
      </c>
      <c r="W392" s="167">
        <f t="shared" si="153"/>
        <v>0</v>
      </c>
      <c r="X392" s="168" t="str">
        <f t="shared" si="169"/>
        <v xml:space="preserve"> </v>
      </c>
      <c r="Y392" s="164">
        <f t="shared" si="170"/>
        <v>16</v>
      </c>
      <c r="Z392" s="165">
        <f t="shared" si="159"/>
        <v>12</v>
      </c>
      <c r="AA392" s="166">
        <f t="shared" si="154"/>
        <v>16</v>
      </c>
      <c r="AB392" s="167">
        <f t="shared" si="160"/>
        <v>150</v>
      </c>
      <c r="AC392" s="167">
        <f t="shared" si="161"/>
        <v>6</v>
      </c>
      <c r="AD392" s="168">
        <f t="shared" si="171"/>
        <v>1.4197823999999999</v>
      </c>
    </row>
    <row r="393" spans="1:30" s="203" customFormat="1" ht="12.75" hidden="1">
      <c r="A393" s="189">
        <v>388</v>
      </c>
      <c r="B393" s="228" t="s">
        <v>186</v>
      </c>
      <c r="C393" s="229" t="s">
        <v>198</v>
      </c>
      <c r="D393" s="231" t="s">
        <v>17</v>
      </c>
      <c r="E393" s="166">
        <v>16</v>
      </c>
      <c r="F393" s="210">
        <v>11400</v>
      </c>
      <c r="G393" s="211">
        <v>12</v>
      </c>
      <c r="H393" s="194">
        <f t="shared" si="165"/>
        <v>217.96499404799999</v>
      </c>
      <c r="I393" s="195">
        <f t="shared" si="166"/>
        <v>16</v>
      </c>
      <c r="J393" s="196">
        <f t="shared" si="172"/>
        <v>600</v>
      </c>
      <c r="K393" s="196">
        <f t="shared" si="167"/>
        <v>12</v>
      </c>
      <c r="L393" s="197">
        <f t="shared" si="168"/>
        <v>11.358259199999999</v>
      </c>
      <c r="M393" s="195" t="str">
        <f t="shared" si="155"/>
        <v xml:space="preserve"> </v>
      </c>
      <c r="N393" s="196"/>
      <c r="O393" s="196"/>
      <c r="P393" s="197" t="str">
        <f t="shared" si="156"/>
        <v xml:space="preserve"> </v>
      </c>
      <c r="Q393" s="195"/>
      <c r="R393" s="196">
        <f t="shared" si="164"/>
        <v>600</v>
      </c>
      <c r="S393" s="196">
        <f t="shared" si="157"/>
        <v>12</v>
      </c>
      <c r="T393" s="197"/>
      <c r="U393" s="166" t="str">
        <f t="shared" ref="U393:U440" si="173">IF(V393&gt;0,E393," ")</f>
        <v xml:space="preserve"> </v>
      </c>
      <c r="V393" s="167">
        <f t="shared" si="158"/>
        <v>0</v>
      </c>
      <c r="W393" s="167">
        <f t="shared" ref="W393:W440" si="174">IF(V393&gt;0,G393,0)</f>
        <v>0</v>
      </c>
      <c r="X393" s="168" t="str">
        <f t="shared" si="169"/>
        <v xml:space="preserve"> </v>
      </c>
      <c r="Y393" s="164">
        <f t="shared" si="170"/>
        <v>16</v>
      </c>
      <c r="Z393" s="165">
        <f t="shared" si="159"/>
        <v>12</v>
      </c>
      <c r="AA393" s="166">
        <f t="shared" ref="AA393:AA440" si="175">IF(AB393&gt;0,E393," ")</f>
        <v>16</v>
      </c>
      <c r="AB393" s="167">
        <f t="shared" si="160"/>
        <v>125</v>
      </c>
      <c r="AC393" s="167">
        <f t="shared" si="161"/>
        <v>12</v>
      </c>
      <c r="AD393" s="168">
        <f t="shared" si="171"/>
        <v>2.3663039999999995</v>
      </c>
    </row>
    <row r="394" spans="1:30" s="203" customFormat="1" ht="12.75" hidden="1">
      <c r="A394" s="189">
        <v>389</v>
      </c>
      <c r="B394" s="228" t="s">
        <v>186</v>
      </c>
      <c r="C394" s="229" t="s">
        <v>198</v>
      </c>
      <c r="D394" s="231" t="s">
        <v>17</v>
      </c>
      <c r="E394" s="166">
        <v>16</v>
      </c>
      <c r="F394" s="210">
        <v>11600</v>
      </c>
      <c r="G394" s="211">
        <v>6</v>
      </c>
      <c r="H394" s="194">
        <f t="shared" si="165"/>
        <v>110.894470656</v>
      </c>
      <c r="I394" s="195" t="str">
        <f t="shared" si="166"/>
        <v xml:space="preserve"> </v>
      </c>
      <c r="J394" s="196">
        <f t="shared" si="172"/>
        <v>0</v>
      </c>
      <c r="K394" s="196">
        <f t="shared" si="167"/>
        <v>0</v>
      </c>
      <c r="L394" s="197" t="str">
        <f t="shared" si="168"/>
        <v xml:space="preserve"> </v>
      </c>
      <c r="M394" s="195" t="str">
        <f t="shared" ref="M394:M440" si="176">IF(N394&gt;0,$E394," ")</f>
        <v xml:space="preserve"> </v>
      </c>
      <c r="N394" s="196"/>
      <c r="O394" s="196"/>
      <c r="P394" s="197" t="str">
        <f t="shared" ref="P394:P440" si="177">IF(N394&gt;0,$E394*$E394*N394*3.14/4*0.00000785*O394," ")</f>
        <v xml:space="preserve"> </v>
      </c>
      <c r="Q394" s="195"/>
      <c r="R394" s="196">
        <f t="shared" si="164"/>
        <v>0</v>
      </c>
      <c r="S394" s="196">
        <f t="shared" ref="S394:S440" si="178">IF(R394&gt;0,K394,0)</f>
        <v>0</v>
      </c>
      <c r="T394" s="197"/>
      <c r="U394" s="166">
        <f t="shared" si="173"/>
        <v>16</v>
      </c>
      <c r="V394" s="167">
        <f t="shared" ref="V394:V440" si="179">IF($E394=25,IF((12000-$F394-N394)&lt;787,12000-$F394-N394,0),IF($E394=20,IF((12000-$F394-N394)&lt;600,12000-$F394-N394,0),IF($E394=16,IF((12000-$F394-N394)&lt;475,12000-$F394-N394,0),0)))</f>
        <v>400</v>
      </c>
      <c r="W394" s="167">
        <f t="shared" si="174"/>
        <v>6</v>
      </c>
      <c r="X394" s="168">
        <f t="shared" si="169"/>
        <v>3.7860863999999999</v>
      </c>
      <c r="Y394" s="164" t="str">
        <f t="shared" si="170"/>
        <v xml:space="preserve"> </v>
      </c>
      <c r="Z394" s="165">
        <f t="shared" ref="Z394:Z440" si="180">IF($E394=25,IF(R394&gt;0, INT(R394/787)*S394,0),IF($E394=20,IF(R394&gt;0, INT(R394/600)*S394,0),IF($E394=16,IF(R394&gt;0, INT(R394/475)*S394,0),0)))</f>
        <v>0</v>
      </c>
      <c r="AA394" s="166">
        <f t="shared" si="175"/>
        <v>16</v>
      </c>
      <c r="AB394" s="167">
        <f t="shared" ref="AB394:AB440" si="181">IF(V394&gt;0,V394,IF(Y394=25,R394-((Z394/S394)*787),IF(Y394=20,R394-((Z394/S394)*600),IF(Y394=16,R394-((Z394/S394)*475),0))))</f>
        <v>400</v>
      </c>
      <c r="AC394" s="167">
        <f t="shared" ref="AC394:AC440" si="182">IF(AB394&gt;0,S394+W394,0)</f>
        <v>6</v>
      </c>
      <c r="AD394" s="168">
        <f t="shared" si="171"/>
        <v>3.7860863999999999</v>
      </c>
    </row>
    <row r="395" spans="1:30" s="203" customFormat="1" ht="12.75" hidden="1">
      <c r="A395" s="189">
        <v>390</v>
      </c>
      <c r="B395" s="228" t="s">
        <v>186</v>
      </c>
      <c r="C395" s="229" t="s">
        <v>198</v>
      </c>
      <c r="D395" s="231" t="s">
        <v>17</v>
      </c>
      <c r="E395" s="166">
        <v>16</v>
      </c>
      <c r="F395" s="210">
        <v>8850</v>
      </c>
      <c r="G395" s="211">
        <v>6</v>
      </c>
      <c r="H395" s="194">
        <f t="shared" si="165"/>
        <v>84.604833215999989</v>
      </c>
      <c r="I395" s="195">
        <f t="shared" si="166"/>
        <v>16</v>
      </c>
      <c r="J395" s="196">
        <f t="shared" si="172"/>
        <v>3150</v>
      </c>
      <c r="K395" s="196">
        <f t="shared" si="167"/>
        <v>6</v>
      </c>
      <c r="L395" s="197">
        <f t="shared" si="168"/>
        <v>29.815430399999997</v>
      </c>
      <c r="M395" s="195" t="str">
        <f t="shared" si="176"/>
        <v xml:space="preserve"> </v>
      </c>
      <c r="N395" s="196"/>
      <c r="O395" s="196"/>
      <c r="P395" s="197" t="str">
        <f t="shared" si="177"/>
        <v xml:space="preserve"> </v>
      </c>
      <c r="Q395" s="195"/>
      <c r="R395" s="196">
        <f t="shared" si="164"/>
        <v>3150</v>
      </c>
      <c r="S395" s="196">
        <f t="shared" si="178"/>
        <v>6</v>
      </c>
      <c r="T395" s="197"/>
      <c r="U395" s="166" t="str">
        <f t="shared" si="173"/>
        <v xml:space="preserve"> </v>
      </c>
      <c r="V395" s="167">
        <f t="shared" si="179"/>
        <v>0</v>
      </c>
      <c r="W395" s="167">
        <f t="shared" si="174"/>
        <v>0</v>
      </c>
      <c r="X395" s="168" t="str">
        <f t="shared" si="169"/>
        <v xml:space="preserve"> </v>
      </c>
      <c r="Y395" s="164">
        <f t="shared" si="170"/>
        <v>16</v>
      </c>
      <c r="Z395" s="165">
        <f t="shared" si="180"/>
        <v>36</v>
      </c>
      <c r="AA395" s="166">
        <f t="shared" si="175"/>
        <v>16</v>
      </c>
      <c r="AB395" s="167">
        <f t="shared" si="181"/>
        <v>300</v>
      </c>
      <c r="AC395" s="167">
        <f t="shared" si="182"/>
        <v>6</v>
      </c>
      <c r="AD395" s="168">
        <f t="shared" si="171"/>
        <v>2.8395647999999998</v>
      </c>
    </row>
    <row r="396" spans="1:30" s="203" customFormat="1" ht="12.75" hidden="1">
      <c r="A396" s="189">
        <v>391</v>
      </c>
      <c r="B396" s="228" t="s">
        <v>186</v>
      </c>
      <c r="C396" s="229" t="s">
        <v>198</v>
      </c>
      <c r="D396" s="231" t="s">
        <v>17</v>
      </c>
      <c r="E396" s="166">
        <v>16</v>
      </c>
      <c r="F396" s="210">
        <v>9100</v>
      </c>
      <c r="G396" s="211">
        <v>6</v>
      </c>
      <c r="H396" s="194">
        <f t="shared" si="165"/>
        <v>86.994800255999991</v>
      </c>
      <c r="I396" s="195">
        <f t="shared" si="166"/>
        <v>16</v>
      </c>
      <c r="J396" s="196">
        <f t="shared" si="172"/>
        <v>2900</v>
      </c>
      <c r="K396" s="196">
        <f t="shared" si="167"/>
        <v>6</v>
      </c>
      <c r="L396" s="197">
        <f t="shared" si="168"/>
        <v>27.449126399999997</v>
      </c>
      <c r="M396" s="195" t="str">
        <f t="shared" si="176"/>
        <v xml:space="preserve"> </v>
      </c>
      <c r="N396" s="196"/>
      <c r="O396" s="196"/>
      <c r="P396" s="197" t="str">
        <f t="shared" si="177"/>
        <v xml:space="preserve"> </v>
      </c>
      <c r="Q396" s="195"/>
      <c r="R396" s="196">
        <f t="shared" si="164"/>
        <v>2900</v>
      </c>
      <c r="S396" s="196">
        <f t="shared" si="178"/>
        <v>6</v>
      </c>
      <c r="T396" s="197"/>
      <c r="U396" s="166" t="str">
        <f t="shared" si="173"/>
        <v xml:space="preserve"> </v>
      </c>
      <c r="V396" s="167">
        <f t="shared" si="179"/>
        <v>0</v>
      </c>
      <c r="W396" s="167">
        <f t="shared" si="174"/>
        <v>0</v>
      </c>
      <c r="X396" s="168" t="str">
        <f t="shared" si="169"/>
        <v xml:space="preserve"> </v>
      </c>
      <c r="Y396" s="164">
        <f t="shared" si="170"/>
        <v>16</v>
      </c>
      <c r="Z396" s="165">
        <f t="shared" si="180"/>
        <v>36</v>
      </c>
      <c r="AA396" s="166">
        <f t="shared" si="175"/>
        <v>16</v>
      </c>
      <c r="AB396" s="167">
        <f t="shared" si="181"/>
        <v>50</v>
      </c>
      <c r="AC396" s="167">
        <f t="shared" si="182"/>
        <v>6</v>
      </c>
      <c r="AD396" s="168">
        <f t="shared" si="171"/>
        <v>0.47326079999999998</v>
      </c>
    </row>
    <row r="397" spans="1:30" s="203" customFormat="1" ht="12.75" hidden="1">
      <c r="A397" s="149">
        <v>115</v>
      </c>
      <c r="B397" s="205"/>
      <c r="C397" s="202"/>
      <c r="D397" s="151" t="s">
        <v>38</v>
      </c>
      <c r="E397" s="152">
        <v>25</v>
      </c>
      <c r="F397" s="153">
        <f>787*15</f>
        <v>11805</v>
      </c>
      <c r="G397" s="154">
        <v>11</v>
      </c>
      <c r="H397" s="155">
        <f t="shared" si="165"/>
        <v>505.12560217968752</v>
      </c>
      <c r="I397" s="156" t="str">
        <f t="shared" si="166"/>
        <v xml:space="preserve"> </v>
      </c>
      <c r="J397" s="157">
        <f t="shared" si="172"/>
        <v>0</v>
      </c>
      <c r="K397" s="157">
        <f t="shared" si="167"/>
        <v>0</v>
      </c>
      <c r="L397" s="158" t="str">
        <f t="shared" si="168"/>
        <v xml:space="preserve"> </v>
      </c>
      <c r="M397" s="195" t="str">
        <f t="shared" si="176"/>
        <v xml:space="preserve"> </v>
      </c>
      <c r="N397" s="157"/>
      <c r="O397" s="157"/>
      <c r="P397" s="197" t="str">
        <f t="shared" si="177"/>
        <v xml:space="preserve"> </v>
      </c>
      <c r="Q397" s="156"/>
      <c r="R397" s="157">
        <f t="shared" si="164"/>
        <v>0</v>
      </c>
      <c r="S397" s="157">
        <f t="shared" si="178"/>
        <v>0</v>
      </c>
      <c r="T397" s="158"/>
      <c r="U397" s="152">
        <f t="shared" si="173"/>
        <v>25</v>
      </c>
      <c r="V397" s="159">
        <f t="shared" si="179"/>
        <v>195</v>
      </c>
      <c r="W397" s="159">
        <f t="shared" si="174"/>
        <v>11</v>
      </c>
      <c r="X397" s="160">
        <f t="shared" si="169"/>
        <v>8.2612664062499999</v>
      </c>
      <c r="Y397" s="161" t="str">
        <f t="shared" si="170"/>
        <v xml:space="preserve"> </v>
      </c>
      <c r="Z397" s="162">
        <f t="shared" si="180"/>
        <v>0</v>
      </c>
      <c r="AA397" s="152">
        <f t="shared" si="175"/>
        <v>25</v>
      </c>
      <c r="AB397" s="159">
        <f t="shared" si="181"/>
        <v>195</v>
      </c>
      <c r="AC397" s="159">
        <f t="shared" si="182"/>
        <v>11</v>
      </c>
      <c r="AD397" s="160">
        <f t="shared" si="171"/>
        <v>8.2612664062499999</v>
      </c>
    </row>
    <row r="398" spans="1:30" s="203" customFormat="1" ht="12.75" hidden="1">
      <c r="A398" s="189"/>
      <c r="B398" s="228" t="s">
        <v>202</v>
      </c>
      <c r="C398" s="229" t="s">
        <v>205</v>
      </c>
      <c r="D398" s="231" t="s">
        <v>17</v>
      </c>
      <c r="E398" s="166">
        <v>16</v>
      </c>
      <c r="F398" s="210">
        <v>8500</v>
      </c>
      <c r="G398" s="211">
        <v>2</v>
      </c>
      <c r="H398" s="194">
        <f t="shared" si="165"/>
        <v>27.086293120000001</v>
      </c>
      <c r="I398" s="195">
        <f t="shared" si="166"/>
        <v>16</v>
      </c>
      <c r="J398" s="196">
        <f t="shared" si="172"/>
        <v>3500</v>
      </c>
      <c r="K398" s="196">
        <f t="shared" si="167"/>
        <v>2</v>
      </c>
      <c r="L398" s="197">
        <f t="shared" si="168"/>
        <v>11.042751999999998</v>
      </c>
      <c r="M398" s="195">
        <f t="shared" si="176"/>
        <v>16</v>
      </c>
      <c r="N398" s="196">
        <v>3400</v>
      </c>
      <c r="O398" s="196">
        <v>2</v>
      </c>
      <c r="P398" s="197">
        <f t="shared" si="177"/>
        <v>10.727244799999999</v>
      </c>
      <c r="Q398" s="195"/>
      <c r="R398" s="196">
        <f t="shared" si="164"/>
        <v>0</v>
      </c>
      <c r="S398" s="196">
        <f t="shared" si="178"/>
        <v>0</v>
      </c>
      <c r="T398" s="197"/>
      <c r="U398" s="166">
        <f t="shared" si="173"/>
        <v>16</v>
      </c>
      <c r="V398" s="167">
        <f t="shared" si="179"/>
        <v>100</v>
      </c>
      <c r="W398" s="167">
        <f t="shared" si="174"/>
        <v>2</v>
      </c>
      <c r="X398" s="168">
        <f t="shared" si="169"/>
        <v>0.31550719999999999</v>
      </c>
      <c r="Y398" s="164" t="str">
        <f t="shared" si="170"/>
        <v xml:space="preserve"> </v>
      </c>
      <c r="Z398" s="165">
        <f t="shared" si="180"/>
        <v>0</v>
      </c>
      <c r="AA398" s="166">
        <f t="shared" si="175"/>
        <v>16</v>
      </c>
      <c r="AB398" s="167">
        <f t="shared" si="181"/>
        <v>100</v>
      </c>
      <c r="AC398" s="167">
        <f t="shared" si="182"/>
        <v>2</v>
      </c>
      <c r="AD398" s="168">
        <f t="shared" si="171"/>
        <v>0.31550719999999999</v>
      </c>
    </row>
    <row r="399" spans="1:30" s="203" customFormat="1" ht="12.75" hidden="1">
      <c r="A399" s="189"/>
      <c r="B399" s="228" t="s">
        <v>202</v>
      </c>
      <c r="C399" s="229" t="s">
        <v>205</v>
      </c>
      <c r="D399" s="231" t="s">
        <v>17</v>
      </c>
      <c r="E399" s="166">
        <v>16</v>
      </c>
      <c r="F399" s="210">
        <v>8600</v>
      </c>
      <c r="G399" s="211">
        <v>4</v>
      </c>
      <c r="H399" s="194">
        <f t="shared" si="165"/>
        <v>54.809910783999996</v>
      </c>
      <c r="I399" s="195">
        <f t="shared" si="166"/>
        <v>16</v>
      </c>
      <c r="J399" s="196">
        <f t="shared" si="172"/>
        <v>3400</v>
      </c>
      <c r="K399" s="196">
        <f t="shared" si="167"/>
        <v>4</v>
      </c>
      <c r="L399" s="197">
        <f t="shared" si="168"/>
        <v>21.454489599999999</v>
      </c>
      <c r="M399" s="195">
        <f t="shared" si="176"/>
        <v>16</v>
      </c>
      <c r="N399" s="196">
        <v>3400</v>
      </c>
      <c r="O399" s="196">
        <v>4</v>
      </c>
      <c r="P399" s="197">
        <f t="shared" si="177"/>
        <v>21.454489599999999</v>
      </c>
      <c r="Q399" s="195"/>
      <c r="R399" s="196">
        <f t="shared" si="164"/>
        <v>0</v>
      </c>
      <c r="S399" s="196">
        <f t="shared" si="178"/>
        <v>0</v>
      </c>
      <c r="T399" s="197"/>
      <c r="U399" s="166" t="str">
        <f t="shared" si="173"/>
        <v xml:space="preserve"> </v>
      </c>
      <c r="V399" s="167">
        <f t="shared" si="179"/>
        <v>0</v>
      </c>
      <c r="W399" s="167">
        <f t="shared" si="174"/>
        <v>0</v>
      </c>
      <c r="X399" s="168" t="str">
        <f t="shared" si="169"/>
        <v xml:space="preserve"> </v>
      </c>
      <c r="Y399" s="164" t="str">
        <f t="shared" si="170"/>
        <v xml:space="preserve"> </v>
      </c>
      <c r="Z399" s="165">
        <f t="shared" si="180"/>
        <v>0</v>
      </c>
      <c r="AA399" s="166" t="str">
        <f t="shared" si="175"/>
        <v xml:space="preserve"> </v>
      </c>
      <c r="AB399" s="167">
        <f t="shared" si="181"/>
        <v>0</v>
      </c>
      <c r="AC399" s="167">
        <f t="shared" si="182"/>
        <v>0</v>
      </c>
      <c r="AD399" s="168" t="str">
        <f t="shared" si="171"/>
        <v xml:space="preserve"> </v>
      </c>
    </row>
    <row r="400" spans="1:30" s="203" customFormat="1" ht="12.75" hidden="1">
      <c r="A400" s="189"/>
      <c r="B400" s="228" t="s">
        <v>202</v>
      </c>
      <c r="C400" s="229" t="s">
        <v>205</v>
      </c>
      <c r="D400" s="231" t="s">
        <v>17</v>
      </c>
      <c r="E400" s="166">
        <v>16</v>
      </c>
      <c r="F400" s="210">
        <v>8800</v>
      </c>
      <c r="G400" s="211">
        <v>2</v>
      </c>
      <c r="H400" s="194">
        <f t="shared" si="165"/>
        <v>28.042279935999996</v>
      </c>
      <c r="I400" s="195">
        <f t="shared" si="166"/>
        <v>16</v>
      </c>
      <c r="J400" s="196">
        <f t="shared" si="172"/>
        <v>3200</v>
      </c>
      <c r="K400" s="196">
        <f t="shared" si="167"/>
        <v>2</v>
      </c>
      <c r="L400" s="197">
        <f t="shared" si="168"/>
        <v>10.0962304</v>
      </c>
      <c r="M400" s="195" t="str">
        <f t="shared" si="176"/>
        <v xml:space="preserve"> </v>
      </c>
      <c r="N400" s="196"/>
      <c r="O400" s="196"/>
      <c r="P400" s="197" t="str">
        <f t="shared" si="177"/>
        <v xml:space="preserve"> </v>
      </c>
      <c r="Q400" s="195"/>
      <c r="R400" s="196">
        <f t="shared" si="164"/>
        <v>3200</v>
      </c>
      <c r="S400" s="196">
        <f t="shared" si="178"/>
        <v>2</v>
      </c>
      <c r="T400" s="197"/>
      <c r="U400" s="166" t="str">
        <f t="shared" si="173"/>
        <v xml:space="preserve"> </v>
      </c>
      <c r="V400" s="167">
        <f t="shared" si="179"/>
        <v>0</v>
      </c>
      <c r="W400" s="167">
        <f t="shared" si="174"/>
        <v>0</v>
      </c>
      <c r="X400" s="168" t="str">
        <f t="shared" si="169"/>
        <v xml:space="preserve"> </v>
      </c>
      <c r="Y400" s="164">
        <f t="shared" si="170"/>
        <v>16</v>
      </c>
      <c r="Z400" s="165">
        <f t="shared" si="180"/>
        <v>12</v>
      </c>
      <c r="AA400" s="166">
        <f t="shared" si="175"/>
        <v>16</v>
      </c>
      <c r="AB400" s="167">
        <f t="shared" si="181"/>
        <v>350</v>
      </c>
      <c r="AC400" s="167">
        <f t="shared" si="182"/>
        <v>2</v>
      </c>
      <c r="AD400" s="168">
        <f t="shared" si="171"/>
        <v>1.1042752</v>
      </c>
    </row>
    <row r="401" spans="1:30" s="203" customFormat="1" ht="12.75" hidden="1">
      <c r="A401" s="189"/>
      <c r="B401" s="228" t="s">
        <v>202</v>
      </c>
      <c r="C401" s="229" t="s">
        <v>205</v>
      </c>
      <c r="D401" s="231" t="s">
        <v>17</v>
      </c>
      <c r="E401" s="166">
        <v>16</v>
      </c>
      <c r="F401" s="210">
        <v>9000</v>
      </c>
      <c r="G401" s="211">
        <v>2</v>
      </c>
      <c r="H401" s="194">
        <f t="shared" si="165"/>
        <v>28.679604479999998</v>
      </c>
      <c r="I401" s="195">
        <f t="shared" si="166"/>
        <v>16</v>
      </c>
      <c r="J401" s="196">
        <f t="shared" si="172"/>
        <v>3000</v>
      </c>
      <c r="K401" s="196">
        <f t="shared" si="167"/>
        <v>2</v>
      </c>
      <c r="L401" s="197">
        <f t="shared" si="168"/>
        <v>9.4652159999999999</v>
      </c>
      <c r="M401" s="195" t="str">
        <f t="shared" si="176"/>
        <v xml:space="preserve"> </v>
      </c>
      <c r="N401" s="196"/>
      <c r="O401" s="196"/>
      <c r="P401" s="197" t="str">
        <f t="shared" si="177"/>
        <v xml:space="preserve"> </v>
      </c>
      <c r="Q401" s="195"/>
      <c r="R401" s="196">
        <f t="shared" si="164"/>
        <v>3000</v>
      </c>
      <c r="S401" s="196">
        <f t="shared" si="178"/>
        <v>2</v>
      </c>
      <c r="T401" s="197"/>
      <c r="U401" s="166" t="str">
        <f t="shared" si="173"/>
        <v xml:space="preserve"> </v>
      </c>
      <c r="V401" s="167">
        <f t="shared" si="179"/>
        <v>0</v>
      </c>
      <c r="W401" s="167">
        <f t="shared" si="174"/>
        <v>0</v>
      </c>
      <c r="X401" s="168" t="str">
        <f t="shared" si="169"/>
        <v xml:space="preserve"> </v>
      </c>
      <c r="Y401" s="164">
        <f t="shared" si="170"/>
        <v>16</v>
      </c>
      <c r="Z401" s="165">
        <f t="shared" si="180"/>
        <v>12</v>
      </c>
      <c r="AA401" s="166">
        <f t="shared" si="175"/>
        <v>16</v>
      </c>
      <c r="AB401" s="167">
        <f t="shared" si="181"/>
        <v>150</v>
      </c>
      <c r="AC401" s="167">
        <f t="shared" si="182"/>
        <v>2</v>
      </c>
      <c r="AD401" s="168">
        <f t="shared" si="171"/>
        <v>0.47326079999999998</v>
      </c>
    </row>
    <row r="402" spans="1:30" s="203" customFormat="1" ht="12.75" hidden="1">
      <c r="A402" s="189"/>
      <c r="B402" s="228" t="s">
        <v>202</v>
      </c>
      <c r="C402" s="229" t="s">
        <v>205</v>
      </c>
      <c r="D402" s="231" t="s">
        <v>17</v>
      </c>
      <c r="E402" s="166">
        <v>16</v>
      </c>
      <c r="F402" s="210">
        <v>9400</v>
      </c>
      <c r="G402" s="211">
        <v>2</v>
      </c>
      <c r="H402" s="194">
        <f t="shared" si="165"/>
        <v>29.954253567999999</v>
      </c>
      <c r="I402" s="195">
        <f t="shared" si="166"/>
        <v>16</v>
      </c>
      <c r="J402" s="196">
        <f t="shared" si="172"/>
        <v>2600</v>
      </c>
      <c r="K402" s="196">
        <f t="shared" si="167"/>
        <v>2</v>
      </c>
      <c r="L402" s="197">
        <f t="shared" si="168"/>
        <v>8.2031871999999986</v>
      </c>
      <c r="M402" s="195" t="str">
        <f t="shared" si="176"/>
        <v xml:space="preserve"> </v>
      </c>
      <c r="N402" s="196"/>
      <c r="O402" s="196"/>
      <c r="P402" s="197" t="str">
        <f t="shared" si="177"/>
        <v xml:space="preserve"> </v>
      </c>
      <c r="Q402" s="195"/>
      <c r="R402" s="196">
        <f t="shared" si="164"/>
        <v>2600</v>
      </c>
      <c r="S402" s="196">
        <f t="shared" si="178"/>
        <v>2</v>
      </c>
      <c r="T402" s="197"/>
      <c r="U402" s="166" t="str">
        <f t="shared" si="173"/>
        <v xml:space="preserve"> </v>
      </c>
      <c r="V402" s="167">
        <f t="shared" si="179"/>
        <v>0</v>
      </c>
      <c r="W402" s="167">
        <f t="shared" si="174"/>
        <v>0</v>
      </c>
      <c r="X402" s="168" t="str">
        <f t="shared" si="169"/>
        <v xml:space="preserve"> </v>
      </c>
      <c r="Y402" s="164">
        <f t="shared" si="170"/>
        <v>16</v>
      </c>
      <c r="Z402" s="165">
        <f t="shared" si="180"/>
        <v>10</v>
      </c>
      <c r="AA402" s="166">
        <f t="shared" si="175"/>
        <v>16</v>
      </c>
      <c r="AB402" s="167">
        <f t="shared" si="181"/>
        <v>225</v>
      </c>
      <c r="AC402" s="167">
        <f t="shared" si="182"/>
        <v>2</v>
      </c>
      <c r="AD402" s="168">
        <f t="shared" si="171"/>
        <v>0.70989119999999994</v>
      </c>
    </row>
    <row r="403" spans="1:30" s="203" customFormat="1" ht="12.75" hidden="1">
      <c r="A403" s="189"/>
      <c r="B403" s="228" t="s">
        <v>202</v>
      </c>
      <c r="C403" s="229" t="s">
        <v>205</v>
      </c>
      <c r="D403" s="231" t="s">
        <v>17</v>
      </c>
      <c r="E403" s="166">
        <v>16</v>
      </c>
      <c r="F403" s="210">
        <v>9000</v>
      </c>
      <c r="G403" s="211">
        <v>4</v>
      </c>
      <c r="H403" s="194">
        <f t="shared" si="165"/>
        <v>57.359208959999997</v>
      </c>
      <c r="I403" s="195">
        <f t="shared" si="166"/>
        <v>16</v>
      </c>
      <c r="J403" s="196">
        <f t="shared" si="172"/>
        <v>3000</v>
      </c>
      <c r="K403" s="196">
        <f t="shared" si="167"/>
        <v>4</v>
      </c>
      <c r="L403" s="197">
        <f t="shared" si="168"/>
        <v>18.930432</v>
      </c>
      <c r="M403" s="195" t="str">
        <f t="shared" si="176"/>
        <v xml:space="preserve"> </v>
      </c>
      <c r="N403" s="196"/>
      <c r="O403" s="196"/>
      <c r="P403" s="197" t="str">
        <f t="shared" si="177"/>
        <v xml:space="preserve"> </v>
      </c>
      <c r="Q403" s="195"/>
      <c r="R403" s="196">
        <f t="shared" si="164"/>
        <v>3000</v>
      </c>
      <c r="S403" s="196">
        <f t="shared" si="178"/>
        <v>4</v>
      </c>
      <c r="T403" s="197"/>
      <c r="U403" s="166" t="str">
        <f t="shared" si="173"/>
        <v xml:space="preserve"> </v>
      </c>
      <c r="V403" s="167">
        <f t="shared" si="179"/>
        <v>0</v>
      </c>
      <c r="W403" s="167">
        <f t="shared" si="174"/>
        <v>0</v>
      </c>
      <c r="X403" s="168" t="str">
        <f t="shared" si="169"/>
        <v xml:space="preserve"> </v>
      </c>
      <c r="Y403" s="164">
        <f t="shared" si="170"/>
        <v>16</v>
      </c>
      <c r="Z403" s="165">
        <f t="shared" si="180"/>
        <v>24</v>
      </c>
      <c r="AA403" s="166">
        <f t="shared" si="175"/>
        <v>16</v>
      </c>
      <c r="AB403" s="167">
        <f t="shared" si="181"/>
        <v>150</v>
      </c>
      <c r="AC403" s="167">
        <f t="shared" si="182"/>
        <v>4</v>
      </c>
      <c r="AD403" s="168">
        <f t="shared" si="171"/>
        <v>0.94652159999999996</v>
      </c>
    </row>
    <row r="404" spans="1:30" s="203" customFormat="1" ht="12.75" hidden="1">
      <c r="A404" s="189"/>
      <c r="B404" s="228" t="s">
        <v>204</v>
      </c>
      <c r="C404" s="229" t="s">
        <v>206</v>
      </c>
      <c r="D404" s="231" t="s">
        <v>17</v>
      </c>
      <c r="E404" s="166">
        <v>16</v>
      </c>
      <c r="F404" s="210">
        <v>11250</v>
      </c>
      <c r="G404" s="211">
        <v>6</v>
      </c>
      <c r="H404" s="194">
        <f t="shared" si="165"/>
        <v>107.54851679999999</v>
      </c>
      <c r="I404" s="195">
        <f t="shared" si="166"/>
        <v>16</v>
      </c>
      <c r="J404" s="196">
        <f t="shared" si="172"/>
        <v>750</v>
      </c>
      <c r="K404" s="196">
        <f t="shared" si="167"/>
        <v>6</v>
      </c>
      <c r="L404" s="197">
        <f t="shared" si="168"/>
        <v>7.0989120000000003</v>
      </c>
      <c r="M404" s="195" t="str">
        <f t="shared" si="176"/>
        <v xml:space="preserve"> </v>
      </c>
      <c r="N404" s="196"/>
      <c r="O404" s="196"/>
      <c r="P404" s="197" t="str">
        <f t="shared" si="177"/>
        <v xml:space="preserve"> </v>
      </c>
      <c r="Q404" s="195"/>
      <c r="R404" s="196">
        <f t="shared" si="164"/>
        <v>750</v>
      </c>
      <c r="S404" s="196">
        <f t="shared" si="178"/>
        <v>6</v>
      </c>
      <c r="T404" s="197"/>
      <c r="U404" s="166" t="str">
        <f t="shared" si="173"/>
        <v xml:space="preserve"> </v>
      </c>
      <c r="V404" s="167">
        <f t="shared" si="179"/>
        <v>0</v>
      </c>
      <c r="W404" s="167">
        <f t="shared" si="174"/>
        <v>0</v>
      </c>
      <c r="X404" s="168" t="str">
        <f t="shared" si="169"/>
        <v xml:space="preserve"> </v>
      </c>
      <c r="Y404" s="164">
        <f t="shared" si="170"/>
        <v>16</v>
      </c>
      <c r="Z404" s="165">
        <f t="shared" si="180"/>
        <v>6</v>
      </c>
      <c r="AA404" s="166">
        <f t="shared" si="175"/>
        <v>16</v>
      </c>
      <c r="AB404" s="167">
        <f t="shared" si="181"/>
        <v>275</v>
      </c>
      <c r="AC404" s="167">
        <f t="shared" si="182"/>
        <v>6</v>
      </c>
      <c r="AD404" s="168">
        <f t="shared" si="171"/>
        <v>2.6029343999999996</v>
      </c>
    </row>
    <row r="405" spans="1:30" s="203" customFormat="1" ht="12.75" hidden="1">
      <c r="A405" s="189"/>
      <c r="B405" s="228" t="s">
        <v>204</v>
      </c>
      <c r="C405" s="229" t="s">
        <v>206</v>
      </c>
      <c r="D405" s="231" t="s">
        <v>17</v>
      </c>
      <c r="E405" s="166">
        <v>16</v>
      </c>
      <c r="F405" s="210">
        <v>8550</v>
      </c>
      <c r="G405" s="211">
        <v>1</v>
      </c>
      <c r="H405" s="194">
        <f t="shared" si="165"/>
        <v>13.622812128</v>
      </c>
      <c r="I405" s="195">
        <f t="shared" si="166"/>
        <v>16</v>
      </c>
      <c r="J405" s="196">
        <f t="shared" si="172"/>
        <v>3450</v>
      </c>
      <c r="K405" s="196">
        <f t="shared" si="167"/>
        <v>1</v>
      </c>
      <c r="L405" s="197">
        <f t="shared" si="168"/>
        <v>5.4424991999999994</v>
      </c>
      <c r="M405" s="195" t="str">
        <f t="shared" si="176"/>
        <v xml:space="preserve"> </v>
      </c>
      <c r="N405" s="196"/>
      <c r="O405" s="196"/>
      <c r="P405" s="197" t="str">
        <f t="shared" si="177"/>
        <v xml:space="preserve"> </v>
      </c>
      <c r="Q405" s="195"/>
      <c r="R405" s="196">
        <f t="shared" si="164"/>
        <v>3450</v>
      </c>
      <c r="S405" s="196">
        <f t="shared" si="178"/>
        <v>1</v>
      </c>
      <c r="T405" s="197"/>
      <c r="U405" s="166" t="str">
        <f t="shared" si="173"/>
        <v xml:space="preserve"> </v>
      </c>
      <c r="V405" s="167">
        <f t="shared" si="179"/>
        <v>0</v>
      </c>
      <c r="W405" s="167">
        <f t="shared" si="174"/>
        <v>0</v>
      </c>
      <c r="X405" s="168" t="str">
        <f t="shared" si="169"/>
        <v xml:space="preserve"> </v>
      </c>
      <c r="Y405" s="164">
        <f t="shared" si="170"/>
        <v>16</v>
      </c>
      <c r="Z405" s="165">
        <f t="shared" si="180"/>
        <v>7</v>
      </c>
      <c r="AA405" s="166">
        <f t="shared" si="175"/>
        <v>16</v>
      </c>
      <c r="AB405" s="167">
        <f t="shared" si="181"/>
        <v>125</v>
      </c>
      <c r="AC405" s="167">
        <f t="shared" si="182"/>
        <v>1</v>
      </c>
      <c r="AD405" s="168">
        <f t="shared" si="171"/>
        <v>0.19719199999999998</v>
      </c>
    </row>
    <row r="406" spans="1:30" s="203" customFormat="1" ht="12.75" hidden="1">
      <c r="A406" s="189"/>
      <c r="B406" s="228"/>
      <c r="C406" s="229"/>
      <c r="D406" s="231"/>
      <c r="E406" s="166"/>
      <c r="F406" s="210"/>
      <c r="G406" s="211"/>
      <c r="H406" s="194">
        <f t="shared" ref="H406:H422" si="183">E406*E406*F406*3.14/4*0.00000785*G406*1.01</f>
        <v>0</v>
      </c>
      <c r="I406" s="195" t="str">
        <f t="shared" ref="I406:I422" si="184">IF(J406&gt;0,$E406," ")</f>
        <v xml:space="preserve"> </v>
      </c>
      <c r="J406" s="196">
        <f t="shared" si="172"/>
        <v>0</v>
      </c>
      <c r="K406" s="196">
        <f t="shared" ref="K406:K422" si="185">IF(J406&gt;0,G406,0)</f>
        <v>0</v>
      </c>
      <c r="L406" s="197" t="str">
        <f t="shared" ref="L406:L422" si="186">IF(J406&gt;0,$E406*$E406*J406*3.14/4*0.00000785*K406," ")</f>
        <v xml:space="preserve"> </v>
      </c>
      <c r="M406" s="195" t="str">
        <f t="shared" si="176"/>
        <v xml:space="preserve"> </v>
      </c>
      <c r="N406" s="196"/>
      <c r="O406" s="196"/>
      <c r="P406" s="197" t="str">
        <f t="shared" si="177"/>
        <v xml:space="preserve"> </v>
      </c>
      <c r="Q406" s="195"/>
      <c r="R406" s="196">
        <f t="shared" si="164"/>
        <v>0</v>
      </c>
      <c r="S406" s="196">
        <f t="shared" si="178"/>
        <v>0</v>
      </c>
      <c r="T406" s="197"/>
      <c r="U406" s="166" t="str">
        <f t="shared" si="173"/>
        <v xml:space="preserve"> </v>
      </c>
      <c r="V406" s="167">
        <f t="shared" si="179"/>
        <v>0</v>
      </c>
      <c r="W406" s="167">
        <f t="shared" si="174"/>
        <v>0</v>
      </c>
      <c r="X406" s="168" t="str">
        <f t="shared" ref="X406:X422" si="187">IF(V406&gt;0,$E406*$E406*V406*3.14/4*0.00000785*W406," ")</f>
        <v xml:space="preserve"> </v>
      </c>
      <c r="Y406" s="164" t="str">
        <f t="shared" ref="Y406:Y422" si="188">IF(Z406&gt;0,$E406," ")</f>
        <v xml:space="preserve"> </v>
      </c>
      <c r="Z406" s="165">
        <f t="shared" si="180"/>
        <v>0</v>
      </c>
      <c r="AA406" s="166" t="str">
        <f t="shared" si="175"/>
        <v xml:space="preserve"> </v>
      </c>
      <c r="AB406" s="167">
        <f t="shared" si="181"/>
        <v>0</v>
      </c>
      <c r="AC406" s="167">
        <f t="shared" si="182"/>
        <v>0</v>
      </c>
      <c r="AD406" s="168" t="str">
        <f t="shared" ref="AD406:AD422" si="189">IF(AB406&gt;0,$E406*$E406*AB406*3.14/4*0.00000785*AC406," ")</f>
        <v xml:space="preserve"> </v>
      </c>
    </row>
    <row r="407" spans="1:30" s="203" customFormat="1" ht="12.75" hidden="1">
      <c r="A407" s="189"/>
      <c r="B407" s="228"/>
      <c r="C407" s="229"/>
      <c r="D407" s="231"/>
      <c r="E407" s="166"/>
      <c r="F407" s="210"/>
      <c r="G407" s="211"/>
      <c r="H407" s="194">
        <f t="shared" si="183"/>
        <v>0</v>
      </c>
      <c r="I407" s="195" t="str">
        <f t="shared" si="184"/>
        <v xml:space="preserve"> </v>
      </c>
      <c r="J407" s="196">
        <f t="shared" si="172"/>
        <v>0</v>
      </c>
      <c r="K407" s="196">
        <f t="shared" si="185"/>
        <v>0</v>
      </c>
      <c r="L407" s="197" t="str">
        <f t="shared" si="186"/>
        <v xml:space="preserve"> </v>
      </c>
      <c r="M407" s="195" t="str">
        <f t="shared" si="176"/>
        <v xml:space="preserve"> </v>
      </c>
      <c r="N407" s="196"/>
      <c r="O407" s="196"/>
      <c r="P407" s="197" t="str">
        <f t="shared" si="177"/>
        <v xml:space="preserve"> </v>
      </c>
      <c r="Q407" s="195"/>
      <c r="R407" s="196">
        <f t="shared" si="164"/>
        <v>0</v>
      </c>
      <c r="S407" s="196">
        <f t="shared" si="178"/>
        <v>0</v>
      </c>
      <c r="T407" s="197"/>
      <c r="U407" s="166" t="str">
        <f t="shared" si="173"/>
        <v xml:space="preserve"> </v>
      </c>
      <c r="V407" s="167">
        <f t="shared" si="179"/>
        <v>0</v>
      </c>
      <c r="W407" s="167">
        <f t="shared" si="174"/>
        <v>0</v>
      </c>
      <c r="X407" s="168" t="str">
        <f t="shared" si="187"/>
        <v xml:space="preserve"> </v>
      </c>
      <c r="Y407" s="164" t="str">
        <f t="shared" si="188"/>
        <v xml:space="preserve"> </v>
      </c>
      <c r="Z407" s="165">
        <f t="shared" si="180"/>
        <v>0</v>
      </c>
      <c r="AA407" s="166" t="str">
        <f t="shared" si="175"/>
        <v xml:space="preserve"> </v>
      </c>
      <c r="AB407" s="167">
        <f t="shared" si="181"/>
        <v>0</v>
      </c>
      <c r="AC407" s="167">
        <f t="shared" si="182"/>
        <v>0</v>
      </c>
      <c r="AD407" s="168" t="str">
        <f t="shared" si="189"/>
        <v xml:space="preserve"> </v>
      </c>
    </row>
    <row r="408" spans="1:30" s="203" customFormat="1" ht="12.75" hidden="1">
      <c r="A408" s="189"/>
      <c r="B408" s="228"/>
      <c r="C408" s="229"/>
      <c r="D408" s="231"/>
      <c r="E408" s="166"/>
      <c r="F408" s="210"/>
      <c r="G408" s="211"/>
      <c r="H408" s="194">
        <f t="shared" si="183"/>
        <v>0</v>
      </c>
      <c r="I408" s="195" t="str">
        <f t="shared" si="184"/>
        <v xml:space="preserve"> </v>
      </c>
      <c r="J408" s="196">
        <f t="shared" si="172"/>
        <v>0</v>
      </c>
      <c r="K408" s="196">
        <f t="shared" si="185"/>
        <v>0</v>
      </c>
      <c r="L408" s="197" t="str">
        <f t="shared" si="186"/>
        <v xml:space="preserve"> </v>
      </c>
      <c r="M408" s="195" t="str">
        <f t="shared" si="176"/>
        <v xml:space="preserve"> </v>
      </c>
      <c r="N408" s="196"/>
      <c r="O408" s="196"/>
      <c r="P408" s="197" t="str">
        <f t="shared" si="177"/>
        <v xml:space="preserve"> </v>
      </c>
      <c r="Q408" s="195"/>
      <c r="R408" s="196">
        <f t="shared" si="164"/>
        <v>0</v>
      </c>
      <c r="S408" s="196">
        <f t="shared" si="178"/>
        <v>0</v>
      </c>
      <c r="T408" s="197"/>
      <c r="U408" s="166" t="str">
        <f t="shared" si="173"/>
        <v xml:space="preserve"> </v>
      </c>
      <c r="V408" s="167">
        <f t="shared" si="179"/>
        <v>0</v>
      </c>
      <c r="W408" s="167">
        <f t="shared" si="174"/>
        <v>0</v>
      </c>
      <c r="X408" s="168" t="str">
        <f t="shared" si="187"/>
        <v xml:space="preserve"> </v>
      </c>
      <c r="Y408" s="164" t="str">
        <f t="shared" si="188"/>
        <v xml:space="preserve"> </v>
      </c>
      <c r="Z408" s="165">
        <f t="shared" si="180"/>
        <v>0</v>
      </c>
      <c r="AA408" s="166" t="str">
        <f t="shared" si="175"/>
        <v xml:space="preserve"> </v>
      </c>
      <c r="AB408" s="167">
        <f t="shared" si="181"/>
        <v>0</v>
      </c>
      <c r="AC408" s="167">
        <f t="shared" si="182"/>
        <v>0</v>
      </c>
      <c r="AD408" s="168" t="str">
        <f t="shared" si="189"/>
        <v xml:space="preserve"> </v>
      </c>
    </row>
    <row r="409" spans="1:30" s="203" customFormat="1" ht="12.75" hidden="1">
      <c r="A409" s="189"/>
      <c r="B409" s="228"/>
      <c r="C409" s="229"/>
      <c r="D409" s="231"/>
      <c r="E409" s="166"/>
      <c r="F409" s="210"/>
      <c r="G409" s="211"/>
      <c r="H409" s="194">
        <f t="shared" si="183"/>
        <v>0</v>
      </c>
      <c r="I409" s="195" t="str">
        <f t="shared" si="184"/>
        <v xml:space="preserve"> </v>
      </c>
      <c r="J409" s="196">
        <f t="shared" si="172"/>
        <v>0</v>
      </c>
      <c r="K409" s="196">
        <f t="shared" si="185"/>
        <v>0</v>
      </c>
      <c r="L409" s="197" t="str">
        <f t="shared" si="186"/>
        <v xml:space="preserve"> </v>
      </c>
      <c r="M409" s="195" t="str">
        <f t="shared" si="176"/>
        <v xml:space="preserve"> </v>
      </c>
      <c r="N409" s="196"/>
      <c r="O409" s="196"/>
      <c r="P409" s="197" t="str">
        <f t="shared" si="177"/>
        <v xml:space="preserve"> </v>
      </c>
      <c r="Q409" s="195"/>
      <c r="R409" s="196">
        <f t="shared" si="164"/>
        <v>0</v>
      </c>
      <c r="S409" s="196">
        <f t="shared" si="178"/>
        <v>0</v>
      </c>
      <c r="T409" s="197"/>
      <c r="U409" s="166" t="str">
        <f t="shared" si="173"/>
        <v xml:space="preserve"> </v>
      </c>
      <c r="V409" s="167">
        <f t="shared" si="179"/>
        <v>0</v>
      </c>
      <c r="W409" s="167">
        <f t="shared" si="174"/>
        <v>0</v>
      </c>
      <c r="X409" s="168" t="str">
        <f t="shared" si="187"/>
        <v xml:space="preserve"> </v>
      </c>
      <c r="Y409" s="164" t="str">
        <f t="shared" si="188"/>
        <v xml:space="preserve"> </v>
      </c>
      <c r="Z409" s="165">
        <f t="shared" si="180"/>
        <v>0</v>
      </c>
      <c r="AA409" s="166" t="str">
        <f t="shared" si="175"/>
        <v xml:space="preserve"> </v>
      </c>
      <c r="AB409" s="167">
        <f t="shared" si="181"/>
        <v>0</v>
      </c>
      <c r="AC409" s="167">
        <f t="shared" si="182"/>
        <v>0</v>
      </c>
      <c r="AD409" s="168" t="str">
        <f t="shared" si="189"/>
        <v xml:space="preserve"> </v>
      </c>
    </row>
    <row r="410" spans="1:30" s="203" customFormat="1" ht="12.75" hidden="1">
      <c r="A410" s="189"/>
      <c r="B410" s="228"/>
      <c r="C410" s="229"/>
      <c r="D410" s="231"/>
      <c r="E410" s="166"/>
      <c r="F410" s="210"/>
      <c r="G410" s="211"/>
      <c r="H410" s="194">
        <f t="shared" si="183"/>
        <v>0</v>
      </c>
      <c r="I410" s="195" t="str">
        <f t="shared" si="184"/>
        <v xml:space="preserve"> </v>
      </c>
      <c r="J410" s="196">
        <f t="shared" si="172"/>
        <v>0</v>
      </c>
      <c r="K410" s="196">
        <f t="shared" si="185"/>
        <v>0</v>
      </c>
      <c r="L410" s="197" t="str">
        <f t="shared" si="186"/>
        <v xml:space="preserve"> </v>
      </c>
      <c r="M410" s="195" t="str">
        <f t="shared" si="176"/>
        <v xml:space="preserve"> </v>
      </c>
      <c r="N410" s="196"/>
      <c r="O410" s="196"/>
      <c r="P410" s="197" t="str">
        <f t="shared" si="177"/>
        <v xml:space="preserve"> </v>
      </c>
      <c r="Q410" s="195"/>
      <c r="R410" s="196">
        <f t="shared" si="164"/>
        <v>0</v>
      </c>
      <c r="S410" s="196">
        <f t="shared" si="178"/>
        <v>0</v>
      </c>
      <c r="T410" s="197"/>
      <c r="U410" s="166" t="str">
        <f t="shared" si="173"/>
        <v xml:space="preserve"> </v>
      </c>
      <c r="V410" s="167">
        <f t="shared" si="179"/>
        <v>0</v>
      </c>
      <c r="W410" s="167">
        <f t="shared" si="174"/>
        <v>0</v>
      </c>
      <c r="X410" s="168" t="str">
        <f t="shared" si="187"/>
        <v xml:space="preserve"> </v>
      </c>
      <c r="Y410" s="164" t="str">
        <f t="shared" si="188"/>
        <v xml:space="preserve"> </v>
      </c>
      <c r="Z410" s="165">
        <f t="shared" si="180"/>
        <v>0</v>
      </c>
      <c r="AA410" s="166" t="str">
        <f t="shared" si="175"/>
        <v xml:space="preserve"> </v>
      </c>
      <c r="AB410" s="167">
        <f t="shared" si="181"/>
        <v>0</v>
      </c>
      <c r="AC410" s="167">
        <f t="shared" si="182"/>
        <v>0</v>
      </c>
      <c r="AD410" s="168" t="str">
        <f t="shared" si="189"/>
        <v xml:space="preserve"> </v>
      </c>
    </row>
    <row r="411" spans="1:30" s="203" customFormat="1" ht="12.75" hidden="1">
      <c r="A411" s="189"/>
      <c r="B411" s="228"/>
      <c r="C411" s="229"/>
      <c r="D411" s="231"/>
      <c r="E411" s="166"/>
      <c r="F411" s="210"/>
      <c r="G411" s="211"/>
      <c r="H411" s="194">
        <f t="shared" si="183"/>
        <v>0</v>
      </c>
      <c r="I411" s="195" t="str">
        <f t="shared" si="184"/>
        <v xml:space="preserve"> </v>
      </c>
      <c r="J411" s="196">
        <f t="shared" si="172"/>
        <v>0</v>
      </c>
      <c r="K411" s="196">
        <f t="shared" si="185"/>
        <v>0</v>
      </c>
      <c r="L411" s="197" t="str">
        <f t="shared" si="186"/>
        <v xml:space="preserve"> </v>
      </c>
      <c r="M411" s="195" t="str">
        <f t="shared" si="176"/>
        <v xml:space="preserve"> </v>
      </c>
      <c r="N411" s="196"/>
      <c r="O411" s="196"/>
      <c r="P411" s="197" t="str">
        <f t="shared" si="177"/>
        <v xml:space="preserve"> </v>
      </c>
      <c r="Q411" s="195"/>
      <c r="R411" s="196">
        <f t="shared" si="164"/>
        <v>0</v>
      </c>
      <c r="S411" s="196">
        <f t="shared" si="178"/>
        <v>0</v>
      </c>
      <c r="T411" s="197"/>
      <c r="U411" s="166" t="str">
        <f t="shared" si="173"/>
        <v xml:space="preserve"> </v>
      </c>
      <c r="V411" s="167">
        <f t="shared" si="179"/>
        <v>0</v>
      </c>
      <c r="W411" s="167">
        <f t="shared" si="174"/>
        <v>0</v>
      </c>
      <c r="X411" s="168" t="str">
        <f t="shared" si="187"/>
        <v xml:space="preserve"> </v>
      </c>
      <c r="Y411" s="164" t="str">
        <f t="shared" si="188"/>
        <v xml:space="preserve"> </v>
      </c>
      <c r="Z411" s="165">
        <f t="shared" si="180"/>
        <v>0</v>
      </c>
      <c r="AA411" s="166" t="str">
        <f t="shared" si="175"/>
        <v xml:space="preserve"> </v>
      </c>
      <c r="AB411" s="167">
        <f t="shared" si="181"/>
        <v>0</v>
      </c>
      <c r="AC411" s="167">
        <f t="shared" si="182"/>
        <v>0</v>
      </c>
      <c r="AD411" s="168" t="str">
        <f t="shared" si="189"/>
        <v xml:space="preserve"> </v>
      </c>
    </row>
    <row r="412" spans="1:30" s="203" customFormat="1" ht="12.75" hidden="1">
      <c r="A412" s="189"/>
      <c r="B412" s="228"/>
      <c r="C412" s="229"/>
      <c r="D412" s="231"/>
      <c r="E412" s="166"/>
      <c r="F412" s="210"/>
      <c r="G412" s="211"/>
      <c r="H412" s="194">
        <f t="shared" si="183"/>
        <v>0</v>
      </c>
      <c r="I412" s="195" t="str">
        <f t="shared" si="184"/>
        <v xml:space="preserve"> </v>
      </c>
      <c r="J412" s="196">
        <f t="shared" si="172"/>
        <v>0</v>
      </c>
      <c r="K412" s="196">
        <f t="shared" si="185"/>
        <v>0</v>
      </c>
      <c r="L412" s="197" t="str">
        <f t="shared" si="186"/>
        <v xml:space="preserve"> </v>
      </c>
      <c r="M412" s="195" t="str">
        <f t="shared" si="176"/>
        <v xml:space="preserve"> </v>
      </c>
      <c r="N412" s="196"/>
      <c r="O412" s="196"/>
      <c r="P412" s="197" t="str">
        <f t="shared" si="177"/>
        <v xml:space="preserve"> </v>
      </c>
      <c r="Q412" s="195"/>
      <c r="R412" s="196">
        <f t="shared" si="164"/>
        <v>0</v>
      </c>
      <c r="S412" s="196">
        <f t="shared" si="178"/>
        <v>0</v>
      </c>
      <c r="T412" s="197"/>
      <c r="U412" s="166" t="str">
        <f t="shared" si="173"/>
        <v xml:space="preserve"> </v>
      </c>
      <c r="V412" s="167">
        <f t="shared" si="179"/>
        <v>0</v>
      </c>
      <c r="W412" s="167">
        <f t="shared" si="174"/>
        <v>0</v>
      </c>
      <c r="X412" s="168" t="str">
        <f t="shared" si="187"/>
        <v xml:space="preserve"> </v>
      </c>
      <c r="Y412" s="164" t="str">
        <f t="shared" si="188"/>
        <v xml:space="preserve"> </v>
      </c>
      <c r="Z412" s="165">
        <f t="shared" si="180"/>
        <v>0</v>
      </c>
      <c r="AA412" s="166" t="str">
        <f t="shared" si="175"/>
        <v xml:space="preserve"> </v>
      </c>
      <c r="AB412" s="167">
        <f t="shared" si="181"/>
        <v>0</v>
      </c>
      <c r="AC412" s="167">
        <f t="shared" si="182"/>
        <v>0</v>
      </c>
      <c r="AD412" s="168" t="str">
        <f t="shared" si="189"/>
        <v xml:space="preserve"> </v>
      </c>
    </row>
    <row r="413" spans="1:30" s="203" customFormat="1" ht="12.75" hidden="1">
      <c r="A413" s="189"/>
      <c r="B413" s="228"/>
      <c r="C413" s="229"/>
      <c r="D413" s="231"/>
      <c r="E413" s="166"/>
      <c r="F413" s="210"/>
      <c r="G413" s="211"/>
      <c r="H413" s="194">
        <f t="shared" si="183"/>
        <v>0</v>
      </c>
      <c r="I413" s="195" t="str">
        <f t="shared" si="184"/>
        <v xml:space="preserve"> </v>
      </c>
      <c r="J413" s="196">
        <f t="shared" si="172"/>
        <v>0</v>
      </c>
      <c r="K413" s="196">
        <f t="shared" si="185"/>
        <v>0</v>
      </c>
      <c r="L413" s="197" t="str">
        <f t="shared" si="186"/>
        <v xml:space="preserve"> </v>
      </c>
      <c r="M413" s="195" t="str">
        <f t="shared" si="176"/>
        <v xml:space="preserve"> </v>
      </c>
      <c r="N413" s="196"/>
      <c r="O413" s="196"/>
      <c r="P413" s="197" t="str">
        <f t="shared" si="177"/>
        <v xml:space="preserve"> </v>
      </c>
      <c r="Q413" s="195"/>
      <c r="R413" s="196">
        <f t="shared" si="164"/>
        <v>0</v>
      </c>
      <c r="S413" s="196">
        <f t="shared" si="178"/>
        <v>0</v>
      </c>
      <c r="T413" s="197"/>
      <c r="U413" s="166" t="str">
        <f t="shared" si="173"/>
        <v xml:space="preserve"> </v>
      </c>
      <c r="V413" s="167">
        <f t="shared" si="179"/>
        <v>0</v>
      </c>
      <c r="W413" s="167">
        <f t="shared" si="174"/>
        <v>0</v>
      </c>
      <c r="X413" s="168" t="str">
        <f t="shared" si="187"/>
        <v xml:space="preserve"> </v>
      </c>
      <c r="Y413" s="164" t="str">
        <f t="shared" si="188"/>
        <v xml:space="preserve"> </v>
      </c>
      <c r="Z413" s="165">
        <f t="shared" si="180"/>
        <v>0</v>
      </c>
      <c r="AA413" s="166" t="str">
        <f t="shared" si="175"/>
        <v xml:space="preserve"> </v>
      </c>
      <c r="AB413" s="167">
        <f t="shared" si="181"/>
        <v>0</v>
      </c>
      <c r="AC413" s="167">
        <f t="shared" si="182"/>
        <v>0</v>
      </c>
      <c r="AD413" s="168" t="str">
        <f t="shared" si="189"/>
        <v xml:space="preserve"> </v>
      </c>
    </row>
    <row r="414" spans="1:30" s="203" customFormat="1" ht="12.75" hidden="1">
      <c r="A414" s="189"/>
      <c r="B414" s="228"/>
      <c r="C414" s="229"/>
      <c r="D414" s="231"/>
      <c r="E414" s="166"/>
      <c r="F414" s="210"/>
      <c r="G414" s="211"/>
      <c r="H414" s="194">
        <f t="shared" si="183"/>
        <v>0</v>
      </c>
      <c r="I414" s="195" t="str">
        <f t="shared" si="184"/>
        <v xml:space="preserve"> </v>
      </c>
      <c r="J414" s="196">
        <f t="shared" si="172"/>
        <v>0</v>
      </c>
      <c r="K414" s="196">
        <f t="shared" si="185"/>
        <v>0</v>
      </c>
      <c r="L414" s="197" t="str">
        <f t="shared" si="186"/>
        <v xml:space="preserve"> </v>
      </c>
      <c r="M414" s="195" t="str">
        <f t="shared" si="176"/>
        <v xml:space="preserve"> </v>
      </c>
      <c r="N414" s="196"/>
      <c r="O414" s="196"/>
      <c r="P414" s="197" t="str">
        <f t="shared" si="177"/>
        <v xml:space="preserve"> </v>
      </c>
      <c r="Q414" s="195"/>
      <c r="R414" s="196">
        <f t="shared" si="164"/>
        <v>0</v>
      </c>
      <c r="S414" s="196">
        <f t="shared" si="178"/>
        <v>0</v>
      </c>
      <c r="T414" s="197"/>
      <c r="U414" s="166" t="str">
        <f t="shared" si="173"/>
        <v xml:space="preserve"> </v>
      </c>
      <c r="V414" s="167">
        <f t="shared" si="179"/>
        <v>0</v>
      </c>
      <c r="W414" s="167">
        <f t="shared" si="174"/>
        <v>0</v>
      </c>
      <c r="X414" s="168" t="str">
        <f t="shared" si="187"/>
        <v xml:space="preserve"> </v>
      </c>
      <c r="Y414" s="164" t="str">
        <f t="shared" si="188"/>
        <v xml:space="preserve"> </v>
      </c>
      <c r="Z414" s="165">
        <f t="shared" si="180"/>
        <v>0</v>
      </c>
      <c r="AA414" s="166" t="str">
        <f t="shared" si="175"/>
        <v xml:space="preserve"> </v>
      </c>
      <c r="AB414" s="167">
        <f t="shared" si="181"/>
        <v>0</v>
      </c>
      <c r="AC414" s="167">
        <f t="shared" si="182"/>
        <v>0</v>
      </c>
      <c r="AD414" s="168" t="str">
        <f t="shared" si="189"/>
        <v xml:space="preserve"> </v>
      </c>
    </row>
    <row r="415" spans="1:30" s="203" customFormat="1" ht="12.75" hidden="1">
      <c r="A415" s="189"/>
      <c r="B415" s="228"/>
      <c r="C415" s="229"/>
      <c r="D415" s="231"/>
      <c r="E415" s="166"/>
      <c r="F415" s="210"/>
      <c r="G415" s="211"/>
      <c r="H415" s="194">
        <f t="shared" si="183"/>
        <v>0</v>
      </c>
      <c r="I415" s="195" t="str">
        <f t="shared" si="184"/>
        <v xml:space="preserve"> </v>
      </c>
      <c r="J415" s="196">
        <f t="shared" si="172"/>
        <v>0</v>
      </c>
      <c r="K415" s="196">
        <f t="shared" si="185"/>
        <v>0</v>
      </c>
      <c r="L415" s="197" t="str">
        <f t="shared" si="186"/>
        <v xml:space="preserve"> </v>
      </c>
      <c r="M415" s="195" t="str">
        <f t="shared" si="176"/>
        <v xml:space="preserve"> </v>
      </c>
      <c r="N415" s="196"/>
      <c r="O415" s="196"/>
      <c r="P415" s="197" t="str">
        <f t="shared" si="177"/>
        <v xml:space="preserve"> </v>
      </c>
      <c r="Q415" s="195"/>
      <c r="R415" s="196">
        <f t="shared" si="164"/>
        <v>0</v>
      </c>
      <c r="S415" s="196">
        <f t="shared" si="178"/>
        <v>0</v>
      </c>
      <c r="T415" s="197"/>
      <c r="U415" s="166" t="str">
        <f t="shared" si="173"/>
        <v xml:space="preserve"> </v>
      </c>
      <c r="V415" s="167">
        <f t="shared" si="179"/>
        <v>0</v>
      </c>
      <c r="W415" s="167">
        <f t="shared" si="174"/>
        <v>0</v>
      </c>
      <c r="X415" s="168" t="str">
        <f t="shared" si="187"/>
        <v xml:space="preserve"> </v>
      </c>
      <c r="Y415" s="164" t="str">
        <f t="shared" si="188"/>
        <v xml:space="preserve"> </v>
      </c>
      <c r="Z415" s="165">
        <f t="shared" si="180"/>
        <v>0</v>
      </c>
      <c r="AA415" s="166" t="str">
        <f t="shared" si="175"/>
        <v xml:space="preserve"> </v>
      </c>
      <c r="AB415" s="167">
        <f t="shared" si="181"/>
        <v>0</v>
      </c>
      <c r="AC415" s="167">
        <f t="shared" si="182"/>
        <v>0</v>
      </c>
      <c r="AD415" s="168" t="str">
        <f t="shared" si="189"/>
        <v xml:space="preserve"> </v>
      </c>
    </row>
    <row r="416" spans="1:30" s="203" customFormat="1" ht="12.75" hidden="1">
      <c r="A416" s="189"/>
      <c r="B416" s="228"/>
      <c r="C416" s="229"/>
      <c r="D416" s="231"/>
      <c r="E416" s="166"/>
      <c r="F416" s="210"/>
      <c r="G416" s="211"/>
      <c r="H416" s="194">
        <f t="shared" si="183"/>
        <v>0</v>
      </c>
      <c r="I416" s="195" t="str">
        <f t="shared" si="184"/>
        <v xml:space="preserve"> </v>
      </c>
      <c r="J416" s="196">
        <f t="shared" si="172"/>
        <v>0</v>
      </c>
      <c r="K416" s="196">
        <f t="shared" si="185"/>
        <v>0</v>
      </c>
      <c r="L416" s="197" t="str">
        <f t="shared" si="186"/>
        <v xml:space="preserve"> </v>
      </c>
      <c r="M416" s="195" t="str">
        <f t="shared" si="176"/>
        <v xml:space="preserve"> </v>
      </c>
      <c r="N416" s="196"/>
      <c r="O416" s="196"/>
      <c r="P416" s="197" t="str">
        <f t="shared" si="177"/>
        <v xml:space="preserve"> </v>
      </c>
      <c r="Q416" s="195"/>
      <c r="R416" s="196">
        <f t="shared" si="164"/>
        <v>0</v>
      </c>
      <c r="S416" s="196">
        <f t="shared" si="178"/>
        <v>0</v>
      </c>
      <c r="T416" s="197"/>
      <c r="U416" s="166" t="str">
        <f t="shared" si="173"/>
        <v xml:space="preserve"> </v>
      </c>
      <c r="V416" s="167">
        <f t="shared" si="179"/>
        <v>0</v>
      </c>
      <c r="W416" s="167">
        <f t="shared" si="174"/>
        <v>0</v>
      </c>
      <c r="X416" s="168" t="str">
        <f t="shared" si="187"/>
        <v xml:space="preserve"> </v>
      </c>
      <c r="Y416" s="164" t="str">
        <f t="shared" si="188"/>
        <v xml:space="preserve"> </v>
      </c>
      <c r="Z416" s="165">
        <f t="shared" si="180"/>
        <v>0</v>
      </c>
      <c r="AA416" s="166" t="str">
        <f t="shared" si="175"/>
        <v xml:space="preserve"> </v>
      </c>
      <c r="AB416" s="167">
        <f t="shared" si="181"/>
        <v>0</v>
      </c>
      <c r="AC416" s="167">
        <f t="shared" si="182"/>
        <v>0</v>
      </c>
      <c r="AD416" s="168" t="str">
        <f t="shared" si="189"/>
        <v xml:space="preserve"> </v>
      </c>
    </row>
    <row r="417" spans="1:30" s="203" customFormat="1" ht="12.75" hidden="1">
      <c r="A417" s="189"/>
      <c r="B417" s="228"/>
      <c r="C417" s="229"/>
      <c r="D417" s="231"/>
      <c r="E417" s="166"/>
      <c r="F417" s="210"/>
      <c r="G417" s="211"/>
      <c r="H417" s="194">
        <f t="shared" si="183"/>
        <v>0</v>
      </c>
      <c r="I417" s="195" t="str">
        <f t="shared" si="184"/>
        <v xml:space="preserve"> </v>
      </c>
      <c r="J417" s="196">
        <f t="shared" si="172"/>
        <v>0</v>
      </c>
      <c r="K417" s="196">
        <f t="shared" si="185"/>
        <v>0</v>
      </c>
      <c r="L417" s="197" t="str">
        <f t="shared" si="186"/>
        <v xml:space="preserve"> </v>
      </c>
      <c r="M417" s="195" t="str">
        <f t="shared" si="176"/>
        <v xml:space="preserve"> </v>
      </c>
      <c r="N417" s="196"/>
      <c r="O417" s="196"/>
      <c r="P417" s="197" t="str">
        <f t="shared" si="177"/>
        <v xml:space="preserve"> </v>
      </c>
      <c r="Q417" s="195"/>
      <c r="R417" s="196">
        <f t="shared" si="164"/>
        <v>0</v>
      </c>
      <c r="S417" s="196">
        <f t="shared" si="178"/>
        <v>0</v>
      </c>
      <c r="T417" s="197"/>
      <c r="U417" s="166" t="str">
        <f t="shared" si="173"/>
        <v xml:space="preserve"> </v>
      </c>
      <c r="V417" s="167">
        <f t="shared" si="179"/>
        <v>0</v>
      </c>
      <c r="W417" s="167">
        <f t="shared" si="174"/>
        <v>0</v>
      </c>
      <c r="X417" s="168" t="str">
        <f t="shared" si="187"/>
        <v xml:space="preserve"> </v>
      </c>
      <c r="Y417" s="164" t="str">
        <f t="shared" si="188"/>
        <v xml:space="preserve"> </v>
      </c>
      <c r="Z417" s="165">
        <f t="shared" si="180"/>
        <v>0</v>
      </c>
      <c r="AA417" s="166" t="str">
        <f t="shared" si="175"/>
        <v xml:space="preserve"> </v>
      </c>
      <c r="AB417" s="167">
        <f t="shared" si="181"/>
        <v>0</v>
      </c>
      <c r="AC417" s="167">
        <f t="shared" si="182"/>
        <v>0</v>
      </c>
      <c r="AD417" s="168" t="str">
        <f t="shared" si="189"/>
        <v xml:space="preserve"> </v>
      </c>
    </row>
    <row r="418" spans="1:30" s="203" customFormat="1" ht="12.75" hidden="1">
      <c r="A418" s="189"/>
      <c r="B418" s="228"/>
      <c r="C418" s="229"/>
      <c r="D418" s="231"/>
      <c r="E418" s="166"/>
      <c r="F418" s="210"/>
      <c r="G418" s="211"/>
      <c r="H418" s="194">
        <f t="shared" si="183"/>
        <v>0</v>
      </c>
      <c r="I418" s="195" t="str">
        <f t="shared" si="184"/>
        <v xml:space="preserve"> </v>
      </c>
      <c r="J418" s="196">
        <f t="shared" si="172"/>
        <v>0</v>
      </c>
      <c r="K418" s="196">
        <f t="shared" si="185"/>
        <v>0</v>
      </c>
      <c r="L418" s="197" t="str">
        <f t="shared" si="186"/>
        <v xml:space="preserve"> </v>
      </c>
      <c r="M418" s="195" t="str">
        <f t="shared" si="176"/>
        <v xml:space="preserve"> </v>
      </c>
      <c r="N418" s="196"/>
      <c r="O418" s="196"/>
      <c r="P418" s="197" t="str">
        <f t="shared" si="177"/>
        <v xml:space="preserve"> </v>
      </c>
      <c r="Q418" s="195"/>
      <c r="R418" s="196">
        <f t="shared" si="164"/>
        <v>0</v>
      </c>
      <c r="S418" s="196">
        <f t="shared" si="178"/>
        <v>0</v>
      </c>
      <c r="T418" s="197"/>
      <c r="U418" s="166" t="str">
        <f t="shared" si="173"/>
        <v xml:space="preserve"> </v>
      </c>
      <c r="V418" s="167">
        <f t="shared" si="179"/>
        <v>0</v>
      </c>
      <c r="W418" s="167">
        <f t="shared" si="174"/>
        <v>0</v>
      </c>
      <c r="X418" s="168" t="str">
        <f t="shared" si="187"/>
        <v xml:space="preserve"> </v>
      </c>
      <c r="Y418" s="164" t="str">
        <f t="shared" si="188"/>
        <v xml:space="preserve"> </v>
      </c>
      <c r="Z418" s="165">
        <f t="shared" si="180"/>
        <v>0</v>
      </c>
      <c r="AA418" s="166" t="str">
        <f t="shared" si="175"/>
        <v xml:space="preserve"> </v>
      </c>
      <c r="AB418" s="167">
        <f t="shared" si="181"/>
        <v>0</v>
      </c>
      <c r="AC418" s="167">
        <f t="shared" si="182"/>
        <v>0</v>
      </c>
      <c r="AD418" s="168" t="str">
        <f t="shared" si="189"/>
        <v xml:space="preserve"> </v>
      </c>
    </row>
    <row r="419" spans="1:30" s="203" customFormat="1" ht="12.75" hidden="1">
      <c r="A419" s="189"/>
      <c r="B419" s="228"/>
      <c r="C419" s="229"/>
      <c r="D419" s="231"/>
      <c r="E419" s="166"/>
      <c r="F419" s="210"/>
      <c r="G419" s="211"/>
      <c r="H419" s="194">
        <f t="shared" si="183"/>
        <v>0</v>
      </c>
      <c r="I419" s="195" t="str">
        <f t="shared" si="184"/>
        <v xml:space="preserve"> </v>
      </c>
      <c r="J419" s="196">
        <f t="shared" si="172"/>
        <v>0</v>
      </c>
      <c r="K419" s="196">
        <f t="shared" si="185"/>
        <v>0</v>
      </c>
      <c r="L419" s="197" t="str">
        <f t="shared" si="186"/>
        <v xml:space="preserve"> </v>
      </c>
      <c r="M419" s="195" t="str">
        <f t="shared" si="176"/>
        <v xml:space="preserve"> </v>
      </c>
      <c r="N419" s="196"/>
      <c r="O419" s="196"/>
      <c r="P419" s="197" t="str">
        <f t="shared" si="177"/>
        <v xml:space="preserve"> </v>
      </c>
      <c r="Q419" s="195"/>
      <c r="R419" s="196">
        <f t="shared" si="164"/>
        <v>0</v>
      </c>
      <c r="S419" s="196">
        <f t="shared" si="178"/>
        <v>0</v>
      </c>
      <c r="T419" s="197"/>
      <c r="U419" s="166" t="str">
        <f t="shared" si="173"/>
        <v xml:space="preserve"> </v>
      </c>
      <c r="V419" s="167">
        <f t="shared" si="179"/>
        <v>0</v>
      </c>
      <c r="W419" s="167">
        <f t="shared" si="174"/>
        <v>0</v>
      </c>
      <c r="X419" s="168" t="str">
        <f t="shared" si="187"/>
        <v xml:space="preserve"> </v>
      </c>
      <c r="Y419" s="164" t="str">
        <f t="shared" si="188"/>
        <v xml:space="preserve"> </v>
      </c>
      <c r="Z419" s="165">
        <f t="shared" si="180"/>
        <v>0</v>
      </c>
      <c r="AA419" s="166" t="str">
        <f t="shared" si="175"/>
        <v xml:space="preserve"> </v>
      </c>
      <c r="AB419" s="167">
        <f t="shared" si="181"/>
        <v>0</v>
      </c>
      <c r="AC419" s="167">
        <f t="shared" si="182"/>
        <v>0</v>
      </c>
      <c r="AD419" s="168" t="str">
        <f t="shared" si="189"/>
        <v xml:space="preserve"> </v>
      </c>
    </row>
    <row r="420" spans="1:30" s="203" customFormat="1" ht="12.75" hidden="1">
      <c r="A420" s="189"/>
      <c r="B420" s="228"/>
      <c r="C420" s="229"/>
      <c r="D420" s="231"/>
      <c r="E420" s="166"/>
      <c r="F420" s="210"/>
      <c r="G420" s="211"/>
      <c r="H420" s="194">
        <f t="shared" si="183"/>
        <v>0</v>
      </c>
      <c r="I420" s="195" t="str">
        <f t="shared" si="184"/>
        <v xml:space="preserve"> </v>
      </c>
      <c r="J420" s="196">
        <f t="shared" si="172"/>
        <v>0</v>
      </c>
      <c r="K420" s="196">
        <f t="shared" si="185"/>
        <v>0</v>
      </c>
      <c r="L420" s="197" t="str">
        <f t="shared" si="186"/>
        <v xml:space="preserve"> </v>
      </c>
      <c r="M420" s="195" t="str">
        <f t="shared" si="176"/>
        <v xml:space="preserve"> </v>
      </c>
      <c r="N420" s="196"/>
      <c r="O420" s="196"/>
      <c r="P420" s="197" t="str">
        <f t="shared" si="177"/>
        <v xml:space="preserve"> </v>
      </c>
      <c r="Q420" s="195"/>
      <c r="R420" s="196">
        <f t="shared" si="164"/>
        <v>0</v>
      </c>
      <c r="S420" s="196">
        <f t="shared" si="178"/>
        <v>0</v>
      </c>
      <c r="T420" s="197"/>
      <c r="U420" s="166" t="str">
        <f t="shared" si="173"/>
        <v xml:space="preserve"> </v>
      </c>
      <c r="V420" s="167">
        <f t="shared" si="179"/>
        <v>0</v>
      </c>
      <c r="W420" s="167">
        <f t="shared" si="174"/>
        <v>0</v>
      </c>
      <c r="X420" s="168" t="str">
        <f t="shared" si="187"/>
        <v xml:space="preserve"> </v>
      </c>
      <c r="Y420" s="164" t="str">
        <f t="shared" si="188"/>
        <v xml:space="preserve"> </v>
      </c>
      <c r="Z420" s="165">
        <f t="shared" si="180"/>
        <v>0</v>
      </c>
      <c r="AA420" s="166" t="str">
        <f t="shared" si="175"/>
        <v xml:space="preserve"> </v>
      </c>
      <c r="AB420" s="167">
        <f t="shared" si="181"/>
        <v>0</v>
      </c>
      <c r="AC420" s="167">
        <f t="shared" si="182"/>
        <v>0</v>
      </c>
      <c r="AD420" s="168" t="str">
        <f t="shared" si="189"/>
        <v xml:space="preserve"> </v>
      </c>
    </row>
    <row r="421" spans="1:30" s="203" customFormat="1" ht="12.75" hidden="1">
      <c r="A421" s="189"/>
      <c r="B421" s="228"/>
      <c r="C421" s="229"/>
      <c r="D421" s="231"/>
      <c r="E421" s="166"/>
      <c r="F421" s="210"/>
      <c r="G421" s="211"/>
      <c r="H421" s="194">
        <f t="shared" si="183"/>
        <v>0</v>
      </c>
      <c r="I421" s="195" t="str">
        <f t="shared" si="184"/>
        <v xml:space="preserve"> </v>
      </c>
      <c r="J421" s="196">
        <f t="shared" si="172"/>
        <v>0</v>
      </c>
      <c r="K421" s="196">
        <f t="shared" si="185"/>
        <v>0</v>
      </c>
      <c r="L421" s="197" t="str">
        <f t="shared" si="186"/>
        <v xml:space="preserve"> </v>
      </c>
      <c r="M421" s="195" t="str">
        <f t="shared" si="176"/>
        <v xml:space="preserve"> </v>
      </c>
      <c r="N421" s="196"/>
      <c r="O421" s="196"/>
      <c r="P421" s="197" t="str">
        <f t="shared" si="177"/>
        <v xml:space="preserve"> </v>
      </c>
      <c r="Q421" s="195"/>
      <c r="R421" s="196">
        <f t="shared" si="164"/>
        <v>0</v>
      </c>
      <c r="S421" s="196">
        <f t="shared" si="178"/>
        <v>0</v>
      </c>
      <c r="T421" s="197"/>
      <c r="U421" s="166" t="str">
        <f t="shared" si="173"/>
        <v xml:space="preserve"> </v>
      </c>
      <c r="V421" s="167">
        <f t="shared" si="179"/>
        <v>0</v>
      </c>
      <c r="W421" s="167">
        <f t="shared" si="174"/>
        <v>0</v>
      </c>
      <c r="X421" s="168" t="str">
        <f t="shared" si="187"/>
        <v xml:space="preserve"> </v>
      </c>
      <c r="Y421" s="164" t="str">
        <f t="shared" si="188"/>
        <v xml:space="preserve"> </v>
      </c>
      <c r="Z421" s="165">
        <f t="shared" si="180"/>
        <v>0</v>
      </c>
      <c r="AA421" s="166" t="str">
        <f t="shared" si="175"/>
        <v xml:space="preserve"> </v>
      </c>
      <c r="AB421" s="167">
        <f t="shared" si="181"/>
        <v>0</v>
      </c>
      <c r="AC421" s="167">
        <f t="shared" si="182"/>
        <v>0</v>
      </c>
      <c r="AD421" s="168" t="str">
        <f t="shared" si="189"/>
        <v xml:space="preserve"> </v>
      </c>
    </row>
    <row r="422" spans="1:30" s="203" customFormat="1" ht="12.75" hidden="1">
      <c r="A422" s="189"/>
      <c r="B422" s="228"/>
      <c r="C422" s="229"/>
      <c r="D422" s="231"/>
      <c r="E422" s="166"/>
      <c r="F422" s="210"/>
      <c r="G422" s="211"/>
      <c r="H422" s="194">
        <f t="shared" si="183"/>
        <v>0</v>
      </c>
      <c r="I422" s="195" t="str">
        <f t="shared" si="184"/>
        <v xml:space="preserve"> </v>
      </c>
      <c r="J422" s="196">
        <f t="shared" si="172"/>
        <v>0</v>
      </c>
      <c r="K422" s="196">
        <f t="shared" si="185"/>
        <v>0</v>
      </c>
      <c r="L422" s="197" t="str">
        <f t="shared" si="186"/>
        <v xml:space="preserve"> </v>
      </c>
      <c r="M422" s="195" t="str">
        <f t="shared" si="176"/>
        <v xml:space="preserve"> </v>
      </c>
      <c r="N422" s="196"/>
      <c r="O422" s="196"/>
      <c r="P422" s="197" t="str">
        <f t="shared" si="177"/>
        <v xml:space="preserve"> </v>
      </c>
      <c r="Q422" s="195"/>
      <c r="R422" s="196">
        <f t="shared" si="164"/>
        <v>0</v>
      </c>
      <c r="S422" s="196">
        <f t="shared" si="178"/>
        <v>0</v>
      </c>
      <c r="T422" s="197"/>
      <c r="U422" s="166" t="str">
        <f t="shared" si="173"/>
        <v xml:space="preserve"> </v>
      </c>
      <c r="V422" s="167">
        <f t="shared" si="179"/>
        <v>0</v>
      </c>
      <c r="W422" s="167">
        <f t="shared" si="174"/>
        <v>0</v>
      </c>
      <c r="X422" s="168" t="str">
        <f t="shared" si="187"/>
        <v xml:space="preserve"> </v>
      </c>
      <c r="Y422" s="164" t="str">
        <f t="shared" si="188"/>
        <v xml:space="preserve"> </v>
      </c>
      <c r="Z422" s="165">
        <f t="shared" si="180"/>
        <v>0</v>
      </c>
      <c r="AA422" s="166" t="str">
        <f t="shared" si="175"/>
        <v xml:space="preserve"> </v>
      </c>
      <c r="AB422" s="167">
        <f t="shared" si="181"/>
        <v>0</v>
      </c>
      <c r="AC422" s="167">
        <f t="shared" si="182"/>
        <v>0</v>
      </c>
      <c r="AD422" s="168" t="str">
        <f t="shared" si="189"/>
        <v xml:space="preserve"> </v>
      </c>
    </row>
    <row r="423" spans="1:30" s="203" customFormat="1" ht="12.75" hidden="1">
      <c r="A423" s="189"/>
      <c r="B423" s="228"/>
      <c r="C423" s="229"/>
      <c r="D423" s="231"/>
      <c r="E423" s="166"/>
      <c r="F423" s="210"/>
      <c r="G423" s="211"/>
      <c r="H423" s="194">
        <f t="shared" si="165"/>
        <v>0</v>
      </c>
      <c r="I423" s="195" t="str">
        <f t="shared" si="166"/>
        <v xml:space="preserve"> </v>
      </c>
      <c r="J423" s="196">
        <f t="shared" si="172"/>
        <v>0</v>
      </c>
      <c r="K423" s="196">
        <f t="shared" si="167"/>
        <v>0</v>
      </c>
      <c r="L423" s="197" t="str">
        <f t="shared" si="168"/>
        <v xml:space="preserve"> </v>
      </c>
      <c r="M423" s="195" t="str">
        <f t="shared" si="176"/>
        <v xml:space="preserve"> </v>
      </c>
      <c r="N423" s="196"/>
      <c r="O423" s="196"/>
      <c r="P423" s="197" t="str">
        <f t="shared" si="177"/>
        <v xml:space="preserve"> </v>
      </c>
      <c r="Q423" s="195"/>
      <c r="R423" s="196">
        <f t="shared" si="164"/>
        <v>0</v>
      </c>
      <c r="S423" s="196">
        <f t="shared" si="178"/>
        <v>0</v>
      </c>
      <c r="T423" s="197"/>
      <c r="U423" s="166" t="str">
        <f t="shared" si="173"/>
        <v xml:space="preserve"> </v>
      </c>
      <c r="V423" s="167">
        <f t="shared" si="179"/>
        <v>0</v>
      </c>
      <c r="W423" s="167">
        <f t="shared" si="174"/>
        <v>0</v>
      </c>
      <c r="X423" s="168" t="str">
        <f t="shared" si="169"/>
        <v xml:space="preserve"> </v>
      </c>
      <c r="Y423" s="164" t="str">
        <f t="shared" si="170"/>
        <v xml:space="preserve"> </v>
      </c>
      <c r="Z423" s="165">
        <f t="shared" si="180"/>
        <v>0</v>
      </c>
      <c r="AA423" s="166" t="str">
        <f t="shared" si="175"/>
        <v xml:space="preserve"> </v>
      </c>
      <c r="AB423" s="167">
        <f t="shared" si="181"/>
        <v>0</v>
      </c>
      <c r="AC423" s="167">
        <f t="shared" si="182"/>
        <v>0</v>
      </c>
      <c r="AD423" s="168" t="str">
        <f t="shared" si="171"/>
        <v xml:space="preserve"> </v>
      </c>
    </row>
    <row r="424" spans="1:30" s="203" customFormat="1" ht="12.75" hidden="1">
      <c r="A424" s="189"/>
      <c r="B424" s="228"/>
      <c r="C424" s="229"/>
      <c r="D424" s="231"/>
      <c r="E424" s="166"/>
      <c r="F424" s="210"/>
      <c r="G424" s="211"/>
      <c r="H424" s="194">
        <f t="shared" ref="H424:H439" si="190">E424*E424*F424*3.14/4*0.00000785*G424*1.01</f>
        <v>0</v>
      </c>
      <c r="I424" s="195" t="str">
        <f t="shared" ref="I424:I439" si="191">IF(J424&gt;0,$E424," ")</f>
        <v xml:space="preserve"> </v>
      </c>
      <c r="J424" s="196">
        <f t="shared" si="172"/>
        <v>0</v>
      </c>
      <c r="K424" s="196">
        <f t="shared" ref="K424:K439" si="192">IF(J424&gt;0,G424,0)</f>
        <v>0</v>
      </c>
      <c r="L424" s="197" t="str">
        <f t="shared" ref="L424:L439" si="193">IF(J424&gt;0,$E424*$E424*J424*3.14/4*0.00000785*K424," ")</f>
        <v xml:space="preserve"> </v>
      </c>
      <c r="M424" s="195" t="str">
        <f t="shared" si="176"/>
        <v xml:space="preserve"> </v>
      </c>
      <c r="N424" s="196"/>
      <c r="O424" s="196"/>
      <c r="P424" s="197" t="str">
        <f t="shared" si="177"/>
        <v xml:space="preserve"> </v>
      </c>
      <c r="Q424" s="195"/>
      <c r="R424" s="196">
        <f t="shared" si="164"/>
        <v>0</v>
      </c>
      <c r="S424" s="196">
        <f t="shared" si="178"/>
        <v>0</v>
      </c>
      <c r="T424" s="197"/>
      <c r="U424" s="166" t="str">
        <f t="shared" si="173"/>
        <v xml:space="preserve"> </v>
      </c>
      <c r="V424" s="167">
        <f t="shared" si="179"/>
        <v>0</v>
      </c>
      <c r="W424" s="167">
        <f t="shared" si="174"/>
        <v>0</v>
      </c>
      <c r="X424" s="168" t="str">
        <f t="shared" ref="X424:X439" si="194">IF(V424&gt;0,$E424*$E424*V424*3.14/4*0.00000785*W424," ")</f>
        <v xml:space="preserve"> </v>
      </c>
      <c r="Y424" s="164" t="str">
        <f t="shared" ref="Y424:Y439" si="195">IF(Z424&gt;0,$E424," ")</f>
        <v xml:space="preserve"> </v>
      </c>
      <c r="Z424" s="165">
        <f t="shared" si="180"/>
        <v>0</v>
      </c>
      <c r="AA424" s="166" t="str">
        <f t="shared" si="175"/>
        <v xml:space="preserve"> </v>
      </c>
      <c r="AB424" s="167">
        <f t="shared" si="181"/>
        <v>0</v>
      </c>
      <c r="AC424" s="167">
        <f t="shared" si="182"/>
        <v>0</v>
      </c>
      <c r="AD424" s="168" t="str">
        <f t="shared" ref="AD424:AD439" si="196">IF(AB424&gt;0,$E424*$E424*AB424*3.14/4*0.00000785*AC424," ")</f>
        <v xml:space="preserve"> </v>
      </c>
    </row>
    <row r="425" spans="1:30" s="203" customFormat="1" ht="12.75" hidden="1">
      <c r="A425" s="189"/>
      <c r="B425" s="228"/>
      <c r="C425" s="229"/>
      <c r="D425" s="231"/>
      <c r="E425" s="166"/>
      <c r="F425" s="210"/>
      <c r="G425" s="211"/>
      <c r="H425" s="194">
        <f t="shared" si="190"/>
        <v>0</v>
      </c>
      <c r="I425" s="195" t="str">
        <f t="shared" si="191"/>
        <v xml:space="preserve"> </v>
      </c>
      <c r="J425" s="196">
        <f t="shared" si="172"/>
        <v>0</v>
      </c>
      <c r="K425" s="196">
        <f t="shared" si="192"/>
        <v>0</v>
      </c>
      <c r="L425" s="197" t="str">
        <f t="shared" si="193"/>
        <v xml:space="preserve"> </v>
      </c>
      <c r="M425" s="195" t="str">
        <f t="shared" si="176"/>
        <v xml:space="preserve"> </v>
      </c>
      <c r="N425" s="196"/>
      <c r="O425" s="196"/>
      <c r="P425" s="197" t="str">
        <f t="shared" si="177"/>
        <v xml:space="preserve"> </v>
      </c>
      <c r="Q425" s="195"/>
      <c r="R425" s="196">
        <f t="shared" si="164"/>
        <v>0</v>
      </c>
      <c r="S425" s="196">
        <f t="shared" si="178"/>
        <v>0</v>
      </c>
      <c r="T425" s="197"/>
      <c r="U425" s="166" t="str">
        <f t="shared" si="173"/>
        <v xml:space="preserve"> </v>
      </c>
      <c r="V425" s="167">
        <f t="shared" si="179"/>
        <v>0</v>
      </c>
      <c r="W425" s="167">
        <f t="shared" si="174"/>
        <v>0</v>
      </c>
      <c r="X425" s="168" t="str">
        <f t="shared" si="194"/>
        <v xml:space="preserve"> </v>
      </c>
      <c r="Y425" s="164" t="str">
        <f t="shared" si="195"/>
        <v xml:space="preserve"> </v>
      </c>
      <c r="Z425" s="165">
        <f t="shared" si="180"/>
        <v>0</v>
      </c>
      <c r="AA425" s="166" t="str">
        <f t="shared" si="175"/>
        <v xml:space="preserve"> </v>
      </c>
      <c r="AB425" s="167">
        <f t="shared" si="181"/>
        <v>0</v>
      </c>
      <c r="AC425" s="167">
        <f t="shared" si="182"/>
        <v>0</v>
      </c>
      <c r="AD425" s="168" t="str">
        <f t="shared" si="196"/>
        <v xml:space="preserve"> </v>
      </c>
    </row>
    <row r="426" spans="1:30" s="203" customFormat="1" ht="12.75" hidden="1">
      <c r="A426" s="189"/>
      <c r="B426" s="228"/>
      <c r="C426" s="229"/>
      <c r="D426" s="231"/>
      <c r="E426" s="166"/>
      <c r="F426" s="210"/>
      <c r="G426" s="211"/>
      <c r="H426" s="194">
        <f t="shared" si="190"/>
        <v>0</v>
      </c>
      <c r="I426" s="195" t="str">
        <f t="shared" si="191"/>
        <v xml:space="preserve"> </v>
      </c>
      <c r="J426" s="196">
        <f t="shared" si="172"/>
        <v>0</v>
      </c>
      <c r="K426" s="196">
        <f t="shared" si="192"/>
        <v>0</v>
      </c>
      <c r="L426" s="197" t="str">
        <f t="shared" si="193"/>
        <v xml:space="preserve"> </v>
      </c>
      <c r="M426" s="195" t="str">
        <f t="shared" si="176"/>
        <v xml:space="preserve"> </v>
      </c>
      <c r="N426" s="196"/>
      <c r="O426" s="196"/>
      <c r="P426" s="197" t="str">
        <f t="shared" si="177"/>
        <v xml:space="preserve"> </v>
      </c>
      <c r="Q426" s="195"/>
      <c r="R426" s="196">
        <f t="shared" ref="R426:R440" si="197">IF($E426=25,IF((12000-$F426-N426)&gt;=787,12000-$F426-N426,0),IF($E426=20,IF((12000-$F426-N426)&gt;=600,12000-$F426-N426,0),IF($E426=16,IF((12000-$F426-N426)&gt;=475,12000-$F426-N426,0),0)))</f>
        <v>0</v>
      </c>
      <c r="S426" s="196">
        <f t="shared" si="178"/>
        <v>0</v>
      </c>
      <c r="T426" s="197"/>
      <c r="U426" s="166" t="str">
        <f t="shared" si="173"/>
        <v xml:space="preserve"> </v>
      </c>
      <c r="V426" s="167">
        <f t="shared" si="179"/>
        <v>0</v>
      </c>
      <c r="W426" s="167">
        <f t="shared" si="174"/>
        <v>0</v>
      </c>
      <c r="X426" s="168" t="str">
        <f t="shared" si="194"/>
        <v xml:space="preserve"> </v>
      </c>
      <c r="Y426" s="164" t="str">
        <f t="shared" si="195"/>
        <v xml:space="preserve"> </v>
      </c>
      <c r="Z426" s="165">
        <f t="shared" si="180"/>
        <v>0</v>
      </c>
      <c r="AA426" s="166" t="str">
        <f t="shared" si="175"/>
        <v xml:space="preserve"> </v>
      </c>
      <c r="AB426" s="167">
        <f t="shared" si="181"/>
        <v>0</v>
      </c>
      <c r="AC426" s="167">
        <f t="shared" si="182"/>
        <v>0</v>
      </c>
      <c r="AD426" s="168" t="str">
        <f t="shared" si="196"/>
        <v xml:space="preserve"> </v>
      </c>
    </row>
    <row r="427" spans="1:30" s="203" customFormat="1" ht="12.75" hidden="1">
      <c r="A427" s="189"/>
      <c r="B427" s="228"/>
      <c r="C427" s="229"/>
      <c r="D427" s="231"/>
      <c r="E427" s="166"/>
      <c r="F427" s="210"/>
      <c r="G427" s="211"/>
      <c r="H427" s="194">
        <f t="shared" si="190"/>
        <v>0</v>
      </c>
      <c r="I427" s="195" t="str">
        <f t="shared" si="191"/>
        <v xml:space="preserve"> </v>
      </c>
      <c r="J427" s="196">
        <f t="shared" si="172"/>
        <v>0</v>
      </c>
      <c r="K427" s="196">
        <f t="shared" si="192"/>
        <v>0</v>
      </c>
      <c r="L427" s="197" t="str">
        <f t="shared" si="193"/>
        <v xml:space="preserve"> </v>
      </c>
      <c r="M427" s="195" t="str">
        <f t="shared" si="176"/>
        <v xml:space="preserve"> </v>
      </c>
      <c r="N427" s="196"/>
      <c r="O427" s="196"/>
      <c r="P427" s="197" t="str">
        <f t="shared" si="177"/>
        <v xml:space="preserve"> </v>
      </c>
      <c r="Q427" s="195"/>
      <c r="R427" s="196">
        <f t="shared" si="197"/>
        <v>0</v>
      </c>
      <c r="S427" s="196">
        <f t="shared" si="178"/>
        <v>0</v>
      </c>
      <c r="T427" s="197"/>
      <c r="U427" s="166" t="str">
        <f t="shared" si="173"/>
        <v xml:space="preserve"> </v>
      </c>
      <c r="V427" s="167">
        <f t="shared" si="179"/>
        <v>0</v>
      </c>
      <c r="W427" s="167">
        <f t="shared" si="174"/>
        <v>0</v>
      </c>
      <c r="X427" s="168" t="str">
        <f t="shared" si="194"/>
        <v xml:space="preserve"> </v>
      </c>
      <c r="Y427" s="164" t="str">
        <f t="shared" si="195"/>
        <v xml:space="preserve"> </v>
      </c>
      <c r="Z427" s="165">
        <f t="shared" si="180"/>
        <v>0</v>
      </c>
      <c r="AA427" s="166" t="str">
        <f t="shared" si="175"/>
        <v xml:space="preserve"> </v>
      </c>
      <c r="AB427" s="167">
        <f t="shared" si="181"/>
        <v>0</v>
      </c>
      <c r="AC427" s="167">
        <f t="shared" si="182"/>
        <v>0</v>
      </c>
      <c r="AD427" s="168" t="str">
        <f t="shared" si="196"/>
        <v xml:space="preserve"> </v>
      </c>
    </row>
    <row r="428" spans="1:30" s="203" customFormat="1" ht="12.75" hidden="1">
      <c r="A428" s="189"/>
      <c r="B428" s="228"/>
      <c r="C428" s="229"/>
      <c r="D428" s="231"/>
      <c r="E428" s="166"/>
      <c r="F428" s="210"/>
      <c r="G428" s="211"/>
      <c r="H428" s="194">
        <f t="shared" si="190"/>
        <v>0</v>
      </c>
      <c r="I428" s="195" t="str">
        <f t="shared" si="191"/>
        <v xml:space="preserve"> </v>
      </c>
      <c r="J428" s="196">
        <f t="shared" si="172"/>
        <v>0</v>
      </c>
      <c r="K428" s="196">
        <f t="shared" si="192"/>
        <v>0</v>
      </c>
      <c r="L428" s="197" t="str">
        <f t="shared" si="193"/>
        <v xml:space="preserve"> </v>
      </c>
      <c r="M428" s="195" t="str">
        <f t="shared" si="176"/>
        <v xml:space="preserve"> </v>
      </c>
      <c r="N428" s="196"/>
      <c r="O428" s="196"/>
      <c r="P428" s="197" t="str">
        <f t="shared" si="177"/>
        <v xml:space="preserve"> </v>
      </c>
      <c r="Q428" s="195"/>
      <c r="R428" s="196">
        <f t="shared" si="197"/>
        <v>0</v>
      </c>
      <c r="S428" s="196">
        <f t="shared" si="178"/>
        <v>0</v>
      </c>
      <c r="T428" s="197"/>
      <c r="U428" s="166" t="str">
        <f t="shared" si="173"/>
        <v xml:space="preserve"> </v>
      </c>
      <c r="V428" s="167">
        <f t="shared" si="179"/>
        <v>0</v>
      </c>
      <c r="W428" s="167">
        <f t="shared" si="174"/>
        <v>0</v>
      </c>
      <c r="X428" s="168" t="str">
        <f t="shared" si="194"/>
        <v xml:space="preserve"> </v>
      </c>
      <c r="Y428" s="164" t="str">
        <f t="shared" si="195"/>
        <v xml:space="preserve"> </v>
      </c>
      <c r="Z428" s="165">
        <f t="shared" si="180"/>
        <v>0</v>
      </c>
      <c r="AA428" s="166" t="str">
        <f t="shared" si="175"/>
        <v xml:space="preserve"> </v>
      </c>
      <c r="AB428" s="167">
        <f t="shared" si="181"/>
        <v>0</v>
      </c>
      <c r="AC428" s="167">
        <f t="shared" si="182"/>
        <v>0</v>
      </c>
      <c r="AD428" s="168" t="str">
        <f t="shared" si="196"/>
        <v xml:space="preserve"> </v>
      </c>
    </row>
    <row r="429" spans="1:30" s="203" customFormat="1" ht="12.75" hidden="1">
      <c r="A429" s="189"/>
      <c r="B429" s="228"/>
      <c r="C429" s="229"/>
      <c r="D429" s="231"/>
      <c r="E429" s="166"/>
      <c r="F429" s="210"/>
      <c r="G429" s="211"/>
      <c r="H429" s="194">
        <f t="shared" si="190"/>
        <v>0</v>
      </c>
      <c r="I429" s="195" t="str">
        <f t="shared" si="191"/>
        <v xml:space="preserve"> </v>
      </c>
      <c r="J429" s="196">
        <f t="shared" si="172"/>
        <v>0</v>
      </c>
      <c r="K429" s="196">
        <f t="shared" si="192"/>
        <v>0</v>
      </c>
      <c r="L429" s="197" t="str">
        <f t="shared" si="193"/>
        <v xml:space="preserve"> </v>
      </c>
      <c r="M429" s="195" t="str">
        <f t="shared" si="176"/>
        <v xml:space="preserve"> </v>
      </c>
      <c r="N429" s="196"/>
      <c r="O429" s="196"/>
      <c r="P429" s="197" t="str">
        <f t="shared" si="177"/>
        <v xml:space="preserve"> </v>
      </c>
      <c r="Q429" s="195"/>
      <c r="R429" s="196">
        <f t="shared" si="197"/>
        <v>0</v>
      </c>
      <c r="S429" s="196">
        <f t="shared" si="178"/>
        <v>0</v>
      </c>
      <c r="T429" s="197"/>
      <c r="U429" s="166" t="str">
        <f t="shared" si="173"/>
        <v xml:space="preserve"> </v>
      </c>
      <c r="V429" s="167">
        <f t="shared" si="179"/>
        <v>0</v>
      </c>
      <c r="W429" s="167">
        <f t="shared" si="174"/>
        <v>0</v>
      </c>
      <c r="X429" s="168" t="str">
        <f t="shared" si="194"/>
        <v xml:space="preserve"> </v>
      </c>
      <c r="Y429" s="164" t="str">
        <f t="shared" si="195"/>
        <v xml:space="preserve"> </v>
      </c>
      <c r="Z429" s="165">
        <f t="shared" si="180"/>
        <v>0</v>
      </c>
      <c r="AA429" s="166" t="str">
        <f t="shared" si="175"/>
        <v xml:space="preserve"> </v>
      </c>
      <c r="AB429" s="167">
        <f t="shared" si="181"/>
        <v>0</v>
      </c>
      <c r="AC429" s="167">
        <f t="shared" si="182"/>
        <v>0</v>
      </c>
      <c r="AD429" s="168" t="str">
        <f t="shared" si="196"/>
        <v xml:space="preserve"> </v>
      </c>
    </row>
    <row r="430" spans="1:30" s="203" customFormat="1" ht="12.75" hidden="1">
      <c r="A430" s="189"/>
      <c r="B430" s="228"/>
      <c r="C430" s="229"/>
      <c r="D430" s="231"/>
      <c r="E430" s="166"/>
      <c r="F430" s="210"/>
      <c r="G430" s="211"/>
      <c r="H430" s="194">
        <f t="shared" si="190"/>
        <v>0</v>
      </c>
      <c r="I430" s="195" t="str">
        <f t="shared" si="191"/>
        <v xml:space="preserve"> </v>
      </c>
      <c r="J430" s="196">
        <f t="shared" si="172"/>
        <v>0</v>
      </c>
      <c r="K430" s="196">
        <f t="shared" si="192"/>
        <v>0</v>
      </c>
      <c r="L430" s="197" t="str">
        <f t="shared" si="193"/>
        <v xml:space="preserve"> </v>
      </c>
      <c r="M430" s="195" t="str">
        <f t="shared" si="176"/>
        <v xml:space="preserve"> </v>
      </c>
      <c r="N430" s="196"/>
      <c r="O430" s="196"/>
      <c r="P430" s="197" t="str">
        <f t="shared" si="177"/>
        <v xml:space="preserve"> </v>
      </c>
      <c r="Q430" s="195"/>
      <c r="R430" s="196">
        <f t="shared" si="197"/>
        <v>0</v>
      </c>
      <c r="S430" s="196">
        <f t="shared" si="178"/>
        <v>0</v>
      </c>
      <c r="T430" s="197"/>
      <c r="U430" s="166" t="str">
        <f t="shared" si="173"/>
        <v xml:space="preserve"> </v>
      </c>
      <c r="V430" s="167">
        <f t="shared" si="179"/>
        <v>0</v>
      </c>
      <c r="W430" s="167">
        <f t="shared" si="174"/>
        <v>0</v>
      </c>
      <c r="X430" s="168" t="str">
        <f t="shared" si="194"/>
        <v xml:space="preserve"> </v>
      </c>
      <c r="Y430" s="164" t="str">
        <f t="shared" si="195"/>
        <v xml:space="preserve"> </v>
      </c>
      <c r="Z430" s="165">
        <f t="shared" si="180"/>
        <v>0</v>
      </c>
      <c r="AA430" s="166" t="str">
        <f t="shared" si="175"/>
        <v xml:space="preserve"> </v>
      </c>
      <c r="AB430" s="167">
        <f t="shared" si="181"/>
        <v>0</v>
      </c>
      <c r="AC430" s="167">
        <f t="shared" si="182"/>
        <v>0</v>
      </c>
      <c r="AD430" s="168" t="str">
        <f t="shared" si="196"/>
        <v xml:space="preserve"> </v>
      </c>
    </row>
    <row r="431" spans="1:30" s="203" customFormat="1" ht="12.75" hidden="1">
      <c r="A431" s="189"/>
      <c r="B431" s="228"/>
      <c r="C431" s="229"/>
      <c r="D431" s="231"/>
      <c r="E431" s="166"/>
      <c r="F431" s="210"/>
      <c r="G431" s="211"/>
      <c r="H431" s="194">
        <f t="shared" si="190"/>
        <v>0</v>
      </c>
      <c r="I431" s="195" t="str">
        <f t="shared" si="191"/>
        <v xml:space="preserve"> </v>
      </c>
      <c r="J431" s="196">
        <f t="shared" si="172"/>
        <v>0</v>
      </c>
      <c r="K431" s="196">
        <f t="shared" si="192"/>
        <v>0</v>
      </c>
      <c r="L431" s="197" t="str">
        <f t="shared" si="193"/>
        <v xml:space="preserve"> </v>
      </c>
      <c r="M431" s="195" t="str">
        <f t="shared" si="176"/>
        <v xml:space="preserve"> </v>
      </c>
      <c r="N431" s="196"/>
      <c r="O431" s="196"/>
      <c r="P431" s="197" t="str">
        <f t="shared" si="177"/>
        <v xml:space="preserve"> </v>
      </c>
      <c r="Q431" s="195"/>
      <c r="R431" s="196">
        <f t="shared" si="197"/>
        <v>0</v>
      </c>
      <c r="S431" s="196">
        <f t="shared" si="178"/>
        <v>0</v>
      </c>
      <c r="T431" s="197"/>
      <c r="U431" s="166" t="str">
        <f t="shared" si="173"/>
        <v xml:space="preserve"> </v>
      </c>
      <c r="V431" s="167">
        <f t="shared" si="179"/>
        <v>0</v>
      </c>
      <c r="W431" s="167">
        <f t="shared" si="174"/>
        <v>0</v>
      </c>
      <c r="X431" s="168" t="str">
        <f t="shared" si="194"/>
        <v xml:space="preserve"> </v>
      </c>
      <c r="Y431" s="164" t="str">
        <f t="shared" si="195"/>
        <v xml:space="preserve"> </v>
      </c>
      <c r="Z431" s="165">
        <f t="shared" si="180"/>
        <v>0</v>
      </c>
      <c r="AA431" s="166" t="str">
        <f t="shared" si="175"/>
        <v xml:space="preserve"> </v>
      </c>
      <c r="AB431" s="167">
        <f t="shared" si="181"/>
        <v>0</v>
      </c>
      <c r="AC431" s="167">
        <f t="shared" si="182"/>
        <v>0</v>
      </c>
      <c r="AD431" s="168" t="str">
        <f t="shared" si="196"/>
        <v xml:space="preserve"> </v>
      </c>
    </row>
    <row r="432" spans="1:30" s="203" customFormat="1" ht="12.75" hidden="1">
      <c r="A432" s="189"/>
      <c r="B432" s="228"/>
      <c r="C432" s="229"/>
      <c r="D432" s="231"/>
      <c r="E432" s="166"/>
      <c r="F432" s="210"/>
      <c r="G432" s="211"/>
      <c r="H432" s="194">
        <f t="shared" si="190"/>
        <v>0</v>
      </c>
      <c r="I432" s="195" t="str">
        <f t="shared" si="191"/>
        <v xml:space="preserve"> </v>
      </c>
      <c r="J432" s="196">
        <f t="shared" si="172"/>
        <v>0</v>
      </c>
      <c r="K432" s="196">
        <f t="shared" si="192"/>
        <v>0</v>
      </c>
      <c r="L432" s="197" t="str">
        <f t="shared" si="193"/>
        <v xml:space="preserve"> </v>
      </c>
      <c r="M432" s="195" t="str">
        <f t="shared" si="176"/>
        <v xml:space="preserve"> </v>
      </c>
      <c r="N432" s="196"/>
      <c r="O432" s="196"/>
      <c r="P432" s="197" t="str">
        <f t="shared" si="177"/>
        <v xml:space="preserve"> </v>
      </c>
      <c r="Q432" s="195"/>
      <c r="R432" s="196">
        <f t="shared" si="197"/>
        <v>0</v>
      </c>
      <c r="S432" s="196">
        <f t="shared" si="178"/>
        <v>0</v>
      </c>
      <c r="T432" s="197"/>
      <c r="U432" s="166" t="str">
        <f t="shared" si="173"/>
        <v xml:space="preserve"> </v>
      </c>
      <c r="V432" s="167">
        <f t="shared" si="179"/>
        <v>0</v>
      </c>
      <c r="W432" s="167">
        <f t="shared" si="174"/>
        <v>0</v>
      </c>
      <c r="X432" s="168" t="str">
        <f t="shared" si="194"/>
        <v xml:space="preserve"> </v>
      </c>
      <c r="Y432" s="164" t="str">
        <f t="shared" si="195"/>
        <v xml:space="preserve"> </v>
      </c>
      <c r="Z432" s="165">
        <f t="shared" si="180"/>
        <v>0</v>
      </c>
      <c r="AA432" s="166" t="str">
        <f t="shared" si="175"/>
        <v xml:space="preserve"> </v>
      </c>
      <c r="AB432" s="167">
        <f t="shared" si="181"/>
        <v>0</v>
      </c>
      <c r="AC432" s="167">
        <f t="shared" si="182"/>
        <v>0</v>
      </c>
      <c r="AD432" s="168" t="str">
        <f t="shared" si="196"/>
        <v xml:space="preserve"> </v>
      </c>
    </row>
    <row r="433" spans="1:30" s="203" customFormat="1" ht="12.75" hidden="1">
      <c r="A433" s="189"/>
      <c r="B433" s="228"/>
      <c r="C433" s="229"/>
      <c r="D433" s="231"/>
      <c r="E433" s="166"/>
      <c r="F433" s="210"/>
      <c r="G433" s="211"/>
      <c r="H433" s="194">
        <f t="shared" si="190"/>
        <v>0</v>
      </c>
      <c r="I433" s="195" t="str">
        <f t="shared" si="191"/>
        <v xml:space="preserve"> </v>
      </c>
      <c r="J433" s="196">
        <f t="shared" si="172"/>
        <v>0</v>
      </c>
      <c r="K433" s="196">
        <f t="shared" si="192"/>
        <v>0</v>
      </c>
      <c r="L433" s="197" t="str">
        <f t="shared" si="193"/>
        <v xml:space="preserve"> </v>
      </c>
      <c r="M433" s="195" t="str">
        <f t="shared" si="176"/>
        <v xml:space="preserve"> </v>
      </c>
      <c r="N433" s="196"/>
      <c r="O433" s="196"/>
      <c r="P433" s="197" t="str">
        <f t="shared" si="177"/>
        <v xml:space="preserve"> </v>
      </c>
      <c r="Q433" s="195"/>
      <c r="R433" s="196">
        <f t="shared" si="197"/>
        <v>0</v>
      </c>
      <c r="S433" s="196">
        <f t="shared" si="178"/>
        <v>0</v>
      </c>
      <c r="T433" s="197"/>
      <c r="U433" s="166" t="str">
        <f t="shared" si="173"/>
        <v xml:space="preserve"> </v>
      </c>
      <c r="V433" s="167">
        <f t="shared" si="179"/>
        <v>0</v>
      </c>
      <c r="W433" s="167">
        <f t="shared" si="174"/>
        <v>0</v>
      </c>
      <c r="X433" s="168" t="str">
        <f t="shared" si="194"/>
        <v xml:space="preserve"> </v>
      </c>
      <c r="Y433" s="164" t="str">
        <f t="shared" si="195"/>
        <v xml:space="preserve"> </v>
      </c>
      <c r="Z433" s="165">
        <f t="shared" si="180"/>
        <v>0</v>
      </c>
      <c r="AA433" s="166" t="str">
        <f t="shared" si="175"/>
        <v xml:space="preserve"> </v>
      </c>
      <c r="AB433" s="167">
        <f t="shared" si="181"/>
        <v>0</v>
      </c>
      <c r="AC433" s="167">
        <f t="shared" si="182"/>
        <v>0</v>
      </c>
      <c r="AD433" s="168" t="str">
        <f t="shared" si="196"/>
        <v xml:space="preserve"> </v>
      </c>
    </row>
    <row r="434" spans="1:30" s="203" customFormat="1" ht="12.75" hidden="1">
      <c r="A434" s="189"/>
      <c r="B434" s="228"/>
      <c r="C434" s="229"/>
      <c r="D434" s="231"/>
      <c r="E434" s="166"/>
      <c r="F434" s="210"/>
      <c r="G434" s="211"/>
      <c r="H434" s="194">
        <f t="shared" si="190"/>
        <v>0</v>
      </c>
      <c r="I434" s="195" t="str">
        <f t="shared" si="191"/>
        <v xml:space="preserve"> </v>
      </c>
      <c r="J434" s="196">
        <f t="shared" si="172"/>
        <v>0</v>
      </c>
      <c r="K434" s="196">
        <f t="shared" si="192"/>
        <v>0</v>
      </c>
      <c r="L434" s="197" t="str">
        <f t="shared" si="193"/>
        <v xml:space="preserve"> </v>
      </c>
      <c r="M434" s="195" t="str">
        <f t="shared" si="176"/>
        <v xml:space="preserve"> </v>
      </c>
      <c r="N434" s="196"/>
      <c r="O434" s="196"/>
      <c r="P434" s="197" t="str">
        <f t="shared" si="177"/>
        <v xml:space="preserve"> </v>
      </c>
      <c r="Q434" s="195"/>
      <c r="R434" s="196">
        <f t="shared" si="197"/>
        <v>0</v>
      </c>
      <c r="S434" s="196">
        <f t="shared" si="178"/>
        <v>0</v>
      </c>
      <c r="T434" s="197"/>
      <c r="U434" s="166" t="str">
        <f t="shared" si="173"/>
        <v xml:space="preserve"> </v>
      </c>
      <c r="V434" s="167">
        <f t="shared" si="179"/>
        <v>0</v>
      </c>
      <c r="W434" s="167">
        <f t="shared" si="174"/>
        <v>0</v>
      </c>
      <c r="X434" s="168" t="str">
        <f t="shared" si="194"/>
        <v xml:space="preserve"> </v>
      </c>
      <c r="Y434" s="164" t="str">
        <f t="shared" si="195"/>
        <v xml:space="preserve"> </v>
      </c>
      <c r="Z434" s="165">
        <f t="shared" si="180"/>
        <v>0</v>
      </c>
      <c r="AA434" s="166" t="str">
        <f t="shared" si="175"/>
        <v xml:space="preserve"> </v>
      </c>
      <c r="AB434" s="167">
        <f t="shared" si="181"/>
        <v>0</v>
      </c>
      <c r="AC434" s="167">
        <f t="shared" si="182"/>
        <v>0</v>
      </c>
      <c r="AD434" s="168" t="str">
        <f t="shared" si="196"/>
        <v xml:space="preserve"> </v>
      </c>
    </row>
    <row r="435" spans="1:30" s="203" customFormat="1" ht="12.75" hidden="1">
      <c r="A435" s="189"/>
      <c r="B435" s="228"/>
      <c r="C435" s="229"/>
      <c r="D435" s="231"/>
      <c r="E435" s="166"/>
      <c r="F435" s="210"/>
      <c r="G435" s="211"/>
      <c r="H435" s="194">
        <f t="shared" si="190"/>
        <v>0</v>
      </c>
      <c r="I435" s="195" t="str">
        <f t="shared" si="191"/>
        <v xml:space="preserve"> </v>
      </c>
      <c r="J435" s="196">
        <f t="shared" si="172"/>
        <v>0</v>
      </c>
      <c r="K435" s="196">
        <f t="shared" si="192"/>
        <v>0</v>
      </c>
      <c r="L435" s="197" t="str">
        <f t="shared" si="193"/>
        <v xml:space="preserve"> </v>
      </c>
      <c r="M435" s="195" t="str">
        <f t="shared" si="176"/>
        <v xml:space="preserve"> </v>
      </c>
      <c r="N435" s="196"/>
      <c r="O435" s="196"/>
      <c r="P435" s="197" t="str">
        <f t="shared" si="177"/>
        <v xml:space="preserve"> </v>
      </c>
      <c r="Q435" s="195"/>
      <c r="R435" s="196">
        <f t="shared" si="197"/>
        <v>0</v>
      </c>
      <c r="S435" s="196">
        <f t="shared" si="178"/>
        <v>0</v>
      </c>
      <c r="T435" s="197"/>
      <c r="U435" s="166" t="str">
        <f t="shared" si="173"/>
        <v xml:space="preserve"> </v>
      </c>
      <c r="V435" s="167">
        <f t="shared" si="179"/>
        <v>0</v>
      </c>
      <c r="W435" s="167">
        <f t="shared" si="174"/>
        <v>0</v>
      </c>
      <c r="X435" s="168" t="str">
        <f t="shared" si="194"/>
        <v xml:space="preserve"> </v>
      </c>
      <c r="Y435" s="164" t="str">
        <f t="shared" si="195"/>
        <v xml:space="preserve"> </v>
      </c>
      <c r="Z435" s="165">
        <f t="shared" si="180"/>
        <v>0</v>
      </c>
      <c r="AA435" s="166" t="str">
        <f t="shared" si="175"/>
        <v xml:space="preserve"> </v>
      </c>
      <c r="AB435" s="167">
        <f t="shared" si="181"/>
        <v>0</v>
      </c>
      <c r="AC435" s="167">
        <f t="shared" si="182"/>
        <v>0</v>
      </c>
      <c r="AD435" s="168" t="str">
        <f t="shared" si="196"/>
        <v xml:space="preserve"> </v>
      </c>
    </row>
    <row r="436" spans="1:30" s="203" customFormat="1" ht="12.75" hidden="1">
      <c r="A436" s="189"/>
      <c r="B436" s="228"/>
      <c r="C436" s="229"/>
      <c r="D436" s="231"/>
      <c r="E436" s="166"/>
      <c r="F436" s="210"/>
      <c r="G436" s="211"/>
      <c r="H436" s="194">
        <f t="shared" si="190"/>
        <v>0</v>
      </c>
      <c r="I436" s="195" t="str">
        <f t="shared" si="191"/>
        <v xml:space="preserve"> </v>
      </c>
      <c r="J436" s="196">
        <f t="shared" si="172"/>
        <v>0</v>
      </c>
      <c r="K436" s="196">
        <f t="shared" si="192"/>
        <v>0</v>
      </c>
      <c r="L436" s="197" t="str">
        <f t="shared" si="193"/>
        <v xml:space="preserve"> </v>
      </c>
      <c r="M436" s="195" t="str">
        <f t="shared" si="176"/>
        <v xml:space="preserve"> </v>
      </c>
      <c r="N436" s="196"/>
      <c r="O436" s="196"/>
      <c r="P436" s="197" t="str">
        <f t="shared" si="177"/>
        <v xml:space="preserve"> </v>
      </c>
      <c r="Q436" s="195"/>
      <c r="R436" s="196">
        <f t="shared" si="197"/>
        <v>0</v>
      </c>
      <c r="S436" s="196">
        <f t="shared" si="178"/>
        <v>0</v>
      </c>
      <c r="T436" s="197"/>
      <c r="U436" s="166" t="str">
        <f t="shared" si="173"/>
        <v xml:space="preserve"> </v>
      </c>
      <c r="V436" s="167">
        <f t="shared" si="179"/>
        <v>0</v>
      </c>
      <c r="W436" s="167">
        <f t="shared" si="174"/>
        <v>0</v>
      </c>
      <c r="X436" s="168" t="str">
        <f t="shared" si="194"/>
        <v xml:space="preserve"> </v>
      </c>
      <c r="Y436" s="164" t="str">
        <f t="shared" si="195"/>
        <v xml:space="preserve"> </v>
      </c>
      <c r="Z436" s="165">
        <f t="shared" si="180"/>
        <v>0</v>
      </c>
      <c r="AA436" s="166" t="str">
        <f t="shared" si="175"/>
        <v xml:space="preserve"> </v>
      </c>
      <c r="AB436" s="167">
        <f t="shared" si="181"/>
        <v>0</v>
      </c>
      <c r="AC436" s="167">
        <f t="shared" si="182"/>
        <v>0</v>
      </c>
      <c r="AD436" s="168" t="str">
        <f t="shared" si="196"/>
        <v xml:space="preserve"> </v>
      </c>
    </row>
    <row r="437" spans="1:30" s="203" customFormat="1" ht="12.75" hidden="1">
      <c r="A437" s="189"/>
      <c r="B437" s="228"/>
      <c r="C437" s="229"/>
      <c r="D437" s="231"/>
      <c r="E437" s="166"/>
      <c r="F437" s="210"/>
      <c r="G437" s="211"/>
      <c r="H437" s="194">
        <f t="shared" si="190"/>
        <v>0</v>
      </c>
      <c r="I437" s="195" t="str">
        <f t="shared" si="191"/>
        <v xml:space="preserve"> </v>
      </c>
      <c r="J437" s="196">
        <f t="shared" si="172"/>
        <v>0</v>
      </c>
      <c r="K437" s="196">
        <f t="shared" si="192"/>
        <v>0</v>
      </c>
      <c r="L437" s="197" t="str">
        <f t="shared" si="193"/>
        <v xml:space="preserve"> </v>
      </c>
      <c r="M437" s="195" t="str">
        <f t="shared" si="176"/>
        <v xml:space="preserve"> </v>
      </c>
      <c r="N437" s="196"/>
      <c r="O437" s="196"/>
      <c r="P437" s="197" t="str">
        <f t="shared" si="177"/>
        <v xml:space="preserve"> </v>
      </c>
      <c r="Q437" s="195"/>
      <c r="R437" s="196">
        <f t="shared" si="197"/>
        <v>0</v>
      </c>
      <c r="S437" s="196">
        <f t="shared" si="178"/>
        <v>0</v>
      </c>
      <c r="T437" s="197"/>
      <c r="U437" s="166" t="str">
        <f t="shared" si="173"/>
        <v xml:space="preserve"> </v>
      </c>
      <c r="V437" s="167">
        <f t="shared" si="179"/>
        <v>0</v>
      </c>
      <c r="W437" s="167">
        <f t="shared" si="174"/>
        <v>0</v>
      </c>
      <c r="X437" s="168" t="str">
        <f t="shared" si="194"/>
        <v xml:space="preserve"> </v>
      </c>
      <c r="Y437" s="164" t="str">
        <f t="shared" si="195"/>
        <v xml:space="preserve"> </v>
      </c>
      <c r="Z437" s="165">
        <f t="shared" si="180"/>
        <v>0</v>
      </c>
      <c r="AA437" s="166" t="str">
        <f t="shared" si="175"/>
        <v xml:space="preserve"> </v>
      </c>
      <c r="AB437" s="167">
        <f t="shared" si="181"/>
        <v>0</v>
      </c>
      <c r="AC437" s="167">
        <f t="shared" si="182"/>
        <v>0</v>
      </c>
      <c r="AD437" s="168" t="str">
        <f t="shared" si="196"/>
        <v xml:space="preserve"> </v>
      </c>
    </row>
    <row r="438" spans="1:30" s="203" customFormat="1" ht="12.75" hidden="1">
      <c r="A438" s="189"/>
      <c r="B438" s="228"/>
      <c r="C438" s="229"/>
      <c r="D438" s="231"/>
      <c r="E438" s="166"/>
      <c r="F438" s="210"/>
      <c r="G438" s="211"/>
      <c r="H438" s="194">
        <f t="shared" si="190"/>
        <v>0</v>
      </c>
      <c r="I438" s="195" t="str">
        <f t="shared" si="191"/>
        <v xml:space="preserve"> </v>
      </c>
      <c r="J438" s="196">
        <f t="shared" si="172"/>
        <v>0</v>
      </c>
      <c r="K438" s="196">
        <f t="shared" si="192"/>
        <v>0</v>
      </c>
      <c r="L438" s="197" t="str">
        <f t="shared" si="193"/>
        <v xml:space="preserve"> </v>
      </c>
      <c r="M438" s="195" t="str">
        <f t="shared" si="176"/>
        <v xml:space="preserve"> </v>
      </c>
      <c r="N438" s="196"/>
      <c r="O438" s="196"/>
      <c r="P438" s="197" t="str">
        <f t="shared" si="177"/>
        <v xml:space="preserve"> </v>
      </c>
      <c r="Q438" s="195"/>
      <c r="R438" s="196">
        <f t="shared" si="197"/>
        <v>0</v>
      </c>
      <c r="S438" s="196">
        <f t="shared" si="178"/>
        <v>0</v>
      </c>
      <c r="T438" s="197"/>
      <c r="U438" s="166" t="str">
        <f t="shared" si="173"/>
        <v xml:space="preserve"> </v>
      </c>
      <c r="V438" s="167">
        <f t="shared" si="179"/>
        <v>0</v>
      </c>
      <c r="W438" s="167">
        <f t="shared" si="174"/>
        <v>0</v>
      </c>
      <c r="X438" s="168" t="str">
        <f t="shared" si="194"/>
        <v xml:space="preserve"> </v>
      </c>
      <c r="Y438" s="164" t="str">
        <f t="shared" si="195"/>
        <v xml:space="preserve"> </v>
      </c>
      <c r="Z438" s="165">
        <f t="shared" si="180"/>
        <v>0</v>
      </c>
      <c r="AA438" s="166" t="str">
        <f t="shared" si="175"/>
        <v xml:space="preserve"> </v>
      </c>
      <c r="AB438" s="167">
        <f t="shared" si="181"/>
        <v>0</v>
      </c>
      <c r="AC438" s="167">
        <f t="shared" si="182"/>
        <v>0</v>
      </c>
      <c r="AD438" s="168" t="str">
        <f t="shared" si="196"/>
        <v xml:space="preserve"> </v>
      </c>
    </row>
    <row r="439" spans="1:30" s="203" customFormat="1" ht="12.75" hidden="1">
      <c r="A439" s="189"/>
      <c r="B439" s="228"/>
      <c r="C439" s="229"/>
      <c r="D439" s="231"/>
      <c r="E439" s="166"/>
      <c r="F439" s="210"/>
      <c r="G439" s="211"/>
      <c r="H439" s="194">
        <f t="shared" si="190"/>
        <v>0</v>
      </c>
      <c r="I439" s="195" t="str">
        <f t="shared" si="191"/>
        <v xml:space="preserve"> </v>
      </c>
      <c r="J439" s="196">
        <f t="shared" si="172"/>
        <v>0</v>
      </c>
      <c r="K439" s="196">
        <f t="shared" si="192"/>
        <v>0</v>
      </c>
      <c r="L439" s="197" t="str">
        <f t="shared" si="193"/>
        <v xml:space="preserve"> </v>
      </c>
      <c r="M439" s="195" t="str">
        <f t="shared" si="176"/>
        <v xml:space="preserve"> </v>
      </c>
      <c r="N439" s="196"/>
      <c r="O439" s="196"/>
      <c r="P439" s="197" t="str">
        <f t="shared" si="177"/>
        <v xml:space="preserve"> </v>
      </c>
      <c r="Q439" s="195"/>
      <c r="R439" s="196">
        <f t="shared" si="197"/>
        <v>0</v>
      </c>
      <c r="S439" s="196">
        <f t="shared" si="178"/>
        <v>0</v>
      </c>
      <c r="T439" s="197"/>
      <c r="U439" s="166" t="str">
        <f t="shared" si="173"/>
        <v xml:space="preserve"> </v>
      </c>
      <c r="V439" s="167">
        <f t="shared" si="179"/>
        <v>0</v>
      </c>
      <c r="W439" s="167">
        <f t="shared" si="174"/>
        <v>0</v>
      </c>
      <c r="X439" s="168" t="str">
        <f t="shared" si="194"/>
        <v xml:space="preserve"> </v>
      </c>
      <c r="Y439" s="164" t="str">
        <f t="shared" si="195"/>
        <v xml:space="preserve"> </v>
      </c>
      <c r="Z439" s="165">
        <f t="shared" si="180"/>
        <v>0</v>
      </c>
      <c r="AA439" s="166" t="str">
        <f t="shared" si="175"/>
        <v xml:space="preserve"> </v>
      </c>
      <c r="AB439" s="167">
        <f t="shared" si="181"/>
        <v>0</v>
      </c>
      <c r="AC439" s="167">
        <f t="shared" si="182"/>
        <v>0</v>
      </c>
      <c r="AD439" s="168" t="str">
        <f t="shared" si="196"/>
        <v xml:space="preserve"> </v>
      </c>
    </row>
    <row r="440" spans="1:30" s="203" customFormat="1" ht="12.75" hidden="1">
      <c r="A440" s="189"/>
      <c r="B440" s="228"/>
      <c r="C440" s="229"/>
      <c r="D440" s="231"/>
      <c r="E440" s="166"/>
      <c r="F440" s="210"/>
      <c r="G440" s="211"/>
      <c r="H440" s="194">
        <f t="shared" ref="H440" si="198">E440*E440*F440*3.14/4*0.00000785*G440*1.01</f>
        <v>0</v>
      </c>
      <c r="I440" s="195" t="str">
        <f t="shared" ref="I440" si="199">IF(J440&gt;0,$E440," ")</f>
        <v xml:space="preserve"> </v>
      </c>
      <c r="J440" s="196">
        <f t="shared" ref="J440" si="200">IF($E440=25,IF((12000-$F440)&gt;=787,12000-$F440,0),IF($E440=20,IF((12000-$F440)&gt;=600,12000-$F440,0),IF($E440=16,IF((12000-$F440)&gt;=475,12000-$F440,0),0)))</f>
        <v>0</v>
      </c>
      <c r="K440" s="196">
        <f t="shared" ref="K440" si="201">IF(J440&gt;0,G440,0)</f>
        <v>0</v>
      </c>
      <c r="L440" s="197" t="str">
        <f t="shared" ref="L440" si="202">IF(J440&gt;0,$E440*$E440*J440*3.14/4*0.00000785*K440," ")</f>
        <v xml:space="preserve"> </v>
      </c>
      <c r="M440" s="195" t="str">
        <f t="shared" si="176"/>
        <v xml:space="preserve"> </v>
      </c>
      <c r="N440" s="196"/>
      <c r="O440" s="196"/>
      <c r="P440" s="197" t="str">
        <f t="shared" si="177"/>
        <v xml:space="preserve"> </v>
      </c>
      <c r="Q440" s="195"/>
      <c r="R440" s="196">
        <f t="shared" si="197"/>
        <v>0</v>
      </c>
      <c r="S440" s="196">
        <f t="shared" si="178"/>
        <v>0</v>
      </c>
      <c r="T440" s="197"/>
      <c r="U440" s="166" t="str">
        <f t="shared" si="173"/>
        <v xml:space="preserve"> </v>
      </c>
      <c r="V440" s="167">
        <f t="shared" si="179"/>
        <v>0</v>
      </c>
      <c r="W440" s="167">
        <f t="shared" si="174"/>
        <v>0</v>
      </c>
      <c r="X440" s="168" t="str">
        <f t="shared" ref="X440" si="203">IF(V440&gt;0,$E440*$E440*V440*3.14/4*0.00000785*W440," ")</f>
        <v xml:space="preserve"> </v>
      </c>
      <c r="Y440" s="164" t="str">
        <f t="shared" ref="Y440" si="204">IF(Z440&gt;0,$E440," ")</f>
        <v xml:space="preserve"> </v>
      </c>
      <c r="Z440" s="165">
        <f t="shared" si="180"/>
        <v>0</v>
      </c>
      <c r="AA440" s="166" t="str">
        <f t="shared" si="175"/>
        <v xml:space="preserve"> </v>
      </c>
      <c r="AB440" s="167">
        <f t="shared" si="181"/>
        <v>0</v>
      </c>
      <c r="AC440" s="167">
        <f t="shared" si="182"/>
        <v>0</v>
      </c>
      <c r="AD440" s="168" t="str">
        <f t="shared" ref="AD440" si="205">IF(AB440&gt;0,$E440*$E440*AB440*3.14/4*0.00000785*AC440," ")</f>
        <v xml:space="preserve"> </v>
      </c>
    </row>
    <row r="441" spans="1:30" s="207" customFormat="1" ht="11.25" hidden="1">
      <c r="A441" s="334" t="s">
        <v>3</v>
      </c>
      <c r="B441" s="335"/>
      <c r="C441" s="335"/>
      <c r="D441" s="336"/>
      <c r="E441" s="206"/>
      <c r="F441" s="185"/>
      <c r="G441" s="185">
        <f>SUM(G9:G440)</f>
        <v>24932</v>
      </c>
      <c r="H441" s="186">
        <f>SUM(H9:H440)</f>
        <v>69407.932394723364</v>
      </c>
      <c r="I441" s="185"/>
      <c r="J441" s="128"/>
      <c r="K441" s="185">
        <f>SUM(K9:K440)</f>
        <v>1478</v>
      </c>
      <c r="L441" s="186">
        <f>SUM(L9:L440)</f>
        <v>8859.8542456574978</v>
      </c>
      <c r="M441" s="185"/>
      <c r="N441" s="128"/>
      <c r="O441" s="185">
        <f>SUM(O9:O440)</f>
        <v>56</v>
      </c>
      <c r="P441" s="186">
        <f>SUM(P9:P440)</f>
        <v>409.50862639999997</v>
      </c>
      <c r="Q441" s="185"/>
      <c r="R441" s="128"/>
      <c r="S441" s="185">
        <f>SUM(S9:S440)</f>
        <v>1422</v>
      </c>
      <c r="T441" s="186">
        <f>SUM(T9:T440)</f>
        <v>7121.8818484975</v>
      </c>
      <c r="U441" s="206"/>
      <c r="V441" s="185"/>
      <c r="W441" s="185">
        <f>SUM(W9:W440)</f>
        <v>223</v>
      </c>
      <c r="X441" s="186">
        <f>SUM(X9:X440)</f>
        <v>244.4342734</v>
      </c>
      <c r="Y441" s="102"/>
      <c r="Z441" s="128"/>
      <c r="AA441" s="206"/>
      <c r="AB441" s="185"/>
      <c r="AC441" s="185">
        <f>SUM(AC9:AC440)</f>
        <v>1459</v>
      </c>
      <c r="AD441" s="186">
        <f>SUM(AD9:AD440)</f>
        <v>1187.5858621199995</v>
      </c>
    </row>
    <row r="442" spans="1:30" s="18" customFormat="1" hidden="1">
      <c r="A442" s="15"/>
      <c r="B442" s="16"/>
      <c r="C442" s="17"/>
      <c r="D442" s="62"/>
      <c r="E442" s="31"/>
      <c r="F442" s="39"/>
      <c r="G442" s="39"/>
      <c r="H442" s="47"/>
      <c r="I442" s="39"/>
      <c r="J442" s="55"/>
      <c r="K442" s="55"/>
      <c r="L442" s="94"/>
      <c r="M442" s="31"/>
      <c r="N442" s="39"/>
      <c r="O442" s="39"/>
      <c r="P442" s="100"/>
      <c r="Q442" s="31"/>
      <c r="R442" s="39"/>
      <c r="S442" s="39"/>
      <c r="T442" s="100"/>
      <c r="U442" s="39"/>
      <c r="V442" s="55"/>
      <c r="W442" s="55"/>
      <c r="X442" s="94"/>
      <c r="Y442" s="40"/>
      <c r="Z442" s="129"/>
      <c r="AA442" s="95"/>
      <c r="AB442" s="95"/>
      <c r="AC442" s="32"/>
      <c r="AD442" s="40"/>
    </row>
    <row r="443" spans="1:30" ht="25.5" hidden="1">
      <c r="A443" s="240" t="s">
        <v>42</v>
      </c>
      <c r="M443" s="95"/>
      <c r="N443" s="95"/>
      <c r="O443" s="32"/>
      <c r="P443" s="40"/>
      <c r="Q443" s="95"/>
      <c r="R443" s="95"/>
      <c r="S443" s="32"/>
      <c r="T443" s="40"/>
    </row>
    <row r="444" spans="1:30" hidden="1">
      <c r="A444" s="328" t="s">
        <v>0</v>
      </c>
      <c r="B444" s="329" t="s">
        <v>5</v>
      </c>
      <c r="C444" s="329" t="s">
        <v>1</v>
      </c>
      <c r="D444" s="330" t="s">
        <v>2</v>
      </c>
      <c r="E444" s="131" t="s">
        <v>6</v>
      </c>
      <c r="F444" s="132" t="s">
        <v>7</v>
      </c>
      <c r="M444" s="95"/>
      <c r="N444" s="95"/>
      <c r="O444" s="32"/>
      <c r="P444" s="40"/>
      <c r="Q444" s="95"/>
      <c r="R444" s="95"/>
      <c r="S444" s="32"/>
      <c r="T444" s="40"/>
    </row>
    <row r="445" spans="1:30" hidden="1">
      <c r="A445" s="328"/>
      <c r="B445" s="329"/>
      <c r="C445" s="329"/>
      <c r="D445" s="330"/>
      <c r="E445" s="131" t="s">
        <v>13</v>
      </c>
      <c r="F445" s="132" t="s">
        <v>41</v>
      </c>
      <c r="M445" s="95"/>
      <c r="N445" s="95"/>
      <c r="O445" s="32"/>
      <c r="P445" s="40"/>
      <c r="Q445" s="95"/>
      <c r="R445" s="95"/>
      <c r="S445" s="32"/>
      <c r="T445" s="40"/>
    </row>
    <row r="446" spans="1:30" hidden="1">
      <c r="A446" s="169" t="s">
        <v>39</v>
      </c>
      <c r="B446" s="189" t="s">
        <v>62</v>
      </c>
      <c r="C446" s="204" t="s">
        <v>149</v>
      </c>
      <c r="D446" s="116" t="s">
        <v>38</v>
      </c>
      <c r="E446" s="166">
        <v>20</v>
      </c>
      <c r="F446" s="192">
        <v>200</v>
      </c>
      <c r="M446" s="95"/>
      <c r="N446" s="95"/>
      <c r="O446" s="32"/>
      <c r="P446" s="40"/>
      <c r="Q446" s="95"/>
      <c r="R446" s="95"/>
      <c r="S446" s="32"/>
      <c r="T446" s="40"/>
    </row>
    <row r="447" spans="1:30" hidden="1">
      <c r="A447" s="169" t="s">
        <v>40</v>
      </c>
      <c r="B447" s="189" t="s">
        <v>62</v>
      </c>
      <c r="C447" s="204" t="s">
        <v>149</v>
      </c>
      <c r="D447" s="116" t="s">
        <v>38</v>
      </c>
      <c r="E447" s="166">
        <v>25</v>
      </c>
      <c r="F447" s="192">
        <v>500</v>
      </c>
      <c r="M447" s="95"/>
      <c r="N447" s="95"/>
      <c r="O447" s="32"/>
      <c r="P447" s="40"/>
      <c r="Q447" s="95"/>
      <c r="R447" s="95"/>
      <c r="S447" s="32"/>
      <c r="T447" s="40"/>
    </row>
    <row r="448" spans="1:30" hidden="1">
      <c r="A448" s="169" t="s">
        <v>49</v>
      </c>
      <c r="B448" s="189" t="s">
        <v>62</v>
      </c>
      <c r="C448" s="204" t="s">
        <v>190</v>
      </c>
      <c r="D448" s="116" t="s">
        <v>191</v>
      </c>
      <c r="E448" s="166">
        <v>16</v>
      </c>
      <c r="F448" s="192">
        <v>114</v>
      </c>
      <c r="M448" s="95"/>
      <c r="N448" s="95"/>
      <c r="O448" s="32"/>
      <c r="P448" s="40"/>
      <c r="Q448" s="95"/>
      <c r="R448" s="95"/>
      <c r="S448" s="32"/>
      <c r="T448" s="40"/>
    </row>
    <row r="449" spans="1:31" hidden="1">
      <c r="A449" s="169" t="s">
        <v>50</v>
      </c>
      <c r="B449" s="189" t="s">
        <v>62</v>
      </c>
      <c r="C449" s="204" t="s">
        <v>190</v>
      </c>
      <c r="D449" s="116" t="s">
        <v>192</v>
      </c>
      <c r="E449" s="166">
        <v>16</v>
      </c>
      <c r="F449" s="192">
        <v>36</v>
      </c>
      <c r="M449" s="95"/>
      <c r="N449" s="95"/>
      <c r="O449" s="32"/>
      <c r="P449" s="40"/>
      <c r="Q449" s="95"/>
      <c r="R449" s="95"/>
      <c r="S449" s="32"/>
      <c r="T449" s="40"/>
    </row>
    <row r="450" spans="1:31" hidden="1">
      <c r="A450" s="169"/>
      <c r="B450" s="189" t="s">
        <v>44</v>
      </c>
      <c r="C450" s="204" t="s">
        <v>203</v>
      </c>
      <c r="D450" s="116" t="s">
        <v>38</v>
      </c>
      <c r="E450" s="166">
        <v>25</v>
      </c>
      <c r="F450" s="192">
        <v>800</v>
      </c>
      <c r="M450" s="95"/>
      <c r="N450" s="95"/>
      <c r="O450" s="32"/>
      <c r="P450" s="40"/>
      <c r="Q450" s="95"/>
      <c r="R450" s="95"/>
      <c r="S450" s="32"/>
      <c r="T450" s="40"/>
    </row>
    <row r="451" spans="1:31" hidden="1">
      <c r="A451" s="169"/>
      <c r="B451" s="189" t="s">
        <v>193</v>
      </c>
      <c r="C451" s="204" t="s">
        <v>194</v>
      </c>
      <c r="D451" s="116" t="s">
        <v>38</v>
      </c>
      <c r="E451" s="166">
        <v>25</v>
      </c>
      <c r="F451" s="192">
        <v>71</v>
      </c>
      <c r="M451" s="95"/>
      <c r="N451" s="95"/>
      <c r="O451" s="32"/>
      <c r="P451" s="40"/>
      <c r="Q451" s="95"/>
      <c r="R451" s="95"/>
      <c r="S451" s="32"/>
      <c r="T451" s="40"/>
    </row>
    <row r="452" spans="1:31" hidden="1">
      <c r="A452" s="169"/>
      <c r="B452" s="189"/>
      <c r="C452" s="204"/>
      <c r="D452" s="116" t="s">
        <v>38</v>
      </c>
      <c r="E452" s="166">
        <v>16</v>
      </c>
      <c r="F452" s="192">
        <v>500</v>
      </c>
      <c r="M452" s="95"/>
      <c r="N452" s="95"/>
      <c r="O452" s="32"/>
      <c r="P452" s="40"/>
      <c r="Q452" s="95"/>
      <c r="R452" s="95"/>
      <c r="S452" s="32"/>
      <c r="T452" s="40"/>
    </row>
    <row r="453" spans="1:31" hidden="1">
      <c r="A453" s="169"/>
      <c r="B453" s="189"/>
      <c r="C453" s="204"/>
      <c r="D453" s="116" t="s">
        <v>38</v>
      </c>
      <c r="E453" s="166">
        <v>20</v>
      </c>
      <c r="F453" s="192">
        <v>1000</v>
      </c>
      <c r="M453" s="95"/>
      <c r="N453" s="95"/>
      <c r="O453" s="32"/>
      <c r="P453" s="40"/>
      <c r="Q453" s="95"/>
      <c r="R453" s="95"/>
      <c r="S453" s="32"/>
      <c r="T453" s="40"/>
    </row>
    <row r="454" spans="1:31" hidden="1">
      <c r="A454" s="169"/>
      <c r="B454" s="189"/>
      <c r="C454" s="204"/>
      <c r="D454" s="116" t="s">
        <v>38</v>
      </c>
      <c r="E454" s="166">
        <v>20</v>
      </c>
      <c r="F454" s="192">
        <v>500</v>
      </c>
      <c r="M454" s="95"/>
      <c r="N454" s="95"/>
      <c r="O454" s="32"/>
      <c r="P454" s="40"/>
      <c r="Q454" s="95"/>
      <c r="R454" s="95"/>
      <c r="S454" s="32"/>
      <c r="T454" s="40"/>
    </row>
    <row r="455" spans="1:31" hidden="1">
      <c r="A455" s="169"/>
      <c r="B455" s="189"/>
      <c r="C455" s="204"/>
      <c r="D455" s="116"/>
      <c r="E455" s="166"/>
      <c r="F455" s="192"/>
      <c r="M455" s="95"/>
      <c r="N455" s="95"/>
      <c r="O455" s="32"/>
      <c r="P455" s="40"/>
      <c r="Q455" s="95"/>
      <c r="R455" s="95"/>
      <c r="S455" s="32"/>
      <c r="T455" s="40"/>
    </row>
    <row r="456" spans="1:31" s="21" customFormat="1" ht="11.25">
      <c r="C456" s="135"/>
      <c r="E456" s="135"/>
      <c r="F456" s="40"/>
      <c r="G456" s="41"/>
      <c r="H456" s="49"/>
      <c r="I456" s="41"/>
      <c r="J456" s="55"/>
      <c r="K456" s="57"/>
      <c r="L456" s="95"/>
      <c r="M456" s="95"/>
      <c r="N456" s="95"/>
      <c r="O456" s="33"/>
      <c r="P456" s="41"/>
      <c r="Q456" s="95"/>
      <c r="R456" s="95"/>
      <c r="S456" s="33"/>
      <c r="T456" s="41"/>
      <c r="U456" s="41"/>
      <c r="V456" s="55"/>
      <c r="W456" s="57"/>
      <c r="X456" s="95"/>
      <c r="Y456" s="41"/>
      <c r="Z456" s="129"/>
      <c r="AA456" s="95"/>
      <c r="AB456" s="95"/>
      <c r="AC456" s="33"/>
      <c r="AD456" s="41"/>
    </row>
    <row r="457" spans="1:31" s="21" customFormat="1" ht="11.25">
      <c r="C457" s="135"/>
      <c r="E457" s="135"/>
      <c r="F457" s="40"/>
      <c r="G457" s="41"/>
      <c r="H457" s="49"/>
      <c r="I457" s="41"/>
      <c r="J457" s="55"/>
      <c r="K457" s="57"/>
      <c r="L457" s="95"/>
      <c r="M457" s="95"/>
      <c r="N457" s="95"/>
      <c r="O457" s="33"/>
      <c r="P457" s="41"/>
      <c r="Q457" s="95"/>
      <c r="R457" s="95"/>
      <c r="S457" s="33"/>
      <c r="T457" s="41"/>
      <c r="U457" s="41"/>
      <c r="V457" s="55"/>
      <c r="W457" s="57"/>
      <c r="X457" s="95"/>
      <c r="Y457" s="41"/>
      <c r="Z457" s="129"/>
      <c r="AA457" s="95"/>
      <c r="AB457" s="95"/>
      <c r="AC457" s="33"/>
      <c r="AD457" s="41"/>
    </row>
    <row r="458" spans="1:31" s="21" customFormat="1" ht="25.5">
      <c r="A458" s="240" t="s">
        <v>45</v>
      </c>
      <c r="C458" s="135"/>
      <c r="E458" s="135"/>
      <c r="F458" s="40"/>
      <c r="G458" s="41"/>
      <c r="H458" s="49"/>
      <c r="I458" s="41"/>
      <c r="J458" s="55"/>
      <c r="K458" s="57"/>
      <c r="L458" s="95"/>
      <c r="M458" s="95"/>
      <c r="N458" s="95"/>
      <c r="O458" s="33"/>
      <c r="P458" s="41"/>
      <c r="Q458" s="95"/>
      <c r="R458" s="95"/>
      <c r="S458" s="33"/>
      <c r="T458" s="41"/>
      <c r="U458" s="41"/>
      <c r="V458" s="55"/>
      <c r="W458" s="57"/>
      <c r="X458" s="95"/>
      <c r="Y458" s="41"/>
      <c r="Z458" s="129"/>
      <c r="AA458" s="95"/>
      <c r="AB458" s="95"/>
      <c r="AC458" s="33"/>
      <c r="AD458" s="41"/>
    </row>
    <row r="459" spans="1:31" s="21" customFormat="1" ht="30.75" customHeight="1">
      <c r="A459" s="240"/>
      <c r="B459" s="233" t="s">
        <v>43</v>
      </c>
      <c r="C459" s="235" t="s">
        <v>46</v>
      </c>
      <c r="D459" s="138" t="s">
        <v>151</v>
      </c>
      <c r="E459" s="138" t="s">
        <v>67</v>
      </c>
      <c r="F459" s="138" t="s">
        <v>47</v>
      </c>
      <c r="G459" s="41"/>
      <c r="H459" s="49"/>
      <c r="I459" s="41"/>
      <c r="J459" s="55"/>
      <c r="K459" s="57"/>
      <c r="L459" s="95"/>
      <c r="M459" s="95"/>
      <c r="N459" s="95"/>
      <c r="O459" s="33"/>
      <c r="P459" s="41"/>
      <c r="Q459" s="95"/>
      <c r="R459" s="95"/>
      <c r="S459" s="33"/>
      <c r="T459" s="41"/>
      <c r="U459" s="41"/>
      <c r="V459" s="55"/>
      <c r="W459" s="57"/>
      <c r="X459" s="95"/>
      <c r="Y459" s="41"/>
      <c r="Z459" s="129"/>
      <c r="AA459" s="95"/>
      <c r="AB459" s="95"/>
      <c r="AC459" s="33"/>
      <c r="AD459" s="41"/>
    </row>
    <row r="460" spans="1:31" s="21" customFormat="1" ht="11.25">
      <c r="B460" s="248" t="s">
        <v>56</v>
      </c>
      <c r="C460" s="248">
        <v>1142</v>
      </c>
      <c r="D460" s="248">
        <f>SUMIF($Y$9:$Y$440,16,$Z$9:$Z$440)</f>
        <v>2919</v>
      </c>
      <c r="E460" s="249">
        <f>SUMIF($E$446:$E$455,16,$F$446:$F$455)</f>
        <v>650</v>
      </c>
      <c r="F460" s="249">
        <f>(C460+D460)-E460</f>
        <v>3411</v>
      </c>
      <c r="G460" s="40"/>
      <c r="H460" s="41"/>
      <c r="I460" s="49"/>
      <c r="J460" s="41"/>
      <c r="K460" s="55"/>
      <c r="L460" s="57"/>
      <c r="M460" s="95"/>
      <c r="N460" s="95"/>
      <c r="O460" s="95"/>
      <c r="P460" s="33"/>
      <c r="Q460" s="95"/>
      <c r="R460" s="95"/>
      <c r="S460" s="95"/>
      <c r="T460" s="33"/>
      <c r="U460" s="49"/>
      <c r="V460" s="41"/>
      <c r="W460" s="55"/>
      <c r="X460" s="57"/>
      <c r="Y460" s="41"/>
      <c r="Z460" s="41"/>
      <c r="AA460" s="129"/>
      <c r="AB460" s="95"/>
      <c r="AC460" s="95"/>
      <c r="AD460" s="33"/>
      <c r="AE460" s="41"/>
    </row>
    <row r="461" spans="1:31" s="21" customFormat="1" ht="11.25">
      <c r="B461" s="248" t="s">
        <v>57</v>
      </c>
      <c r="C461" s="248">
        <v>117</v>
      </c>
      <c r="D461" s="248">
        <f>SUMIF($Y$9:$Y$440,20,$Z$9:$Z$440)</f>
        <v>2068</v>
      </c>
      <c r="E461" s="249">
        <f>SUMIF($E$446:$E$455,20,$F$446:$F$455)</f>
        <v>1700</v>
      </c>
      <c r="F461" s="249">
        <f>(C461+D461)-E461</f>
        <v>485</v>
      </c>
      <c r="G461" s="40"/>
      <c r="H461" s="41"/>
      <c r="I461" s="49"/>
      <c r="J461" s="41"/>
      <c r="K461" s="55"/>
      <c r="L461" s="57"/>
      <c r="M461" s="95"/>
      <c r="N461" s="95"/>
      <c r="O461" s="95"/>
      <c r="P461" s="33"/>
      <c r="Q461" s="95"/>
      <c r="R461" s="95"/>
      <c r="S461" s="95"/>
      <c r="T461" s="33"/>
      <c r="U461" s="49"/>
      <c r="V461" s="41"/>
      <c r="W461" s="55"/>
      <c r="X461" s="57"/>
      <c r="Y461" s="41"/>
      <c r="Z461" s="41"/>
      <c r="AA461" s="129"/>
      <c r="AB461" s="95"/>
      <c r="AC461" s="95"/>
      <c r="AD461" s="33"/>
      <c r="AE461" s="41"/>
    </row>
    <row r="462" spans="1:31" s="21" customFormat="1" ht="11.25">
      <c r="B462" s="248" t="s">
        <v>58</v>
      </c>
      <c r="C462" s="248">
        <f>'Apr 2016'!R159</f>
        <v>5</v>
      </c>
      <c r="D462" s="248">
        <f>SUMIF($Y$9:$Y$440,25,$Z$9:$Z$440)</f>
        <v>706</v>
      </c>
      <c r="E462" s="249">
        <f>SUMIF($E$446:$E$455,25,$F$446:$F$455)</f>
        <v>1371</v>
      </c>
      <c r="F462" s="249">
        <v>0</v>
      </c>
      <c r="G462" s="148" t="s">
        <v>199</v>
      </c>
      <c r="H462" s="41"/>
      <c r="I462" s="49"/>
      <c r="J462" s="41"/>
      <c r="K462" s="55"/>
      <c r="L462" s="57"/>
      <c r="M462" s="95"/>
      <c r="N462" s="95"/>
      <c r="O462" s="95"/>
      <c r="P462" s="33"/>
      <c r="Q462" s="95"/>
      <c r="R462" s="95"/>
      <c r="S462" s="95"/>
      <c r="T462" s="33"/>
      <c r="U462" s="49"/>
      <c r="V462" s="41"/>
      <c r="W462" s="55"/>
      <c r="X462" s="57"/>
      <c r="Y462" s="41"/>
      <c r="Z462" s="41"/>
      <c r="AA462" s="129"/>
      <c r="AB462" s="95"/>
      <c r="AC462" s="95"/>
      <c r="AD462" s="33"/>
      <c r="AE462" s="41"/>
    </row>
    <row r="463" spans="1:31">
      <c r="D463" s="63"/>
    </row>
    <row r="469" spans="3:30" s="21" customFormat="1" ht="11.25">
      <c r="C469" s="135"/>
      <c r="F469" s="40"/>
      <c r="G469" s="41"/>
      <c r="H469" s="49"/>
      <c r="I469" s="41"/>
      <c r="J469" s="55"/>
      <c r="K469" s="57"/>
      <c r="L469" s="95"/>
      <c r="M469" s="33"/>
      <c r="N469" s="41"/>
      <c r="O469" s="41"/>
      <c r="P469" s="101"/>
      <c r="Q469" s="33"/>
      <c r="R469" s="41"/>
      <c r="S469" s="41"/>
      <c r="T469" s="101"/>
      <c r="U469" s="41"/>
      <c r="V469" s="55"/>
      <c r="W469" s="57"/>
      <c r="X469" s="95"/>
      <c r="Y469" s="40"/>
      <c r="Z469" s="129"/>
      <c r="AA469" s="95"/>
      <c r="AB469" s="95"/>
      <c r="AC469" s="32"/>
      <c r="AD469" s="40"/>
    </row>
    <row r="470" spans="3:30" s="21" customFormat="1" ht="11.25">
      <c r="C470" s="135"/>
      <c r="F470" s="40"/>
      <c r="G470" s="41"/>
      <c r="H470" s="49"/>
      <c r="I470" s="41"/>
      <c r="J470" s="55"/>
      <c r="K470" s="57"/>
      <c r="L470" s="95"/>
      <c r="M470" s="33"/>
      <c r="N470" s="41"/>
      <c r="O470" s="41"/>
      <c r="P470" s="101"/>
      <c r="Q470" s="33"/>
      <c r="R470" s="41"/>
      <c r="S470" s="41"/>
      <c r="T470" s="101"/>
      <c r="U470" s="41"/>
      <c r="V470" s="55"/>
      <c r="W470" s="57"/>
      <c r="X470" s="95"/>
      <c r="Y470" s="40"/>
      <c r="Z470" s="129"/>
      <c r="AA470" s="95"/>
      <c r="AB470" s="95"/>
      <c r="AC470" s="32"/>
      <c r="AD470" s="40"/>
    </row>
    <row r="471" spans="3:30" s="21" customFormat="1" ht="11.25">
      <c r="C471" s="135"/>
      <c r="F471" s="40"/>
      <c r="G471" s="41"/>
      <c r="H471" s="49"/>
      <c r="I471" s="41"/>
      <c r="J471" s="55"/>
      <c r="K471" s="57"/>
      <c r="L471" s="95"/>
      <c r="M471" s="33"/>
      <c r="N471" s="41"/>
      <c r="O471" s="41"/>
      <c r="P471" s="101"/>
      <c r="Q471" s="33"/>
      <c r="R471" s="41"/>
      <c r="S471" s="41"/>
      <c r="T471" s="101"/>
      <c r="U471" s="41"/>
      <c r="V471" s="55"/>
      <c r="W471" s="57"/>
      <c r="X471" s="95"/>
      <c r="Y471" s="40"/>
      <c r="Z471" s="129"/>
      <c r="AA471" s="95"/>
      <c r="AB471" s="95"/>
      <c r="AC471" s="32"/>
      <c r="AD471" s="40"/>
    </row>
    <row r="472" spans="3:30" s="21" customFormat="1" ht="11.25">
      <c r="C472" s="135"/>
      <c r="F472" s="40"/>
      <c r="G472" s="41"/>
      <c r="H472" s="49"/>
      <c r="I472" s="41"/>
      <c r="J472" s="55"/>
      <c r="K472" s="57"/>
      <c r="L472" s="95"/>
      <c r="M472" s="33"/>
      <c r="N472" s="41"/>
      <c r="O472" s="41"/>
      <c r="P472" s="101"/>
      <c r="Q472" s="33"/>
      <c r="R472" s="41"/>
      <c r="S472" s="41"/>
      <c r="T472" s="101"/>
      <c r="U472" s="41"/>
      <c r="V472" s="55"/>
      <c r="W472" s="57"/>
      <c r="X472" s="95"/>
      <c r="Y472" s="40"/>
      <c r="Z472" s="129"/>
      <c r="AA472" s="95"/>
      <c r="AB472" s="95"/>
      <c r="AC472" s="32"/>
      <c r="AD472" s="40"/>
    </row>
    <row r="473" spans="3:30" s="21" customFormat="1" ht="11.25">
      <c r="C473" s="135"/>
      <c r="F473" s="40"/>
      <c r="G473" s="41"/>
      <c r="H473" s="49"/>
      <c r="I473" s="41"/>
      <c r="J473" s="55"/>
      <c r="K473" s="57"/>
      <c r="L473" s="95"/>
      <c r="M473" s="33"/>
      <c r="N473" s="41"/>
      <c r="O473" s="41"/>
      <c r="P473" s="101"/>
      <c r="Q473" s="33"/>
      <c r="R473" s="41"/>
      <c r="S473" s="41"/>
      <c r="T473" s="101"/>
      <c r="U473" s="41"/>
      <c r="V473" s="55"/>
      <c r="W473" s="57"/>
      <c r="X473" s="95"/>
      <c r="Y473" s="40"/>
      <c r="Z473" s="129"/>
      <c r="AA473" s="95"/>
      <c r="AB473" s="95"/>
      <c r="AC473" s="32"/>
      <c r="AD473" s="40"/>
    </row>
    <row r="474" spans="3:30" s="21" customFormat="1" ht="11.25">
      <c r="C474" s="135"/>
      <c r="F474" s="40"/>
      <c r="G474" s="41"/>
      <c r="H474" s="49"/>
      <c r="I474" s="41"/>
      <c r="J474" s="55"/>
      <c r="K474" s="57"/>
      <c r="L474" s="95"/>
      <c r="M474" s="33"/>
      <c r="N474" s="41"/>
      <c r="O474" s="41"/>
      <c r="P474" s="101"/>
      <c r="Q474" s="33"/>
      <c r="R474" s="41"/>
      <c r="S474" s="41"/>
      <c r="T474" s="101"/>
      <c r="U474" s="41"/>
      <c r="V474" s="55"/>
      <c r="W474" s="57"/>
      <c r="X474" s="95"/>
      <c r="Y474" s="40"/>
      <c r="Z474" s="129"/>
      <c r="AA474" s="95"/>
      <c r="AB474" s="95"/>
      <c r="AC474" s="32"/>
      <c r="AD474" s="40"/>
    </row>
    <row r="475" spans="3:30" s="21" customFormat="1" ht="11.25">
      <c r="C475" s="135"/>
      <c r="D475" s="63"/>
      <c r="E475" s="33"/>
      <c r="F475" s="41"/>
      <c r="G475" s="41"/>
      <c r="H475" s="49"/>
      <c r="I475" s="41"/>
      <c r="J475" s="55"/>
      <c r="K475" s="57"/>
      <c r="L475" s="95"/>
      <c r="M475" s="33"/>
      <c r="N475" s="41"/>
      <c r="O475" s="41"/>
      <c r="P475" s="101"/>
      <c r="Q475" s="33"/>
      <c r="R475" s="41"/>
      <c r="S475" s="41"/>
      <c r="T475" s="101"/>
      <c r="U475" s="41"/>
      <c r="V475" s="55"/>
      <c r="W475" s="57"/>
      <c r="X475" s="95"/>
      <c r="Y475" s="40"/>
      <c r="Z475" s="129"/>
      <c r="AA475" s="95"/>
      <c r="AB475" s="95"/>
      <c r="AC475" s="32"/>
      <c r="AD475" s="40"/>
    </row>
    <row r="476" spans="3:30" s="21" customFormat="1" ht="11.25">
      <c r="C476" s="135"/>
      <c r="D476" s="63"/>
      <c r="E476" s="33"/>
      <c r="F476" s="41"/>
      <c r="G476" s="41"/>
      <c r="H476" s="49"/>
      <c r="I476" s="41"/>
      <c r="J476" s="55"/>
      <c r="K476" s="57"/>
      <c r="L476" s="95"/>
      <c r="M476" s="33"/>
      <c r="N476" s="41"/>
      <c r="O476" s="41"/>
      <c r="P476" s="101"/>
      <c r="Q476" s="33"/>
      <c r="R476" s="41"/>
      <c r="S476" s="41"/>
      <c r="T476" s="101"/>
      <c r="U476" s="41"/>
      <c r="V476" s="55"/>
      <c r="W476" s="57"/>
      <c r="X476" s="95"/>
      <c r="Y476" s="40"/>
      <c r="Z476" s="129"/>
      <c r="AA476" s="95"/>
      <c r="AB476" s="95"/>
      <c r="AC476" s="32"/>
      <c r="AD476" s="40"/>
    </row>
    <row r="477" spans="3:30" s="21" customFormat="1" ht="11.25">
      <c r="C477" s="135"/>
      <c r="D477" s="63"/>
      <c r="E477" s="33"/>
      <c r="F477" s="41"/>
      <c r="G477" s="41"/>
      <c r="H477" s="49"/>
      <c r="I477" s="41"/>
      <c r="J477" s="55"/>
      <c r="K477" s="57"/>
      <c r="L477" s="95"/>
      <c r="M477" s="33"/>
      <c r="N477" s="41"/>
      <c r="O477" s="41"/>
      <c r="P477" s="101"/>
      <c r="Q477" s="33"/>
      <c r="R477" s="41"/>
      <c r="S477" s="41"/>
      <c r="T477" s="101"/>
      <c r="U477" s="41"/>
      <c r="V477" s="55"/>
      <c r="W477" s="57"/>
      <c r="X477" s="95"/>
      <c r="Y477" s="40"/>
      <c r="Z477" s="129"/>
      <c r="AA477" s="95"/>
      <c r="AB477" s="95"/>
      <c r="AC477" s="32"/>
      <c r="AD477" s="40"/>
    </row>
    <row r="478" spans="3:30" s="21" customFormat="1" ht="11.25">
      <c r="C478" s="135"/>
      <c r="D478" s="63"/>
      <c r="E478" s="33"/>
      <c r="F478" s="41"/>
      <c r="G478" s="41"/>
      <c r="H478" s="49"/>
      <c r="I478" s="41"/>
      <c r="J478" s="55"/>
      <c r="K478" s="57"/>
      <c r="L478" s="95"/>
      <c r="M478" s="33"/>
      <c r="N478" s="41"/>
      <c r="O478" s="41"/>
      <c r="P478" s="101"/>
      <c r="Q478" s="33"/>
      <c r="R478" s="41"/>
      <c r="S478" s="41"/>
      <c r="T478" s="101"/>
      <c r="U478" s="41"/>
      <c r="V478" s="55"/>
      <c r="W478" s="57"/>
      <c r="X478" s="95"/>
      <c r="Y478" s="40"/>
      <c r="Z478" s="129"/>
      <c r="AA478" s="95"/>
      <c r="AB478" s="95"/>
      <c r="AC478" s="32"/>
      <c r="AD478" s="40"/>
    </row>
    <row r="479" spans="3:30" s="21" customFormat="1" ht="11.25">
      <c r="C479" s="135"/>
      <c r="D479" s="63"/>
      <c r="E479" s="33"/>
      <c r="F479" s="41"/>
      <c r="G479" s="41"/>
      <c r="H479" s="49"/>
      <c r="I479" s="41"/>
      <c r="J479" s="55"/>
      <c r="K479" s="57"/>
      <c r="L479" s="95"/>
      <c r="M479" s="33"/>
      <c r="N479" s="41"/>
      <c r="O479" s="41"/>
      <c r="P479" s="101"/>
      <c r="Q479" s="33"/>
      <c r="R479" s="41"/>
      <c r="S479" s="41"/>
      <c r="T479" s="101"/>
      <c r="U479" s="41"/>
      <c r="V479" s="55"/>
      <c r="W479" s="57"/>
      <c r="X479" s="95"/>
      <c r="Y479" s="40"/>
      <c r="Z479" s="129"/>
      <c r="AA479" s="95"/>
      <c r="AB479" s="95"/>
      <c r="AC479" s="32"/>
      <c r="AD479" s="40"/>
    </row>
    <row r="480" spans="3:30" s="21" customFormat="1" ht="11.25">
      <c r="C480" s="135"/>
      <c r="D480" s="63"/>
      <c r="E480" s="33"/>
      <c r="F480" s="41"/>
      <c r="G480" s="41"/>
      <c r="H480" s="49"/>
      <c r="I480" s="41"/>
      <c r="J480" s="55"/>
      <c r="K480" s="57"/>
      <c r="L480" s="95"/>
      <c r="M480" s="33"/>
      <c r="N480" s="41"/>
      <c r="O480" s="41"/>
      <c r="P480" s="101"/>
      <c r="Q480" s="33"/>
      <c r="R480" s="41"/>
      <c r="S480" s="41"/>
      <c r="T480" s="101"/>
      <c r="U480" s="41"/>
      <c r="V480" s="55"/>
      <c r="W480" s="57"/>
      <c r="X480" s="95"/>
      <c r="Y480" s="40"/>
      <c r="Z480" s="129"/>
      <c r="AA480" s="95"/>
      <c r="AB480" s="95"/>
      <c r="AC480" s="32"/>
      <c r="AD480" s="40"/>
    </row>
    <row r="481" spans="3:30" s="21" customFormat="1" ht="11.25">
      <c r="C481" s="135"/>
      <c r="D481" s="63"/>
      <c r="E481" s="33"/>
      <c r="F481" s="41"/>
      <c r="G481" s="41"/>
      <c r="H481" s="49"/>
      <c r="I481" s="41"/>
      <c r="J481" s="55"/>
      <c r="K481" s="57"/>
      <c r="L481" s="95"/>
      <c r="M481" s="33"/>
      <c r="N481" s="41"/>
      <c r="O481" s="41"/>
      <c r="P481" s="101"/>
      <c r="Q481" s="33"/>
      <c r="R481" s="41"/>
      <c r="S481" s="41"/>
      <c r="T481" s="101"/>
      <c r="U481" s="41"/>
      <c r="V481" s="55"/>
      <c r="W481" s="57"/>
      <c r="X481" s="95"/>
      <c r="Y481" s="40"/>
      <c r="Z481" s="129"/>
      <c r="AA481" s="95"/>
      <c r="AB481" s="95"/>
      <c r="AC481" s="32"/>
      <c r="AD481" s="40"/>
    </row>
    <row r="482" spans="3:30" s="21" customFormat="1" ht="11.25">
      <c r="C482" s="135"/>
      <c r="D482" s="63"/>
      <c r="E482" s="33"/>
      <c r="F482" s="41"/>
      <c r="G482" s="41"/>
      <c r="H482" s="49"/>
      <c r="I482" s="41"/>
      <c r="J482" s="55"/>
      <c r="K482" s="57"/>
      <c r="L482" s="95"/>
      <c r="M482" s="33"/>
      <c r="N482" s="41"/>
      <c r="O482" s="41"/>
      <c r="P482" s="101"/>
      <c r="Q482" s="33"/>
      <c r="R482" s="41"/>
      <c r="S482" s="41"/>
      <c r="T482" s="101"/>
      <c r="U482" s="41"/>
      <c r="V482" s="55"/>
      <c r="W482" s="57"/>
      <c r="X482" s="95"/>
      <c r="Y482" s="40"/>
      <c r="Z482" s="129"/>
      <c r="AA482" s="95"/>
      <c r="AB482" s="95"/>
      <c r="AC482" s="32"/>
      <c r="AD482" s="40"/>
    </row>
    <row r="483" spans="3:30" s="21" customFormat="1" ht="11.25">
      <c r="C483" s="135"/>
      <c r="D483" s="63"/>
      <c r="E483" s="33"/>
      <c r="F483" s="41"/>
      <c r="G483" s="41"/>
      <c r="H483" s="49"/>
      <c r="I483" s="41"/>
      <c r="J483" s="55"/>
      <c r="K483" s="57"/>
      <c r="L483" s="95"/>
      <c r="M483" s="33"/>
      <c r="N483" s="41"/>
      <c r="O483" s="41"/>
      <c r="P483" s="101"/>
      <c r="Q483" s="33"/>
      <c r="R483" s="41"/>
      <c r="S483" s="41"/>
      <c r="T483" s="101"/>
      <c r="U483" s="41"/>
      <c r="V483" s="55"/>
      <c r="W483" s="57"/>
      <c r="X483" s="95"/>
      <c r="Y483" s="40"/>
      <c r="Z483" s="129"/>
      <c r="AA483" s="95"/>
      <c r="AB483" s="95"/>
      <c r="AC483" s="32"/>
      <c r="AD483" s="40"/>
    </row>
    <row r="484" spans="3:30" s="21" customFormat="1" ht="11.25">
      <c r="C484" s="135"/>
      <c r="D484" s="63"/>
      <c r="E484" s="33"/>
      <c r="F484" s="41"/>
      <c r="G484" s="41"/>
      <c r="H484" s="49"/>
      <c r="I484" s="41"/>
      <c r="J484" s="55"/>
      <c r="K484" s="57"/>
      <c r="L484" s="95"/>
      <c r="M484" s="33"/>
      <c r="N484" s="41"/>
      <c r="O484" s="41"/>
      <c r="P484" s="101"/>
      <c r="Q484" s="33"/>
      <c r="R484" s="41"/>
      <c r="S484" s="41"/>
      <c r="T484" s="101"/>
      <c r="U484" s="41"/>
      <c r="V484" s="55"/>
      <c r="W484" s="57"/>
      <c r="X484" s="95"/>
      <c r="Y484" s="40"/>
      <c r="Z484" s="129"/>
      <c r="AA484" s="95"/>
      <c r="AB484" s="95"/>
      <c r="AC484" s="32"/>
      <c r="AD484" s="40"/>
    </row>
    <row r="485" spans="3:30" s="21" customFormat="1" ht="11.25">
      <c r="C485" s="135"/>
      <c r="D485" s="63"/>
      <c r="E485" s="33"/>
      <c r="F485" s="41"/>
      <c r="G485" s="41"/>
      <c r="H485" s="49"/>
      <c r="I485" s="41"/>
      <c r="J485" s="55"/>
      <c r="K485" s="57"/>
      <c r="L485" s="95"/>
      <c r="M485" s="33"/>
      <c r="N485" s="41"/>
      <c r="O485" s="41"/>
      <c r="P485" s="101"/>
      <c r="Q485" s="33"/>
      <c r="R485" s="41"/>
      <c r="S485" s="41"/>
      <c r="T485" s="101"/>
      <c r="U485" s="41"/>
      <c r="V485" s="55"/>
      <c r="W485" s="57"/>
      <c r="X485" s="95"/>
      <c r="Y485" s="40"/>
      <c r="Z485" s="129"/>
      <c r="AA485" s="95"/>
      <c r="AB485" s="95"/>
      <c r="AC485" s="32"/>
      <c r="AD485" s="40"/>
    </row>
    <row r="486" spans="3:30" s="21" customFormat="1" ht="11.25">
      <c r="C486" s="135"/>
      <c r="D486" s="63"/>
      <c r="E486" s="33"/>
      <c r="F486" s="41"/>
      <c r="G486" s="41"/>
      <c r="H486" s="49"/>
      <c r="I486" s="41"/>
      <c r="J486" s="55"/>
      <c r="K486" s="57"/>
      <c r="L486" s="95"/>
      <c r="M486" s="33"/>
      <c r="N486" s="41"/>
      <c r="O486" s="41"/>
      <c r="P486" s="101"/>
      <c r="Q486" s="33"/>
      <c r="R486" s="41"/>
      <c r="S486" s="41"/>
      <c r="T486" s="101"/>
      <c r="U486" s="41"/>
      <c r="V486" s="55"/>
      <c r="W486" s="57"/>
      <c r="X486" s="95"/>
      <c r="Y486" s="40"/>
      <c r="Z486" s="129"/>
      <c r="AA486" s="95"/>
      <c r="AB486" s="95"/>
      <c r="AC486" s="32"/>
      <c r="AD486" s="40"/>
    </row>
    <row r="487" spans="3:30" s="21" customFormat="1" ht="11.25">
      <c r="C487" s="135"/>
      <c r="D487" s="63"/>
      <c r="E487" s="33"/>
      <c r="F487" s="41"/>
      <c r="G487" s="41"/>
      <c r="H487" s="49"/>
      <c r="I487" s="41"/>
      <c r="J487" s="55"/>
      <c r="K487" s="57"/>
      <c r="L487" s="95"/>
      <c r="M487" s="33"/>
      <c r="N487" s="41"/>
      <c r="O487" s="41"/>
      <c r="P487" s="101"/>
      <c r="Q487" s="33"/>
      <c r="R487" s="41"/>
      <c r="S487" s="41"/>
      <c r="T487" s="101"/>
      <c r="U487" s="41"/>
      <c r="V487" s="55"/>
      <c r="W487" s="57"/>
      <c r="X487" s="95"/>
      <c r="Y487" s="40"/>
      <c r="Z487" s="129"/>
      <c r="AA487" s="95"/>
      <c r="AB487" s="95"/>
      <c r="AC487" s="32"/>
      <c r="AD487" s="40"/>
    </row>
    <row r="488" spans="3:30" s="21" customFormat="1" ht="11.25">
      <c r="C488" s="135"/>
      <c r="D488" s="63"/>
      <c r="E488" s="33"/>
      <c r="F488" s="41"/>
      <c r="G488" s="41"/>
      <c r="H488" s="49"/>
      <c r="I488" s="41"/>
      <c r="J488" s="55"/>
      <c r="K488" s="57"/>
      <c r="L488" s="95"/>
      <c r="M488" s="33"/>
      <c r="N488" s="41"/>
      <c r="O488" s="41"/>
      <c r="P488" s="101"/>
      <c r="Q488" s="33"/>
      <c r="R488" s="41"/>
      <c r="S488" s="41"/>
      <c r="T488" s="101"/>
      <c r="U488" s="41"/>
      <c r="V488" s="55"/>
      <c r="W488" s="57"/>
      <c r="X488" s="95"/>
      <c r="Y488" s="40"/>
      <c r="Z488" s="129"/>
      <c r="AA488" s="95"/>
      <c r="AB488" s="95"/>
      <c r="AC488" s="32"/>
      <c r="AD488" s="40"/>
    </row>
    <row r="489" spans="3:30" s="21" customFormat="1" ht="11.25">
      <c r="C489" s="135"/>
      <c r="D489" s="63"/>
      <c r="E489" s="33"/>
      <c r="F489" s="41"/>
      <c r="G489" s="41"/>
      <c r="H489" s="49"/>
      <c r="I489" s="41"/>
      <c r="J489" s="55"/>
      <c r="K489" s="57"/>
      <c r="L489" s="95"/>
      <c r="M489" s="33"/>
      <c r="N489" s="41"/>
      <c r="O489" s="41"/>
      <c r="P489" s="101"/>
      <c r="Q489" s="33"/>
      <c r="R489" s="41"/>
      <c r="S489" s="41"/>
      <c r="T489" s="101"/>
      <c r="U489" s="41"/>
      <c r="V489" s="55"/>
      <c r="W489" s="57"/>
      <c r="X489" s="95"/>
      <c r="Y489" s="40"/>
      <c r="Z489" s="129"/>
      <c r="AA489" s="95"/>
      <c r="AB489" s="95"/>
      <c r="AC489" s="32"/>
      <c r="AD489" s="40"/>
    </row>
    <row r="490" spans="3:30" s="21" customFormat="1" ht="11.25">
      <c r="C490" s="135"/>
      <c r="D490" s="63"/>
      <c r="E490" s="33"/>
      <c r="F490" s="41"/>
      <c r="G490" s="41"/>
      <c r="H490" s="49"/>
      <c r="I490" s="41"/>
      <c r="J490" s="55"/>
      <c r="K490" s="57"/>
      <c r="L490" s="95"/>
      <c r="M490" s="33"/>
      <c r="N490" s="41"/>
      <c r="O490" s="41"/>
      <c r="P490" s="101"/>
      <c r="Q490" s="33"/>
      <c r="R490" s="41"/>
      <c r="S490" s="41"/>
      <c r="T490" s="101"/>
      <c r="U490" s="41"/>
      <c r="V490" s="55"/>
      <c r="W490" s="57"/>
      <c r="X490" s="95"/>
      <c r="Y490" s="40"/>
      <c r="Z490" s="129"/>
      <c r="AA490" s="95"/>
      <c r="AB490" s="95"/>
      <c r="AC490" s="32"/>
      <c r="AD490" s="40"/>
    </row>
    <row r="491" spans="3:30" s="21" customFormat="1" ht="11.25">
      <c r="C491" s="135"/>
      <c r="D491" s="63"/>
      <c r="E491" s="33"/>
      <c r="F491" s="41"/>
      <c r="G491" s="41"/>
      <c r="H491" s="49"/>
      <c r="I491" s="41"/>
      <c r="J491" s="55"/>
      <c r="K491" s="57"/>
      <c r="L491" s="95"/>
      <c r="M491" s="33"/>
      <c r="N491" s="41"/>
      <c r="O491" s="41"/>
      <c r="P491" s="101"/>
      <c r="Q491" s="33"/>
      <c r="R491" s="41"/>
      <c r="S491" s="41"/>
      <c r="T491" s="101"/>
      <c r="U491" s="41"/>
      <c r="V491" s="55"/>
      <c r="W491" s="57"/>
      <c r="X491" s="95"/>
      <c r="Y491" s="40"/>
      <c r="Z491" s="129"/>
      <c r="AA491" s="95"/>
      <c r="AB491" s="95"/>
      <c r="AC491" s="32"/>
      <c r="AD491" s="40"/>
    </row>
    <row r="492" spans="3:30" s="21" customFormat="1" ht="11.25">
      <c r="C492" s="135"/>
      <c r="D492" s="63"/>
      <c r="E492" s="33"/>
      <c r="F492" s="41"/>
      <c r="G492" s="41"/>
      <c r="H492" s="49"/>
      <c r="I492" s="41"/>
      <c r="J492" s="55"/>
      <c r="K492" s="57"/>
      <c r="L492" s="95"/>
      <c r="M492" s="33"/>
      <c r="N492" s="41"/>
      <c r="O492" s="41"/>
      <c r="P492" s="101"/>
      <c r="Q492" s="33"/>
      <c r="R492" s="41"/>
      <c r="S492" s="41"/>
      <c r="T492" s="101"/>
      <c r="U492" s="41"/>
      <c r="V492" s="55"/>
      <c r="W492" s="57"/>
      <c r="X492" s="95"/>
      <c r="Y492" s="40"/>
      <c r="Z492" s="129"/>
      <c r="AA492" s="95"/>
      <c r="AB492" s="95"/>
      <c r="AC492" s="32"/>
      <c r="AD492" s="40"/>
    </row>
    <row r="493" spans="3:30" s="21" customFormat="1" ht="11.25">
      <c r="C493" s="135"/>
      <c r="D493" s="63"/>
      <c r="E493" s="33"/>
      <c r="F493" s="41"/>
      <c r="G493" s="41"/>
      <c r="H493" s="49"/>
      <c r="I493" s="41"/>
      <c r="J493" s="55"/>
      <c r="K493" s="57"/>
      <c r="L493" s="95"/>
      <c r="M493" s="33"/>
      <c r="N493" s="41"/>
      <c r="O493" s="41"/>
      <c r="P493" s="101"/>
      <c r="Q493" s="33"/>
      <c r="R493" s="41"/>
      <c r="S493" s="41"/>
      <c r="T493" s="101"/>
      <c r="U493" s="41"/>
      <c r="V493" s="55"/>
      <c r="W493" s="57"/>
      <c r="X493" s="95"/>
      <c r="Y493" s="40"/>
      <c r="Z493" s="129"/>
      <c r="AA493" s="95"/>
      <c r="AB493" s="95"/>
      <c r="AC493" s="32"/>
      <c r="AD493" s="40"/>
    </row>
    <row r="494" spans="3:30" s="21" customFormat="1" ht="11.25">
      <c r="C494" s="135"/>
      <c r="D494" s="63"/>
      <c r="E494" s="33"/>
      <c r="F494" s="41"/>
      <c r="G494" s="41"/>
      <c r="H494" s="49"/>
      <c r="I494" s="41"/>
      <c r="J494" s="55"/>
      <c r="K494" s="57"/>
      <c r="L494" s="95"/>
      <c r="M494" s="33"/>
      <c r="N494" s="41"/>
      <c r="O494" s="41"/>
      <c r="P494" s="101"/>
      <c r="Q494" s="33"/>
      <c r="R494" s="41"/>
      <c r="S494" s="41"/>
      <c r="T494" s="101"/>
      <c r="U494" s="41"/>
      <c r="V494" s="55"/>
      <c r="W494" s="57"/>
      <c r="X494" s="95"/>
      <c r="Y494" s="40"/>
      <c r="Z494" s="129"/>
      <c r="AA494" s="95"/>
      <c r="AB494" s="95"/>
      <c r="AC494" s="32"/>
      <c r="AD494" s="40"/>
    </row>
    <row r="495" spans="3:30" s="21" customFormat="1" ht="11.25">
      <c r="C495" s="135"/>
      <c r="D495" s="63"/>
      <c r="E495" s="33"/>
      <c r="F495" s="41"/>
      <c r="G495" s="41"/>
      <c r="H495" s="49"/>
      <c r="I495" s="41"/>
      <c r="J495" s="55"/>
      <c r="K495" s="57"/>
      <c r="L495" s="95"/>
      <c r="M495" s="33"/>
      <c r="N495" s="41"/>
      <c r="O495" s="41"/>
      <c r="P495" s="101"/>
      <c r="Q495" s="33"/>
      <c r="R495" s="41"/>
      <c r="S495" s="41"/>
      <c r="T495" s="101"/>
      <c r="U495" s="41"/>
      <c r="V495" s="55"/>
      <c r="W495" s="57"/>
      <c r="X495" s="95"/>
      <c r="Y495" s="40"/>
      <c r="Z495" s="129"/>
      <c r="AA495" s="95"/>
      <c r="AB495" s="95"/>
      <c r="AC495" s="32"/>
      <c r="AD495" s="40"/>
    </row>
    <row r="496" spans="3:30" s="21" customFormat="1" ht="11.25">
      <c r="C496" s="135"/>
      <c r="D496" s="63"/>
      <c r="E496" s="33"/>
      <c r="F496" s="41"/>
      <c r="G496" s="41"/>
      <c r="H496" s="49"/>
      <c r="I496" s="41"/>
      <c r="J496" s="55"/>
      <c r="K496" s="57"/>
      <c r="L496" s="95"/>
      <c r="M496" s="33"/>
      <c r="N496" s="41"/>
      <c r="O496" s="41"/>
      <c r="P496" s="101"/>
      <c r="Q496" s="33"/>
      <c r="R496" s="41"/>
      <c r="S496" s="41"/>
      <c r="T496" s="101"/>
      <c r="U496" s="41"/>
      <c r="V496" s="55"/>
      <c r="W496" s="57"/>
      <c r="X496" s="95"/>
      <c r="Y496" s="40"/>
      <c r="Z496" s="129"/>
      <c r="AA496" s="95"/>
      <c r="AB496" s="95"/>
      <c r="AC496" s="32"/>
      <c r="AD496" s="40"/>
    </row>
    <row r="497" spans="3:30" s="21" customFormat="1" ht="11.25">
      <c r="C497" s="135"/>
      <c r="D497" s="63"/>
      <c r="E497" s="33"/>
      <c r="F497" s="41"/>
      <c r="G497" s="41"/>
      <c r="H497" s="49"/>
      <c r="I497" s="41"/>
      <c r="J497" s="55"/>
      <c r="K497" s="57"/>
      <c r="L497" s="95"/>
      <c r="M497" s="33"/>
      <c r="N497" s="41"/>
      <c r="O497" s="41"/>
      <c r="P497" s="101"/>
      <c r="Q497" s="33"/>
      <c r="R497" s="41"/>
      <c r="S497" s="41"/>
      <c r="T497" s="101"/>
      <c r="U497" s="41"/>
      <c r="V497" s="55"/>
      <c r="W497" s="57"/>
      <c r="X497" s="95"/>
      <c r="Y497" s="40"/>
      <c r="Z497" s="129"/>
      <c r="AA497" s="95"/>
      <c r="AB497" s="95"/>
      <c r="AC497" s="32"/>
      <c r="AD497" s="40"/>
    </row>
    <row r="498" spans="3:30" s="21" customFormat="1" ht="11.25">
      <c r="C498" s="135"/>
      <c r="D498" s="63"/>
      <c r="E498" s="33"/>
      <c r="F498" s="41"/>
      <c r="G498" s="41"/>
      <c r="H498" s="49"/>
      <c r="I498" s="41"/>
      <c r="J498" s="55"/>
      <c r="K498" s="57"/>
      <c r="L498" s="95"/>
      <c r="M498" s="33"/>
      <c r="N498" s="41"/>
      <c r="O498" s="41"/>
      <c r="P498" s="101"/>
      <c r="Q498" s="33"/>
      <c r="R498" s="41"/>
      <c r="S498" s="41"/>
      <c r="T498" s="101"/>
      <c r="U498" s="41"/>
      <c r="V498" s="55"/>
      <c r="W498" s="57"/>
      <c r="X498" s="95"/>
      <c r="Y498" s="40"/>
      <c r="Z498" s="129"/>
      <c r="AA498" s="95"/>
      <c r="AB498" s="95"/>
      <c r="AC498" s="32"/>
      <c r="AD498" s="40"/>
    </row>
    <row r="499" spans="3:30" s="21" customFormat="1" ht="11.25">
      <c r="C499" s="135"/>
      <c r="D499" s="63"/>
      <c r="E499" s="33"/>
      <c r="F499" s="41"/>
      <c r="G499" s="41"/>
      <c r="H499" s="49"/>
      <c r="I499" s="41"/>
      <c r="J499" s="55"/>
      <c r="K499" s="57"/>
      <c r="L499" s="95"/>
      <c r="M499" s="33"/>
      <c r="N499" s="41"/>
      <c r="O499" s="41"/>
      <c r="P499" s="101"/>
      <c r="Q499" s="33"/>
      <c r="R499" s="41"/>
      <c r="S499" s="41"/>
      <c r="T499" s="101"/>
      <c r="U499" s="41"/>
      <c r="V499" s="55"/>
      <c r="W499" s="57"/>
      <c r="X499" s="95"/>
      <c r="Y499" s="40"/>
      <c r="Z499" s="129"/>
      <c r="AA499" s="95"/>
      <c r="AB499" s="95"/>
      <c r="AC499" s="32"/>
      <c r="AD499" s="40"/>
    </row>
    <row r="500" spans="3:30" s="21" customFormat="1" ht="11.25">
      <c r="C500" s="135"/>
      <c r="D500" s="63"/>
      <c r="E500" s="33"/>
      <c r="F500" s="41"/>
      <c r="G500" s="41"/>
      <c r="H500" s="49"/>
      <c r="I500" s="41"/>
      <c r="J500" s="55"/>
      <c r="K500" s="57"/>
      <c r="L500" s="95"/>
      <c r="M500" s="33"/>
      <c r="N500" s="41"/>
      <c r="O500" s="41"/>
      <c r="P500" s="101"/>
      <c r="Q500" s="33"/>
      <c r="R500" s="41"/>
      <c r="S500" s="41"/>
      <c r="T500" s="101"/>
      <c r="U500" s="41"/>
      <c r="V500" s="55"/>
      <c r="W500" s="57"/>
      <c r="X500" s="95"/>
      <c r="Y500" s="40"/>
      <c r="Z500" s="129"/>
      <c r="AA500" s="95"/>
      <c r="AB500" s="95"/>
      <c r="AC500" s="32"/>
      <c r="AD500" s="40"/>
    </row>
    <row r="501" spans="3:30" s="21" customFormat="1" ht="11.25">
      <c r="C501" s="135"/>
      <c r="D501" s="63"/>
      <c r="E501" s="33"/>
      <c r="F501" s="41"/>
      <c r="G501" s="41"/>
      <c r="H501" s="49"/>
      <c r="I501" s="41"/>
      <c r="J501" s="55"/>
      <c r="K501" s="57"/>
      <c r="L501" s="95"/>
      <c r="M501" s="33"/>
      <c r="N501" s="41"/>
      <c r="O501" s="41"/>
      <c r="P501" s="101"/>
      <c r="Q501" s="33"/>
      <c r="R501" s="41"/>
      <c r="S501" s="41"/>
      <c r="T501" s="101"/>
      <c r="U501" s="41"/>
      <c r="V501" s="55"/>
      <c r="W501" s="57"/>
      <c r="X501" s="95"/>
      <c r="Y501" s="40"/>
      <c r="Z501" s="129"/>
      <c r="AA501" s="95"/>
      <c r="AB501" s="95"/>
      <c r="AC501" s="32"/>
      <c r="AD501" s="40"/>
    </row>
  </sheetData>
  <autoFilter ref="A8:P455">
    <filterColumn colId="8">
      <filters>
        <filter val="M20"/>
      </filters>
    </filterColumn>
  </autoFilter>
  <mergeCells count="16">
    <mergeCell ref="AA6:AD6"/>
    <mergeCell ref="Y6:Z6"/>
    <mergeCell ref="A444:A445"/>
    <mergeCell ref="B444:B445"/>
    <mergeCell ref="C444:C445"/>
    <mergeCell ref="D444:D445"/>
    <mergeCell ref="A441:D441"/>
    <mergeCell ref="E6:H6"/>
    <mergeCell ref="I6:L6"/>
    <mergeCell ref="U6:X6"/>
    <mergeCell ref="A7:A8"/>
    <mergeCell ref="B7:B8"/>
    <mergeCell ref="C7:C8"/>
    <mergeCell ref="D7:D8"/>
    <mergeCell ref="M6:P6"/>
    <mergeCell ref="Q6:T6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K17"/>
  <sheetViews>
    <sheetView showGridLines="0" tabSelected="1" view="pageBreakPreview" zoomScale="115" zoomScaleNormal="70" zoomScaleSheetLayoutView="115" workbookViewId="0">
      <selection activeCell="H9" sqref="H9"/>
    </sheetView>
  </sheetViews>
  <sheetFormatPr defaultColWidth="9.140625" defaultRowHeight="16.5"/>
  <cols>
    <col min="1" max="1" width="5.42578125" style="107" customWidth="1"/>
    <col min="2" max="2" width="26.28515625" style="107" bestFit="1" customWidth="1"/>
    <col min="3" max="3" width="15.28515625" style="179" customWidth="1"/>
    <col min="4" max="4" width="15.85546875" style="173" bestFit="1" customWidth="1"/>
    <col min="5" max="5" width="15.85546875" style="173" customWidth="1"/>
    <col min="6" max="10" width="18" style="107" customWidth="1"/>
    <col min="11" max="12" width="19.28515625" style="107" customWidth="1"/>
    <col min="13" max="16384" width="9.140625" style="107"/>
  </cols>
  <sheetData>
    <row r="1" spans="1:11" ht="25.5">
      <c r="A1" s="105" t="s">
        <v>4</v>
      </c>
      <c r="B1" s="106"/>
    </row>
    <row r="2" spans="1:11" ht="25.5">
      <c r="A2" s="105" t="s">
        <v>157</v>
      </c>
      <c r="B2" s="106"/>
    </row>
    <row r="3" spans="1:11">
      <c r="A3" s="222" t="s">
        <v>156</v>
      </c>
    </row>
    <row r="4" spans="1:11">
      <c r="K4" s="108"/>
    </row>
    <row r="5" spans="1:11" s="109" customFormat="1" ht="36.75" customHeight="1">
      <c r="A5" s="307" t="s">
        <v>0</v>
      </c>
      <c r="B5" s="307" t="s">
        <v>19</v>
      </c>
      <c r="C5" s="180" t="s">
        <v>20</v>
      </c>
      <c r="D5" s="307" t="s">
        <v>21</v>
      </c>
      <c r="E5" s="308" t="s">
        <v>350</v>
      </c>
      <c r="F5" s="308"/>
      <c r="G5" s="308"/>
      <c r="H5" s="308"/>
      <c r="I5" s="309" t="s">
        <v>65</v>
      </c>
      <c r="J5" s="310"/>
    </row>
    <row r="6" spans="1:11" s="109" customFormat="1" ht="38.25" customHeight="1">
      <c r="A6" s="307"/>
      <c r="B6" s="307"/>
      <c r="C6" s="180" t="s">
        <v>22</v>
      </c>
      <c r="D6" s="307"/>
      <c r="E6" s="311" t="s">
        <v>63</v>
      </c>
      <c r="F6" s="312"/>
      <c r="G6" s="251" t="s">
        <v>26</v>
      </c>
      <c r="H6" s="111" t="s">
        <v>27</v>
      </c>
      <c r="I6" s="111" t="s">
        <v>22</v>
      </c>
      <c r="J6" s="252" t="s">
        <v>64</v>
      </c>
    </row>
    <row r="7" spans="1:11" s="109" customFormat="1" ht="18.75" customHeight="1">
      <c r="A7" s="251"/>
      <c r="B7" s="251"/>
      <c r="C7" s="180"/>
      <c r="D7" s="251"/>
      <c r="E7" s="251" t="s">
        <v>22</v>
      </c>
      <c r="F7" s="251" t="s">
        <v>64</v>
      </c>
      <c r="G7" s="251"/>
      <c r="H7" s="111"/>
      <c r="I7" s="111"/>
      <c r="J7" s="172"/>
    </row>
    <row r="8" spans="1:11" s="109" customFormat="1" ht="20.100000000000001" customHeight="1">
      <c r="A8" s="112">
        <v>1</v>
      </c>
      <c r="B8" s="113" t="s">
        <v>28</v>
      </c>
      <c r="C8" s="272">
        <v>61779</v>
      </c>
      <c r="D8" s="170">
        <v>30</v>
      </c>
      <c r="E8" s="224">
        <f>SUMIF('Sep - Oct 2016'!$E$9:$E$728,12,'Sep - Oct 2016'!H9:H728)</f>
        <v>28364.641478650065</v>
      </c>
      <c r="F8" s="171"/>
      <c r="G8" s="224">
        <v>0</v>
      </c>
      <c r="H8" s="224">
        <v>0</v>
      </c>
      <c r="I8" s="224">
        <f>C8-E8</f>
        <v>33414.358521349932</v>
      </c>
      <c r="J8" s="171"/>
    </row>
    <row r="9" spans="1:11" s="109" customFormat="1" ht="20.100000000000001" customHeight="1">
      <c r="A9" s="112">
        <v>2</v>
      </c>
      <c r="B9" s="113" t="s">
        <v>23</v>
      </c>
      <c r="C9" s="272">
        <v>12966</v>
      </c>
      <c r="D9" s="170">
        <v>685</v>
      </c>
      <c r="E9" s="224">
        <f>SUMIF('Sep - Oct 2016'!$E$9:$E$728,16,'Sep - Oct 2016'!H9:H728)</f>
        <v>6983.8023531519966</v>
      </c>
      <c r="F9" s="171">
        <f>SUMIF('Sep - Oct 2016'!$E$9:$E$728,16,'Sep - Oct 2016'!$G$9:$G$728)</f>
        <v>504</v>
      </c>
      <c r="G9" s="224">
        <f>SUMIF('Sep - Oct 2016'!$I$9:$I$728,16,'Sep - Oct 2016'!$L$9:$L$728)</f>
        <v>2167.7710944000005</v>
      </c>
      <c r="H9" s="224">
        <f>SUMIF('Feb 2016'!S9:S64,16,'Feb 2016'!$V$9:$V$64)</f>
        <v>14.986592</v>
      </c>
      <c r="I9" s="224">
        <f>C9-E9</f>
        <v>5982.1976468480034</v>
      </c>
      <c r="J9" s="171">
        <f>D9-F9</f>
        <v>181</v>
      </c>
    </row>
    <row r="10" spans="1:11" s="109" customFormat="1" ht="20.100000000000001" customHeight="1">
      <c r="A10" s="112">
        <v>3</v>
      </c>
      <c r="B10" s="113" t="s">
        <v>24</v>
      </c>
      <c r="C10" s="272">
        <v>23664</v>
      </c>
      <c r="D10" s="170">
        <v>800</v>
      </c>
      <c r="E10" s="224">
        <f>SUMIF('Sep - Oct 2016'!$E$9:$E$728,20,'Sep - Oct 2016'!H9:H728)</f>
        <v>12955.413832080003</v>
      </c>
      <c r="F10" s="171">
        <f>SUMIF('Sep - Oct 2016'!$E$9:$E$728,20,'Sep - Oct 2016'!$G$9:$G$728)</f>
        <v>660</v>
      </c>
      <c r="G10" s="224">
        <f>'Feb 2016'!C71*25*25*787*3.14/4*0.00000785</f>
        <v>169.73917624999999</v>
      </c>
      <c r="H10" s="224">
        <f>SUMIF('Feb 2016'!S10:S65,20,'Feb 2016'!$V$9:$V$64)</f>
        <v>70.151053999999988</v>
      </c>
      <c r="I10" s="224">
        <f>C10-E10</f>
        <v>10708.586167919997</v>
      </c>
      <c r="J10" s="171">
        <f>D10-F10</f>
        <v>140</v>
      </c>
    </row>
    <row r="11" spans="1:11" s="109" customFormat="1" ht="20.100000000000001" customHeight="1">
      <c r="A11" s="112">
        <v>4</v>
      </c>
      <c r="B11" s="113" t="s">
        <v>25</v>
      </c>
      <c r="C11" s="272">
        <v>76217</v>
      </c>
      <c r="D11" s="170">
        <v>1649</v>
      </c>
      <c r="E11" s="224">
        <f>SUMIF('Sep - Oct 2016'!$E$9:$E$728,25,'Sep - Oct 2016'!H9:H728) + 797*'Sep - Oct 2016'!D745*'Sep - Oct 2016'!B745*'Sep - Oct 2016'!B745*3.14/4*0.00000785</f>
        <v>14840.504309531247</v>
      </c>
      <c r="F11" s="171">
        <f>SUMIF('Sep - Oct 2016'!$E$9:$E$728,25,'Sep - Oct 2016'!$G$9:$G$728)</f>
        <v>255</v>
      </c>
      <c r="G11" s="224">
        <v>0</v>
      </c>
      <c r="H11" s="224">
        <f>SUMIF('Sep - Oct 2016'!$W$9:$W$728,25,'Sep - Oct 2016'!$Z$9:$Z$728)</f>
        <v>290.5886015625</v>
      </c>
      <c r="I11" s="224">
        <f>C11-E11</f>
        <v>61376.495690468757</v>
      </c>
      <c r="J11" s="171">
        <f>D11-F11</f>
        <v>1394</v>
      </c>
    </row>
    <row r="12" spans="1:11">
      <c r="E12" s="225"/>
      <c r="F12" s="225"/>
      <c r="G12" s="225"/>
      <c r="H12" s="225"/>
      <c r="I12" s="225"/>
      <c r="J12" s="225"/>
    </row>
    <row r="13" spans="1:11">
      <c r="E13" s="225"/>
      <c r="F13" s="225"/>
      <c r="G13" s="225"/>
      <c r="H13" s="225"/>
      <c r="I13" s="225"/>
      <c r="J13" s="225"/>
    </row>
    <row r="14" spans="1:11" s="109" customFormat="1" ht="20.100000000000001" customHeight="1">
      <c r="A14" s="174"/>
      <c r="B14" s="175"/>
      <c r="C14" s="182"/>
      <c r="D14" s="176"/>
      <c r="E14" s="176"/>
      <c r="F14" s="177"/>
      <c r="G14" s="178"/>
      <c r="H14" s="177"/>
      <c r="I14" s="177"/>
      <c r="J14" s="177"/>
      <c r="K14" s="178"/>
    </row>
    <row r="15" spans="1:11" s="109" customFormat="1" ht="20.100000000000001" customHeight="1">
      <c r="A15" s="174"/>
      <c r="B15" s="175"/>
      <c r="C15" s="182"/>
      <c r="D15" s="176"/>
      <c r="E15" s="176"/>
      <c r="F15" s="177"/>
      <c r="G15" s="178"/>
      <c r="H15" s="177"/>
      <c r="I15" s="177"/>
      <c r="J15" s="177"/>
      <c r="K15" s="178"/>
    </row>
    <row r="16" spans="1:11" s="109" customFormat="1" ht="20.100000000000001" customHeight="1">
      <c r="A16" s="174"/>
      <c r="B16" s="175"/>
      <c r="C16" s="182"/>
      <c r="D16" s="176"/>
      <c r="E16" s="176"/>
      <c r="F16" s="177"/>
      <c r="G16" s="178"/>
      <c r="H16" s="177"/>
      <c r="I16" s="177"/>
      <c r="J16" s="177"/>
      <c r="K16" s="178"/>
    </row>
    <row r="17" spans="1:11" s="109" customFormat="1" ht="20.100000000000001" customHeight="1">
      <c r="A17" s="174"/>
      <c r="B17" s="175"/>
      <c r="C17" s="182"/>
      <c r="D17" s="176"/>
      <c r="E17" s="176"/>
      <c r="F17" s="177"/>
      <c r="G17" s="178"/>
      <c r="H17" s="177"/>
      <c r="I17" s="177"/>
      <c r="J17" s="177"/>
      <c r="K17" s="178"/>
    </row>
  </sheetData>
  <mergeCells count="6">
    <mergeCell ref="A5:A6"/>
    <mergeCell ref="B5:B6"/>
    <mergeCell ref="D5:D6"/>
    <mergeCell ref="E5:H5"/>
    <mergeCell ref="I5:J5"/>
    <mergeCell ref="E6:F6"/>
  </mergeCells>
  <pageMargins left="0.7" right="0.7" top="0.75" bottom="0.75" header="0.3" footer="0.3"/>
  <pageSetup paperSize="8" scale="4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>
    <tabColor theme="9"/>
  </sheetPr>
  <dimension ref="A1:Z778"/>
  <sheetViews>
    <sheetView topLeftCell="A710" zoomScaleNormal="100" workbookViewId="0">
      <selection activeCell="B743" sqref="B743"/>
    </sheetView>
  </sheetViews>
  <sheetFormatPr defaultColWidth="9.140625" defaultRowHeight="15"/>
  <cols>
    <col min="1" max="1" width="3.85546875" style="19" customWidth="1"/>
    <col min="2" max="2" width="20" style="20" bestFit="1" customWidth="1"/>
    <col min="3" max="3" width="8.7109375" style="135" customWidth="1"/>
    <col min="4" max="4" width="13.28515625" style="64" customWidth="1"/>
    <col min="5" max="5" width="10.7109375" style="32" customWidth="1"/>
    <col min="6" max="7" width="10.7109375" style="40" customWidth="1"/>
    <col min="8" max="8" width="10.7109375" style="48" customWidth="1"/>
    <col min="9" max="9" width="10.7109375" style="40" customWidth="1"/>
    <col min="10" max="10" width="10.7109375" style="55" customWidth="1"/>
    <col min="11" max="11" width="10.7109375" style="56" customWidth="1"/>
    <col min="12" max="16" width="10.7109375" style="95" customWidth="1"/>
    <col min="17" max="17" width="10.7109375" style="40" customWidth="1"/>
    <col min="18" max="18" width="10.7109375" style="129" customWidth="1"/>
    <col min="19" max="19" width="11.5703125" style="95" customWidth="1"/>
    <col min="20" max="20" width="10.7109375" style="95" customWidth="1"/>
    <col min="21" max="21" width="10.7109375" style="32" customWidth="1"/>
    <col min="22" max="22" width="10.7109375" style="40" customWidth="1"/>
    <col min="23" max="16384" width="9.140625" style="3"/>
  </cols>
  <sheetData>
    <row r="1" spans="1:26" ht="32.25" customHeight="1">
      <c r="A1" s="1"/>
      <c r="B1" s="2"/>
      <c r="C1" s="140"/>
      <c r="D1" s="58"/>
      <c r="E1" s="144"/>
      <c r="F1" s="34"/>
      <c r="G1" s="34"/>
      <c r="H1" s="42"/>
      <c r="I1" s="34"/>
      <c r="J1" s="85"/>
      <c r="K1" s="50"/>
      <c r="L1" s="89"/>
      <c r="M1" s="89"/>
      <c r="N1" s="89"/>
      <c r="O1" s="89"/>
      <c r="P1" s="89"/>
      <c r="Q1" s="34"/>
      <c r="R1" s="123"/>
      <c r="S1" s="89"/>
      <c r="T1" s="89"/>
      <c r="U1" s="26"/>
      <c r="V1" s="34"/>
    </row>
    <row r="2" spans="1:26" ht="25.5">
      <c r="A2" s="22" t="s">
        <v>4</v>
      </c>
      <c r="B2" s="4"/>
      <c r="C2" s="59"/>
      <c r="D2" s="59"/>
      <c r="E2" s="145"/>
      <c r="F2" s="35"/>
      <c r="G2" s="35"/>
      <c r="H2" s="43"/>
      <c r="I2" s="35"/>
      <c r="J2" s="86"/>
      <c r="K2" s="51"/>
      <c r="L2" s="90"/>
      <c r="M2" s="90"/>
      <c r="N2" s="90"/>
      <c r="O2" s="90"/>
      <c r="P2" s="90"/>
      <c r="Q2" s="35"/>
      <c r="R2" s="124"/>
      <c r="S2" s="90"/>
      <c r="T2" s="90"/>
      <c r="U2" s="27"/>
      <c r="V2" s="35"/>
    </row>
    <row r="3" spans="1:26" ht="22.5">
      <c r="A3" s="5"/>
      <c r="B3" s="4"/>
      <c r="C3" s="59"/>
      <c r="D3" s="59"/>
      <c r="E3" s="146"/>
      <c r="F3" s="36"/>
      <c r="G3" s="36"/>
      <c r="H3" s="44"/>
      <c r="I3" s="36"/>
      <c r="J3" s="87"/>
      <c r="K3" s="52"/>
      <c r="L3" s="91"/>
      <c r="M3" s="91"/>
      <c r="N3" s="91"/>
      <c r="O3" s="91"/>
      <c r="P3" s="91"/>
      <c r="Q3" s="36"/>
      <c r="R3" s="125"/>
      <c r="S3" s="91"/>
      <c r="T3" s="91"/>
      <c r="U3" s="28"/>
      <c r="V3" s="36"/>
    </row>
    <row r="4" spans="1:26" ht="18">
      <c r="A4" s="6" t="s">
        <v>31</v>
      </c>
      <c r="B4" s="7"/>
      <c r="C4" s="60"/>
      <c r="D4" s="60"/>
      <c r="E4" s="147"/>
      <c r="F4" s="37"/>
      <c r="G4" s="37"/>
      <c r="H4" s="45"/>
      <c r="I4" s="37"/>
      <c r="J4" s="88"/>
      <c r="K4" s="53"/>
      <c r="L4" s="92"/>
      <c r="M4" s="92"/>
      <c r="N4" s="92"/>
      <c r="O4" s="92"/>
      <c r="P4" s="92"/>
      <c r="Q4" s="37"/>
      <c r="R4" s="126"/>
      <c r="S4" s="92"/>
      <c r="T4" s="92"/>
      <c r="U4" s="29"/>
      <c r="V4" s="37"/>
    </row>
    <row r="5" spans="1:26" ht="18">
      <c r="A5" s="8"/>
      <c r="B5" s="4"/>
      <c r="C5" s="60"/>
      <c r="D5" s="60"/>
      <c r="E5" s="147"/>
      <c r="F5" s="37"/>
      <c r="G5" s="37"/>
      <c r="H5" s="45"/>
      <c r="I5" s="37"/>
      <c r="J5" s="88"/>
      <c r="K5" s="53"/>
      <c r="L5" s="92"/>
      <c r="M5" s="92"/>
      <c r="N5" s="92"/>
      <c r="O5" s="92"/>
      <c r="P5" s="92"/>
      <c r="Q5" s="37"/>
      <c r="R5" s="126"/>
      <c r="S5" s="92"/>
      <c r="T5" s="92"/>
      <c r="U5" s="29"/>
      <c r="V5" s="37"/>
    </row>
    <row r="6" spans="1:26" s="11" customFormat="1" ht="13.5" thickBot="1">
      <c r="A6" s="9"/>
      <c r="B6" s="10"/>
      <c r="C6" s="141"/>
      <c r="D6" s="61"/>
      <c r="E6" s="319" t="s">
        <v>9</v>
      </c>
      <c r="F6" s="319"/>
      <c r="G6" s="319"/>
      <c r="H6" s="319"/>
      <c r="I6" s="319" t="s">
        <v>10</v>
      </c>
      <c r="J6" s="319"/>
      <c r="K6" s="319"/>
      <c r="L6" s="319"/>
      <c r="M6" s="332" t="s">
        <v>200</v>
      </c>
      <c r="N6" s="337"/>
      <c r="O6" s="337"/>
      <c r="P6" s="333"/>
      <c r="Q6" s="319" t="s">
        <v>11</v>
      </c>
      <c r="R6" s="320"/>
      <c r="S6" s="319"/>
      <c r="T6" s="319"/>
      <c r="U6" s="332" t="s">
        <v>35</v>
      </c>
      <c r="V6" s="333"/>
      <c r="W6" s="319" t="s">
        <v>37</v>
      </c>
      <c r="X6" s="320"/>
      <c r="Y6" s="319"/>
      <c r="Z6" s="319"/>
    </row>
    <row r="7" spans="1:26" s="24" customFormat="1" ht="12.75">
      <c r="A7" s="322" t="s">
        <v>0</v>
      </c>
      <c r="B7" s="324" t="s">
        <v>5</v>
      </c>
      <c r="C7" s="324" t="s">
        <v>1</v>
      </c>
      <c r="D7" s="326" t="s">
        <v>2</v>
      </c>
      <c r="E7" s="30" t="s">
        <v>6</v>
      </c>
      <c r="F7" s="38" t="s">
        <v>12</v>
      </c>
      <c r="G7" s="38" t="s">
        <v>7</v>
      </c>
      <c r="H7" s="46" t="s">
        <v>8</v>
      </c>
      <c r="I7" s="38" t="s">
        <v>6</v>
      </c>
      <c r="J7" s="54" t="s">
        <v>12</v>
      </c>
      <c r="K7" s="54" t="s">
        <v>7</v>
      </c>
      <c r="L7" s="253" t="s">
        <v>8</v>
      </c>
      <c r="M7" s="38" t="s">
        <v>6</v>
      </c>
      <c r="N7" s="54" t="s">
        <v>12</v>
      </c>
      <c r="O7" s="54" t="s">
        <v>7</v>
      </c>
      <c r="P7" s="262" t="s">
        <v>8</v>
      </c>
      <c r="Q7" s="30" t="s">
        <v>6</v>
      </c>
      <c r="R7" s="38" t="s">
        <v>12</v>
      </c>
      <c r="S7" s="38" t="s">
        <v>7</v>
      </c>
      <c r="T7" s="46" t="s">
        <v>8</v>
      </c>
      <c r="U7" s="38" t="s">
        <v>6</v>
      </c>
      <c r="V7" s="54" t="s">
        <v>7</v>
      </c>
      <c r="W7" s="30" t="s">
        <v>6</v>
      </c>
      <c r="X7" s="38" t="s">
        <v>12</v>
      </c>
      <c r="Y7" s="38" t="s">
        <v>7</v>
      </c>
      <c r="Z7" s="46" t="s">
        <v>8</v>
      </c>
    </row>
    <row r="8" spans="1:26" s="25" customFormat="1" ht="15.75" customHeight="1" thickBot="1">
      <c r="A8" s="323"/>
      <c r="B8" s="325"/>
      <c r="C8" s="325"/>
      <c r="D8" s="327"/>
      <c r="E8" s="65" t="s">
        <v>13</v>
      </c>
      <c r="F8" s="66" t="s">
        <v>14</v>
      </c>
      <c r="G8" s="66" t="s">
        <v>15</v>
      </c>
      <c r="H8" s="67" t="s">
        <v>16</v>
      </c>
      <c r="I8" s="66" t="s">
        <v>13</v>
      </c>
      <c r="J8" s="68" t="s">
        <v>14</v>
      </c>
      <c r="K8" s="68" t="s">
        <v>15</v>
      </c>
      <c r="L8" s="69" t="s">
        <v>16</v>
      </c>
      <c r="M8" s="66" t="s">
        <v>13</v>
      </c>
      <c r="N8" s="68" t="s">
        <v>14</v>
      </c>
      <c r="O8" s="68" t="s">
        <v>15</v>
      </c>
      <c r="P8" s="69" t="s">
        <v>16</v>
      </c>
      <c r="Q8" s="65" t="s">
        <v>13</v>
      </c>
      <c r="R8" s="66" t="s">
        <v>14</v>
      </c>
      <c r="S8" s="66" t="s">
        <v>15</v>
      </c>
      <c r="T8" s="67" t="s">
        <v>16</v>
      </c>
      <c r="U8" s="66" t="s">
        <v>13</v>
      </c>
      <c r="V8" s="68" t="s">
        <v>36</v>
      </c>
      <c r="W8" s="65" t="s">
        <v>13</v>
      </c>
      <c r="X8" s="66" t="s">
        <v>14</v>
      </c>
      <c r="Y8" s="66" t="s">
        <v>15</v>
      </c>
      <c r="Z8" s="67" t="s">
        <v>16</v>
      </c>
    </row>
    <row r="9" spans="1:26" s="200" customFormat="1" ht="13.5" hidden="1" thickBot="1">
      <c r="A9" s="189">
        <v>1</v>
      </c>
      <c r="B9" s="190" t="s">
        <v>210</v>
      </c>
      <c r="C9" s="191" t="s">
        <v>209</v>
      </c>
      <c r="D9" s="76" t="s">
        <v>17</v>
      </c>
      <c r="E9" s="76">
        <v>12</v>
      </c>
      <c r="F9" s="255">
        <v>1000</v>
      </c>
      <c r="G9" s="258">
        <v>14</v>
      </c>
      <c r="H9" s="194">
        <f>E9*E9*F9*3.14/4*0.00000785*G9*1.01</f>
        <v>12.547326959999999</v>
      </c>
      <c r="I9" s="195" t="str">
        <f>IF(J9&gt;0,$E9," ")</f>
        <v xml:space="preserve"> </v>
      </c>
      <c r="J9" s="196">
        <f>IF($E9=25,IF((12000-$F9)&gt;=787,12000-$F9,0),IF($E9=20,IF((12000-$F9)&gt;=600,12000-$F9,0),IF($E9=16,IF((12000-$F9)&gt;=475,12000-$F9,0),0)))</f>
        <v>0</v>
      </c>
      <c r="K9" s="196">
        <f>IF(J9&gt;0,G9,0)</f>
        <v>0</v>
      </c>
      <c r="L9" s="197" t="str">
        <f t="shared" ref="L9:L55" si="0">IF(J9&gt;0,$E9*$E9*J9*3.14/4*0.00000785*K9," ")</f>
        <v xml:space="preserve"> </v>
      </c>
      <c r="M9" s="197"/>
      <c r="N9" s="197"/>
      <c r="O9" s="197"/>
      <c r="P9" s="197"/>
      <c r="Q9" s="166" t="str">
        <f t="shared" ref="Q9:Q55" si="1">IF(R9&gt;0,E9," ")</f>
        <v xml:space="preserve"> </v>
      </c>
      <c r="R9" s="167">
        <f>IF($E9=25,IF((12000-$F9)&lt;787,12000-$F9,0),IF($E9=20,IF((12000-$F9)&lt;600,12000-$F9,0),IF($E9=16,IF((12000-$F9)&lt;475,12000-$F9,0),0)))</f>
        <v>0</v>
      </c>
      <c r="S9" s="167">
        <f t="shared" ref="S9:S40" si="2">IF(R9&gt;0,G9,0)</f>
        <v>0</v>
      </c>
      <c r="T9" s="93" t="str">
        <f t="shared" ref="T9:T72" si="3">IF(R9&gt;0,$E9*$E9*R9*3.14/4*0.00000785*S9," ")</f>
        <v xml:space="preserve"> </v>
      </c>
      <c r="U9" s="164" t="str">
        <f t="shared" ref="U9:U89" si="4">IF(V9&gt;0,$E9," ")</f>
        <v xml:space="preserve"> </v>
      </c>
      <c r="V9" s="165">
        <f t="shared" ref="V9:V40" si="5">IF($E9=25,IF(J9&gt;0, INT(J9/787)*K9,0),IF($E9=20,IF(J9&gt;0, INT(J9/600)*K9,0),IF($E9=16,IF(J9&gt;0, INT(J9/475)*K9,0),0)))</f>
        <v>0</v>
      </c>
      <c r="W9" s="166" t="str">
        <f t="shared" ref="W9:W40" si="6">IF(X9&gt;0,E9," ")</f>
        <v xml:space="preserve"> </v>
      </c>
      <c r="X9" s="167">
        <f>IF(R9&gt;0,R9,IF(U9=25,J9-((V9/K9)*787),IF(U9=20,J9-((V9/K9)*600),IF(U9=16,J9-((V9/K9)*475),0))))</f>
        <v>0</v>
      </c>
      <c r="Y9" s="167">
        <f t="shared" ref="Y9:Y72" si="7">IF(X9&gt;0,K9+S9,0)</f>
        <v>0</v>
      </c>
      <c r="Z9" s="168" t="str">
        <f>IF(X9&gt;0,$E9*$E9*X9*3.14/4*0.00000785*Y9," ")</f>
        <v xml:space="preserve"> </v>
      </c>
    </row>
    <row r="10" spans="1:26" s="200" customFormat="1" ht="13.5" hidden="1" thickBot="1">
      <c r="A10" s="189">
        <v>2</v>
      </c>
      <c r="B10" s="190" t="s">
        <v>210</v>
      </c>
      <c r="C10" s="191" t="s">
        <v>209</v>
      </c>
      <c r="D10" s="76" t="s">
        <v>17</v>
      </c>
      <c r="E10" s="76">
        <v>12</v>
      </c>
      <c r="F10" s="256">
        <v>1050</v>
      </c>
      <c r="G10" s="259">
        <v>1</v>
      </c>
      <c r="H10" s="194">
        <f>E10*E10*F10*3.14/4*0.00000785*G10*1.01</f>
        <v>0.94104952199999992</v>
      </c>
      <c r="I10" s="195" t="str">
        <f t="shared" ref="I10:I16" si="8">IF(J10&gt;0,$E10," ")</f>
        <v xml:space="preserve"> </v>
      </c>
      <c r="J10" s="196">
        <f t="shared" ref="J10:J88" si="9">IF($E10=25,IF((12000-$F10)&gt;=787,12000-$F10,0),IF($E10=20,IF((12000-$F10)&gt;=600,12000-$F10,0),IF($E10=16,IF((12000-$F10)&gt;=475,12000-$F10,0),0)))</f>
        <v>0</v>
      </c>
      <c r="K10" s="196">
        <f t="shared" ref="K10:K89" si="10">IF(J10&gt;0,G10,0)</f>
        <v>0</v>
      </c>
      <c r="L10" s="197" t="str">
        <f t="shared" si="0"/>
        <v xml:space="preserve"> </v>
      </c>
      <c r="M10" s="197"/>
      <c r="N10" s="197"/>
      <c r="O10" s="197"/>
      <c r="P10" s="197"/>
      <c r="Q10" s="166" t="str">
        <f t="shared" si="1"/>
        <v xml:space="preserve"> </v>
      </c>
      <c r="R10" s="167">
        <f t="shared" ref="R10:R89" si="11">IF($E10=25,IF((12000-$F10)&lt;787,12000-$F10,0),IF($E10=20,IF((12000-$F10)&lt;600,12000-$F10,0),IF($E10=16,IF((12000-$F10)&lt;475,12000-$F10,0),0)))</f>
        <v>0</v>
      </c>
      <c r="S10" s="167">
        <f t="shared" si="2"/>
        <v>0</v>
      </c>
      <c r="T10" s="93" t="str">
        <f t="shared" si="3"/>
        <v xml:space="preserve"> </v>
      </c>
      <c r="U10" s="164" t="str">
        <f t="shared" si="4"/>
        <v xml:space="preserve"> </v>
      </c>
      <c r="V10" s="165">
        <f t="shared" si="5"/>
        <v>0</v>
      </c>
      <c r="W10" s="166" t="str">
        <f t="shared" si="6"/>
        <v xml:space="preserve"> </v>
      </c>
      <c r="X10" s="167">
        <f t="shared" ref="X10:X17" si="12">IF($R10&gt;0,$R10,IF($U10=25,$J10-(($V10/$K10)*787),IF($U10=20,$J10-(($V10/$K10)*600),IF($U10=16,$J10-(($V10/$K10)*475),0))))</f>
        <v>0</v>
      </c>
      <c r="Y10" s="167">
        <f t="shared" si="7"/>
        <v>0</v>
      </c>
      <c r="Z10" s="168" t="str">
        <f t="shared" ref="Z10:Z89" si="13">IF(X10&gt;0,$E10*$E10*X10*3.14/4*0.00000785*Y10," ")</f>
        <v xml:space="preserve"> </v>
      </c>
    </row>
    <row r="11" spans="1:26" s="200" customFormat="1" ht="13.5" hidden="1" thickBot="1">
      <c r="A11" s="189">
        <v>3</v>
      </c>
      <c r="B11" s="190" t="s">
        <v>210</v>
      </c>
      <c r="C11" s="191" t="s">
        <v>209</v>
      </c>
      <c r="D11" s="76" t="s">
        <v>17</v>
      </c>
      <c r="E11" s="76">
        <v>12</v>
      </c>
      <c r="F11" s="256">
        <v>1100</v>
      </c>
      <c r="G11" s="259">
        <v>1</v>
      </c>
      <c r="H11" s="194">
        <f>E11*E11*F11*3.14/4*0.00000785*G11*1.01</f>
        <v>0.98586140399999989</v>
      </c>
      <c r="I11" s="195" t="str">
        <f t="shared" si="8"/>
        <v xml:space="preserve"> </v>
      </c>
      <c r="J11" s="196">
        <f t="shared" si="9"/>
        <v>0</v>
      </c>
      <c r="K11" s="196">
        <f t="shared" si="10"/>
        <v>0</v>
      </c>
      <c r="L11" s="197" t="str">
        <f t="shared" si="0"/>
        <v xml:space="preserve"> </v>
      </c>
      <c r="M11" s="197"/>
      <c r="N11" s="197"/>
      <c r="O11" s="197"/>
      <c r="P11" s="197"/>
      <c r="Q11" s="166" t="str">
        <f t="shared" si="1"/>
        <v xml:space="preserve"> </v>
      </c>
      <c r="R11" s="167">
        <f t="shared" si="11"/>
        <v>0</v>
      </c>
      <c r="S11" s="167">
        <f t="shared" si="2"/>
        <v>0</v>
      </c>
      <c r="T11" s="93" t="str">
        <f t="shared" si="3"/>
        <v xml:space="preserve"> </v>
      </c>
      <c r="U11" s="164" t="str">
        <f t="shared" si="4"/>
        <v xml:space="preserve"> </v>
      </c>
      <c r="V11" s="165">
        <f t="shared" si="5"/>
        <v>0</v>
      </c>
      <c r="W11" s="166" t="str">
        <f t="shared" si="6"/>
        <v xml:space="preserve"> </v>
      </c>
      <c r="X11" s="167">
        <f t="shared" si="12"/>
        <v>0</v>
      </c>
      <c r="Y11" s="167">
        <f t="shared" si="7"/>
        <v>0</v>
      </c>
      <c r="Z11" s="168" t="str">
        <f t="shared" si="13"/>
        <v xml:space="preserve"> </v>
      </c>
    </row>
    <row r="12" spans="1:26" s="200" customFormat="1" ht="13.5" hidden="1" thickBot="1">
      <c r="A12" s="189">
        <v>4</v>
      </c>
      <c r="B12" s="190" t="s">
        <v>210</v>
      </c>
      <c r="C12" s="191" t="s">
        <v>209</v>
      </c>
      <c r="D12" s="76" t="s">
        <v>17</v>
      </c>
      <c r="E12" s="76">
        <v>12</v>
      </c>
      <c r="F12" s="256">
        <v>1200</v>
      </c>
      <c r="G12" s="259">
        <v>22</v>
      </c>
      <c r="H12" s="194">
        <f t="shared" ref="H12:H89" si="14">E12*E12*F12*3.14/4*0.00000785*G12*1.01</f>
        <v>23.660673696</v>
      </c>
      <c r="I12" s="195" t="str">
        <f t="shared" si="8"/>
        <v xml:space="preserve"> </v>
      </c>
      <c r="J12" s="196">
        <f t="shared" si="9"/>
        <v>0</v>
      </c>
      <c r="K12" s="196">
        <f t="shared" si="10"/>
        <v>0</v>
      </c>
      <c r="L12" s="197" t="str">
        <f t="shared" si="0"/>
        <v xml:space="preserve"> </v>
      </c>
      <c r="M12" s="197"/>
      <c r="N12" s="197"/>
      <c r="O12" s="197"/>
      <c r="P12" s="197"/>
      <c r="Q12" s="166" t="str">
        <f t="shared" si="1"/>
        <v xml:space="preserve"> </v>
      </c>
      <c r="R12" s="167">
        <f t="shared" si="11"/>
        <v>0</v>
      </c>
      <c r="S12" s="167">
        <f t="shared" si="2"/>
        <v>0</v>
      </c>
      <c r="T12" s="93" t="str">
        <f t="shared" si="3"/>
        <v xml:space="preserve"> </v>
      </c>
      <c r="U12" s="164" t="str">
        <f t="shared" si="4"/>
        <v xml:space="preserve"> </v>
      </c>
      <c r="V12" s="165">
        <f t="shared" si="5"/>
        <v>0</v>
      </c>
      <c r="W12" s="166" t="str">
        <f t="shared" si="6"/>
        <v xml:space="preserve"> </v>
      </c>
      <c r="X12" s="167">
        <f t="shared" si="12"/>
        <v>0</v>
      </c>
      <c r="Y12" s="167">
        <f t="shared" si="7"/>
        <v>0</v>
      </c>
      <c r="Z12" s="168" t="str">
        <f t="shared" si="13"/>
        <v xml:space="preserve"> </v>
      </c>
    </row>
    <row r="13" spans="1:26" s="200" customFormat="1" ht="13.5" hidden="1" thickBot="1">
      <c r="A13" s="189">
        <v>5</v>
      </c>
      <c r="B13" s="190" t="s">
        <v>210</v>
      </c>
      <c r="C13" s="191" t="s">
        <v>209</v>
      </c>
      <c r="D13" s="76" t="s">
        <v>17</v>
      </c>
      <c r="E13" s="76">
        <v>12</v>
      </c>
      <c r="F13" s="256">
        <v>1250</v>
      </c>
      <c r="G13" s="259">
        <v>8</v>
      </c>
      <c r="H13" s="194">
        <f t="shared" si="14"/>
        <v>8.9623764000000001</v>
      </c>
      <c r="I13" s="195" t="str">
        <f t="shared" si="8"/>
        <v xml:space="preserve"> </v>
      </c>
      <c r="J13" s="196">
        <f t="shared" si="9"/>
        <v>0</v>
      </c>
      <c r="K13" s="196">
        <f t="shared" si="10"/>
        <v>0</v>
      </c>
      <c r="L13" s="197" t="str">
        <f t="shared" si="0"/>
        <v xml:space="preserve"> </v>
      </c>
      <c r="M13" s="197"/>
      <c r="N13" s="197"/>
      <c r="O13" s="197"/>
      <c r="P13" s="197"/>
      <c r="Q13" s="166" t="str">
        <f t="shared" si="1"/>
        <v xml:space="preserve"> </v>
      </c>
      <c r="R13" s="167">
        <f t="shared" si="11"/>
        <v>0</v>
      </c>
      <c r="S13" s="167">
        <f t="shared" si="2"/>
        <v>0</v>
      </c>
      <c r="T13" s="93" t="str">
        <f t="shared" si="3"/>
        <v xml:space="preserve"> </v>
      </c>
      <c r="U13" s="164" t="str">
        <f t="shared" si="4"/>
        <v xml:space="preserve"> </v>
      </c>
      <c r="V13" s="165">
        <f t="shared" si="5"/>
        <v>0</v>
      </c>
      <c r="W13" s="166" t="str">
        <f t="shared" si="6"/>
        <v xml:space="preserve"> </v>
      </c>
      <c r="X13" s="167">
        <f t="shared" si="12"/>
        <v>0</v>
      </c>
      <c r="Y13" s="167">
        <f t="shared" si="7"/>
        <v>0</v>
      </c>
      <c r="Z13" s="168" t="str">
        <f t="shared" si="13"/>
        <v xml:space="preserve"> </v>
      </c>
    </row>
    <row r="14" spans="1:26" s="200" customFormat="1" ht="13.5" hidden="1" thickBot="1">
      <c r="A14" s="189">
        <v>6</v>
      </c>
      <c r="B14" s="190" t="s">
        <v>210</v>
      </c>
      <c r="C14" s="191" t="s">
        <v>209</v>
      </c>
      <c r="D14" s="76" t="s">
        <v>17</v>
      </c>
      <c r="E14" s="76">
        <v>12</v>
      </c>
      <c r="F14" s="256">
        <v>1300</v>
      </c>
      <c r="G14" s="259">
        <v>6</v>
      </c>
      <c r="H14" s="194">
        <f t="shared" si="14"/>
        <v>6.9906535919999993</v>
      </c>
      <c r="I14" s="195" t="str">
        <f t="shared" si="8"/>
        <v xml:space="preserve"> </v>
      </c>
      <c r="J14" s="196">
        <f t="shared" si="9"/>
        <v>0</v>
      </c>
      <c r="K14" s="196">
        <f t="shared" si="10"/>
        <v>0</v>
      </c>
      <c r="L14" s="197" t="str">
        <f t="shared" si="0"/>
        <v xml:space="preserve"> </v>
      </c>
      <c r="M14" s="197"/>
      <c r="N14" s="197"/>
      <c r="O14" s="197"/>
      <c r="P14" s="197"/>
      <c r="Q14" s="166" t="str">
        <f t="shared" si="1"/>
        <v xml:space="preserve"> </v>
      </c>
      <c r="R14" s="167">
        <f t="shared" si="11"/>
        <v>0</v>
      </c>
      <c r="S14" s="167">
        <f t="shared" si="2"/>
        <v>0</v>
      </c>
      <c r="T14" s="93" t="str">
        <f t="shared" si="3"/>
        <v xml:space="preserve"> </v>
      </c>
      <c r="U14" s="164" t="str">
        <f t="shared" si="4"/>
        <v xml:space="preserve"> </v>
      </c>
      <c r="V14" s="165">
        <f t="shared" si="5"/>
        <v>0</v>
      </c>
      <c r="W14" s="166" t="str">
        <f t="shared" si="6"/>
        <v xml:space="preserve"> </v>
      </c>
      <c r="X14" s="167">
        <f t="shared" si="12"/>
        <v>0</v>
      </c>
      <c r="Y14" s="167">
        <f t="shared" si="7"/>
        <v>0</v>
      </c>
      <c r="Z14" s="168" t="str">
        <f t="shared" si="13"/>
        <v xml:space="preserve"> </v>
      </c>
    </row>
    <row r="15" spans="1:26" s="200" customFormat="1" ht="13.5" hidden="1" thickBot="1">
      <c r="A15" s="189">
        <v>7</v>
      </c>
      <c r="B15" s="190" t="s">
        <v>210</v>
      </c>
      <c r="C15" s="191" t="s">
        <v>209</v>
      </c>
      <c r="D15" s="76" t="s">
        <v>17</v>
      </c>
      <c r="E15" s="76">
        <v>12</v>
      </c>
      <c r="F15" s="256">
        <v>1400</v>
      </c>
      <c r="G15" s="259">
        <v>8</v>
      </c>
      <c r="H15" s="194">
        <f t="shared" si="14"/>
        <v>10.037861567999999</v>
      </c>
      <c r="I15" s="195" t="str">
        <f t="shared" si="8"/>
        <v xml:space="preserve"> </v>
      </c>
      <c r="J15" s="196">
        <f t="shared" si="9"/>
        <v>0</v>
      </c>
      <c r="K15" s="196">
        <f t="shared" si="10"/>
        <v>0</v>
      </c>
      <c r="L15" s="197" t="str">
        <f t="shared" si="0"/>
        <v xml:space="preserve"> </v>
      </c>
      <c r="M15" s="197"/>
      <c r="N15" s="197"/>
      <c r="O15" s="197"/>
      <c r="P15" s="197"/>
      <c r="Q15" s="166" t="str">
        <f t="shared" si="1"/>
        <v xml:space="preserve"> </v>
      </c>
      <c r="R15" s="167">
        <f t="shared" si="11"/>
        <v>0</v>
      </c>
      <c r="S15" s="167">
        <f t="shared" si="2"/>
        <v>0</v>
      </c>
      <c r="T15" s="93" t="str">
        <f t="shared" si="3"/>
        <v xml:space="preserve"> </v>
      </c>
      <c r="U15" s="164" t="str">
        <f t="shared" si="4"/>
        <v xml:space="preserve"> </v>
      </c>
      <c r="V15" s="165">
        <f t="shared" si="5"/>
        <v>0</v>
      </c>
      <c r="W15" s="166" t="str">
        <f t="shared" si="6"/>
        <v xml:space="preserve"> </v>
      </c>
      <c r="X15" s="167">
        <f t="shared" si="12"/>
        <v>0</v>
      </c>
      <c r="Y15" s="167">
        <f t="shared" si="7"/>
        <v>0</v>
      </c>
      <c r="Z15" s="168" t="str">
        <f t="shared" si="13"/>
        <v xml:space="preserve"> </v>
      </c>
    </row>
    <row r="16" spans="1:26" s="200" customFormat="1" ht="13.5" hidden="1" thickBot="1">
      <c r="A16" s="189">
        <v>8</v>
      </c>
      <c r="B16" s="190" t="s">
        <v>210</v>
      </c>
      <c r="C16" s="191" t="s">
        <v>209</v>
      </c>
      <c r="D16" s="76" t="s">
        <v>17</v>
      </c>
      <c r="E16" s="76">
        <v>12</v>
      </c>
      <c r="F16" s="256">
        <v>1550</v>
      </c>
      <c r="G16" s="259">
        <v>32</v>
      </c>
      <c r="H16" s="194">
        <f t="shared" si="14"/>
        <v>44.453386943999995</v>
      </c>
      <c r="I16" s="195" t="str">
        <f t="shared" si="8"/>
        <v xml:space="preserve"> </v>
      </c>
      <c r="J16" s="196">
        <f t="shared" si="9"/>
        <v>0</v>
      </c>
      <c r="K16" s="196">
        <f t="shared" si="10"/>
        <v>0</v>
      </c>
      <c r="L16" s="197" t="str">
        <f t="shared" si="0"/>
        <v xml:space="preserve"> </v>
      </c>
      <c r="M16" s="197"/>
      <c r="N16" s="197"/>
      <c r="O16" s="197"/>
      <c r="P16" s="197"/>
      <c r="Q16" s="166" t="str">
        <f t="shared" si="1"/>
        <v xml:space="preserve"> </v>
      </c>
      <c r="R16" s="167">
        <f t="shared" si="11"/>
        <v>0</v>
      </c>
      <c r="S16" s="167">
        <f t="shared" si="2"/>
        <v>0</v>
      </c>
      <c r="T16" s="93" t="str">
        <f t="shared" si="3"/>
        <v xml:space="preserve"> </v>
      </c>
      <c r="U16" s="164" t="str">
        <f t="shared" si="4"/>
        <v xml:space="preserve"> </v>
      </c>
      <c r="V16" s="165">
        <f t="shared" si="5"/>
        <v>0</v>
      </c>
      <c r="W16" s="166" t="str">
        <f t="shared" si="6"/>
        <v xml:space="preserve"> </v>
      </c>
      <c r="X16" s="167">
        <f t="shared" si="12"/>
        <v>0</v>
      </c>
      <c r="Y16" s="167">
        <f t="shared" si="7"/>
        <v>0</v>
      </c>
      <c r="Z16" s="168" t="str">
        <f t="shared" si="13"/>
        <v xml:space="preserve"> </v>
      </c>
    </row>
    <row r="17" spans="1:26" s="200" customFormat="1" ht="13.5" hidden="1" thickBot="1">
      <c r="A17" s="189">
        <v>9</v>
      </c>
      <c r="B17" s="190" t="s">
        <v>211</v>
      </c>
      <c r="C17" s="191" t="s">
        <v>209</v>
      </c>
      <c r="D17" s="76" t="s">
        <v>17</v>
      </c>
      <c r="E17" s="76">
        <v>12</v>
      </c>
      <c r="F17" s="256">
        <v>1600</v>
      </c>
      <c r="G17" s="259">
        <v>8</v>
      </c>
      <c r="H17" s="194">
        <f t="shared" si="14"/>
        <v>11.471841791999999</v>
      </c>
      <c r="I17" s="195" t="str">
        <f>IF(J17&gt;0,$E17," ")</f>
        <v xml:space="preserve"> </v>
      </c>
      <c r="J17" s="196">
        <f>IF($E17=25,IF((12000-$F17)&gt;=787,12000-$F17,0),IF($E17=20,IF((12000-$F17)&gt;=600,12000-$F17,0),IF($E17=16,IF((12000-$F17)&gt;=475,12000-$F17,0),0)))</f>
        <v>0</v>
      </c>
      <c r="K17" s="196">
        <f t="shared" si="10"/>
        <v>0</v>
      </c>
      <c r="L17" s="197" t="str">
        <f t="shared" si="0"/>
        <v xml:space="preserve"> </v>
      </c>
      <c r="M17" s="197"/>
      <c r="N17" s="197"/>
      <c r="O17" s="197"/>
      <c r="P17" s="197"/>
      <c r="Q17" s="166" t="str">
        <f t="shared" si="1"/>
        <v xml:space="preserve"> </v>
      </c>
      <c r="R17" s="167">
        <f t="shared" si="11"/>
        <v>0</v>
      </c>
      <c r="S17" s="167">
        <f t="shared" si="2"/>
        <v>0</v>
      </c>
      <c r="T17" s="93" t="str">
        <f t="shared" si="3"/>
        <v xml:space="preserve"> </v>
      </c>
      <c r="U17" s="164" t="str">
        <f t="shared" si="4"/>
        <v xml:space="preserve"> </v>
      </c>
      <c r="V17" s="165">
        <f t="shared" si="5"/>
        <v>0</v>
      </c>
      <c r="W17" s="166" t="str">
        <f t="shared" si="6"/>
        <v xml:space="preserve"> </v>
      </c>
      <c r="X17" s="167">
        <f t="shared" si="12"/>
        <v>0</v>
      </c>
      <c r="Y17" s="167">
        <f t="shared" si="7"/>
        <v>0</v>
      </c>
      <c r="Z17" s="168" t="str">
        <f t="shared" si="13"/>
        <v xml:space="preserve"> </v>
      </c>
    </row>
    <row r="18" spans="1:26" s="200" customFormat="1" ht="13.5" hidden="1" thickBot="1">
      <c r="A18" s="189">
        <v>10</v>
      </c>
      <c r="B18" s="190" t="s">
        <v>211</v>
      </c>
      <c r="C18" s="191" t="s">
        <v>209</v>
      </c>
      <c r="D18" s="76" t="s">
        <v>17</v>
      </c>
      <c r="E18" s="76">
        <v>12</v>
      </c>
      <c r="F18" s="256">
        <v>1650</v>
      </c>
      <c r="G18" s="259">
        <v>476</v>
      </c>
      <c r="H18" s="194">
        <f t="shared" si="14"/>
        <v>703.90504245599993</v>
      </c>
      <c r="I18" s="195" t="str">
        <f t="shared" ref="I18:I62" si="15">IF(J18&gt;0,$E18," ")</f>
        <v xml:space="preserve"> </v>
      </c>
      <c r="J18" s="196">
        <f>IF($E18=25,IF((12000-$F18)&gt;=787,12000-$F18,0),IF($E18=20,IF((12000-$F18)&gt;=600,12000-$F18,0),IF($E18=16,IF((12000-$F18)&gt;=475,12000-$F18,0),0)))</f>
        <v>0</v>
      </c>
      <c r="K18" s="196">
        <f t="shared" si="10"/>
        <v>0</v>
      </c>
      <c r="L18" s="197" t="str">
        <f t="shared" si="0"/>
        <v xml:space="preserve"> </v>
      </c>
      <c r="M18" s="197"/>
      <c r="N18" s="197"/>
      <c r="O18" s="197"/>
      <c r="P18" s="197"/>
      <c r="Q18" s="166" t="str">
        <f t="shared" si="1"/>
        <v xml:space="preserve"> </v>
      </c>
      <c r="R18" s="167">
        <f>IF($E18=25,IF((12000-$F18)&lt;787,12000-$F18,0),IF($E18=20,IF((12000-$F18)&lt;600,12000-$F18,0),IF($E18=16,IF((12000-$F18)&lt;475,12000-$F18,0),0)))</f>
        <v>0</v>
      </c>
      <c r="S18" s="167">
        <f t="shared" si="2"/>
        <v>0</v>
      </c>
      <c r="T18" s="93" t="str">
        <f t="shared" si="3"/>
        <v xml:space="preserve"> </v>
      </c>
      <c r="U18" s="164" t="str">
        <f t="shared" si="4"/>
        <v xml:space="preserve"> </v>
      </c>
      <c r="V18" s="165">
        <f t="shared" si="5"/>
        <v>0</v>
      </c>
      <c r="W18" s="166" t="str">
        <f t="shared" si="6"/>
        <v xml:space="preserve"> </v>
      </c>
      <c r="X18" s="167">
        <f>IF(R18&gt;0,R18,IF(U18=25,J18-((V18/K18)*787),IF(U18=20,J18-((V18/K18)*600),IF(U18=16,J18-((V18/K18)*475),0))))</f>
        <v>0</v>
      </c>
      <c r="Y18" s="167">
        <f t="shared" si="7"/>
        <v>0</v>
      </c>
      <c r="Z18" s="168" t="str">
        <f t="shared" si="13"/>
        <v xml:space="preserve"> </v>
      </c>
    </row>
    <row r="19" spans="1:26" s="200" customFormat="1" ht="13.5" hidden="1" thickBot="1">
      <c r="A19" s="189">
        <v>11</v>
      </c>
      <c r="B19" s="190" t="s">
        <v>211</v>
      </c>
      <c r="C19" s="191" t="s">
        <v>209</v>
      </c>
      <c r="D19" s="76" t="s">
        <v>17</v>
      </c>
      <c r="E19" s="76">
        <v>12</v>
      </c>
      <c r="F19" s="256">
        <v>1750</v>
      </c>
      <c r="G19" s="259">
        <v>326</v>
      </c>
      <c r="H19" s="194">
        <f t="shared" si="14"/>
        <v>511.30357361999995</v>
      </c>
      <c r="I19" s="195" t="str">
        <f t="shared" si="15"/>
        <v xml:space="preserve"> </v>
      </c>
      <c r="J19" s="196">
        <f>IF($E19=25,IF((12000-$F19)&gt;=787,12000-$F19,0),IF($E19=20,IF((12000-$F19)&gt;=600,12000-$F19,0),IF($E19=16,IF((12000-$F19)&gt;=475,12000-$F19,0),0)))</f>
        <v>0</v>
      </c>
      <c r="K19" s="196">
        <f t="shared" si="10"/>
        <v>0</v>
      </c>
      <c r="L19" s="197" t="str">
        <f t="shared" si="0"/>
        <v xml:space="preserve"> </v>
      </c>
      <c r="M19" s="197"/>
      <c r="N19" s="197"/>
      <c r="O19" s="197"/>
      <c r="P19" s="197"/>
      <c r="Q19" s="166" t="str">
        <f t="shared" si="1"/>
        <v xml:space="preserve"> </v>
      </c>
      <c r="R19" s="167">
        <f t="shared" si="11"/>
        <v>0</v>
      </c>
      <c r="S19" s="167">
        <f t="shared" si="2"/>
        <v>0</v>
      </c>
      <c r="T19" s="93" t="str">
        <f t="shared" si="3"/>
        <v xml:space="preserve"> </v>
      </c>
      <c r="U19" s="164" t="str">
        <f t="shared" si="4"/>
        <v xml:space="preserve"> </v>
      </c>
      <c r="V19" s="165">
        <f t="shared" si="5"/>
        <v>0</v>
      </c>
      <c r="W19" s="166" t="str">
        <f t="shared" si="6"/>
        <v xml:space="preserve"> </v>
      </c>
      <c r="X19" s="167">
        <f>IF(R19&gt;0,R19,IF(U19=25,J19-((V19/K19)*787),IF(U19=20,J19-((V19/K19)*600),IF(U19=16,J19-((V19/K19)*475),0))))</f>
        <v>0</v>
      </c>
      <c r="Y19" s="167">
        <f t="shared" si="7"/>
        <v>0</v>
      </c>
      <c r="Z19" s="168" t="str">
        <f t="shared" si="13"/>
        <v xml:space="preserve"> </v>
      </c>
    </row>
    <row r="20" spans="1:26" s="200" customFormat="1" ht="13.5" hidden="1" thickBot="1">
      <c r="A20" s="189">
        <v>12</v>
      </c>
      <c r="B20" s="190" t="s">
        <v>211</v>
      </c>
      <c r="C20" s="191" t="s">
        <v>209</v>
      </c>
      <c r="D20" s="76" t="s">
        <v>17</v>
      </c>
      <c r="E20" s="76">
        <v>12</v>
      </c>
      <c r="F20" s="256">
        <v>350</v>
      </c>
      <c r="G20" s="259">
        <v>2</v>
      </c>
      <c r="H20" s="194">
        <f>E20*E20*F20*3.14/4*0.00000785*G20*1.01</f>
        <v>0.62736634799999991</v>
      </c>
      <c r="I20" s="195" t="str">
        <f>IF(J20&gt;0,$E20," ")</f>
        <v xml:space="preserve"> </v>
      </c>
      <c r="J20" s="196">
        <f>IF($E20=25,IF((12000-$F20)&gt;=787,12000-$F20,0),IF($E20=20,IF((12000-$F20)&gt;=600,12000-$F20,0),IF($E20=16,IF((12000-$F20)&gt;=475,12000-$F20,0),0)))</f>
        <v>0</v>
      </c>
      <c r="K20" s="196">
        <f>IF(J20&gt;0,G20,0)</f>
        <v>0</v>
      </c>
      <c r="L20" s="197" t="str">
        <f t="shared" si="0"/>
        <v xml:space="preserve"> </v>
      </c>
      <c r="M20" s="197"/>
      <c r="N20" s="197"/>
      <c r="O20" s="197"/>
      <c r="P20" s="197"/>
      <c r="Q20" s="166" t="str">
        <f t="shared" si="1"/>
        <v xml:space="preserve"> </v>
      </c>
      <c r="R20" s="167">
        <f>IF($E20=25,IF((12000-$F20)&lt;787,12000-$F20,0),IF($E20=20,IF((12000-$F20)&lt;600,12000-$F20,0),IF($E20=16,IF((12000-$F20)&lt;475,12000-$F20,0),0)))</f>
        <v>0</v>
      </c>
      <c r="S20" s="167">
        <f t="shared" si="2"/>
        <v>0</v>
      </c>
      <c r="T20" s="93" t="str">
        <f t="shared" si="3"/>
        <v xml:space="preserve"> </v>
      </c>
      <c r="U20" s="164" t="str">
        <f t="shared" si="4"/>
        <v xml:space="preserve"> </v>
      </c>
      <c r="V20" s="165">
        <f t="shared" si="5"/>
        <v>0</v>
      </c>
      <c r="W20" s="166" t="str">
        <f t="shared" si="6"/>
        <v xml:space="preserve"> </v>
      </c>
      <c r="X20" s="167">
        <f>IF(R20&gt;0,R20,IF(U20=25,J20-((V20/K20)*787),IF(U20=20,J20-((V20/K20)*600),IF(U20=16,J20-((V20/K20)*475),0))))</f>
        <v>0</v>
      </c>
      <c r="Y20" s="167">
        <f t="shared" si="7"/>
        <v>0</v>
      </c>
      <c r="Z20" s="168" t="str">
        <f>IF(X20&gt;0,$E20*$E20*X20*3.14/4*0.00000785*Y20," ")</f>
        <v xml:space="preserve"> </v>
      </c>
    </row>
    <row r="21" spans="1:26" s="200" customFormat="1" ht="13.5" hidden="1" thickBot="1">
      <c r="A21" s="189">
        <v>13</v>
      </c>
      <c r="B21" s="190" t="s">
        <v>211</v>
      </c>
      <c r="C21" s="191" t="s">
        <v>209</v>
      </c>
      <c r="D21" s="76" t="s">
        <v>17</v>
      </c>
      <c r="E21" s="76">
        <v>12</v>
      </c>
      <c r="F21" s="256">
        <v>400</v>
      </c>
      <c r="G21" s="259">
        <v>1</v>
      </c>
      <c r="H21" s="194">
        <f>E21*E21*F21*3.14/4*0.00000785*G21*1.01</f>
        <v>0.35849505599999998</v>
      </c>
      <c r="I21" s="195" t="str">
        <f t="shared" ref="I21:I27" si="16">IF(J21&gt;0,$E21," ")</f>
        <v xml:space="preserve"> </v>
      </c>
      <c r="J21" s="196">
        <f t="shared" si="9"/>
        <v>0</v>
      </c>
      <c r="K21" s="196">
        <f t="shared" ref="K21:K28" si="17">IF(J21&gt;0,G21,0)</f>
        <v>0</v>
      </c>
      <c r="L21" s="197" t="str">
        <f t="shared" si="0"/>
        <v xml:space="preserve"> </v>
      </c>
      <c r="M21" s="197"/>
      <c r="N21" s="197"/>
      <c r="O21" s="197"/>
      <c r="P21" s="197"/>
      <c r="Q21" s="166" t="str">
        <f t="shared" si="1"/>
        <v xml:space="preserve"> </v>
      </c>
      <c r="R21" s="167">
        <f t="shared" si="11"/>
        <v>0</v>
      </c>
      <c r="S21" s="167">
        <f t="shared" si="2"/>
        <v>0</v>
      </c>
      <c r="T21" s="93" t="str">
        <f t="shared" si="3"/>
        <v xml:space="preserve"> </v>
      </c>
      <c r="U21" s="164" t="str">
        <f t="shared" si="4"/>
        <v xml:space="preserve"> </v>
      </c>
      <c r="V21" s="165">
        <f t="shared" si="5"/>
        <v>0</v>
      </c>
      <c r="W21" s="166" t="str">
        <f t="shared" si="6"/>
        <v xml:space="preserve"> </v>
      </c>
      <c r="X21" s="167">
        <f t="shared" ref="X21:X28" si="18">IF($R21&gt;0,$R21,IF($U21=25,$J21-(($V21/$K21)*787),IF($U21=20,$J21-(($V21/$K21)*600),IF($U21=16,$J21-(($V21/$K21)*475),0))))</f>
        <v>0</v>
      </c>
      <c r="Y21" s="167">
        <f t="shared" si="7"/>
        <v>0</v>
      </c>
      <c r="Z21" s="168" t="str">
        <f t="shared" ref="Z21:Z28" si="19">IF(X21&gt;0,$E21*$E21*X21*3.14/4*0.00000785*Y21," ")</f>
        <v xml:space="preserve"> </v>
      </c>
    </row>
    <row r="22" spans="1:26" s="200" customFormat="1" ht="13.5" hidden="1" thickBot="1">
      <c r="A22" s="189">
        <v>14</v>
      </c>
      <c r="B22" s="190" t="s">
        <v>211</v>
      </c>
      <c r="C22" s="191" t="s">
        <v>209</v>
      </c>
      <c r="D22" s="76" t="s">
        <v>17</v>
      </c>
      <c r="E22" s="76">
        <v>12</v>
      </c>
      <c r="F22" s="256">
        <v>450</v>
      </c>
      <c r="G22" s="259">
        <v>1</v>
      </c>
      <c r="H22" s="194">
        <f>E22*E22*F22*3.14/4*0.00000785*G22*1.01</f>
        <v>0.40330693799999995</v>
      </c>
      <c r="I22" s="195" t="str">
        <f t="shared" si="16"/>
        <v xml:space="preserve"> </v>
      </c>
      <c r="J22" s="196">
        <f t="shared" si="9"/>
        <v>0</v>
      </c>
      <c r="K22" s="196">
        <f t="shared" si="17"/>
        <v>0</v>
      </c>
      <c r="L22" s="197" t="str">
        <f t="shared" si="0"/>
        <v xml:space="preserve"> </v>
      </c>
      <c r="M22" s="197"/>
      <c r="N22" s="197"/>
      <c r="O22" s="197"/>
      <c r="P22" s="197"/>
      <c r="Q22" s="166" t="str">
        <f t="shared" si="1"/>
        <v xml:space="preserve"> </v>
      </c>
      <c r="R22" s="167">
        <f t="shared" si="11"/>
        <v>0</v>
      </c>
      <c r="S22" s="167">
        <f t="shared" si="2"/>
        <v>0</v>
      </c>
      <c r="T22" s="93" t="str">
        <f t="shared" si="3"/>
        <v xml:space="preserve"> </v>
      </c>
      <c r="U22" s="164" t="str">
        <f t="shared" si="4"/>
        <v xml:space="preserve"> </v>
      </c>
      <c r="V22" s="165">
        <f t="shared" si="5"/>
        <v>0</v>
      </c>
      <c r="W22" s="166" t="str">
        <f t="shared" si="6"/>
        <v xml:space="preserve"> </v>
      </c>
      <c r="X22" s="167">
        <f t="shared" si="18"/>
        <v>0</v>
      </c>
      <c r="Y22" s="167">
        <f t="shared" si="7"/>
        <v>0</v>
      </c>
      <c r="Z22" s="168" t="str">
        <f t="shared" si="19"/>
        <v xml:space="preserve"> </v>
      </c>
    </row>
    <row r="23" spans="1:26" s="200" customFormat="1" ht="13.5" hidden="1" thickBot="1">
      <c r="A23" s="189">
        <v>15</v>
      </c>
      <c r="B23" s="190" t="s">
        <v>211</v>
      </c>
      <c r="C23" s="191" t="s">
        <v>209</v>
      </c>
      <c r="D23" s="76" t="s">
        <v>17</v>
      </c>
      <c r="E23" s="76">
        <v>12</v>
      </c>
      <c r="F23" s="256">
        <v>600</v>
      </c>
      <c r="G23" s="259">
        <v>1</v>
      </c>
      <c r="H23" s="194">
        <f t="shared" ref="H23:H28" si="20">E23*E23*F23*3.14/4*0.00000785*G23*1.01</f>
        <v>0.53774258399999997</v>
      </c>
      <c r="I23" s="195" t="str">
        <f t="shared" si="16"/>
        <v xml:space="preserve"> </v>
      </c>
      <c r="J23" s="196">
        <f t="shared" si="9"/>
        <v>0</v>
      </c>
      <c r="K23" s="196">
        <f t="shared" si="17"/>
        <v>0</v>
      </c>
      <c r="L23" s="197" t="str">
        <f t="shared" si="0"/>
        <v xml:space="preserve"> </v>
      </c>
      <c r="M23" s="197"/>
      <c r="N23" s="197"/>
      <c r="O23" s="197"/>
      <c r="P23" s="197"/>
      <c r="Q23" s="166" t="str">
        <f t="shared" si="1"/>
        <v xml:space="preserve"> </v>
      </c>
      <c r="R23" s="167">
        <f t="shared" si="11"/>
        <v>0</v>
      </c>
      <c r="S23" s="167">
        <f t="shared" si="2"/>
        <v>0</v>
      </c>
      <c r="T23" s="93" t="str">
        <f t="shared" si="3"/>
        <v xml:space="preserve"> </v>
      </c>
      <c r="U23" s="164" t="str">
        <f t="shared" si="4"/>
        <v xml:space="preserve"> </v>
      </c>
      <c r="V23" s="165">
        <f t="shared" si="5"/>
        <v>0</v>
      </c>
      <c r="W23" s="166" t="str">
        <f t="shared" si="6"/>
        <v xml:space="preserve"> </v>
      </c>
      <c r="X23" s="167">
        <f t="shared" si="18"/>
        <v>0</v>
      </c>
      <c r="Y23" s="167">
        <f t="shared" si="7"/>
        <v>0</v>
      </c>
      <c r="Z23" s="168" t="str">
        <f t="shared" si="19"/>
        <v xml:space="preserve"> </v>
      </c>
    </row>
    <row r="24" spans="1:26" s="200" customFormat="1" ht="13.5" hidden="1" thickBot="1">
      <c r="A24" s="189">
        <v>16</v>
      </c>
      <c r="B24" s="190" t="s">
        <v>211</v>
      </c>
      <c r="C24" s="191" t="s">
        <v>209</v>
      </c>
      <c r="D24" s="76" t="s">
        <v>17</v>
      </c>
      <c r="E24" s="76">
        <v>12</v>
      </c>
      <c r="F24" s="256">
        <v>650</v>
      </c>
      <c r="G24" s="259">
        <v>2</v>
      </c>
      <c r="H24" s="194">
        <f t="shared" si="20"/>
        <v>1.1651089319999999</v>
      </c>
      <c r="I24" s="195" t="str">
        <f t="shared" si="16"/>
        <v xml:space="preserve"> </v>
      </c>
      <c r="J24" s="196">
        <f t="shared" si="9"/>
        <v>0</v>
      </c>
      <c r="K24" s="196">
        <f t="shared" si="17"/>
        <v>0</v>
      </c>
      <c r="L24" s="197" t="str">
        <f t="shared" si="0"/>
        <v xml:space="preserve"> </v>
      </c>
      <c r="M24" s="197"/>
      <c r="N24" s="197"/>
      <c r="O24" s="197"/>
      <c r="P24" s="197"/>
      <c r="Q24" s="166" t="str">
        <f t="shared" si="1"/>
        <v xml:space="preserve"> </v>
      </c>
      <c r="R24" s="167">
        <f t="shared" si="11"/>
        <v>0</v>
      </c>
      <c r="S24" s="167">
        <f t="shared" si="2"/>
        <v>0</v>
      </c>
      <c r="T24" s="93" t="str">
        <f t="shared" si="3"/>
        <v xml:space="preserve"> </v>
      </c>
      <c r="U24" s="164" t="str">
        <f t="shared" si="4"/>
        <v xml:space="preserve"> </v>
      </c>
      <c r="V24" s="165">
        <f t="shared" si="5"/>
        <v>0</v>
      </c>
      <c r="W24" s="166" t="str">
        <f t="shared" si="6"/>
        <v xml:space="preserve"> </v>
      </c>
      <c r="X24" s="167">
        <f t="shared" si="18"/>
        <v>0</v>
      </c>
      <c r="Y24" s="167">
        <f t="shared" si="7"/>
        <v>0</v>
      </c>
      <c r="Z24" s="168" t="str">
        <f t="shared" si="19"/>
        <v xml:space="preserve"> </v>
      </c>
    </row>
    <row r="25" spans="1:26" s="200" customFormat="1" ht="13.5" hidden="1" thickBot="1">
      <c r="A25" s="189">
        <v>17</v>
      </c>
      <c r="B25" s="190" t="s">
        <v>211</v>
      </c>
      <c r="C25" s="191" t="s">
        <v>209</v>
      </c>
      <c r="D25" s="76" t="s">
        <v>17</v>
      </c>
      <c r="E25" s="76">
        <v>12</v>
      </c>
      <c r="F25" s="256">
        <v>700</v>
      </c>
      <c r="G25" s="259">
        <v>1</v>
      </c>
      <c r="H25" s="194">
        <f t="shared" si="20"/>
        <v>0.62736634799999991</v>
      </c>
      <c r="I25" s="195" t="str">
        <f t="shared" si="16"/>
        <v xml:space="preserve"> </v>
      </c>
      <c r="J25" s="196">
        <f t="shared" si="9"/>
        <v>0</v>
      </c>
      <c r="K25" s="196">
        <f t="shared" si="17"/>
        <v>0</v>
      </c>
      <c r="L25" s="197" t="str">
        <f t="shared" si="0"/>
        <v xml:space="preserve"> </v>
      </c>
      <c r="M25" s="197"/>
      <c r="N25" s="197"/>
      <c r="O25" s="197"/>
      <c r="P25" s="197"/>
      <c r="Q25" s="166" t="str">
        <f t="shared" si="1"/>
        <v xml:space="preserve"> </v>
      </c>
      <c r="R25" s="167">
        <f t="shared" si="11"/>
        <v>0</v>
      </c>
      <c r="S25" s="167">
        <f t="shared" si="2"/>
        <v>0</v>
      </c>
      <c r="T25" s="93" t="str">
        <f t="shared" si="3"/>
        <v xml:space="preserve"> </v>
      </c>
      <c r="U25" s="164" t="str">
        <f t="shared" si="4"/>
        <v xml:space="preserve"> </v>
      </c>
      <c r="V25" s="165">
        <f t="shared" si="5"/>
        <v>0</v>
      </c>
      <c r="W25" s="166" t="str">
        <f t="shared" si="6"/>
        <v xml:space="preserve"> </v>
      </c>
      <c r="X25" s="167">
        <f t="shared" si="18"/>
        <v>0</v>
      </c>
      <c r="Y25" s="167">
        <f t="shared" si="7"/>
        <v>0</v>
      </c>
      <c r="Z25" s="168" t="str">
        <f t="shared" si="19"/>
        <v xml:space="preserve"> </v>
      </c>
    </row>
    <row r="26" spans="1:26" s="200" customFormat="1" ht="13.5" hidden="1" thickBot="1">
      <c r="A26" s="189">
        <v>18</v>
      </c>
      <c r="B26" s="190" t="s">
        <v>211</v>
      </c>
      <c r="C26" s="191" t="s">
        <v>209</v>
      </c>
      <c r="D26" s="76" t="s">
        <v>17</v>
      </c>
      <c r="E26" s="76">
        <v>12</v>
      </c>
      <c r="F26" s="256">
        <v>750</v>
      </c>
      <c r="G26" s="259">
        <v>2</v>
      </c>
      <c r="H26" s="194">
        <f t="shared" si="20"/>
        <v>1.34435646</v>
      </c>
      <c r="I26" s="195" t="str">
        <f t="shared" si="16"/>
        <v xml:space="preserve"> </v>
      </c>
      <c r="J26" s="196">
        <f t="shared" si="9"/>
        <v>0</v>
      </c>
      <c r="K26" s="196">
        <f t="shared" si="17"/>
        <v>0</v>
      </c>
      <c r="L26" s="197" t="str">
        <f t="shared" si="0"/>
        <v xml:space="preserve"> </v>
      </c>
      <c r="M26" s="197"/>
      <c r="N26" s="197"/>
      <c r="O26" s="197"/>
      <c r="P26" s="197"/>
      <c r="Q26" s="166" t="str">
        <f t="shared" si="1"/>
        <v xml:space="preserve"> </v>
      </c>
      <c r="R26" s="167">
        <f t="shared" si="11"/>
        <v>0</v>
      </c>
      <c r="S26" s="167">
        <f t="shared" si="2"/>
        <v>0</v>
      </c>
      <c r="T26" s="93" t="str">
        <f t="shared" si="3"/>
        <v xml:space="preserve"> </v>
      </c>
      <c r="U26" s="164" t="str">
        <f t="shared" si="4"/>
        <v xml:space="preserve"> </v>
      </c>
      <c r="V26" s="165">
        <f t="shared" si="5"/>
        <v>0</v>
      </c>
      <c r="W26" s="166" t="str">
        <f t="shared" si="6"/>
        <v xml:space="preserve"> </v>
      </c>
      <c r="X26" s="167">
        <f t="shared" si="18"/>
        <v>0</v>
      </c>
      <c r="Y26" s="167">
        <f t="shared" si="7"/>
        <v>0</v>
      </c>
      <c r="Z26" s="168" t="str">
        <f t="shared" si="19"/>
        <v xml:space="preserve"> </v>
      </c>
    </row>
    <row r="27" spans="1:26" s="200" customFormat="1" ht="13.5" hidden="1" thickBot="1">
      <c r="A27" s="189">
        <v>19</v>
      </c>
      <c r="B27" s="190" t="s">
        <v>211</v>
      </c>
      <c r="C27" s="191" t="s">
        <v>209</v>
      </c>
      <c r="D27" s="76" t="s">
        <v>17</v>
      </c>
      <c r="E27" s="76">
        <v>12</v>
      </c>
      <c r="F27" s="256">
        <v>800</v>
      </c>
      <c r="G27" s="259">
        <v>31</v>
      </c>
      <c r="H27" s="194">
        <f t="shared" si="20"/>
        <v>22.226693471999997</v>
      </c>
      <c r="I27" s="195" t="str">
        <f t="shared" si="16"/>
        <v xml:space="preserve"> </v>
      </c>
      <c r="J27" s="196">
        <f t="shared" si="9"/>
        <v>0</v>
      </c>
      <c r="K27" s="196">
        <f t="shared" si="17"/>
        <v>0</v>
      </c>
      <c r="L27" s="197" t="str">
        <f t="shared" si="0"/>
        <v xml:space="preserve"> </v>
      </c>
      <c r="M27" s="197"/>
      <c r="N27" s="197"/>
      <c r="O27" s="197"/>
      <c r="P27" s="197"/>
      <c r="Q27" s="166" t="str">
        <f t="shared" si="1"/>
        <v xml:space="preserve"> </v>
      </c>
      <c r="R27" s="167">
        <f t="shared" si="11"/>
        <v>0</v>
      </c>
      <c r="S27" s="167">
        <f t="shared" si="2"/>
        <v>0</v>
      </c>
      <c r="T27" s="93" t="str">
        <f t="shared" si="3"/>
        <v xml:space="preserve"> </v>
      </c>
      <c r="U27" s="164" t="str">
        <f t="shared" si="4"/>
        <v xml:space="preserve"> </v>
      </c>
      <c r="V27" s="165">
        <f t="shared" si="5"/>
        <v>0</v>
      </c>
      <c r="W27" s="166" t="str">
        <f t="shared" si="6"/>
        <v xml:space="preserve"> </v>
      </c>
      <c r="X27" s="167">
        <f t="shared" si="18"/>
        <v>0</v>
      </c>
      <c r="Y27" s="167">
        <f t="shared" si="7"/>
        <v>0</v>
      </c>
      <c r="Z27" s="168" t="str">
        <f t="shared" si="19"/>
        <v xml:space="preserve"> </v>
      </c>
    </row>
    <row r="28" spans="1:26" s="200" customFormat="1" ht="13.5" hidden="1" thickBot="1">
      <c r="A28" s="189">
        <v>20</v>
      </c>
      <c r="B28" s="190" t="s">
        <v>211</v>
      </c>
      <c r="C28" s="191" t="s">
        <v>209</v>
      </c>
      <c r="D28" s="76" t="s">
        <v>17</v>
      </c>
      <c r="E28" s="76">
        <v>12</v>
      </c>
      <c r="F28" s="256">
        <v>850</v>
      </c>
      <c r="G28" s="259">
        <v>1</v>
      </c>
      <c r="H28" s="194">
        <f t="shared" si="20"/>
        <v>0.76180199399999993</v>
      </c>
      <c r="I28" s="195" t="str">
        <f>IF(J28&gt;0,$E28," ")</f>
        <v xml:space="preserve"> </v>
      </c>
      <c r="J28" s="196">
        <f>IF($E28=25,IF((12000-$F28)&gt;=787,12000-$F28,0),IF($E28=20,IF((12000-$F28)&gt;=600,12000-$F28,0),IF($E28=16,IF((12000-$F28)&gt;=475,12000-$F28,0),0)))</f>
        <v>0</v>
      </c>
      <c r="K28" s="196">
        <f t="shared" si="17"/>
        <v>0</v>
      </c>
      <c r="L28" s="197" t="str">
        <f t="shared" si="0"/>
        <v xml:space="preserve"> </v>
      </c>
      <c r="M28" s="197"/>
      <c r="N28" s="197"/>
      <c r="O28" s="197"/>
      <c r="P28" s="197"/>
      <c r="Q28" s="166" t="str">
        <f t="shared" si="1"/>
        <v xml:space="preserve"> </v>
      </c>
      <c r="R28" s="167">
        <f t="shared" si="11"/>
        <v>0</v>
      </c>
      <c r="S28" s="167">
        <f t="shared" si="2"/>
        <v>0</v>
      </c>
      <c r="T28" s="93" t="str">
        <f t="shared" si="3"/>
        <v xml:space="preserve"> </v>
      </c>
      <c r="U28" s="164" t="str">
        <f t="shared" si="4"/>
        <v xml:space="preserve"> </v>
      </c>
      <c r="V28" s="165">
        <f t="shared" si="5"/>
        <v>0</v>
      </c>
      <c r="W28" s="166" t="str">
        <f t="shared" si="6"/>
        <v xml:space="preserve"> </v>
      </c>
      <c r="X28" s="167">
        <f t="shared" si="18"/>
        <v>0</v>
      </c>
      <c r="Y28" s="167">
        <f t="shared" si="7"/>
        <v>0</v>
      </c>
      <c r="Z28" s="168" t="str">
        <f t="shared" si="19"/>
        <v xml:space="preserve"> </v>
      </c>
    </row>
    <row r="29" spans="1:26" s="200" customFormat="1" ht="13.5" hidden="1" thickBot="1">
      <c r="A29" s="189">
        <v>21</v>
      </c>
      <c r="B29" s="190" t="s">
        <v>211</v>
      </c>
      <c r="C29" s="191" t="s">
        <v>209</v>
      </c>
      <c r="D29" s="76" t="s">
        <v>17</v>
      </c>
      <c r="E29" s="76">
        <v>12</v>
      </c>
      <c r="F29" s="256">
        <v>900</v>
      </c>
      <c r="G29" s="259">
        <v>6</v>
      </c>
      <c r="H29" s="194">
        <f t="shared" si="14"/>
        <v>4.8396832559999998</v>
      </c>
      <c r="I29" s="195" t="str">
        <f t="shared" si="15"/>
        <v xml:space="preserve"> </v>
      </c>
      <c r="J29" s="196">
        <f t="shared" si="9"/>
        <v>0</v>
      </c>
      <c r="K29" s="196">
        <f t="shared" si="10"/>
        <v>0</v>
      </c>
      <c r="L29" s="197" t="str">
        <f t="shared" si="0"/>
        <v xml:space="preserve"> </v>
      </c>
      <c r="M29" s="197"/>
      <c r="N29" s="197"/>
      <c r="O29" s="197"/>
      <c r="P29" s="197"/>
      <c r="Q29" s="166" t="str">
        <f t="shared" si="1"/>
        <v xml:space="preserve"> </v>
      </c>
      <c r="R29" s="167">
        <f t="shared" si="11"/>
        <v>0</v>
      </c>
      <c r="S29" s="167">
        <f t="shared" si="2"/>
        <v>0</v>
      </c>
      <c r="T29" s="93" t="str">
        <f t="shared" si="3"/>
        <v xml:space="preserve"> </v>
      </c>
      <c r="U29" s="164" t="str">
        <f t="shared" si="4"/>
        <v xml:space="preserve"> </v>
      </c>
      <c r="V29" s="165">
        <f t="shared" si="5"/>
        <v>0</v>
      </c>
      <c r="W29" s="166" t="str">
        <f t="shared" si="6"/>
        <v xml:space="preserve"> </v>
      </c>
      <c r="X29" s="167">
        <f>IF(R29&gt;0,R29,IF(U29=25,J29-((V29/K29)*787),IF(U29=20,J29-((V29/K29)*600),IF(U29=16,J29-((V29/K29)*475),0))))</f>
        <v>0</v>
      </c>
      <c r="Y29" s="167">
        <f t="shared" si="7"/>
        <v>0</v>
      </c>
      <c r="Z29" s="168" t="str">
        <f t="shared" si="13"/>
        <v xml:space="preserve"> </v>
      </c>
    </row>
    <row r="30" spans="1:26" s="200" customFormat="1" ht="13.5" hidden="1" thickBot="1">
      <c r="A30" s="189">
        <v>22</v>
      </c>
      <c r="B30" s="190" t="s">
        <v>211</v>
      </c>
      <c r="C30" s="191" t="s">
        <v>209</v>
      </c>
      <c r="D30" s="76" t="s">
        <v>17</v>
      </c>
      <c r="E30" s="76">
        <v>12</v>
      </c>
      <c r="F30" s="256">
        <v>950</v>
      </c>
      <c r="G30" s="259">
        <v>12</v>
      </c>
      <c r="H30" s="194">
        <f>E30*E30*F30*3.14/4*0.00000785*G30*1.01</f>
        <v>10.217109096</v>
      </c>
      <c r="I30" s="195" t="str">
        <f>IF(J30&gt;0,$E30," ")</f>
        <v xml:space="preserve"> </v>
      </c>
      <c r="J30" s="196">
        <f>IF($E30=25,IF((12000-$F30)&gt;=787,12000-$F30,0),IF($E30=20,IF((12000-$F30)&gt;=600,12000-$F30,0),IF($E30=16,IF((12000-$F30)&gt;=475,12000-$F30,0),0)))</f>
        <v>0</v>
      </c>
      <c r="K30" s="196">
        <f>IF(J30&gt;0,G30,0)</f>
        <v>0</v>
      </c>
      <c r="L30" s="197" t="str">
        <f t="shared" si="0"/>
        <v xml:space="preserve"> </v>
      </c>
      <c r="M30" s="197"/>
      <c r="N30" s="197"/>
      <c r="O30" s="197"/>
      <c r="P30" s="197"/>
      <c r="Q30" s="166" t="str">
        <f t="shared" si="1"/>
        <v xml:space="preserve"> </v>
      </c>
      <c r="R30" s="167">
        <f>IF($E30=25,IF((12000-$F30)&lt;787,12000-$F30,0),IF($E30=20,IF((12000-$F30)&lt;600,12000-$F30,0),IF($E30=16,IF((12000-$F30)&lt;475,12000-$F30,0),0)))</f>
        <v>0</v>
      </c>
      <c r="S30" s="167">
        <f t="shared" si="2"/>
        <v>0</v>
      </c>
      <c r="T30" s="93" t="str">
        <f t="shared" si="3"/>
        <v xml:space="preserve"> </v>
      </c>
      <c r="U30" s="164" t="str">
        <f t="shared" si="4"/>
        <v xml:space="preserve"> </v>
      </c>
      <c r="V30" s="165">
        <f t="shared" si="5"/>
        <v>0</v>
      </c>
      <c r="W30" s="166" t="str">
        <f t="shared" si="6"/>
        <v xml:space="preserve"> </v>
      </c>
      <c r="X30" s="167">
        <f>IF(R30&gt;0,R30,IF(U30=25,J30-((V30/K30)*787),IF(U30=20,J30-((V30/K30)*600),IF(U30=16,J30-((V30/K30)*475),0))))</f>
        <v>0</v>
      </c>
      <c r="Y30" s="167">
        <f t="shared" si="7"/>
        <v>0</v>
      </c>
      <c r="Z30" s="168" t="str">
        <f>IF(X30&gt;0,$E30*$E30*X30*3.14/4*0.00000785*Y30," ")</f>
        <v xml:space="preserve"> </v>
      </c>
    </row>
    <row r="31" spans="1:26" s="200" customFormat="1" ht="13.5" hidden="1" thickBot="1">
      <c r="A31" s="189">
        <v>23</v>
      </c>
      <c r="B31" s="190" t="s">
        <v>211</v>
      </c>
      <c r="C31" s="191" t="s">
        <v>209</v>
      </c>
      <c r="D31" s="76" t="s">
        <v>17</v>
      </c>
      <c r="E31" s="76">
        <v>12</v>
      </c>
      <c r="F31" s="256">
        <v>2350</v>
      </c>
      <c r="G31" s="259">
        <v>4</v>
      </c>
      <c r="H31" s="194">
        <f>E31*E31*F31*3.14/4*0.00000785*G31*1.01</f>
        <v>8.4246338159999983</v>
      </c>
      <c r="I31" s="195" t="str">
        <f t="shared" ref="I31:I37" si="21">IF(J31&gt;0,$E31," ")</f>
        <v xml:space="preserve"> </v>
      </c>
      <c r="J31" s="196">
        <f t="shared" si="9"/>
        <v>0</v>
      </c>
      <c r="K31" s="196">
        <f t="shared" ref="K31:K40" si="22">IF(J31&gt;0,G31,0)</f>
        <v>0</v>
      </c>
      <c r="L31" s="197" t="str">
        <f t="shared" si="0"/>
        <v xml:space="preserve"> </v>
      </c>
      <c r="M31" s="197"/>
      <c r="N31" s="197"/>
      <c r="O31" s="197"/>
      <c r="P31" s="197"/>
      <c r="Q31" s="166" t="str">
        <f t="shared" si="1"/>
        <v xml:space="preserve"> </v>
      </c>
      <c r="R31" s="167">
        <f t="shared" si="11"/>
        <v>0</v>
      </c>
      <c r="S31" s="167">
        <f t="shared" si="2"/>
        <v>0</v>
      </c>
      <c r="T31" s="93" t="str">
        <f t="shared" si="3"/>
        <v xml:space="preserve"> </v>
      </c>
      <c r="U31" s="164" t="str">
        <f t="shared" si="4"/>
        <v xml:space="preserve"> </v>
      </c>
      <c r="V31" s="165">
        <f t="shared" si="5"/>
        <v>0</v>
      </c>
      <c r="W31" s="166" t="str">
        <f t="shared" si="6"/>
        <v xml:space="preserve"> </v>
      </c>
      <c r="X31" s="167">
        <f t="shared" ref="X31:X38" si="23">IF($R31&gt;0,$R31,IF($U31=25,$J31-(($V31/$K31)*787),IF($U31=20,$J31-(($V31/$K31)*600),IF($U31=16,$J31-(($V31/$K31)*475),0))))</f>
        <v>0</v>
      </c>
      <c r="Y31" s="167">
        <f t="shared" si="7"/>
        <v>0</v>
      </c>
      <c r="Z31" s="168" t="str">
        <f t="shared" ref="Z31:Z40" si="24">IF(X31&gt;0,$E31*$E31*X31*3.14/4*0.00000785*Y31," ")</f>
        <v xml:space="preserve"> </v>
      </c>
    </row>
    <row r="32" spans="1:26" s="200" customFormat="1" ht="13.5" hidden="1" thickBot="1">
      <c r="A32" s="189">
        <v>24</v>
      </c>
      <c r="B32" s="190" t="s">
        <v>211</v>
      </c>
      <c r="C32" s="191" t="s">
        <v>209</v>
      </c>
      <c r="D32" s="76" t="s">
        <v>17</v>
      </c>
      <c r="E32" s="76">
        <v>12</v>
      </c>
      <c r="F32" s="256">
        <v>2700</v>
      </c>
      <c r="G32" s="259">
        <v>4</v>
      </c>
      <c r="H32" s="194">
        <f>E32*E32*F32*3.14/4*0.00000785*G32*1.01</f>
        <v>9.6793665119999996</v>
      </c>
      <c r="I32" s="195" t="str">
        <f t="shared" si="21"/>
        <v xml:space="preserve"> </v>
      </c>
      <c r="J32" s="196">
        <f t="shared" si="9"/>
        <v>0</v>
      </c>
      <c r="K32" s="196">
        <f t="shared" si="22"/>
        <v>0</v>
      </c>
      <c r="L32" s="197" t="str">
        <f t="shared" si="0"/>
        <v xml:space="preserve"> </v>
      </c>
      <c r="M32" s="197"/>
      <c r="N32" s="197"/>
      <c r="O32" s="197"/>
      <c r="P32" s="197"/>
      <c r="Q32" s="166" t="str">
        <f t="shared" si="1"/>
        <v xml:space="preserve"> </v>
      </c>
      <c r="R32" s="167">
        <f t="shared" si="11"/>
        <v>0</v>
      </c>
      <c r="S32" s="167">
        <f t="shared" si="2"/>
        <v>0</v>
      </c>
      <c r="T32" s="93" t="str">
        <f t="shared" si="3"/>
        <v xml:space="preserve"> </v>
      </c>
      <c r="U32" s="164" t="str">
        <f t="shared" si="4"/>
        <v xml:space="preserve"> </v>
      </c>
      <c r="V32" s="165">
        <f t="shared" si="5"/>
        <v>0</v>
      </c>
      <c r="W32" s="166" t="str">
        <f t="shared" si="6"/>
        <v xml:space="preserve"> </v>
      </c>
      <c r="X32" s="167">
        <f t="shared" si="23"/>
        <v>0</v>
      </c>
      <c r="Y32" s="167">
        <f t="shared" si="7"/>
        <v>0</v>
      </c>
      <c r="Z32" s="168" t="str">
        <f t="shared" si="24"/>
        <v xml:space="preserve"> </v>
      </c>
    </row>
    <row r="33" spans="1:26" s="200" customFormat="1" ht="13.5" hidden="1" thickBot="1">
      <c r="A33" s="189">
        <v>25</v>
      </c>
      <c r="B33" s="190" t="s">
        <v>211</v>
      </c>
      <c r="C33" s="191" t="s">
        <v>209</v>
      </c>
      <c r="D33" s="76" t="s">
        <v>17</v>
      </c>
      <c r="E33" s="76">
        <v>12</v>
      </c>
      <c r="F33" s="256">
        <v>8050</v>
      </c>
      <c r="G33" s="259">
        <v>2</v>
      </c>
      <c r="H33" s="194">
        <f t="shared" ref="H33:H40" si="25">E33*E33*F33*3.14/4*0.00000785*G33*1.01</f>
        <v>14.429426004</v>
      </c>
      <c r="I33" s="195" t="str">
        <f t="shared" si="21"/>
        <v xml:space="preserve"> </v>
      </c>
      <c r="J33" s="196">
        <f t="shared" si="9"/>
        <v>0</v>
      </c>
      <c r="K33" s="196">
        <f t="shared" si="22"/>
        <v>0</v>
      </c>
      <c r="L33" s="197" t="str">
        <f t="shared" si="0"/>
        <v xml:space="preserve"> </v>
      </c>
      <c r="M33" s="197"/>
      <c r="N33" s="197"/>
      <c r="O33" s="197"/>
      <c r="P33" s="197"/>
      <c r="Q33" s="166" t="str">
        <f t="shared" si="1"/>
        <v xml:space="preserve"> </v>
      </c>
      <c r="R33" s="167">
        <f t="shared" si="11"/>
        <v>0</v>
      </c>
      <c r="S33" s="167">
        <f t="shared" si="2"/>
        <v>0</v>
      </c>
      <c r="T33" s="93" t="str">
        <f t="shared" si="3"/>
        <v xml:space="preserve"> </v>
      </c>
      <c r="U33" s="164" t="str">
        <f t="shared" si="4"/>
        <v xml:space="preserve"> </v>
      </c>
      <c r="V33" s="165">
        <f t="shared" si="5"/>
        <v>0</v>
      </c>
      <c r="W33" s="166" t="str">
        <f t="shared" si="6"/>
        <v xml:space="preserve"> </v>
      </c>
      <c r="X33" s="167">
        <f t="shared" si="23"/>
        <v>0</v>
      </c>
      <c r="Y33" s="167">
        <f t="shared" si="7"/>
        <v>0</v>
      </c>
      <c r="Z33" s="168" t="str">
        <f t="shared" si="24"/>
        <v xml:space="preserve"> </v>
      </c>
    </row>
    <row r="34" spans="1:26" s="200" customFormat="1" ht="13.5" hidden="1" thickBot="1">
      <c r="A34" s="189">
        <v>26</v>
      </c>
      <c r="B34" s="190" t="s">
        <v>211</v>
      </c>
      <c r="C34" s="191" t="s">
        <v>209</v>
      </c>
      <c r="D34" s="76" t="s">
        <v>17</v>
      </c>
      <c r="E34" s="76">
        <v>12</v>
      </c>
      <c r="F34" s="256">
        <v>8250</v>
      </c>
      <c r="G34" s="259">
        <v>2</v>
      </c>
      <c r="H34" s="194">
        <f t="shared" si="25"/>
        <v>14.78792106</v>
      </c>
      <c r="I34" s="195" t="str">
        <f t="shared" si="21"/>
        <v xml:space="preserve"> </v>
      </c>
      <c r="J34" s="196">
        <f t="shared" si="9"/>
        <v>0</v>
      </c>
      <c r="K34" s="196">
        <f t="shared" si="22"/>
        <v>0</v>
      </c>
      <c r="L34" s="197" t="str">
        <f t="shared" si="0"/>
        <v xml:space="preserve"> </v>
      </c>
      <c r="M34" s="197"/>
      <c r="N34" s="197"/>
      <c r="O34" s="197"/>
      <c r="P34" s="197"/>
      <c r="Q34" s="166" t="str">
        <f t="shared" si="1"/>
        <v xml:space="preserve"> </v>
      </c>
      <c r="R34" s="167">
        <f t="shared" si="11"/>
        <v>0</v>
      </c>
      <c r="S34" s="167">
        <f t="shared" si="2"/>
        <v>0</v>
      </c>
      <c r="T34" s="93" t="str">
        <f t="shared" si="3"/>
        <v xml:space="preserve"> </v>
      </c>
      <c r="U34" s="164" t="str">
        <f t="shared" si="4"/>
        <v xml:space="preserve"> </v>
      </c>
      <c r="V34" s="165">
        <f t="shared" si="5"/>
        <v>0</v>
      </c>
      <c r="W34" s="166" t="str">
        <f t="shared" si="6"/>
        <v xml:space="preserve"> </v>
      </c>
      <c r="X34" s="167">
        <f t="shared" si="23"/>
        <v>0</v>
      </c>
      <c r="Y34" s="167">
        <f t="shared" si="7"/>
        <v>0</v>
      </c>
      <c r="Z34" s="168" t="str">
        <f t="shared" si="24"/>
        <v xml:space="preserve"> </v>
      </c>
    </row>
    <row r="35" spans="1:26" s="200" customFormat="1" ht="13.5" hidden="1" thickBot="1">
      <c r="A35" s="189">
        <v>27</v>
      </c>
      <c r="B35" s="190" t="s">
        <v>211</v>
      </c>
      <c r="C35" s="191" t="s">
        <v>209</v>
      </c>
      <c r="D35" s="76" t="s">
        <v>17</v>
      </c>
      <c r="E35" s="76">
        <v>12</v>
      </c>
      <c r="F35" s="256">
        <v>8350</v>
      </c>
      <c r="G35" s="259">
        <v>2</v>
      </c>
      <c r="H35" s="194">
        <f t="shared" si="25"/>
        <v>14.967168587999998</v>
      </c>
      <c r="I35" s="195" t="str">
        <f t="shared" si="21"/>
        <v xml:space="preserve"> </v>
      </c>
      <c r="J35" s="196">
        <f t="shared" si="9"/>
        <v>0</v>
      </c>
      <c r="K35" s="196">
        <f t="shared" si="22"/>
        <v>0</v>
      </c>
      <c r="L35" s="197" t="str">
        <f t="shared" si="0"/>
        <v xml:space="preserve"> </v>
      </c>
      <c r="M35" s="197"/>
      <c r="N35" s="197"/>
      <c r="O35" s="197"/>
      <c r="P35" s="197"/>
      <c r="Q35" s="166" t="str">
        <f t="shared" si="1"/>
        <v xml:space="preserve"> </v>
      </c>
      <c r="R35" s="167">
        <f t="shared" si="11"/>
        <v>0</v>
      </c>
      <c r="S35" s="167">
        <f t="shared" si="2"/>
        <v>0</v>
      </c>
      <c r="T35" s="93" t="str">
        <f t="shared" si="3"/>
        <v xml:space="preserve"> </v>
      </c>
      <c r="U35" s="164" t="str">
        <f t="shared" si="4"/>
        <v xml:space="preserve"> </v>
      </c>
      <c r="V35" s="165">
        <f t="shared" si="5"/>
        <v>0</v>
      </c>
      <c r="W35" s="166" t="str">
        <f t="shared" si="6"/>
        <v xml:space="preserve"> </v>
      </c>
      <c r="X35" s="167">
        <f t="shared" si="23"/>
        <v>0</v>
      </c>
      <c r="Y35" s="167">
        <f t="shared" si="7"/>
        <v>0</v>
      </c>
      <c r="Z35" s="168" t="str">
        <f t="shared" si="24"/>
        <v xml:space="preserve"> </v>
      </c>
    </row>
    <row r="36" spans="1:26" s="200" customFormat="1" ht="13.5" hidden="1" thickBot="1">
      <c r="A36" s="189">
        <v>28</v>
      </c>
      <c r="B36" s="190" t="s">
        <v>211</v>
      </c>
      <c r="C36" s="191" t="s">
        <v>209</v>
      </c>
      <c r="D36" s="76" t="s">
        <v>17</v>
      </c>
      <c r="E36" s="76">
        <v>12</v>
      </c>
      <c r="F36" s="256">
        <v>8550</v>
      </c>
      <c r="G36" s="259">
        <v>2</v>
      </c>
      <c r="H36" s="194">
        <f t="shared" si="25"/>
        <v>15.325663643999999</v>
      </c>
      <c r="I36" s="195" t="str">
        <f t="shared" si="21"/>
        <v xml:space="preserve"> </v>
      </c>
      <c r="J36" s="196">
        <f t="shared" si="9"/>
        <v>0</v>
      </c>
      <c r="K36" s="196">
        <f t="shared" si="22"/>
        <v>0</v>
      </c>
      <c r="L36" s="197" t="str">
        <f t="shared" si="0"/>
        <v xml:space="preserve"> </v>
      </c>
      <c r="M36" s="197"/>
      <c r="N36" s="197"/>
      <c r="O36" s="197"/>
      <c r="P36" s="197"/>
      <c r="Q36" s="166" t="str">
        <f t="shared" si="1"/>
        <v xml:space="preserve"> </v>
      </c>
      <c r="R36" s="167">
        <f t="shared" si="11"/>
        <v>0</v>
      </c>
      <c r="S36" s="167">
        <f t="shared" si="2"/>
        <v>0</v>
      </c>
      <c r="T36" s="93" t="str">
        <f t="shared" si="3"/>
        <v xml:space="preserve"> </v>
      </c>
      <c r="U36" s="164" t="str">
        <f t="shared" si="4"/>
        <v xml:space="preserve"> </v>
      </c>
      <c r="V36" s="165">
        <f t="shared" si="5"/>
        <v>0</v>
      </c>
      <c r="W36" s="166" t="str">
        <f t="shared" si="6"/>
        <v xml:space="preserve"> </v>
      </c>
      <c r="X36" s="167">
        <f t="shared" si="23"/>
        <v>0</v>
      </c>
      <c r="Y36" s="167">
        <f t="shared" si="7"/>
        <v>0</v>
      </c>
      <c r="Z36" s="168" t="str">
        <f t="shared" si="24"/>
        <v xml:space="preserve"> </v>
      </c>
    </row>
    <row r="37" spans="1:26" s="200" customFormat="1" ht="13.5" hidden="1" thickBot="1">
      <c r="A37" s="189">
        <v>29</v>
      </c>
      <c r="B37" s="190" t="s">
        <v>211</v>
      </c>
      <c r="C37" s="191" t="s">
        <v>209</v>
      </c>
      <c r="D37" s="76" t="s">
        <v>17</v>
      </c>
      <c r="E37" s="76">
        <v>12</v>
      </c>
      <c r="F37" s="256">
        <v>8600</v>
      </c>
      <c r="G37" s="259">
        <v>2</v>
      </c>
      <c r="H37" s="194">
        <f t="shared" si="25"/>
        <v>15.415287407999999</v>
      </c>
      <c r="I37" s="195" t="str">
        <f t="shared" si="21"/>
        <v xml:space="preserve"> </v>
      </c>
      <c r="J37" s="196">
        <f t="shared" si="9"/>
        <v>0</v>
      </c>
      <c r="K37" s="196">
        <f t="shared" si="22"/>
        <v>0</v>
      </c>
      <c r="L37" s="197" t="str">
        <f t="shared" si="0"/>
        <v xml:space="preserve"> </v>
      </c>
      <c r="M37" s="197"/>
      <c r="N37" s="197"/>
      <c r="O37" s="197"/>
      <c r="P37" s="197"/>
      <c r="Q37" s="166" t="str">
        <f t="shared" si="1"/>
        <v xml:space="preserve"> </v>
      </c>
      <c r="R37" s="167">
        <f t="shared" si="11"/>
        <v>0</v>
      </c>
      <c r="S37" s="167">
        <f t="shared" si="2"/>
        <v>0</v>
      </c>
      <c r="T37" s="93" t="str">
        <f t="shared" si="3"/>
        <v xml:space="preserve"> </v>
      </c>
      <c r="U37" s="164" t="str">
        <f t="shared" si="4"/>
        <v xml:space="preserve"> </v>
      </c>
      <c r="V37" s="165">
        <f t="shared" si="5"/>
        <v>0</v>
      </c>
      <c r="W37" s="166" t="str">
        <f t="shared" si="6"/>
        <v xml:space="preserve"> </v>
      </c>
      <c r="X37" s="167">
        <f t="shared" si="23"/>
        <v>0</v>
      </c>
      <c r="Y37" s="167">
        <f t="shared" si="7"/>
        <v>0</v>
      </c>
      <c r="Z37" s="168" t="str">
        <f t="shared" si="24"/>
        <v xml:space="preserve"> </v>
      </c>
    </row>
    <row r="38" spans="1:26" s="200" customFormat="1" ht="13.5" hidden="1" thickBot="1">
      <c r="A38" s="189">
        <v>30</v>
      </c>
      <c r="B38" s="190" t="s">
        <v>211</v>
      </c>
      <c r="C38" s="191" t="s">
        <v>209</v>
      </c>
      <c r="D38" s="76" t="s">
        <v>17</v>
      </c>
      <c r="E38" s="76">
        <v>12</v>
      </c>
      <c r="F38" s="257">
        <v>8850</v>
      </c>
      <c r="G38" s="260">
        <v>2</v>
      </c>
      <c r="H38" s="194">
        <f t="shared" si="25"/>
        <v>15.863406227999999</v>
      </c>
      <c r="I38" s="195" t="str">
        <f>IF(J38&gt;0,$E38," ")</f>
        <v xml:space="preserve"> </v>
      </c>
      <c r="J38" s="196">
        <f>IF($E38=25,IF((12000-$F38)&gt;=787,12000-$F38,0),IF($E38=20,IF((12000-$F38)&gt;=600,12000-$F38,0),IF($E38=16,IF((12000-$F38)&gt;=475,12000-$F38,0),0)))</f>
        <v>0</v>
      </c>
      <c r="K38" s="196">
        <f t="shared" si="22"/>
        <v>0</v>
      </c>
      <c r="L38" s="197" t="str">
        <f t="shared" si="0"/>
        <v xml:space="preserve"> </v>
      </c>
      <c r="M38" s="197"/>
      <c r="N38" s="197"/>
      <c r="O38" s="197"/>
      <c r="P38" s="197"/>
      <c r="Q38" s="166" t="str">
        <f t="shared" si="1"/>
        <v xml:space="preserve"> </v>
      </c>
      <c r="R38" s="167">
        <f t="shared" si="11"/>
        <v>0</v>
      </c>
      <c r="S38" s="167">
        <f t="shared" si="2"/>
        <v>0</v>
      </c>
      <c r="T38" s="93" t="str">
        <f t="shared" si="3"/>
        <v xml:space="preserve"> </v>
      </c>
      <c r="U38" s="164" t="str">
        <f t="shared" si="4"/>
        <v xml:space="preserve"> </v>
      </c>
      <c r="V38" s="165">
        <f t="shared" si="5"/>
        <v>0</v>
      </c>
      <c r="W38" s="166" t="str">
        <f t="shared" si="6"/>
        <v xml:space="preserve"> </v>
      </c>
      <c r="X38" s="167">
        <f t="shared" si="23"/>
        <v>0</v>
      </c>
      <c r="Y38" s="167">
        <f t="shared" si="7"/>
        <v>0</v>
      </c>
      <c r="Z38" s="168" t="str">
        <f t="shared" si="24"/>
        <v xml:space="preserve"> </v>
      </c>
    </row>
    <row r="39" spans="1:26" s="200" customFormat="1" ht="12.75">
      <c r="A39" s="189">
        <v>31</v>
      </c>
      <c r="B39" s="190" t="s">
        <v>211</v>
      </c>
      <c r="C39" s="191" t="s">
        <v>209</v>
      </c>
      <c r="D39" s="76" t="s">
        <v>17</v>
      </c>
      <c r="E39" s="76">
        <v>16</v>
      </c>
      <c r="F39" s="255">
        <v>10450</v>
      </c>
      <c r="G39" s="258">
        <v>1</v>
      </c>
      <c r="H39" s="194">
        <f t="shared" si="25"/>
        <v>16.650103712</v>
      </c>
      <c r="I39" s="195">
        <f t="shared" ref="I39:I40" si="26">IF(J39&gt;0,$E39," ")</f>
        <v>16</v>
      </c>
      <c r="J39" s="196">
        <f>IF($E39=25,IF((12000-$F39)&gt;=787,12000-$F39,0),IF($E39=20,IF((12000-$F39)&gt;=600,12000-$F39,0),IF($E39=16,IF((12000-$F39)&gt;=475,12000-$F39,0),0)))</f>
        <v>1550</v>
      </c>
      <c r="K39" s="196">
        <f t="shared" si="22"/>
        <v>1</v>
      </c>
      <c r="L39" s="197">
        <f t="shared" si="0"/>
        <v>2.4451807999999997</v>
      </c>
      <c r="M39" s="197"/>
      <c r="N39" s="197"/>
      <c r="O39" s="197"/>
      <c r="P39" s="197"/>
      <c r="Q39" s="166" t="str">
        <f t="shared" si="1"/>
        <v xml:space="preserve"> </v>
      </c>
      <c r="R39" s="167">
        <f>IF($E39=25,IF((12000-$F39)&lt;787,12000-$F39,0),IF($E39=20,IF((12000-$F39)&lt;600,12000-$F39,0),IF($E39=16,IF((12000-$F39)&lt;475,12000-$F39,0),0)))</f>
        <v>0</v>
      </c>
      <c r="S39" s="167">
        <f t="shared" si="2"/>
        <v>0</v>
      </c>
      <c r="T39" s="93" t="str">
        <f t="shared" si="3"/>
        <v xml:space="preserve"> </v>
      </c>
      <c r="U39" s="164">
        <f t="shared" si="4"/>
        <v>16</v>
      </c>
      <c r="V39" s="165">
        <f t="shared" si="5"/>
        <v>3</v>
      </c>
      <c r="W39" s="166">
        <f t="shared" si="6"/>
        <v>16</v>
      </c>
      <c r="X39" s="167">
        <f>IF(R39&gt;0,R39,IF(U39=25,J39-((V39/K39)*787),IF(U39=20,J39-((V39/K39)*600),IF(U39=16,J39-((V39/K39)*475),0))))</f>
        <v>125</v>
      </c>
      <c r="Y39" s="167">
        <f t="shared" si="7"/>
        <v>1</v>
      </c>
      <c r="Z39" s="168">
        <f t="shared" si="24"/>
        <v>0.19719199999999998</v>
      </c>
    </row>
    <row r="40" spans="1:26" s="200" customFormat="1" ht="12.75">
      <c r="A40" s="189">
        <v>32</v>
      </c>
      <c r="B40" s="190" t="s">
        <v>211</v>
      </c>
      <c r="C40" s="191" t="s">
        <v>209</v>
      </c>
      <c r="D40" s="76" t="s">
        <v>17</v>
      </c>
      <c r="E40" s="76">
        <v>16</v>
      </c>
      <c r="F40" s="256">
        <v>10600</v>
      </c>
      <c r="G40" s="259">
        <v>1</v>
      </c>
      <c r="H40" s="194">
        <f t="shared" si="25"/>
        <v>16.889100416000002</v>
      </c>
      <c r="I40" s="195">
        <f t="shared" si="26"/>
        <v>16</v>
      </c>
      <c r="J40" s="196">
        <f>IF($E40=25,IF((12000-$F40)&gt;=787,12000-$F40,0),IF($E40=20,IF((12000-$F40)&gt;=600,12000-$F40,0),IF($E40=16,IF((12000-$F40)&gt;=475,12000-$F40,0),0)))</f>
        <v>1400</v>
      </c>
      <c r="K40" s="196">
        <f t="shared" si="22"/>
        <v>1</v>
      </c>
      <c r="L40" s="197">
        <f t="shared" si="0"/>
        <v>2.2085504</v>
      </c>
      <c r="M40" s="197"/>
      <c r="N40" s="197"/>
      <c r="O40" s="197"/>
      <c r="P40" s="197"/>
      <c r="Q40" s="166" t="str">
        <f t="shared" si="1"/>
        <v xml:space="preserve"> </v>
      </c>
      <c r="R40" s="167">
        <f t="shared" si="11"/>
        <v>0</v>
      </c>
      <c r="S40" s="167">
        <f t="shared" si="2"/>
        <v>0</v>
      </c>
      <c r="T40" s="93" t="str">
        <f t="shared" si="3"/>
        <v xml:space="preserve"> </v>
      </c>
      <c r="U40" s="164">
        <f t="shared" si="4"/>
        <v>16</v>
      </c>
      <c r="V40" s="165">
        <f t="shared" si="5"/>
        <v>2</v>
      </c>
      <c r="W40" s="166">
        <f t="shared" si="6"/>
        <v>16</v>
      </c>
      <c r="X40" s="167">
        <f>IF(R40&gt;0,R40,IF(U40=25,J40-((V40/K40)*787),IF(U40=20,J40-((V40/K40)*600),IF(U40=16,J40-((V40/K40)*475),0))))</f>
        <v>450</v>
      </c>
      <c r="Y40" s="167">
        <f t="shared" si="7"/>
        <v>1</v>
      </c>
      <c r="Z40" s="168">
        <f t="shared" si="24"/>
        <v>0.70989119999999994</v>
      </c>
    </row>
    <row r="41" spans="1:26" s="200" customFormat="1" ht="12.75">
      <c r="A41" s="189">
        <v>33</v>
      </c>
      <c r="B41" s="190" t="s">
        <v>211</v>
      </c>
      <c r="C41" s="191" t="s">
        <v>209</v>
      </c>
      <c r="D41" s="76" t="s">
        <v>17</v>
      </c>
      <c r="E41" s="76">
        <v>16</v>
      </c>
      <c r="F41" s="256">
        <v>10800</v>
      </c>
      <c r="G41" s="259">
        <v>3</v>
      </c>
      <c r="H41" s="194">
        <f>E41*E41*F41*3.14/4*0.00000785*G41*1.01</f>
        <v>51.623288063999993</v>
      </c>
      <c r="I41" s="195">
        <f>IF(J41&gt;0,$E41," ")</f>
        <v>16</v>
      </c>
      <c r="J41" s="196">
        <f>IF($E41=25,IF((12000-$F41)&gt;=787,12000-$F41,0),IF($E41=20,IF((12000-$F41)&gt;=600,12000-$F41,0),IF($E41=16,IF((12000-$F41)&gt;=475,12000-$F41,0),0)))</f>
        <v>1200</v>
      </c>
      <c r="K41" s="196">
        <f>IF(J41&gt;0,G41,0)</f>
        <v>3</v>
      </c>
      <c r="L41" s="197">
        <f t="shared" si="0"/>
        <v>5.6791295999999996</v>
      </c>
      <c r="M41" s="197"/>
      <c r="N41" s="197"/>
      <c r="O41" s="197"/>
      <c r="P41" s="197"/>
      <c r="Q41" s="166" t="str">
        <f t="shared" si="1"/>
        <v xml:space="preserve"> </v>
      </c>
      <c r="R41" s="167">
        <f>IF($E41=25,IF((12000-$F41)&lt;787,12000-$F41,0),IF($E41=20,IF((12000-$F41)&lt;600,12000-$F41,0),IF($E41=16,IF((12000-$F41)&lt;475,12000-$F41,0),0)))</f>
        <v>0</v>
      </c>
      <c r="S41" s="167">
        <f t="shared" ref="S41:S72" si="27">IF(R41&gt;0,G41,0)</f>
        <v>0</v>
      </c>
      <c r="T41" s="93" t="str">
        <f t="shared" si="3"/>
        <v xml:space="preserve"> </v>
      </c>
      <c r="U41" s="164">
        <f t="shared" si="4"/>
        <v>16</v>
      </c>
      <c r="V41" s="165">
        <f t="shared" ref="V41:V63" si="28">IF($E41=25,IF(J41&gt;0, INT(J41/787)*K41,0),IF($E41=20,IF(J41&gt;0, INT(J41/600)*K41,0),IF($E41=16,IF(J41&gt;0, INT(J41/475)*K41,0),0)))</f>
        <v>6</v>
      </c>
      <c r="W41" s="166">
        <f t="shared" ref="W41:W72" si="29">IF(X41&gt;0,E41," ")</f>
        <v>16</v>
      </c>
      <c r="X41" s="167">
        <f>IF(R41&gt;0,R41,IF(U41=25,J41-((V41/K41)*787),IF(U41=20,J41-((V41/K41)*600),IF(U41=16,J41-((V41/K41)*475),0))))</f>
        <v>250</v>
      </c>
      <c r="Y41" s="167">
        <f t="shared" si="7"/>
        <v>3</v>
      </c>
      <c r="Z41" s="168">
        <f>IF(X41&gt;0,$E41*$E41*X41*3.14/4*0.00000785*Y41," ")</f>
        <v>1.1831519999999998</v>
      </c>
    </row>
    <row r="42" spans="1:26" s="200" customFormat="1" ht="12.75">
      <c r="A42" s="189">
        <v>34</v>
      </c>
      <c r="B42" s="190" t="s">
        <v>211</v>
      </c>
      <c r="C42" s="191" t="s">
        <v>209</v>
      </c>
      <c r="D42" s="76" t="s">
        <v>17</v>
      </c>
      <c r="E42" s="76">
        <v>16</v>
      </c>
      <c r="F42" s="256">
        <v>10900</v>
      </c>
      <c r="G42" s="259">
        <v>2</v>
      </c>
      <c r="H42" s="194">
        <f>E42*E42*F42*3.14/4*0.00000785*G42*1.01</f>
        <v>34.734187647999995</v>
      </c>
      <c r="I42" s="195">
        <f t="shared" ref="I42:I50" si="30">IF(J42&gt;0,$E42," ")</f>
        <v>16</v>
      </c>
      <c r="J42" s="196">
        <f t="shared" si="9"/>
        <v>1100</v>
      </c>
      <c r="K42" s="196">
        <f t="shared" ref="K42:K50" si="31">IF(J42&gt;0,G42,0)</f>
        <v>2</v>
      </c>
      <c r="L42" s="197">
        <f t="shared" si="0"/>
        <v>3.4705791999999995</v>
      </c>
      <c r="M42" s="197"/>
      <c r="N42" s="197"/>
      <c r="O42" s="197"/>
      <c r="P42" s="197"/>
      <c r="Q42" s="166" t="str">
        <f t="shared" si="1"/>
        <v xml:space="preserve"> </v>
      </c>
      <c r="R42" s="167">
        <f t="shared" si="11"/>
        <v>0</v>
      </c>
      <c r="S42" s="167">
        <f t="shared" si="27"/>
        <v>0</v>
      </c>
      <c r="T42" s="93" t="str">
        <f t="shared" si="3"/>
        <v xml:space="preserve"> </v>
      </c>
      <c r="U42" s="164">
        <f t="shared" si="4"/>
        <v>16</v>
      </c>
      <c r="V42" s="165">
        <f t="shared" si="28"/>
        <v>4</v>
      </c>
      <c r="W42" s="166">
        <f t="shared" si="29"/>
        <v>16</v>
      </c>
      <c r="X42" s="167">
        <f t="shared" ref="X42:X50" si="32">IF($R42&gt;0,$R42,IF($U42=25,$J42-(($V42/$K42)*787),IF($U42=20,$J42-(($V42/$K42)*600),IF($U42=16,$J42-(($V42/$K42)*475),0))))</f>
        <v>150</v>
      </c>
      <c r="Y42" s="167">
        <f t="shared" si="7"/>
        <v>2</v>
      </c>
      <c r="Z42" s="168">
        <f t="shared" ref="Z42:Z50" si="33">IF(X42&gt;0,$E42*$E42*X42*3.14/4*0.00000785*Y42," ")</f>
        <v>0.47326079999999998</v>
      </c>
    </row>
    <row r="43" spans="1:26" s="200" customFormat="1" ht="12.75">
      <c r="A43" s="189">
        <v>35</v>
      </c>
      <c r="B43" s="190" t="s">
        <v>211</v>
      </c>
      <c r="C43" s="191" t="s">
        <v>209</v>
      </c>
      <c r="D43" s="76" t="s">
        <v>17</v>
      </c>
      <c r="E43" s="76">
        <v>16</v>
      </c>
      <c r="F43" s="256">
        <v>11000</v>
      </c>
      <c r="G43" s="259">
        <v>2</v>
      </c>
      <c r="H43" s="194">
        <f>E43*E43*F43*3.14/4*0.00000785*G43*1.01</f>
        <v>35.052849919999993</v>
      </c>
      <c r="I43" s="195">
        <f t="shared" si="30"/>
        <v>16</v>
      </c>
      <c r="J43" s="196">
        <f t="shared" si="9"/>
        <v>1000</v>
      </c>
      <c r="K43" s="196">
        <f t="shared" si="31"/>
        <v>2</v>
      </c>
      <c r="L43" s="197">
        <f t="shared" si="0"/>
        <v>3.1550719999999997</v>
      </c>
      <c r="M43" s="197"/>
      <c r="N43" s="197"/>
      <c r="O43" s="197"/>
      <c r="P43" s="197"/>
      <c r="Q43" s="166" t="str">
        <f t="shared" si="1"/>
        <v xml:space="preserve"> </v>
      </c>
      <c r="R43" s="167">
        <f t="shared" si="11"/>
        <v>0</v>
      </c>
      <c r="S43" s="167">
        <f t="shared" si="27"/>
        <v>0</v>
      </c>
      <c r="T43" s="93" t="str">
        <f t="shared" si="3"/>
        <v xml:space="preserve"> </v>
      </c>
      <c r="U43" s="164">
        <f t="shared" si="4"/>
        <v>16</v>
      </c>
      <c r="V43" s="165">
        <f t="shared" si="28"/>
        <v>4</v>
      </c>
      <c r="W43" s="166">
        <f t="shared" si="29"/>
        <v>16</v>
      </c>
      <c r="X43" s="167">
        <f t="shared" si="32"/>
        <v>50</v>
      </c>
      <c r="Y43" s="167">
        <f t="shared" si="7"/>
        <v>2</v>
      </c>
      <c r="Z43" s="168">
        <f t="shared" si="33"/>
        <v>0.15775359999999999</v>
      </c>
    </row>
    <row r="44" spans="1:26" s="13" customFormat="1" ht="12.75">
      <c r="A44" s="189">
        <v>36</v>
      </c>
      <c r="B44" s="190" t="s">
        <v>211</v>
      </c>
      <c r="C44" s="191" t="s">
        <v>209</v>
      </c>
      <c r="D44" s="76" t="s">
        <v>17</v>
      </c>
      <c r="E44" s="76">
        <v>16</v>
      </c>
      <c r="F44" s="256">
        <v>11150</v>
      </c>
      <c r="G44" s="259">
        <v>1</v>
      </c>
      <c r="H44" s="194">
        <f t="shared" ref="H44:H50" si="34">E44*E44*F44*3.14/4*0.00000785*G44*1.01</f>
        <v>17.765421663999998</v>
      </c>
      <c r="I44" s="74">
        <f t="shared" si="30"/>
        <v>16</v>
      </c>
      <c r="J44" s="209">
        <f t="shared" si="9"/>
        <v>850</v>
      </c>
      <c r="K44" s="209">
        <f t="shared" si="31"/>
        <v>1</v>
      </c>
      <c r="L44" s="93">
        <f t="shared" si="0"/>
        <v>1.3409055999999999</v>
      </c>
      <c r="M44" s="93"/>
      <c r="N44" s="93"/>
      <c r="O44" s="93"/>
      <c r="P44" s="93"/>
      <c r="Q44" s="74" t="str">
        <f t="shared" si="1"/>
        <v xml:space="preserve"> </v>
      </c>
      <c r="R44" s="209">
        <f t="shared" si="11"/>
        <v>0</v>
      </c>
      <c r="S44" s="209">
        <f t="shared" si="27"/>
        <v>0</v>
      </c>
      <c r="T44" s="93" t="str">
        <f t="shared" si="3"/>
        <v xml:space="preserve"> </v>
      </c>
      <c r="U44" s="74">
        <f t="shared" si="4"/>
        <v>16</v>
      </c>
      <c r="V44" s="209">
        <f t="shared" si="28"/>
        <v>1</v>
      </c>
      <c r="W44" s="74">
        <f t="shared" si="29"/>
        <v>16</v>
      </c>
      <c r="X44" s="209">
        <f t="shared" si="32"/>
        <v>375</v>
      </c>
      <c r="Y44" s="209">
        <f t="shared" si="7"/>
        <v>1</v>
      </c>
      <c r="Z44" s="93">
        <f>IF(X44&gt;0,$E44*$E44*X44*3.14/4*0.00000785*Y44," ")</f>
        <v>0.59157599999999999</v>
      </c>
    </row>
    <row r="45" spans="1:26" s="13" customFormat="1" ht="12.75">
      <c r="A45" s="189">
        <v>37</v>
      </c>
      <c r="B45" s="190" t="s">
        <v>211</v>
      </c>
      <c r="C45" s="191" t="s">
        <v>209</v>
      </c>
      <c r="D45" s="76" t="s">
        <v>17</v>
      </c>
      <c r="E45" s="76">
        <v>16</v>
      </c>
      <c r="F45" s="256">
        <v>11650</v>
      </c>
      <c r="G45" s="259">
        <v>6</v>
      </c>
      <c r="H45" s="194">
        <f t="shared" si="34"/>
        <v>111.37246406399998</v>
      </c>
      <c r="I45" s="74" t="str">
        <f t="shared" si="30"/>
        <v xml:space="preserve"> </v>
      </c>
      <c r="J45" s="209">
        <f t="shared" si="9"/>
        <v>0</v>
      </c>
      <c r="K45" s="209">
        <f t="shared" si="31"/>
        <v>0</v>
      </c>
      <c r="L45" s="93" t="str">
        <f t="shared" si="0"/>
        <v xml:space="preserve"> </v>
      </c>
      <c r="M45" s="93"/>
      <c r="N45" s="93"/>
      <c r="O45" s="93"/>
      <c r="P45" s="93"/>
      <c r="Q45" s="74">
        <f t="shared" si="1"/>
        <v>16</v>
      </c>
      <c r="R45" s="209">
        <f t="shared" si="11"/>
        <v>350</v>
      </c>
      <c r="S45" s="209">
        <f t="shared" si="27"/>
        <v>6</v>
      </c>
      <c r="T45" s="93">
        <f t="shared" si="3"/>
        <v>3.3128256</v>
      </c>
      <c r="U45" s="74" t="str">
        <f t="shared" si="4"/>
        <v xml:space="preserve"> </v>
      </c>
      <c r="V45" s="209">
        <f t="shared" si="28"/>
        <v>0</v>
      </c>
      <c r="W45" s="74">
        <f t="shared" si="29"/>
        <v>16</v>
      </c>
      <c r="X45" s="209">
        <f t="shared" si="32"/>
        <v>350</v>
      </c>
      <c r="Y45" s="209">
        <f t="shared" si="7"/>
        <v>6</v>
      </c>
      <c r="Z45" s="93">
        <f t="shared" si="33"/>
        <v>3.3128256</v>
      </c>
    </row>
    <row r="46" spans="1:26" s="13" customFormat="1" ht="12.75">
      <c r="A46" s="189">
        <v>38</v>
      </c>
      <c r="B46" s="190" t="s">
        <v>211</v>
      </c>
      <c r="C46" s="191" t="s">
        <v>209</v>
      </c>
      <c r="D46" s="76" t="s">
        <v>17</v>
      </c>
      <c r="E46" s="76">
        <v>16</v>
      </c>
      <c r="F46" s="256">
        <v>11700</v>
      </c>
      <c r="G46" s="259">
        <v>4</v>
      </c>
      <c r="H46" s="194">
        <f t="shared" si="34"/>
        <v>74.566971647999992</v>
      </c>
      <c r="I46" s="74" t="str">
        <f t="shared" si="30"/>
        <v xml:space="preserve"> </v>
      </c>
      <c r="J46" s="209">
        <f t="shared" si="9"/>
        <v>0</v>
      </c>
      <c r="K46" s="209">
        <f t="shared" si="31"/>
        <v>0</v>
      </c>
      <c r="L46" s="93" t="str">
        <f t="shared" si="0"/>
        <v xml:space="preserve"> </v>
      </c>
      <c r="M46" s="93"/>
      <c r="N46" s="93"/>
      <c r="O46" s="93"/>
      <c r="P46" s="93"/>
      <c r="Q46" s="74">
        <f t="shared" si="1"/>
        <v>16</v>
      </c>
      <c r="R46" s="209">
        <f t="shared" si="11"/>
        <v>300</v>
      </c>
      <c r="S46" s="209">
        <f t="shared" si="27"/>
        <v>4</v>
      </c>
      <c r="T46" s="93">
        <f t="shared" si="3"/>
        <v>1.8930431999999999</v>
      </c>
      <c r="U46" s="74" t="str">
        <f t="shared" si="4"/>
        <v xml:space="preserve"> </v>
      </c>
      <c r="V46" s="209">
        <f t="shared" si="28"/>
        <v>0</v>
      </c>
      <c r="W46" s="74">
        <f t="shared" si="29"/>
        <v>16</v>
      </c>
      <c r="X46" s="209">
        <f t="shared" si="32"/>
        <v>300</v>
      </c>
      <c r="Y46" s="209">
        <f t="shared" si="7"/>
        <v>4</v>
      </c>
      <c r="Z46" s="93">
        <f t="shared" si="33"/>
        <v>1.8930431999999999</v>
      </c>
    </row>
    <row r="47" spans="1:26" s="13" customFormat="1" ht="12.75">
      <c r="A47" s="189">
        <v>39</v>
      </c>
      <c r="B47" s="190" t="s">
        <v>211</v>
      </c>
      <c r="C47" s="191" t="s">
        <v>209</v>
      </c>
      <c r="D47" s="76" t="s">
        <v>17</v>
      </c>
      <c r="E47" s="76">
        <v>16</v>
      </c>
      <c r="F47" s="287">
        <v>7750</v>
      </c>
      <c r="G47" s="259">
        <v>1</v>
      </c>
      <c r="H47" s="194">
        <f t="shared" si="34"/>
        <v>12.348163039999999</v>
      </c>
      <c r="I47" s="74">
        <f t="shared" si="30"/>
        <v>16</v>
      </c>
      <c r="J47" s="285">
        <f t="shared" si="9"/>
        <v>4250</v>
      </c>
      <c r="K47" s="285">
        <f t="shared" si="31"/>
        <v>1</v>
      </c>
      <c r="L47" s="93">
        <f t="shared" si="0"/>
        <v>6.7045279999999998</v>
      </c>
      <c r="M47" s="195"/>
      <c r="N47" s="196"/>
      <c r="O47" s="93"/>
      <c r="P47" s="194"/>
      <c r="Q47" s="194" t="str">
        <f t="shared" si="1"/>
        <v xml:space="preserve"> </v>
      </c>
      <c r="R47" s="167">
        <f t="shared" si="11"/>
        <v>0</v>
      </c>
      <c r="S47" s="167">
        <f t="shared" si="27"/>
        <v>0</v>
      </c>
      <c r="T47" s="93" t="str">
        <f t="shared" si="3"/>
        <v xml:space="preserve"> </v>
      </c>
      <c r="U47" s="74">
        <f t="shared" si="4"/>
        <v>16</v>
      </c>
      <c r="V47" s="209">
        <f t="shared" si="28"/>
        <v>8</v>
      </c>
      <c r="W47" s="74">
        <f t="shared" si="29"/>
        <v>16</v>
      </c>
      <c r="X47" s="209">
        <f t="shared" si="32"/>
        <v>450</v>
      </c>
      <c r="Y47" s="209">
        <f t="shared" si="7"/>
        <v>1</v>
      </c>
      <c r="Z47" s="93">
        <f t="shared" si="33"/>
        <v>0.70989119999999994</v>
      </c>
    </row>
    <row r="48" spans="1:26" s="13" customFormat="1" ht="12.75">
      <c r="A48" s="189">
        <v>40</v>
      </c>
      <c r="B48" s="190" t="s">
        <v>211</v>
      </c>
      <c r="C48" s="191" t="s">
        <v>209</v>
      </c>
      <c r="D48" s="76" t="s">
        <v>17</v>
      </c>
      <c r="E48" s="76">
        <v>16</v>
      </c>
      <c r="F48" s="287">
        <v>7850</v>
      </c>
      <c r="G48" s="259">
        <v>1</v>
      </c>
      <c r="H48" s="194">
        <f t="shared" si="34"/>
        <v>12.507494176</v>
      </c>
      <c r="I48" s="74">
        <f t="shared" si="30"/>
        <v>16</v>
      </c>
      <c r="J48" s="285">
        <f t="shared" si="9"/>
        <v>4150</v>
      </c>
      <c r="K48" s="285">
        <f t="shared" si="31"/>
        <v>1</v>
      </c>
      <c r="L48" s="93">
        <f t="shared" si="0"/>
        <v>6.5467743999999994</v>
      </c>
      <c r="M48" s="195"/>
      <c r="N48" s="196"/>
      <c r="O48" s="93"/>
      <c r="P48" s="194"/>
      <c r="Q48" s="194" t="str">
        <f t="shared" si="1"/>
        <v xml:space="preserve"> </v>
      </c>
      <c r="R48" s="167">
        <f t="shared" si="11"/>
        <v>0</v>
      </c>
      <c r="S48" s="167">
        <f t="shared" si="27"/>
        <v>0</v>
      </c>
      <c r="T48" s="93" t="str">
        <f t="shared" si="3"/>
        <v xml:space="preserve"> </v>
      </c>
      <c r="U48" s="74">
        <f t="shared" si="4"/>
        <v>16</v>
      </c>
      <c r="V48" s="209">
        <f t="shared" si="28"/>
        <v>8</v>
      </c>
      <c r="W48" s="74">
        <f t="shared" si="29"/>
        <v>16</v>
      </c>
      <c r="X48" s="209">
        <f t="shared" si="32"/>
        <v>350</v>
      </c>
      <c r="Y48" s="209">
        <f t="shared" si="7"/>
        <v>1</v>
      </c>
      <c r="Z48" s="93">
        <f t="shared" si="33"/>
        <v>0.55213760000000001</v>
      </c>
    </row>
    <row r="49" spans="1:26" s="13" customFormat="1" ht="12.75">
      <c r="A49" s="189">
        <v>41</v>
      </c>
      <c r="B49" s="190" t="s">
        <v>211</v>
      </c>
      <c r="C49" s="191" t="s">
        <v>209</v>
      </c>
      <c r="D49" s="76" t="s">
        <v>17</v>
      </c>
      <c r="E49" s="76">
        <v>16</v>
      </c>
      <c r="F49" s="287">
        <v>8400</v>
      </c>
      <c r="G49" s="259">
        <v>1</v>
      </c>
      <c r="H49" s="194">
        <f t="shared" si="34"/>
        <v>13.383815423999998</v>
      </c>
      <c r="I49" s="74">
        <f t="shared" si="30"/>
        <v>16</v>
      </c>
      <c r="J49" s="209">
        <f t="shared" si="9"/>
        <v>3600</v>
      </c>
      <c r="K49" s="209">
        <f t="shared" si="31"/>
        <v>1</v>
      </c>
      <c r="L49" s="93">
        <f t="shared" si="0"/>
        <v>5.6791295999999996</v>
      </c>
      <c r="M49" s="195"/>
      <c r="N49" s="196"/>
      <c r="O49" s="93"/>
      <c r="P49" s="194"/>
      <c r="Q49" s="194" t="str">
        <f t="shared" si="1"/>
        <v xml:space="preserve"> </v>
      </c>
      <c r="R49" s="167">
        <f t="shared" si="11"/>
        <v>0</v>
      </c>
      <c r="S49" s="167">
        <f t="shared" si="27"/>
        <v>0</v>
      </c>
      <c r="T49" s="93" t="str">
        <f t="shared" si="3"/>
        <v xml:space="preserve"> </v>
      </c>
      <c r="U49" s="74">
        <f t="shared" si="4"/>
        <v>16</v>
      </c>
      <c r="V49" s="209">
        <f t="shared" si="28"/>
        <v>7</v>
      </c>
      <c r="W49" s="74">
        <f t="shared" si="29"/>
        <v>16</v>
      </c>
      <c r="X49" s="209">
        <f t="shared" si="32"/>
        <v>275</v>
      </c>
      <c r="Y49" s="209">
        <f t="shared" si="7"/>
        <v>1</v>
      </c>
      <c r="Z49" s="93">
        <f t="shared" si="33"/>
        <v>0.43382239999999994</v>
      </c>
    </row>
    <row r="50" spans="1:26" s="203" customFormat="1" ht="12.75">
      <c r="A50" s="189">
        <v>42</v>
      </c>
      <c r="B50" s="190" t="s">
        <v>211</v>
      </c>
      <c r="C50" s="191" t="s">
        <v>209</v>
      </c>
      <c r="D50" s="76" t="s">
        <v>17</v>
      </c>
      <c r="E50" s="76">
        <v>16</v>
      </c>
      <c r="F50" s="287">
        <v>8500</v>
      </c>
      <c r="G50" s="259">
        <v>1</v>
      </c>
      <c r="H50" s="155">
        <f t="shared" si="34"/>
        <v>13.54314656</v>
      </c>
      <c r="I50" s="156">
        <f t="shared" si="30"/>
        <v>16</v>
      </c>
      <c r="J50" s="208">
        <f t="shared" si="9"/>
        <v>3500</v>
      </c>
      <c r="K50" s="208">
        <f t="shared" si="31"/>
        <v>1</v>
      </c>
      <c r="L50" s="158">
        <f t="shared" si="0"/>
        <v>5.5213759999999992</v>
      </c>
      <c r="M50" s="195"/>
      <c r="N50" s="196"/>
      <c r="O50" s="158"/>
      <c r="P50" s="194"/>
      <c r="Q50" s="194" t="str">
        <f t="shared" si="1"/>
        <v xml:space="preserve"> </v>
      </c>
      <c r="R50" s="167">
        <f t="shared" si="11"/>
        <v>0</v>
      </c>
      <c r="S50" s="167">
        <f t="shared" si="27"/>
        <v>0</v>
      </c>
      <c r="T50" s="93" t="str">
        <f t="shared" si="3"/>
        <v xml:space="preserve"> </v>
      </c>
      <c r="U50" s="156">
        <f t="shared" si="4"/>
        <v>16</v>
      </c>
      <c r="V50" s="208">
        <f t="shared" si="28"/>
        <v>7</v>
      </c>
      <c r="W50" s="156">
        <f t="shared" si="29"/>
        <v>16</v>
      </c>
      <c r="X50" s="208">
        <f t="shared" si="32"/>
        <v>175</v>
      </c>
      <c r="Y50" s="208">
        <f t="shared" si="7"/>
        <v>1</v>
      </c>
      <c r="Z50" s="158">
        <f t="shared" si="33"/>
        <v>0.2760688</v>
      </c>
    </row>
    <row r="51" spans="1:26" s="200" customFormat="1" ht="12.75">
      <c r="A51" s="189">
        <v>43</v>
      </c>
      <c r="B51" s="190" t="s">
        <v>211</v>
      </c>
      <c r="C51" s="191" t="s">
        <v>209</v>
      </c>
      <c r="D51" s="76" t="s">
        <v>17</v>
      </c>
      <c r="E51" s="76">
        <v>16</v>
      </c>
      <c r="F51" s="287">
        <v>8600</v>
      </c>
      <c r="G51" s="259">
        <v>1</v>
      </c>
      <c r="H51" s="194">
        <f t="shared" si="14"/>
        <v>13.702477695999999</v>
      </c>
      <c r="I51" s="195">
        <f t="shared" si="15"/>
        <v>16</v>
      </c>
      <c r="J51" s="273">
        <f t="shared" si="9"/>
        <v>3400</v>
      </c>
      <c r="K51" s="273">
        <f t="shared" si="10"/>
        <v>1</v>
      </c>
      <c r="L51" s="197">
        <f t="shared" si="0"/>
        <v>5.3636223999999997</v>
      </c>
      <c r="M51" s="195"/>
      <c r="N51" s="196"/>
      <c r="O51" s="197"/>
      <c r="P51" s="194"/>
      <c r="Q51" s="166" t="str">
        <f t="shared" si="1"/>
        <v xml:space="preserve"> </v>
      </c>
      <c r="R51" s="167">
        <f t="shared" si="11"/>
        <v>0</v>
      </c>
      <c r="S51" s="167">
        <f t="shared" si="27"/>
        <v>0</v>
      </c>
      <c r="T51" s="93" t="str">
        <f t="shared" si="3"/>
        <v xml:space="preserve"> </v>
      </c>
      <c r="U51" s="164">
        <f t="shared" si="4"/>
        <v>16</v>
      </c>
      <c r="V51" s="165">
        <f t="shared" si="28"/>
        <v>7</v>
      </c>
      <c r="W51" s="166">
        <f t="shared" si="29"/>
        <v>16</v>
      </c>
      <c r="X51" s="167">
        <f t="shared" ref="X51:X59" si="35">IF(R51&gt;0,R51,IF(U51=25,J51-((V51/K51)*787),IF(U51=20,J51-((V51/K51)*600),IF(U51=16,J51-((V51/K51)*475),0))))</f>
        <v>75</v>
      </c>
      <c r="Y51" s="167">
        <f t="shared" si="7"/>
        <v>1</v>
      </c>
      <c r="Z51" s="168">
        <f t="shared" si="13"/>
        <v>0.1183152</v>
      </c>
    </row>
    <row r="52" spans="1:26" s="200" customFormat="1" ht="12.75">
      <c r="A52" s="189">
        <v>44</v>
      </c>
      <c r="B52" s="190" t="s">
        <v>211</v>
      </c>
      <c r="C52" s="191" t="s">
        <v>209</v>
      </c>
      <c r="D52" s="76" t="s">
        <v>17</v>
      </c>
      <c r="E52" s="76">
        <v>16</v>
      </c>
      <c r="F52" s="287">
        <v>8700</v>
      </c>
      <c r="G52" s="259">
        <v>2</v>
      </c>
      <c r="H52" s="194">
        <f t="shared" si="14"/>
        <v>27.723617663999999</v>
      </c>
      <c r="I52" s="195">
        <f t="shared" si="15"/>
        <v>16</v>
      </c>
      <c r="J52" s="273">
        <f t="shared" si="9"/>
        <v>3300</v>
      </c>
      <c r="K52" s="273">
        <f t="shared" si="10"/>
        <v>2</v>
      </c>
      <c r="L52" s="197">
        <f t="shared" si="0"/>
        <v>10.411737599999999</v>
      </c>
      <c r="M52" s="195"/>
      <c r="N52" s="196"/>
      <c r="O52" s="197"/>
      <c r="P52" s="194"/>
      <c r="Q52" s="166" t="str">
        <f t="shared" si="1"/>
        <v xml:space="preserve"> </v>
      </c>
      <c r="R52" s="167">
        <f t="shared" si="11"/>
        <v>0</v>
      </c>
      <c r="S52" s="167">
        <f t="shared" si="27"/>
        <v>0</v>
      </c>
      <c r="T52" s="93" t="str">
        <f t="shared" si="3"/>
        <v xml:space="preserve"> </v>
      </c>
      <c r="U52" s="164">
        <f t="shared" si="4"/>
        <v>16</v>
      </c>
      <c r="V52" s="165">
        <f t="shared" si="28"/>
        <v>12</v>
      </c>
      <c r="W52" s="166">
        <f t="shared" si="29"/>
        <v>16</v>
      </c>
      <c r="X52" s="167">
        <f t="shared" si="35"/>
        <v>450</v>
      </c>
      <c r="Y52" s="167">
        <f t="shared" si="7"/>
        <v>2</v>
      </c>
      <c r="Z52" s="168">
        <f t="shared" si="13"/>
        <v>1.4197823999999999</v>
      </c>
    </row>
    <row r="53" spans="1:26" s="200" customFormat="1" ht="12.75">
      <c r="A53" s="189">
        <v>45</v>
      </c>
      <c r="B53" s="190" t="s">
        <v>211</v>
      </c>
      <c r="C53" s="191" t="s">
        <v>209</v>
      </c>
      <c r="D53" s="76" t="s">
        <v>17</v>
      </c>
      <c r="E53" s="76">
        <v>16</v>
      </c>
      <c r="F53" s="287">
        <v>8800</v>
      </c>
      <c r="G53" s="259">
        <v>3</v>
      </c>
      <c r="H53" s="194">
        <f t="shared" si="14"/>
        <v>42.063419903999993</v>
      </c>
      <c r="I53" s="195">
        <f t="shared" si="15"/>
        <v>16</v>
      </c>
      <c r="J53" s="273">
        <f t="shared" si="9"/>
        <v>3200</v>
      </c>
      <c r="K53" s="273">
        <f t="shared" si="10"/>
        <v>3</v>
      </c>
      <c r="L53" s="197">
        <f t="shared" si="0"/>
        <v>15.144345599999999</v>
      </c>
      <c r="M53" s="195"/>
      <c r="N53" s="196"/>
      <c r="O53" s="197"/>
      <c r="P53" s="194"/>
      <c r="Q53" s="166" t="str">
        <f t="shared" si="1"/>
        <v xml:space="preserve"> </v>
      </c>
      <c r="R53" s="167">
        <f t="shared" si="11"/>
        <v>0</v>
      </c>
      <c r="S53" s="167">
        <f t="shared" si="27"/>
        <v>0</v>
      </c>
      <c r="T53" s="93" t="str">
        <f t="shared" si="3"/>
        <v xml:space="preserve"> </v>
      </c>
      <c r="U53" s="164">
        <f t="shared" si="4"/>
        <v>16</v>
      </c>
      <c r="V53" s="165">
        <f t="shared" si="28"/>
        <v>18</v>
      </c>
      <c r="W53" s="166">
        <f t="shared" si="29"/>
        <v>16</v>
      </c>
      <c r="X53" s="167">
        <f t="shared" si="35"/>
        <v>350</v>
      </c>
      <c r="Y53" s="167">
        <f t="shared" si="7"/>
        <v>3</v>
      </c>
      <c r="Z53" s="168">
        <f t="shared" si="13"/>
        <v>1.6564128</v>
      </c>
    </row>
    <row r="54" spans="1:26" s="200" customFormat="1" ht="12.75">
      <c r="A54" s="189">
        <v>46</v>
      </c>
      <c r="B54" s="190" t="s">
        <v>211</v>
      </c>
      <c r="C54" s="191" t="s">
        <v>209</v>
      </c>
      <c r="D54" s="76" t="s">
        <v>17</v>
      </c>
      <c r="E54" s="76">
        <v>16</v>
      </c>
      <c r="F54" s="287">
        <v>9200</v>
      </c>
      <c r="G54" s="259">
        <v>2</v>
      </c>
      <c r="H54" s="194">
        <f t="shared" si="14"/>
        <v>29.316929024</v>
      </c>
      <c r="I54" s="195">
        <f t="shared" si="15"/>
        <v>16</v>
      </c>
      <c r="J54" s="196">
        <f t="shared" si="9"/>
        <v>2800</v>
      </c>
      <c r="K54" s="196">
        <f t="shared" si="10"/>
        <v>2</v>
      </c>
      <c r="L54" s="197">
        <f t="shared" si="0"/>
        <v>8.8342016000000001</v>
      </c>
      <c r="M54" s="195"/>
      <c r="N54" s="196"/>
      <c r="O54" s="197"/>
      <c r="P54" s="194"/>
      <c r="Q54" s="166" t="str">
        <f t="shared" si="1"/>
        <v xml:space="preserve"> </v>
      </c>
      <c r="R54" s="167">
        <f t="shared" si="11"/>
        <v>0</v>
      </c>
      <c r="S54" s="167">
        <f t="shared" si="27"/>
        <v>0</v>
      </c>
      <c r="T54" s="93" t="str">
        <f t="shared" si="3"/>
        <v xml:space="preserve"> </v>
      </c>
      <c r="U54" s="164">
        <f t="shared" si="4"/>
        <v>16</v>
      </c>
      <c r="V54" s="165">
        <f t="shared" si="28"/>
        <v>10</v>
      </c>
      <c r="W54" s="166">
        <f t="shared" si="29"/>
        <v>16</v>
      </c>
      <c r="X54" s="167">
        <f t="shared" si="35"/>
        <v>425</v>
      </c>
      <c r="Y54" s="167">
        <f t="shared" si="7"/>
        <v>2</v>
      </c>
      <c r="Z54" s="168">
        <f t="shared" si="13"/>
        <v>1.3409055999999999</v>
      </c>
    </row>
    <row r="55" spans="1:26" s="200" customFormat="1" ht="12.75">
      <c r="A55" s="189">
        <v>47</v>
      </c>
      <c r="B55" s="190" t="s">
        <v>211</v>
      </c>
      <c r="C55" s="191" t="s">
        <v>209</v>
      </c>
      <c r="D55" s="76" t="s">
        <v>17</v>
      </c>
      <c r="E55" s="76">
        <v>16</v>
      </c>
      <c r="F55" s="287">
        <v>9700</v>
      </c>
      <c r="G55" s="259">
        <v>2</v>
      </c>
      <c r="H55" s="194">
        <f t="shared" si="14"/>
        <v>30.910240383999998</v>
      </c>
      <c r="I55" s="195">
        <f t="shared" si="15"/>
        <v>16</v>
      </c>
      <c r="J55" s="196">
        <f t="shared" si="9"/>
        <v>2300</v>
      </c>
      <c r="K55" s="196">
        <f t="shared" si="10"/>
        <v>2</v>
      </c>
      <c r="L55" s="197">
        <f t="shared" si="0"/>
        <v>7.2566655999999998</v>
      </c>
      <c r="M55" s="195"/>
      <c r="N55" s="196"/>
      <c r="O55" s="197"/>
      <c r="P55" s="194"/>
      <c r="Q55" s="166" t="str">
        <f t="shared" si="1"/>
        <v xml:space="preserve"> </v>
      </c>
      <c r="R55" s="167">
        <f t="shared" si="11"/>
        <v>0</v>
      </c>
      <c r="S55" s="167">
        <f t="shared" si="27"/>
        <v>0</v>
      </c>
      <c r="T55" s="93" t="str">
        <f t="shared" si="3"/>
        <v xml:space="preserve"> </v>
      </c>
      <c r="U55" s="164">
        <f t="shared" si="4"/>
        <v>16</v>
      </c>
      <c r="V55" s="165">
        <f t="shared" si="28"/>
        <v>8</v>
      </c>
      <c r="W55" s="166">
        <f t="shared" si="29"/>
        <v>16</v>
      </c>
      <c r="X55" s="167">
        <f t="shared" si="35"/>
        <v>400</v>
      </c>
      <c r="Y55" s="167">
        <f t="shared" si="7"/>
        <v>2</v>
      </c>
      <c r="Z55" s="168">
        <f t="shared" si="13"/>
        <v>1.2620288</v>
      </c>
    </row>
    <row r="56" spans="1:26" s="283" customFormat="1" ht="12.75">
      <c r="A56" s="274">
        <v>48</v>
      </c>
      <c r="B56" s="275" t="s">
        <v>211</v>
      </c>
      <c r="C56" s="191" t="s">
        <v>209</v>
      </c>
      <c r="D56" s="76" t="s">
        <v>17</v>
      </c>
      <c r="E56" s="276">
        <v>16</v>
      </c>
      <c r="F56" s="288">
        <v>3150</v>
      </c>
      <c r="G56" s="270">
        <v>1</v>
      </c>
      <c r="H56" s="194">
        <f t="shared" si="14"/>
        <v>5.0189307839999993</v>
      </c>
      <c r="I56" s="278"/>
      <c r="J56" s="273"/>
      <c r="K56" s="273"/>
      <c r="L56" s="279"/>
      <c r="M56" s="278">
        <v>16</v>
      </c>
      <c r="N56" s="273">
        <v>3150</v>
      </c>
      <c r="O56" s="279">
        <v>1</v>
      </c>
      <c r="P56" s="280">
        <f t="shared" ref="P56:P57" si="36">M56*M56*N56*3.14/4*0.00000785*O56*1.01</f>
        <v>5.0189307839999993</v>
      </c>
      <c r="Q56" s="278">
        <v>16</v>
      </c>
      <c r="R56" s="273">
        <f>J52-N56</f>
        <v>150</v>
      </c>
      <c r="S56" s="273">
        <f t="shared" si="27"/>
        <v>1</v>
      </c>
      <c r="T56" s="281">
        <f t="shared" si="3"/>
        <v>0.23663039999999999</v>
      </c>
      <c r="U56" s="278" t="str">
        <f t="shared" si="4"/>
        <v xml:space="preserve"> </v>
      </c>
      <c r="V56" s="273">
        <f t="shared" si="28"/>
        <v>0</v>
      </c>
      <c r="W56" s="278">
        <f t="shared" si="29"/>
        <v>16</v>
      </c>
      <c r="X56" s="273">
        <f t="shared" si="35"/>
        <v>150</v>
      </c>
      <c r="Y56" s="273">
        <f t="shared" si="7"/>
        <v>1</v>
      </c>
      <c r="Z56" s="279">
        <f t="shared" si="13"/>
        <v>0.23663039999999999</v>
      </c>
    </row>
    <row r="57" spans="1:26" s="283" customFormat="1" ht="12.75">
      <c r="A57" s="274">
        <v>49</v>
      </c>
      <c r="B57" s="275" t="s">
        <v>211</v>
      </c>
      <c r="C57" s="191" t="s">
        <v>209</v>
      </c>
      <c r="D57" s="76" t="s">
        <v>17</v>
      </c>
      <c r="E57" s="276">
        <v>16</v>
      </c>
      <c r="F57" s="288">
        <v>3250</v>
      </c>
      <c r="G57" s="270">
        <v>1</v>
      </c>
      <c r="H57" s="194">
        <f t="shared" si="14"/>
        <v>5.1782619199999997</v>
      </c>
      <c r="I57" s="278"/>
      <c r="J57" s="273"/>
      <c r="K57" s="273"/>
      <c r="L57" s="279"/>
      <c r="M57" s="278">
        <v>16</v>
      </c>
      <c r="N57" s="273">
        <v>3250</v>
      </c>
      <c r="O57" s="279">
        <v>1</v>
      </c>
      <c r="P57" s="280">
        <f t="shared" si="36"/>
        <v>5.1782619199999997</v>
      </c>
      <c r="Q57" s="278">
        <v>16</v>
      </c>
      <c r="R57" s="273">
        <f>J51-N57</f>
        <v>150</v>
      </c>
      <c r="S57" s="273">
        <f t="shared" si="27"/>
        <v>1</v>
      </c>
      <c r="T57" s="281">
        <f t="shared" si="3"/>
        <v>0.23663039999999999</v>
      </c>
      <c r="U57" s="278" t="str">
        <f t="shared" si="4"/>
        <v xml:space="preserve"> </v>
      </c>
      <c r="V57" s="273">
        <f t="shared" si="28"/>
        <v>0</v>
      </c>
      <c r="W57" s="278">
        <f t="shared" si="29"/>
        <v>16</v>
      </c>
      <c r="X57" s="273">
        <f t="shared" si="35"/>
        <v>150</v>
      </c>
      <c r="Y57" s="273">
        <f t="shared" si="7"/>
        <v>1</v>
      </c>
      <c r="Z57" s="279">
        <f t="shared" si="13"/>
        <v>0.23663039999999999</v>
      </c>
    </row>
    <row r="58" spans="1:26" s="200" customFormat="1" ht="12.75">
      <c r="A58" s="189">
        <v>50</v>
      </c>
      <c r="B58" s="190" t="s">
        <v>211</v>
      </c>
      <c r="C58" s="191" t="s">
        <v>209</v>
      </c>
      <c r="D58" s="76" t="s">
        <v>17</v>
      </c>
      <c r="E58" s="76">
        <v>16</v>
      </c>
      <c r="F58" s="287">
        <v>9000</v>
      </c>
      <c r="G58" s="259">
        <v>2</v>
      </c>
      <c r="H58" s="194">
        <f t="shared" si="14"/>
        <v>28.679604479999998</v>
      </c>
      <c r="I58" s="195">
        <f t="shared" si="15"/>
        <v>16</v>
      </c>
      <c r="J58" s="273">
        <f t="shared" si="9"/>
        <v>3000</v>
      </c>
      <c r="K58" s="273">
        <f t="shared" si="10"/>
        <v>2</v>
      </c>
      <c r="L58" s="197">
        <f t="shared" ref="L58:L66" si="37">IF(J58&gt;0,$E58*$E58*J58*3.14/4*0.00000785*K58," ")</f>
        <v>9.4652159999999999</v>
      </c>
      <c r="M58" s="195"/>
      <c r="N58" s="196"/>
      <c r="O58" s="197"/>
      <c r="P58" s="194"/>
      <c r="Q58" s="166" t="str">
        <f t="shared" ref="Q58:Q65" si="38">IF(R58&gt;0,E58," ")</f>
        <v xml:space="preserve"> </v>
      </c>
      <c r="R58" s="167">
        <f t="shared" si="11"/>
        <v>0</v>
      </c>
      <c r="S58" s="167">
        <f t="shared" si="27"/>
        <v>0</v>
      </c>
      <c r="T58" s="93" t="str">
        <f t="shared" si="3"/>
        <v xml:space="preserve"> </v>
      </c>
      <c r="U58" s="164">
        <f t="shared" si="4"/>
        <v>16</v>
      </c>
      <c r="V58" s="165">
        <f t="shared" si="28"/>
        <v>12</v>
      </c>
      <c r="W58" s="166">
        <f t="shared" si="29"/>
        <v>16</v>
      </c>
      <c r="X58" s="167">
        <f t="shared" si="35"/>
        <v>150</v>
      </c>
      <c r="Y58" s="167">
        <f t="shared" si="7"/>
        <v>2</v>
      </c>
      <c r="Z58" s="168">
        <f t="shared" si="13"/>
        <v>0.47326079999999998</v>
      </c>
    </row>
    <row r="59" spans="1:26" s="200" customFormat="1" ht="12.75" hidden="1">
      <c r="A59" s="189">
        <v>52</v>
      </c>
      <c r="B59" s="190" t="s">
        <v>211</v>
      </c>
      <c r="C59" s="191" t="s">
        <v>209</v>
      </c>
      <c r="D59" s="76" t="s">
        <v>17</v>
      </c>
      <c r="E59" s="76">
        <v>20</v>
      </c>
      <c r="F59" s="294">
        <v>10050</v>
      </c>
      <c r="G59" s="258">
        <v>2</v>
      </c>
      <c r="H59" s="194">
        <f t="shared" si="14"/>
        <v>50.039934899999999</v>
      </c>
      <c r="I59" s="195">
        <f t="shared" si="15"/>
        <v>20</v>
      </c>
      <c r="J59" s="196">
        <f t="shared" si="9"/>
        <v>1950</v>
      </c>
      <c r="K59" s="196">
        <f t="shared" si="10"/>
        <v>2</v>
      </c>
      <c r="L59" s="197">
        <f t="shared" si="37"/>
        <v>9.6131099999999989</v>
      </c>
      <c r="M59" s="195"/>
      <c r="N59" s="196"/>
      <c r="O59" s="197"/>
      <c r="P59" s="194"/>
      <c r="Q59" s="166" t="str">
        <f t="shared" si="38"/>
        <v xml:space="preserve"> </v>
      </c>
      <c r="R59" s="167">
        <f t="shared" si="11"/>
        <v>0</v>
      </c>
      <c r="S59" s="167">
        <f t="shared" si="27"/>
        <v>0</v>
      </c>
      <c r="T59" s="93" t="str">
        <f t="shared" si="3"/>
        <v xml:space="preserve"> </v>
      </c>
      <c r="U59" s="164">
        <f t="shared" si="4"/>
        <v>20</v>
      </c>
      <c r="V59" s="165">
        <f t="shared" si="28"/>
        <v>6</v>
      </c>
      <c r="W59" s="166">
        <f t="shared" si="29"/>
        <v>20</v>
      </c>
      <c r="X59" s="167">
        <f t="shared" si="35"/>
        <v>150</v>
      </c>
      <c r="Y59" s="167">
        <f t="shared" si="7"/>
        <v>2</v>
      </c>
      <c r="Z59" s="168">
        <f t="shared" si="13"/>
        <v>0.73946999999999996</v>
      </c>
    </row>
    <row r="60" spans="1:26" s="200" customFormat="1" ht="12.75" hidden="1">
      <c r="A60" s="189">
        <v>53</v>
      </c>
      <c r="B60" s="190" t="s">
        <v>211</v>
      </c>
      <c r="C60" s="191" t="s">
        <v>209</v>
      </c>
      <c r="D60" s="76" t="s">
        <v>17</v>
      </c>
      <c r="E60" s="76">
        <v>20</v>
      </c>
      <c r="F60" s="261">
        <v>10300</v>
      </c>
      <c r="G60" s="259">
        <v>1</v>
      </c>
      <c r="H60" s="194">
        <f t="shared" si="14"/>
        <v>25.642354699999999</v>
      </c>
      <c r="I60" s="195">
        <f t="shared" si="15"/>
        <v>20</v>
      </c>
      <c r="J60" s="196">
        <f t="shared" si="9"/>
        <v>1700</v>
      </c>
      <c r="K60" s="196">
        <f t="shared" si="10"/>
        <v>1</v>
      </c>
      <c r="L60" s="197">
        <f t="shared" si="37"/>
        <v>4.1903299999999994</v>
      </c>
      <c r="M60" s="195"/>
      <c r="N60" s="196"/>
      <c r="O60" s="197"/>
      <c r="P60" s="194"/>
      <c r="Q60" s="166" t="str">
        <f t="shared" si="38"/>
        <v xml:space="preserve"> </v>
      </c>
      <c r="R60" s="167">
        <f t="shared" si="11"/>
        <v>0</v>
      </c>
      <c r="S60" s="167">
        <f t="shared" si="27"/>
        <v>0</v>
      </c>
      <c r="T60" s="93" t="str">
        <f t="shared" si="3"/>
        <v xml:space="preserve"> </v>
      </c>
      <c r="U60" s="164">
        <f t="shared" si="4"/>
        <v>20</v>
      </c>
      <c r="V60" s="165">
        <f t="shared" si="28"/>
        <v>2</v>
      </c>
      <c r="W60" s="166">
        <f t="shared" si="29"/>
        <v>20</v>
      </c>
      <c r="X60" s="167">
        <f>IF($R60&gt;0,$R60,IF($U60=25,$J60-(($V60/$K60)*787),IF($U60=20,$J60-(($V60/$K60)*600),IF($U60=16,$J60-(($V60/$K60)*475),0))))</f>
        <v>500</v>
      </c>
      <c r="Y60" s="167">
        <f t="shared" si="7"/>
        <v>1</v>
      </c>
      <c r="Z60" s="168">
        <f t="shared" si="13"/>
        <v>1.2324499999999998</v>
      </c>
    </row>
    <row r="61" spans="1:26" s="200" customFormat="1" ht="12.75" hidden="1">
      <c r="A61" s="189">
        <v>54</v>
      </c>
      <c r="B61" s="190" t="s">
        <v>211</v>
      </c>
      <c r="C61" s="191" t="s">
        <v>209</v>
      </c>
      <c r="D61" s="76" t="s">
        <v>17</v>
      </c>
      <c r="E61" s="76">
        <v>20</v>
      </c>
      <c r="F61" s="261">
        <v>10705</v>
      </c>
      <c r="G61" s="259">
        <v>2</v>
      </c>
      <c r="H61" s="194">
        <f t="shared" si="14"/>
        <v>53.301244089999997</v>
      </c>
      <c r="I61" s="195">
        <f t="shared" si="15"/>
        <v>20</v>
      </c>
      <c r="J61" s="196">
        <f t="shared" si="9"/>
        <v>1295</v>
      </c>
      <c r="K61" s="196">
        <f t="shared" si="10"/>
        <v>2</v>
      </c>
      <c r="L61" s="197">
        <f t="shared" si="37"/>
        <v>6.3840909999999997</v>
      </c>
      <c r="M61" s="195"/>
      <c r="N61" s="196"/>
      <c r="O61" s="197"/>
      <c r="P61" s="194"/>
      <c r="Q61" s="166" t="str">
        <f t="shared" si="38"/>
        <v xml:space="preserve"> </v>
      </c>
      <c r="R61" s="167">
        <f t="shared" si="11"/>
        <v>0</v>
      </c>
      <c r="S61" s="167">
        <f t="shared" si="27"/>
        <v>0</v>
      </c>
      <c r="T61" s="93" t="str">
        <f t="shared" si="3"/>
        <v xml:space="preserve"> </v>
      </c>
      <c r="U61" s="164">
        <f t="shared" si="4"/>
        <v>20</v>
      </c>
      <c r="V61" s="165">
        <f t="shared" si="28"/>
        <v>4</v>
      </c>
      <c r="W61" s="166">
        <f t="shared" si="29"/>
        <v>20</v>
      </c>
      <c r="X61" s="167">
        <f>IF($R61&gt;0,$R61,IF($U61=25,$J61-(($V61/$K61)*787),IF($U61=20,$J61-(($V61/$K61)*600),IF($U61=16,$J61-(($V61/$K61)*475),0))))</f>
        <v>95</v>
      </c>
      <c r="Y61" s="167">
        <f t="shared" si="7"/>
        <v>2</v>
      </c>
      <c r="Z61" s="168">
        <f t="shared" si="13"/>
        <v>0.46833099999999994</v>
      </c>
    </row>
    <row r="62" spans="1:26" s="200" customFormat="1" ht="12.75" hidden="1">
      <c r="A62" s="189">
        <v>55</v>
      </c>
      <c r="B62" s="190" t="s">
        <v>211</v>
      </c>
      <c r="C62" s="191" t="s">
        <v>209</v>
      </c>
      <c r="D62" s="76" t="s">
        <v>17</v>
      </c>
      <c r="E62" s="76">
        <v>20</v>
      </c>
      <c r="F62" s="261">
        <v>10900</v>
      </c>
      <c r="G62" s="259">
        <v>2</v>
      </c>
      <c r="H62" s="194">
        <f t="shared" si="14"/>
        <v>54.272168200000003</v>
      </c>
      <c r="I62" s="195">
        <f t="shared" si="15"/>
        <v>20</v>
      </c>
      <c r="J62" s="196">
        <f t="shared" si="9"/>
        <v>1100</v>
      </c>
      <c r="K62" s="196">
        <f t="shared" si="10"/>
        <v>2</v>
      </c>
      <c r="L62" s="197">
        <f t="shared" si="37"/>
        <v>5.4227799999999995</v>
      </c>
      <c r="M62" s="195"/>
      <c r="N62" s="196"/>
      <c r="O62" s="197"/>
      <c r="P62" s="194"/>
      <c r="Q62" s="166" t="str">
        <f t="shared" si="38"/>
        <v xml:space="preserve"> </v>
      </c>
      <c r="R62" s="167">
        <f t="shared" si="11"/>
        <v>0</v>
      </c>
      <c r="S62" s="167">
        <f t="shared" si="27"/>
        <v>0</v>
      </c>
      <c r="T62" s="93" t="str">
        <f t="shared" si="3"/>
        <v xml:space="preserve"> </v>
      </c>
      <c r="U62" s="164">
        <f t="shared" si="4"/>
        <v>20</v>
      </c>
      <c r="V62" s="165">
        <f t="shared" si="28"/>
        <v>2</v>
      </c>
      <c r="W62" s="166">
        <f t="shared" si="29"/>
        <v>20</v>
      </c>
      <c r="X62" s="167">
        <f>IF($R62&gt;0,$R62,IF($U62=25,$J62-(($V62/$K62)*787),IF($U62=20,$J62-(($V62/$K62)*600),IF($U62=16,$J62-(($V62/$K62)*475),0))))</f>
        <v>500</v>
      </c>
      <c r="Y62" s="167">
        <f t="shared" si="7"/>
        <v>2</v>
      </c>
      <c r="Z62" s="168">
        <f t="shared" si="13"/>
        <v>2.4648999999999996</v>
      </c>
    </row>
    <row r="63" spans="1:26" s="200" customFormat="1" ht="12.75" hidden="1">
      <c r="A63" s="189">
        <v>56</v>
      </c>
      <c r="B63" s="190" t="s">
        <v>211</v>
      </c>
      <c r="C63" s="191" t="s">
        <v>209</v>
      </c>
      <c r="D63" s="76" t="s">
        <v>17</v>
      </c>
      <c r="E63" s="76">
        <v>20</v>
      </c>
      <c r="F63" s="261">
        <v>11600</v>
      </c>
      <c r="G63" s="259">
        <v>4</v>
      </c>
      <c r="H63" s="194">
        <f t="shared" si="14"/>
        <v>115.51507359999999</v>
      </c>
      <c r="I63" s="195" t="str">
        <f>IF(J63&gt;0,$E63," ")</f>
        <v xml:space="preserve"> </v>
      </c>
      <c r="J63" s="196">
        <f>IF($E63=25,IF((12000-$F63)&gt;=787,12000-$F63,0),IF($E63=20,IF((12000-$F63)&gt;=600,12000-$F63,0),IF($E63=16,IF((12000-$F63)&gt;=475,12000-$F63,0),0)))</f>
        <v>0</v>
      </c>
      <c r="K63" s="196">
        <f t="shared" si="10"/>
        <v>0</v>
      </c>
      <c r="L63" s="197" t="str">
        <f t="shared" si="37"/>
        <v xml:space="preserve"> </v>
      </c>
      <c r="M63" s="195"/>
      <c r="N63" s="196"/>
      <c r="O63" s="197"/>
      <c r="P63" s="194"/>
      <c r="Q63" s="166">
        <f t="shared" si="38"/>
        <v>20</v>
      </c>
      <c r="R63" s="167">
        <f t="shared" si="11"/>
        <v>400</v>
      </c>
      <c r="S63" s="167">
        <f t="shared" si="27"/>
        <v>4</v>
      </c>
      <c r="T63" s="93">
        <f t="shared" si="3"/>
        <v>3.9438399999999998</v>
      </c>
      <c r="U63" s="164" t="str">
        <f t="shared" si="4"/>
        <v xml:space="preserve"> </v>
      </c>
      <c r="V63" s="165">
        <f t="shared" si="28"/>
        <v>0</v>
      </c>
      <c r="W63" s="166">
        <f t="shared" si="29"/>
        <v>20</v>
      </c>
      <c r="X63" s="167">
        <f>IF($R63&gt;0,$R63,IF($U63=25,$J63-(($V63/$K63)*787),IF($U63=20,$J63-(($V63/$K63)*600),IF($U63=16,$J63-(($V63/$K63)*475),0))))</f>
        <v>400</v>
      </c>
      <c r="Y63" s="167">
        <f t="shared" si="7"/>
        <v>4</v>
      </c>
      <c r="Z63" s="168">
        <f t="shared" si="13"/>
        <v>3.9438399999999998</v>
      </c>
    </row>
    <row r="64" spans="1:26" s="200" customFormat="1" ht="12.75" hidden="1">
      <c r="A64" s="189">
        <v>57</v>
      </c>
      <c r="B64" s="190" t="s">
        <v>211</v>
      </c>
      <c r="C64" s="191" t="s">
        <v>209</v>
      </c>
      <c r="D64" s="76" t="s">
        <v>17</v>
      </c>
      <c r="E64" s="76">
        <v>20</v>
      </c>
      <c r="F64" s="261">
        <v>6050</v>
      </c>
      <c r="G64" s="259">
        <v>1</v>
      </c>
      <c r="H64" s="194">
        <f t="shared" si="14"/>
        <v>15.06177145</v>
      </c>
      <c r="I64" s="195">
        <f t="shared" ref="I64:I83" si="39">IF(J64&gt;0,$E64," ")</f>
        <v>20</v>
      </c>
      <c r="J64" s="273">
        <f>IF($E64=25,IF((12000-$F64)&gt;=787,12000-$F64,0),IF($E64=20,IF((12000-$F64)&gt;=600,12000-$F64,0),IF($E64=16,IF((12000-$F64)&gt;=475,12000-$F64,0),0)))</f>
        <v>5950</v>
      </c>
      <c r="K64" s="273">
        <f t="shared" si="10"/>
        <v>1</v>
      </c>
      <c r="L64" s="197">
        <f t="shared" si="37"/>
        <v>14.666154999999998</v>
      </c>
      <c r="M64" s="195"/>
      <c r="N64" s="196"/>
      <c r="O64" s="197"/>
      <c r="P64" s="194"/>
      <c r="Q64" s="166" t="str">
        <f t="shared" si="38"/>
        <v xml:space="preserve"> </v>
      </c>
      <c r="R64" s="167">
        <f>IF($E64=25,IF((12000-$F64)&lt;787,12000-$F64,0),IF($E64=20,IF((12000-$F64)&lt;600,12000-$F64,0),IF($E64=16,IF((12000-$F64)&lt;475,12000-$F64,0),0)))</f>
        <v>0</v>
      </c>
      <c r="S64" s="167">
        <f t="shared" si="27"/>
        <v>0</v>
      </c>
      <c r="T64" s="93" t="str">
        <f t="shared" si="3"/>
        <v xml:space="preserve"> </v>
      </c>
      <c r="U64" s="164"/>
      <c r="V64" s="165"/>
      <c r="W64" s="166"/>
      <c r="X64" s="167"/>
      <c r="Y64" s="167"/>
      <c r="Z64" s="168"/>
    </row>
    <row r="65" spans="1:26" s="200" customFormat="1" ht="12.75" hidden="1">
      <c r="A65" s="189">
        <v>58</v>
      </c>
      <c r="B65" s="190" t="s">
        <v>211</v>
      </c>
      <c r="C65" s="191" t="s">
        <v>209</v>
      </c>
      <c r="D65" s="76" t="s">
        <v>17</v>
      </c>
      <c r="E65" s="76">
        <v>20</v>
      </c>
      <c r="F65" s="261">
        <v>9000</v>
      </c>
      <c r="G65" s="259">
        <v>4</v>
      </c>
      <c r="H65" s="194">
        <f t="shared" si="14"/>
        <v>89.623763999999994</v>
      </c>
      <c r="I65" s="195">
        <f t="shared" si="39"/>
        <v>20</v>
      </c>
      <c r="J65" s="273">
        <f>IF($E65=25,IF((12000-$F65)&gt;=787,12000-$F65,0),IF($E65=20,IF((12000-$F65)&gt;=600,12000-$F65,0),IF($E65=16,IF((12000-$F65)&gt;=475,12000-$F65,0),0)))</f>
        <v>3000</v>
      </c>
      <c r="K65" s="273">
        <f t="shared" si="10"/>
        <v>4</v>
      </c>
      <c r="L65" s="197">
        <f t="shared" si="37"/>
        <v>29.578799999999998</v>
      </c>
      <c r="M65" s="195"/>
      <c r="N65" s="196"/>
      <c r="O65" s="197"/>
      <c r="P65" s="194"/>
      <c r="Q65" s="166" t="str">
        <f t="shared" si="38"/>
        <v xml:space="preserve"> </v>
      </c>
      <c r="R65" s="167">
        <f t="shared" si="11"/>
        <v>0</v>
      </c>
      <c r="S65" s="167">
        <f t="shared" si="27"/>
        <v>0</v>
      </c>
      <c r="T65" s="93" t="str">
        <f t="shared" si="3"/>
        <v xml:space="preserve"> </v>
      </c>
      <c r="U65" s="164"/>
      <c r="V65" s="165"/>
      <c r="W65" s="166"/>
      <c r="X65" s="167"/>
      <c r="Y65" s="167"/>
      <c r="Z65" s="168"/>
    </row>
    <row r="66" spans="1:26" s="283" customFormat="1" ht="12.75" hidden="1">
      <c r="A66" s="274">
        <v>59</v>
      </c>
      <c r="B66" s="275" t="s">
        <v>211</v>
      </c>
      <c r="C66" s="191" t="s">
        <v>209</v>
      </c>
      <c r="D66" s="76" t="s">
        <v>17</v>
      </c>
      <c r="E66" s="276">
        <v>20</v>
      </c>
      <c r="F66" s="277">
        <v>2850</v>
      </c>
      <c r="G66" s="270">
        <v>1</v>
      </c>
      <c r="H66" s="194">
        <f t="shared" si="14"/>
        <v>7.0952146499999991</v>
      </c>
      <c r="I66" s="278"/>
      <c r="J66" s="273"/>
      <c r="K66" s="273"/>
      <c r="L66" s="279" t="str">
        <f t="shared" si="37"/>
        <v xml:space="preserve"> </v>
      </c>
      <c r="M66" s="278">
        <v>20</v>
      </c>
      <c r="N66" s="273">
        <v>2850</v>
      </c>
      <c r="O66" s="279">
        <v>1</v>
      </c>
      <c r="P66" s="280"/>
      <c r="Q66" s="278" t="s">
        <v>355</v>
      </c>
      <c r="R66" s="273">
        <f>J65-N66</f>
        <v>150</v>
      </c>
      <c r="S66" s="273">
        <f t="shared" si="27"/>
        <v>1</v>
      </c>
      <c r="T66" s="281">
        <f t="shared" si="3"/>
        <v>0.36973499999999998</v>
      </c>
      <c r="U66" s="278" t="str">
        <f t="shared" si="4"/>
        <v xml:space="preserve"> </v>
      </c>
      <c r="V66" s="273">
        <f>IF($E66=25,IF(J66&gt;0, INT(J66/787)*K66,0),IF($E66=20,IF(J66&gt;0, INT(J66/600)*K66,0),IF($E66=16,IF(J66&gt;0, INT(J66/475)*K66,0),0)))</f>
        <v>0</v>
      </c>
      <c r="W66" s="278">
        <f>IF(X66&gt;0,E66," ")</f>
        <v>20</v>
      </c>
      <c r="X66" s="273">
        <f>IF(R66&gt;0,R66,IF(U66=25,J66-((V66/K66)*787),IF(U66=20,J66-((V66/K66)*600),IF(U66=16,J66-((V66/K66)*475),0))))</f>
        <v>150</v>
      </c>
      <c r="Y66" s="273">
        <f t="shared" si="7"/>
        <v>1</v>
      </c>
      <c r="Z66" s="279">
        <f t="shared" si="13"/>
        <v>0.36973499999999998</v>
      </c>
    </row>
    <row r="67" spans="1:26" s="283" customFormat="1" ht="12.75" hidden="1">
      <c r="A67" s="274">
        <v>60</v>
      </c>
      <c r="B67" s="275" t="s">
        <v>211</v>
      </c>
      <c r="C67" s="191" t="s">
        <v>209</v>
      </c>
      <c r="D67" s="76" t="s">
        <v>17</v>
      </c>
      <c r="E67" s="276">
        <v>20</v>
      </c>
      <c r="F67" s="277">
        <v>2950</v>
      </c>
      <c r="G67" s="270">
        <v>3</v>
      </c>
      <c r="H67" s="194">
        <f t="shared" si="14"/>
        <v>22.03250865</v>
      </c>
      <c r="I67" s="278"/>
      <c r="J67" s="273"/>
      <c r="K67" s="273"/>
      <c r="L67" s="279"/>
      <c r="M67" s="278">
        <v>20</v>
      </c>
      <c r="N67" s="273">
        <v>2950</v>
      </c>
      <c r="O67" s="279">
        <v>3</v>
      </c>
      <c r="P67" s="280"/>
      <c r="Q67" s="278">
        <v>20</v>
      </c>
      <c r="R67" s="273">
        <f>J65-N67</f>
        <v>50</v>
      </c>
      <c r="S67" s="273">
        <f t="shared" si="27"/>
        <v>3</v>
      </c>
      <c r="T67" s="281">
        <f t="shared" si="3"/>
        <v>0.36973499999999998</v>
      </c>
      <c r="U67" s="278" t="str">
        <f t="shared" si="4"/>
        <v xml:space="preserve"> </v>
      </c>
      <c r="V67" s="273">
        <f>IF($E67=25,IF(J67&gt;0, INT(J67/787)*K67,0),IF($E67=20,IF(J67&gt;0, INT(J67/600)*K67,0),IF($E67=16,IF(J67&gt;0, INT(J67/475)*K67,0),0)))</f>
        <v>0</v>
      </c>
      <c r="W67" s="278">
        <f>IF(X67&gt;0,E67," ")</f>
        <v>20</v>
      </c>
      <c r="X67" s="273">
        <f>IF(R67&gt;0,R67,IF(U67=25,J67-((V67/K67)*787),IF(U67=20,J67-((V67/K67)*600),IF(U67=16,J67-((V67/K67)*475),0))))</f>
        <v>50</v>
      </c>
      <c r="Y67" s="273">
        <f t="shared" si="7"/>
        <v>3</v>
      </c>
      <c r="Z67" s="279">
        <f t="shared" si="13"/>
        <v>0.36973499999999998</v>
      </c>
    </row>
    <row r="68" spans="1:26" s="283" customFormat="1" ht="12.75" hidden="1">
      <c r="A68" s="274">
        <v>61</v>
      </c>
      <c r="B68" s="275" t="s">
        <v>211</v>
      </c>
      <c r="C68" s="191" t="s">
        <v>209</v>
      </c>
      <c r="D68" s="76" t="s">
        <v>17</v>
      </c>
      <c r="E68" s="276">
        <v>20</v>
      </c>
      <c r="F68" s="277">
        <v>3000</v>
      </c>
      <c r="G68" s="270">
        <v>6</v>
      </c>
      <c r="H68" s="194">
        <f t="shared" si="14"/>
        <v>44.811881999999997</v>
      </c>
      <c r="I68" s="278"/>
      <c r="J68" s="273"/>
      <c r="K68" s="273"/>
      <c r="L68" s="279"/>
      <c r="M68" s="278">
        <v>20</v>
      </c>
      <c r="N68" s="273">
        <v>3000</v>
      </c>
      <c r="O68" s="279">
        <v>6</v>
      </c>
      <c r="P68" s="280"/>
      <c r="Q68" s="278"/>
      <c r="R68" s="273">
        <f t="shared" si="11"/>
        <v>0</v>
      </c>
      <c r="S68" s="273">
        <f t="shared" si="27"/>
        <v>0</v>
      </c>
      <c r="T68" s="281" t="str">
        <f t="shared" si="3"/>
        <v xml:space="preserve"> </v>
      </c>
      <c r="U68" s="278"/>
      <c r="V68" s="273"/>
      <c r="W68" s="278" t="str">
        <f>IF(X68&gt;0,E68," ")</f>
        <v xml:space="preserve"> </v>
      </c>
      <c r="X68" s="273"/>
      <c r="Y68" s="273"/>
      <c r="Z68" s="279" t="str">
        <f t="shared" si="13"/>
        <v xml:space="preserve"> </v>
      </c>
    </row>
    <row r="69" spans="1:26" s="200" customFormat="1" ht="12.75" hidden="1">
      <c r="A69" s="189">
        <v>62</v>
      </c>
      <c r="B69" s="190" t="s">
        <v>211</v>
      </c>
      <c r="C69" s="191" t="s">
        <v>209</v>
      </c>
      <c r="D69" s="76" t="s">
        <v>17</v>
      </c>
      <c r="E69" s="76">
        <v>20</v>
      </c>
      <c r="F69" s="261">
        <v>3260</v>
      </c>
      <c r="G69" s="259">
        <v>1</v>
      </c>
      <c r="H69" s="194">
        <f t="shared" si="14"/>
        <v>8.1159297399999986</v>
      </c>
      <c r="I69" s="195">
        <f t="shared" si="39"/>
        <v>20</v>
      </c>
      <c r="J69" s="273">
        <f t="shared" si="9"/>
        <v>8740</v>
      </c>
      <c r="K69" s="273">
        <f t="shared" si="10"/>
        <v>1</v>
      </c>
      <c r="L69" s="197">
        <f>IF(J69&gt;0,$E69*$E69*J69*3.14/4*0.00000785*K69," ")</f>
        <v>21.543225999999997</v>
      </c>
      <c r="M69" s="195"/>
      <c r="N69" s="196"/>
      <c r="O69" s="197"/>
      <c r="P69" s="194"/>
      <c r="Q69" s="166" t="str">
        <f>IF(R69&gt;0,E69," ")</f>
        <v xml:space="preserve"> </v>
      </c>
      <c r="R69" s="167">
        <f t="shared" si="11"/>
        <v>0</v>
      </c>
      <c r="S69" s="167">
        <f t="shared" si="27"/>
        <v>0</v>
      </c>
      <c r="T69" s="93" t="str">
        <f t="shared" si="3"/>
        <v xml:space="preserve"> </v>
      </c>
      <c r="U69" s="164"/>
      <c r="V69" s="165"/>
      <c r="W69" s="166"/>
      <c r="X69" s="167"/>
      <c r="Y69" s="167"/>
      <c r="Z69" s="168"/>
    </row>
    <row r="70" spans="1:26" s="283" customFormat="1" ht="12.75" hidden="1">
      <c r="A70" s="274">
        <v>63</v>
      </c>
      <c r="B70" s="275" t="s">
        <v>211</v>
      </c>
      <c r="C70" s="191" t="s">
        <v>209</v>
      </c>
      <c r="D70" s="76" t="s">
        <v>17</v>
      </c>
      <c r="E70" s="276">
        <v>20</v>
      </c>
      <c r="F70" s="277">
        <v>3400</v>
      </c>
      <c r="G70" s="270">
        <v>1</v>
      </c>
      <c r="H70" s="194">
        <f t="shared" si="14"/>
        <v>8.4644665999999997</v>
      </c>
      <c r="I70" s="278"/>
      <c r="J70" s="273"/>
      <c r="K70" s="273"/>
      <c r="L70" s="279"/>
      <c r="M70" s="278">
        <f t="shared" ref="M70" si="40">IF(N70&gt;0,$E70," ")</f>
        <v>20</v>
      </c>
      <c r="N70" s="273">
        <v>3400</v>
      </c>
      <c r="O70" s="273">
        <v>1</v>
      </c>
      <c r="P70" s="280"/>
      <c r="Q70" s="278">
        <v>20</v>
      </c>
      <c r="R70" s="273">
        <f>J64-N70</f>
        <v>2550</v>
      </c>
      <c r="S70" s="273">
        <f t="shared" si="27"/>
        <v>1</v>
      </c>
      <c r="T70" s="281">
        <f t="shared" si="3"/>
        <v>6.2854949999999992</v>
      </c>
      <c r="U70" s="278">
        <v>20</v>
      </c>
      <c r="V70" s="273">
        <f>R70/600</f>
        <v>4.25</v>
      </c>
      <c r="W70" s="278">
        <f>IF(X70&gt;0,E70," ")</f>
        <v>20</v>
      </c>
      <c r="X70" s="273">
        <v>150</v>
      </c>
      <c r="Y70" s="273">
        <f t="shared" si="7"/>
        <v>1</v>
      </c>
      <c r="Z70" s="279">
        <f t="shared" si="13"/>
        <v>0.36973499999999998</v>
      </c>
    </row>
    <row r="71" spans="1:26" s="200" customFormat="1" ht="12.75" hidden="1">
      <c r="A71" s="189">
        <v>64</v>
      </c>
      <c r="B71" s="190" t="s">
        <v>211</v>
      </c>
      <c r="C71" s="191"/>
      <c r="D71" s="76"/>
      <c r="E71" s="76">
        <v>20</v>
      </c>
      <c r="F71" s="261">
        <v>9000</v>
      </c>
      <c r="G71" s="259">
        <v>6</v>
      </c>
      <c r="H71" s="194">
        <f t="shared" si="14"/>
        <v>134.43564599999999</v>
      </c>
      <c r="I71" s="195">
        <f t="shared" ref="I71" si="41">IF(J71&gt;0,$E71," ")</f>
        <v>20</v>
      </c>
      <c r="J71" s="273">
        <f t="shared" si="9"/>
        <v>3000</v>
      </c>
      <c r="K71" s="273">
        <f t="shared" ref="K71" si="42">IF(J71&gt;0,G71,0)</f>
        <v>6</v>
      </c>
      <c r="L71" s="197">
        <f t="shared" ref="L71:L102" si="43">IF(J71&gt;0,$E71*$E71*J71*3.14/4*0.00000785*K71," ")</f>
        <v>44.368199999999995</v>
      </c>
      <c r="M71" s="195"/>
      <c r="N71" s="196"/>
      <c r="O71" s="197"/>
      <c r="P71" s="194"/>
      <c r="Q71" s="166"/>
      <c r="R71" s="167"/>
      <c r="S71" s="167"/>
      <c r="T71" s="93"/>
      <c r="U71" s="164"/>
      <c r="V71" s="165"/>
      <c r="W71" s="166"/>
      <c r="X71" s="167"/>
      <c r="Y71" s="167"/>
      <c r="Z71" s="168"/>
    </row>
    <row r="72" spans="1:26" s="200" customFormat="1" ht="12.75" hidden="1">
      <c r="A72" s="189">
        <v>64</v>
      </c>
      <c r="B72" s="190" t="s">
        <v>211</v>
      </c>
      <c r="C72" s="191" t="s">
        <v>209</v>
      </c>
      <c r="D72" s="76" t="s">
        <v>17</v>
      </c>
      <c r="E72" s="76">
        <v>20</v>
      </c>
      <c r="F72" s="261">
        <v>9000</v>
      </c>
      <c r="G72" s="259">
        <v>6</v>
      </c>
      <c r="H72" s="194">
        <f t="shared" si="14"/>
        <v>134.43564599999999</v>
      </c>
      <c r="I72" s="195">
        <f t="shared" si="39"/>
        <v>20</v>
      </c>
      <c r="J72" s="273">
        <f t="shared" si="9"/>
        <v>3000</v>
      </c>
      <c r="K72" s="273">
        <f t="shared" si="10"/>
        <v>6</v>
      </c>
      <c r="L72" s="197">
        <f t="shared" si="43"/>
        <v>44.368199999999995</v>
      </c>
      <c r="M72" s="195"/>
      <c r="N72" s="196"/>
      <c r="O72" s="197"/>
      <c r="P72" s="194"/>
      <c r="Q72" s="166" t="str">
        <f t="shared" ref="Q72:Q103" si="44">IF(R72&gt;0,E72," ")</f>
        <v xml:space="preserve"> </v>
      </c>
      <c r="R72" s="167">
        <f t="shared" si="11"/>
        <v>0</v>
      </c>
      <c r="S72" s="167">
        <f t="shared" ref="S72:S103" si="45">IF(R72&gt;0,G72,0)</f>
        <v>0</v>
      </c>
      <c r="T72" s="93" t="str">
        <f t="shared" si="3"/>
        <v xml:space="preserve"> </v>
      </c>
      <c r="U72" s="164">
        <f t="shared" si="4"/>
        <v>20</v>
      </c>
      <c r="V72" s="165">
        <f t="shared" ref="V72:V103" si="46">IF($E72=25,IF(J72&gt;0, INT(J72/787)*K72,0),IF($E72=20,IF(J72&gt;0, INT(J72/600)*K72,0),IF($E72=16,IF(J72&gt;0, INT(J72/475)*K72,0),0)))</f>
        <v>30</v>
      </c>
      <c r="W72" s="166" t="str">
        <f t="shared" ref="W72:W103" si="47">IF(X72&gt;0,E72," ")</f>
        <v xml:space="preserve"> </v>
      </c>
      <c r="X72" s="167">
        <f t="shared" ref="X72:X80" si="48">IF(R72&gt;0,R72,IF(U72=25,J72-((V72/K72)*787),IF(U72=20,J72-((V72/K72)*600),IF(U72=16,J72-((V72/K72)*475),0))))</f>
        <v>0</v>
      </c>
      <c r="Y72" s="167">
        <f t="shared" si="7"/>
        <v>0</v>
      </c>
      <c r="Z72" s="168" t="str">
        <f t="shared" si="13"/>
        <v xml:space="preserve"> </v>
      </c>
    </row>
    <row r="73" spans="1:26" s="200" customFormat="1" ht="12.75" hidden="1">
      <c r="A73" s="189">
        <v>65</v>
      </c>
      <c r="B73" s="190" t="s">
        <v>211</v>
      </c>
      <c r="C73" s="191" t="s">
        <v>209</v>
      </c>
      <c r="D73" s="76" t="s">
        <v>212</v>
      </c>
      <c r="E73" s="76"/>
      <c r="F73" s="152"/>
      <c r="G73" s="152"/>
      <c r="H73" s="194">
        <f t="shared" si="14"/>
        <v>0</v>
      </c>
      <c r="I73" s="195" t="str">
        <f t="shared" si="39"/>
        <v xml:space="preserve"> </v>
      </c>
      <c r="J73" s="196">
        <f t="shared" si="9"/>
        <v>0</v>
      </c>
      <c r="K73" s="196">
        <f t="shared" si="10"/>
        <v>0</v>
      </c>
      <c r="L73" s="197" t="str">
        <f t="shared" si="43"/>
        <v xml:space="preserve"> </v>
      </c>
      <c r="M73" s="195"/>
      <c r="N73" s="196"/>
      <c r="O73" s="197"/>
      <c r="P73" s="194"/>
      <c r="Q73" s="166" t="str">
        <f t="shared" si="44"/>
        <v xml:space="preserve"> </v>
      </c>
      <c r="R73" s="167">
        <f t="shared" si="11"/>
        <v>0</v>
      </c>
      <c r="S73" s="167">
        <f t="shared" si="45"/>
        <v>0</v>
      </c>
      <c r="T73" s="93" t="str">
        <f t="shared" ref="T73:T136" si="49">IF(R73&gt;0,$E73*$E73*R73*3.14/4*0.00000785*S73," ")</f>
        <v xml:space="preserve"> </v>
      </c>
      <c r="U73" s="164" t="str">
        <f t="shared" si="4"/>
        <v xml:space="preserve"> </v>
      </c>
      <c r="V73" s="165">
        <f t="shared" si="46"/>
        <v>0</v>
      </c>
      <c r="W73" s="166" t="str">
        <f t="shared" si="47"/>
        <v xml:space="preserve"> </v>
      </c>
      <c r="X73" s="167">
        <f t="shared" si="48"/>
        <v>0</v>
      </c>
      <c r="Y73" s="167">
        <f t="shared" ref="Y73:Y89" si="50">IF(X73&gt;0,K73+S73,0)</f>
        <v>0</v>
      </c>
      <c r="Z73" s="168" t="str">
        <f t="shared" si="13"/>
        <v xml:space="preserve"> </v>
      </c>
    </row>
    <row r="74" spans="1:26" s="200" customFormat="1" ht="12.75" hidden="1">
      <c r="A74" s="189">
        <v>66</v>
      </c>
      <c r="B74" s="190" t="s">
        <v>211</v>
      </c>
      <c r="C74" s="191" t="s">
        <v>209</v>
      </c>
      <c r="D74" s="76" t="s">
        <v>17</v>
      </c>
      <c r="E74" s="76">
        <v>25</v>
      </c>
      <c r="F74" s="294">
        <v>10000</v>
      </c>
      <c r="G74" s="258">
        <v>4</v>
      </c>
      <c r="H74" s="194">
        <f t="shared" si="14"/>
        <v>155.59681249999997</v>
      </c>
      <c r="I74" s="195">
        <f t="shared" si="39"/>
        <v>25</v>
      </c>
      <c r="J74" s="196">
        <f t="shared" si="9"/>
        <v>2000</v>
      </c>
      <c r="K74" s="196">
        <f t="shared" si="10"/>
        <v>4</v>
      </c>
      <c r="L74" s="197">
        <f t="shared" si="43"/>
        <v>30.811249999999998</v>
      </c>
      <c r="M74" s="195"/>
      <c r="N74" s="196"/>
      <c r="O74" s="197"/>
      <c r="P74" s="194"/>
      <c r="Q74" s="166" t="str">
        <f t="shared" si="44"/>
        <v xml:space="preserve"> </v>
      </c>
      <c r="R74" s="167">
        <f t="shared" si="11"/>
        <v>0</v>
      </c>
      <c r="S74" s="167">
        <f t="shared" si="45"/>
        <v>0</v>
      </c>
      <c r="T74" s="93" t="str">
        <f t="shared" si="49"/>
        <v xml:space="preserve"> </v>
      </c>
      <c r="U74" s="164">
        <f t="shared" si="4"/>
        <v>25</v>
      </c>
      <c r="V74" s="165">
        <f t="shared" si="46"/>
        <v>8</v>
      </c>
      <c r="W74" s="166">
        <f t="shared" si="47"/>
        <v>25</v>
      </c>
      <c r="X74" s="167">
        <f t="shared" si="48"/>
        <v>426</v>
      </c>
      <c r="Y74" s="167">
        <f t="shared" si="50"/>
        <v>4</v>
      </c>
      <c r="Z74" s="168">
        <f t="shared" si="13"/>
        <v>6.5627962499999999</v>
      </c>
    </row>
    <row r="75" spans="1:26" s="200" customFormat="1" ht="12.75" hidden="1">
      <c r="A75" s="189">
        <v>67</v>
      </c>
      <c r="B75" s="190" t="s">
        <v>211</v>
      </c>
      <c r="C75" s="191" t="s">
        <v>209</v>
      </c>
      <c r="D75" s="76" t="s">
        <v>17</v>
      </c>
      <c r="E75" s="76">
        <v>25</v>
      </c>
      <c r="F75" s="261">
        <v>10350</v>
      </c>
      <c r="G75" s="259">
        <v>2</v>
      </c>
      <c r="H75" s="194">
        <f t="shared" si="14"/>
        <v>80.521350468750001</v>
      </c>
      <c r="I75" s="195">
        <f t="shared" si="39"/>
        <v>25</v>
      </c>
      <c r="J75" s="196">
        <f t="shared" si="9"/>
        <v>1650</v>
      </c>
      <c r="K75" s="196">
        <f t="shared" si="10"/>
        <v>2</v>
      </c>
      <c r="L75" s="197">
        <f t="shared" si="43"/>
        <v>12.709640624999999</v>
      </c>
      <c r="M75" s="195"/>
      <c r="N75" s="196"/>
      <c r="O75" s="197"/>
      <c r="P75" s="194"/>
      <c r="Q75" s="166" t="str">
        <f t="shared" si="44"/>
        <v xml:space="preserve"> </v>
      </c>
      <c r="R75" s="167">
        <f t="shared" si="11"/>
        <v>0</v>
      </c>
      <c r="S75" s="167">
        <f t="shared" si="45"/>
        <v>0</v>
      </c>
      <c r="T75" s="93" t="str">
        <f t="shared" si="49"/>
        <v xml:space="preserve"> </v>
      </c>
      <c r="U75" s="164">
        <f t="shared" si="4"/>
        <v>25</v>
      </c>
      <c r="V75" s="165">
        <f t="shared" si="46"/>
        <v>4</v>
      </c>
      <c r="W75" s="166">
        <f t="shared" si="47"/>
        <v>25</v>
      </c>
      <c r="X75" s="167">
        <f t="shared" si="48"/>
        <v>76</v>
      </c>
      <c r="Y75" s="167">
        <f t="shared" si="50"/>
        <v>2</v>
      </c>
      <c r="Z75" s="168">
        <f t="shared" si="13"/>
        <v>0.58541374999999995</v>
      </c>
    </row>
    <row r="76" spans="1:26" s="200" customFormat="1" ht="12.75" hidden="1">
      <c r="A76" s="189">
        <v>68</v>
      </c>
      <c r="B76" s="190" t="s">
        <v>211</v>
      </c>
      <c r="C76" s="191" t="s">
        <v>209</v>
      </c>
      <c r="D76" s="76" t="s">
        <v>17</v>
      </c>
      <c r="E76" s="76">
        <v>25</v>
      </c>
      <c r="F76" s="261">
        <v>10400</v>
      </c>
      <c r="G76" s="259">
        <v>2</v>
      </c>
      <c r="H76" s="194">
        <f t="shared" si="14"/>
        <v>80.910342499999985</v>
      </c>
      <c r="I76" s="195">
        <f t="shared" si="39"/>
        <v>25</v>
      </c>
      <c r="J76" s="196">
        <f t="shared" si="9"/>
        <v>1600</v>
      </c>
      <c r="K76" s="196">
        <f t="shared" si="10"/>
        <v>2</v>
      </c>
      <c r="L76" s="197">
        <f t="shared" si="43"/>
        <v>12.324499999999999</v>
      </c>
      <c r="M76" s="195"/>
      <c r="N76" s="196"/>
      <c r="O76" s="197"/>
      <c r="P76" s="194"/>
      <c r="Q76" s="166" t="str">
        <f t="shared" si="44"/>
        <v xml:space="preserve"> </v>
      </c>
      <c r="R76" s="167">
        <f t="shared" si="11"/>
        <v>0</v>
      </c>
      <c r="S76" s="167">
        <f t="shared" si="45"/>
        <v>0</v>
      </c>
      <c r="T76" s="93" t="str">
        <f t="shared" si="49"/>
        <v xml:space="preserve"> </v>
      </c>
      <c r="U76" s="164">
        <f t="shared" si="4"/>
        <v>25</v>
      </c>
      <c r="V76" s="165">
        <f t="shared" si="46"/>
        <v>4</v>
      </c>
      <c r="W76" s="166">
        <f t="shared" si="47"/>
        <v>25</v>
      </c>
      <c r="X76" s="167">
        <f t="shared" si="48"/>
        <v>26</v>
      </c>
      <c r="Y76" s="167">
        <f t="shared" si="50"/>
        <v>2</v>
      </c>
      <c r="Z76" s="168">
        <f t="shared" si="13"/>
        <v>0.200273125</v>
      </c>
    </row>
    <row r="77" spans="1:26" s="200" customFormat="1" ht="12.75" hidden="1">
      <c r="A77" s="189">
        <v>69</v>
      </c>
      <c r="B77" s="190" t="s">
        <v>211</v>
      </c>
      <c r="C77" s="191" t="s">
        <v>209</v>
      </c>
      <c r="D77" s="76" t="s">
        <v>17</v>
      </c>
      <c r="E77" s="76">
        <v>25</v>
      </c>
      <c r="F77" s="261">
        <v>10450</v>
      </c>
      <c r="G77" s="259">
        <v>1</v>
      </c>
      <c r="H77" s="194">
        <f t="shared" si="14"/>
        <v>40.649667265624998</v>
      </c>
      <c r="I77" s="195">
        <f t="shared" si="39"/>
        <v>25</v>
      </c>
      <c r="J77" s="196">
        <f t="shared" si="9"/>
        <v>1550</v>
      </c>
      <c r="K77" s="196">
        <f t="shared" si="10"/>
        <v>1</v>
      </c>
      <c r="L77" s="197">
        <f t="shared" si="43"/>
        <v>5.9696796874999993</v>
      </c>
      <c r="M77" s="195"/>
      <c r="N77" s="196"/>
      <c r="O77" s="197"/>
      <c r="P77" s="194"/>
      <c r="Q77" s="166" t="str">
        <f t="shared" si="44"/>
        <v xml:space="preserve"> </v>
      </c>
      <c r="R77" s="167">
        <f t="shared" si="11"/>
        <v>0</v>
      </c>
      <c r="S77" s="167">
        <f t="shared" si="45"/>
        <v>0</v>
      </c>
      <c r="T77" s="93" t="str">
        <f t="shared" si="49"/>
        <v xml:space="preserve"> </v>
      </c>
      <c r="U77" s="164">
        <f t="shared" si="4"/>
        <v>25</v>
      </c>
      <c r="V77" s="165">
        <f t="shared" si="46"/>
        <v>1</v>
      </c>
      <c r="W77" s="166">
        <f t="shared" si="47"/>
        <v>25</v>
      </c>
      <c r="X77" s="167">
        <f t="shared" si="48"/>
        <v>763</v>
      </c>
      <c r="Y77" s="167">
        <f t="shared" si="50"/>
        <v>1</v>
      </c>
      <c r="Z77" s="168">
        <f t="shared" si="13"/>
        <v>2.9386229687499998</v>
      </c>
    </row>
    <row r="78" spans="1:26" s="200" customFormat="1" ht="12.75" hidden="1">
      <c r="A78" s="189">
        <v>70</v>
      </c>
      <c r="B78" s="190" t="s">
        <v>211</v>
      </c>
      <c r="C78" s="191" t="s">
        <v>209</v>
      </c>
      <c r="D78" s="76" t="s">
        <v>17</v>
      </c>
      <c r="E78" s="76">
        <v>25</v>
      </c>
      <c r="F78" s="261">
        <v>10650</v>
      </c>
      <c r="G78" s="259">
        <v>1</v>
      </c>
      <c r="H78" s="194">
        <f t="shared" si="14"/>
        <v>41.427651328124995</v>
      </c>
      <c r="I78" s="195">
        <f t="shared" si="39"/>
        <v>25</v>
      </c>
      <c r="J78" s="196">
        <f t="shared" si="9"/>
        <v>1350</v>
      </c>
      <c r="K78" s="196">
        <f t="shared" si="10"/>
        <v>1</v>
      </c>
      <c r="L78" s="197">
        <f t="shared" si="43"/>
        <v>5.1993984374999993</v>
      </c>
      <c r="M78" s="195"/>
      <c r="N78" s="196"/>
      <c r="O78" s="197"/>
      <c r="P78" s="194"/>
      <c r="Q78" s="166" t="str">
        <f t="shared" si="44"/>
        <v xml:space="preserve"> </v>
      </c>
      <c r="R78" s="167">
        <f t="shared" si="11"/>
        <v>0</v>
      </c>
      <c r="S78" s="167">
        <f t="shared" si="45"/>
        <v>0</v>
      </c>
      <c r="T78" s="93" t="str">
        <f t="shared" si="49"/>
        <v xml:space="preserve"> </v>
      </c>
      <c r="U78" s="164">
        <f t="shared" si="4"/>
        <v>25</v>
      </c>
      <c r="V78" s="165">
        <f t="shared" si="46"/>
        <v>1</v>
      </c>
      <c r="W78" s="166">
        <f t="shared" si="47"/>
        <v>25</v>
      </c>
      <c r="X78" s="167">
        <f t="shared" si="48"/>
        <v>563</v>
      </c>
      <c r="Y78" s="167">
        <f t="shared" si="50"/>
        <v>1</v>
      </c>
      <c r="Z78" s="168">
        <f t="shared" si="13"/>
        <v>2.1683417187499998</v>
      </c>
    </row>
    <row r="79" spans="1:26" s="200" customFormat="1" ht="12.75" hidden="1">
      <c r="A79" s="189">
        <v>71</v>
      </c>
      <c r="B79" s="190" t="s">
        <v>211</v>
      </c>
      <c r="C79" s="191" t="s">
        <v>209</v>
      </c>
      <c r="D79" s="76" t="s">
        <v>17</v>
      </c>
      <c r="E79" s="76">
        <v>25</v>
      </c>
      <c r="F79" s="261">
        <v>11400</v>
      </c>
      <c r="G79" s="259">
        <v>1</v>
      </c>
      <c r="H79" s="194">
        <f t="shared" si="14"/>
        <v>44.345091562499995</v>
      </c>
      <c r="I79" s="195" t="str">
        <f t="shared" si="39"/>
        <v xml:space="preserve"> </v>
      </c>
      <c r="J79" s="196">
        <f t="shared" si="9"/>
        <v>0</v>
      </c>
      <c r="K79" s="196">
        <f t="shared" si="10"/>
        <v>0</v>
      </c>
      <c r="L79" s="197" t="str">
        <f t="shared" si="43"/>
        <v xml:space="preserve"> </v>
      </c>
      <c r="M79" s="195"/>
      <c r="N79" s="196"/>
      <c r="O79" s="197"/>
      <c r="P79" s="194"/>
      <c r="Q79" s="166">
        <f t="shared" si="44"/>
        <v>25</v>
      </c>
      <c r="R79" s="167">
        <f t="shared" si="11"/>
        <v>600</v>
      </c>
      <c r="S79" s="167">
        <f t="shared" si="45"/>
        <v>1</v>
      </c>
      <c r="T79" s="93">
        <f t="shared" si="49"/>
        <v>2.3108437499999996</v>
      </c>
      <c r="U79" s="164" t="str">
        <f t="shared" si="4"/>
        <v xml:space="preserve"> </v>
      </c>
      <c r="V79" s="165">
        <f t="shared" si="46"/>
        <v>0</v>
      </c>
      <c r="W79" s="166">
        <f t="shared" si="47"/>
        <v>25</v>
      </c>
      <c r="X79" s="167">
        <f t="shared" si="48"/>
        <v>600</v>
      </c>
      <c r="Y79" s="167">
        <f t="shared" si="50"/>
        <v>1</v>
      </c>
      <c r="Z79" s="168">
        <f t="shared" si="13"/>
        <v>2.3108437499999996</v>
      </c>
    </row>
    <row r="80" spans="1:26" s="200" customFormat="1" ht="12.75" hidden="1">
      <c r="A80" s="189">
        <v>72</v>
      </c>
      <c r="B80" s="190" t="s">
        <v>211</v>
      </c>
      <c r="C80" s="191" t="s">
        <v>209</v>
      </c>
      <c r="D80" s="76" t="s">
        <v>17</v>
      </c>
      <c r="E80" s="76">
        <v>25</v>
      </c>
      <c r="F80" s="261">
        <v>11460</v>
      </c>
      <c r="G80" s="259">
        <v>2</v>
      </c>
      <c r="H80" s="194">
        <f t="shared" si="14"/>
        <v>89.156973562499999</v>
      </c>
      <c r="I80" s="195" t="str">
        <f t="shared" si="39"/>
        <v xml:space="preserve"> </v>
      </c>
      <c r="J80" s="196">
        <f t="shared" si="9"/>
        <v>0</v>
      </c>
      <c r="K80" s="196">
        <f t="shared" si="10"/>
        <v>0</v>
      </c>
      <c r="L80" s="197" t="str">
        <f t="shared" si="43"/>
        <v xml:space="preserve"> </v>
      </c>
      <c r="M80" s="195"/>
      <c r="N80" s="196"/>
      <c r="O80" s="197"/>
      <c r="P80" s="194"/>
      <c r="Q80" s="166">
        <f t="shared" si="44"/>
        <v>25</v>
      </c>
      <c r="R80" s="167">
        <f t="shared" si="11"/>
        <v>540</v>
      </c>
      <c r="S80" s="167">
        <f t="shared" si="45"/>
        <v>2</v>
      </c>
      <c r="T80" s="93">
        <f t="shared" si="49"/>
        <v>4.1595187499999993</v>
      </c>
      <c r="U80" s="164" t="str">
        <f t="shared" si="4"/>
        <v xml:space="preserve"> </v>
      </c>
      <c r="V80" s="165">
        <f t="shared" si="46"/>
        <v>0</v>
      </c>
      <c r="W80" s="166">
        <f t="shared" si="47"/>
        <v>25</v>
      </c>
      <c r="X80" s="167">
        <f t="shared" si="48"/>
        <v>540</v>
      </c>
      <c r="Y80" s="167">
        <f t="shared" si="50"/>
        <v>2</v>
      </c>
      <c r="Z80" s="168">
        <f t="shared" si="13"/>
        <v>4.1595187499999993</v>
      </c>
    </row>
    <row r="81" spans="1:26" s="200" customFormat="1" ht="12.75" hidden="1">
      <c r="A81" s="189">
        <v>73</v>
      </c>
      <c r="B81" s="190" t="s">
        <v>211</v>
      </c>
      <c r="C81" s="191" t="s">
        <v>209</v>
      </c>
      <c r="D81" s="76" t="s">
        <v>17</v>
      </c>
      <c r="E81" s="76">
        <v>25</v>
      </c>
      <c r="F81" s="261">
        <v>11500</v>
      </c>
      <c r="G81" s="259">
        <v>1</v>
      </c>
      <c r="H81" s="194">
        <f t="shared" si="14"/>
        <v>44.734083593749993</v>
      </c>
      <c r="I81" s="195" t="str">
        <f t="shared" si="39"/>
        <v xml:space="preserve"> </v>
      </c>
      <c r="J81" s="196">
        <f t="shared" si="9"/>
        <v>0</v>
      </c>
      <c r="K81" s="196">
        <f t="shared" si="10"/>
        <v>0</v>
      </c>
      <c r="L81" s="197" t="str">
        <f t="shared" si="43"/>
        <v xml:space="preserve"> </v>
      </c>
      <c r="M81" s="195"/>
      <c r="N81" s="196"/>
      <c r="O81" s="197"/>
      <c r="P81" s="194"/>
      <c r="Q81" s="166">
        <f t="shared" si="44"/>
        <v>25</v>
      </c>
      <c r="R81" s="167">
        <f t="shared" si="11"/>
        <v>500</v>
      </c>
      <c r="S81" s="167">
        <f t="shared" si="45"/>
        <v>1</v>
      </c>
      <c r="T81" s="93">
        <f t="shared" si="49"/>
        <v>1.9257031249999998</v>
      </c>
      <c r="U81" s="164" t="str">
        <f t="shared" si="4"/>
        <v xml:space="preserve"> </v>
      </c>
      <c r="V81" s="165">
        <f t="shared" si="46"/>
        <v>0</v>
      </c>
      <c r="W81" s="166">
        <f t="shared" si="47"/>
        <v>25</v>
      </c>
      <c r="X81" s="167">
        <f>IF($R81&gt;0,$R81,IF($U81=25,$J81-(($V81/$K81)*787),IF($U81=20,$J81-(($V81/$K81)*600),IF($U81=16,$J81-(($V81/$K81)*475),0))))</f>
        <v>500</v>
      </c>
      <c r="Y81" s="167">
        <f t="shared" si="50"/>
        <v>1</v>
      </c>
      <c r="Z81" s="168">
        <f t="shared" si="13"/>
        <v>1.9257031249999998</v>
      </c>
    </row>
    <row r="82" spans="1:26" s="200" customFormat="1" ht="12.75" hidden="1">
      <c r="A82" s="189">
        <v>74</v>
      </c>
      <c r="B82" s="190" t="s">
        <v>211</v>
      </c>
      <c r="C82" s="191" t="s">
        <v>209</v>
      </c>
      <c r="D82" s="76" t="s">
        <v>17</v>
      </c>
      <c r="E82" s="76">
        <v>25</v>
      </c>
      <c r="F82" s="261">
        <v>11600</v>
      </c>
      <c r="G82" s="259">
        <v>2</v>
      </c>
      <c r="H82" s="194">
        <f t="shared" si="14"/>
        <v>90.246151249999983</v>
      </c>
      <c r="I82" s="195" t="str">
        <f t="shared" si="39"/>
        <v xml:space="preserve"> </v>
      </c>
      <c r="J82" s="196">
        <f t="shared" si="9"/>
        <v>0</v>
      </c>
      <c r="K82" s="196">
        <f t="shared" si="10"/>
        <v>0</v>
      </c>
      <c r="L82" s="197" t="str">
        <f t="shared" si="43"/>
        <v xml:space="preserve"> </v>
      </c>
      <c r="M82" s="195"/>
      <c r="N82" s="196"/>
      <c r="O82" s="197"/>
      <c r="P82" s="194"/>
      <c r="Q82" s="166">
        <f t="shared" si="44"/>
        <v>25</v>
      </c>
      <c r="R82" s="167">
        <f t="shared" si="11"/>
        <v>400</v>
      </c>
      <c r="S82" s="167">
        <f t="shared" si="45"/>
        <v>2</v>
      </c>
      <c r="T82" s="93">
        <f t="shared" si="49"/>
        <v>3.0811249999999997</v>
      </c>
      <c r="U82" s="164" t="str">
        <f t="shared" si="4"/>
        <v xml:space="preserve"> </v>
      </c>
      <c r="V82" s="165">
        <f t="shared" si="46"/>
        <v>0</v>
      </c>
      <c r="W82" s="166">
        <f t="shared" si="47"/>
        <v>25</v>
      </c>
      <c r="X82" s="167">
        <f>IF($R82&gt;0,$R82,IF($U82=25,$J82-(($V82/$K82)*787),IF($U82=20,$J82-(($V82/$K82)*600),IF($U82=16,$J82-(($V82/$K82)*475),0))))</f>
        <v>400</v>
      </c>
      <c r="Y82" s="167">
        <f t="shared" si="50"/>
        <v>2</v>
      </c>
      <c r="Z82" s="168">
        <f t="shared" si="13"/>
        <v>3.0811249999999997</v>
      </c>
    </row>
    <row r="83" spans="1:26" s="200" customFormat="1" ht="12.75" hidden="1">
      <c r="A83" s="189">
        <v>75</v>
      </c>
      <c r="B83" s="190" t="s">
        <v>211</v>
      </c>
      <c r="C83" s="191" t="s">
        <v>209</v>
      </c>
      <c r="D83" s="76" t="s">
        <v>17</v>
      </c>
      <c r="E83" s="76">
        <v>25</v>
      </c>
      <c r="F83" s="261">
        <v>9650</v>
      </c>
      <c r="G83" s="259">
        <v>1</v>
      </c>
      <c r="H83" s="194">
        <f t="shared" si="14"/>
        <v>37.537731015624999</v>
      </c>
      <c r="I83" s="195">
        <f t="shared" si="39"/>
        <v>25</v>
      </c>
      <c r="J83" s="196">
        <f t="shared" si="9"/>
        <v>2350</v>
      </c>
      <c r="K83" s="196">
        <f t="shared" si="10"/>
        <v>1</v>
      </c>
      <c r="L83" s="197">
        <f t="shared" si="43"/>
        <v>9.0508046874999994</v>
      </c>
      <c r="M83" s="195"/>
      <c r="N83" s="196"/>
      <c r="O83" s="197"/>
      <c r="P83" s="194"/>
      <c r="Q83" s="166" t="str">
        <f t="shared" si="44"/>
        <v xml:space="preserve"> </v>
      </c>
      <c r="R83" s="167">
        <f t="shared" si="11"/>
        <v>0</v>
      </c>
      <c r="S83" s="167">
        <f t="shared" si="45"/>
        <v>0</v>
      </c>
      <c r="T83" s="93" t="str">
        <f t="shared" si="49"/>
        <v xml:space="preserve"> </v>
      </c>
      <c r="U83" s="164">
        <f t="shared" si="4"/>
        <v>25</v>
      </c>
      <c r="V83" s="165">
        <f t="shared" si="46"/>
        <v>2</v>
      </c>
      <c r="W83" s="166">
        <f t="shared" si="47"/>
        <v>25</v>
      </c>
      <c r="X83" s="167">
        <f>IF($R83&gt;0,$R83,IF($U83=25,$J83-(($V83/$K83)*787),IF($U83=20,$J83-(($V83/$K83)*600),IF($U83=16,$J83-(($V83/$K83)*475),0))))</f>
        <v>776</v>
      </c>
      <c r="Y83" s="167">
        <f t="shared" si="50"/>
        <v>1</v>
      </c>
      <c r="Z83" s="168">
        <f t="shared" si="13"/>
        <v>2.9886912499999996</v>
      </c>
    </row>
    <row r="84" spans="1:26" s="200" customFormat="1" ht="12.75" hidden="1">
      <c r="A84" s="189">
        <v>76</v>
      </c>
      <c r="B84" s="190" t="s">
        <v>211</v>
      </c>
      <c r="C84" s="191" t="s">
        <v>209</v>
      </c>
      <c r="D84" s="76" t="s">
        <v>17</v>
      </c>
      <c r="E84" s="76">
        <v>25</v>
      </c>
      <c r="F84" s="261">
        <v>9750</v>
      </c>
      <c r="G84" s="259">
        <v>1</v>
      </c>
      <c r="H84" s="194">
        <f t="shared" si="14"/>
        <v>37.926723046874997</v>
      </c>
      <c r="I84" s="195">
        <f>IF(J84&gt;0,$E84," ")</f>
        <v>25</v>
      </c>
      <c r="J84" s="196">
        <f>IF($E84=25,IF((12000-$F84)&gt;=787,12000-$F84,0),IF($E84=20,IF((12000-$F84)&gt;=600,12000-$F84,0),IF($E84=16,IF((12000-$F84)&gt;=475,12000-$F84,0),0)))</f>
        <v>2250</v>
      </c>
      <c r="K84" s="196">
        <f t="shared" si="10"/>
        <v>1</v>
      </c>
      <c r="L84" s="197">
        <f t="shared" si="43"/>
        <v>8.6656640624999994</v>
      </c>
      <c r="M84" s="195"/>
      <c r="N84" s="196"/>
      <c r="O84" s="197"/>
      <c r="P84" s="194"/>
      <c r="Q84" s="166" t="str">
        <f t="shared" si="44"/>
        <v xml:space="preserve"> </v>
      </c>
      <c r="R84" s="167">
        <f t="shared" si="11"/>
        <v>0</v>
      </c>
      <c r="S84" s="167">
        <f t="shared" si="45"/>
        <v>0</v>
      </c>
      <c r="T84" s="93" t="str">
        <f t="shared" si="49"/>
        <v xml:space="preserve"> </v>
      </c>
      <c r="U84" s="164">
        <f t="shared" si="4"/>
        <v>25</v>
      </c>
      <c r="V84" s="165">
        <f t="shared" si="46"/>
        <v>2</v>
      </c>
      <c r="W84" s="166">
        <f t="shared" si="47"/>
        <v>25</v>
      </c>
      <c r="X84" s="167">
        <f>IF($R84&gt;0,$R84,IF($U84=25,$J84-(($V84/$K84)*787),IF($U84=20,$J84-(($V84/$K84)*600),IF($U84=16,$J84-(($V84/$K84)*475),0))))</f>
        <v>676</v>
      </c>
      <c r="Y84" s="167">
        <f t="shared" si="50"/>
        <v>1</v>
      </c>
      <c r="Z84" s="168">
        <f t="shared" si="13"/>
        <v>2.603550625</v>
      </c>
    </row>
    <row r="85" spans="1:26" s="200" customFormat="1" ht="12.75" hidden="1">
      <c r="A85" s="189">
        <v>77</v>
      </c>
      <c r="B85" s="190" t="s">
        <v>211</v>
      </c>
      <c r="C85" s="191" t="s">
        <v>209</v>
      </c>
      <c r="D85" s="76" t="s">
        <v>17</v>
      </c>
      <c r="E85" s="76">
        <v>25</v>
      </c>
      <c r="F85" s="261">
        <v>9950</v>
      </c>
      <c r="G85" s="259">
        <v>2</v>
      </c>
      <c r="H85" s="194">
        <f t="shared" si="14"/>
        <v>77.409414218750001</v>
      </c>
      <c r="I85" s="195">
        <f t="shared" ref="I85:I89" si="51">IF(J85&gt;0,$E85," ")</f>
        <v>25</v>
      </c>
      <c r="J85" s="196">
        <f>IF($E85=25,IF((12000-$F85)&gt;=787,12000-$F85,0),IF($E85=20,IF((12000-$F85)&gt;=600,12000-$F85,0),IF($E85=16,IF((12000-$F85)&gt;=475,12000-$F85,0),0)))</f>
        <v>2050</v>
      </c>
      <c r="K85" s="196">
        <f t="shared" si="10"/>
        <v>2</v>
      </c>
      <c r="L85" s="197">
        <f t="shared" si="43"/>
        <v>15.790765624999999</v>
      </c>
      <c r="M85" s="195"/>
      <c r="N85" s="196"/>
      <c r="O85" s="197"/>
      <c r="P85" s="194"/>
      <c r="Q85" s="166" t="str">
        <f t="shared" si="44"/>
        <v xml:space="preserve"> </v>
      </c>
      <c r="R85" s="167">
        <f>IF($E85=25,IF((12000-$F85)&lt;787,12000-$F85,0),IF($E85=20,IF((12000-$F85)&lt;600,12000-$F85,0),IF($E85=16,IF((12000-$F85)&lt;475,12000-$F85,0),0)))</f>
        <v>0</v>
      </c>
      <c r="S85" s="167">
        <f t="shared" si="45"/>
        <v>0</v>
      </c>
      <c r="T85" s="93" t="str">
        <f t="shared" si="49"/>
        <v xml:space="preserve"> </v>
      </c>
      <c r="U85" s="164">
        <f t="shared" si="4"/>
        <v>25</v>
      </c>
      <c r="V85" s="165">
        <f t="shared" si="46"/>
        <v>4</v>
      </c>
      <c r="W85" s="166">
        <f t="shared" si="47"/>
        <v>25</v>
      </c>
      <c r="X85" s="167">
        <f t="shared" ref="X85:X116" si="52">IF(R85&gt;0,R85,IF(U85=25,J85-((V85/K85)*787),IF(U85=20,J85-((V85/K85)*600),IF(U85=16,J85-((V85/K85)*475),0))))</f>
        <v>476</v>
      </c>
      <c r="Y85" s="167">
        <f t="shared" si="50"/>
        <v>2</v>
      </c>
      <c r="Z85" s="168">
        <f t="shared" si="13"/>
        <v>3.6665387499999995</v>
      </c>
    </row>
    <row r="86" spans="1:26" s="203" customFormat="1" ht="12.75" hidden="1">
      <c r="A86" s="189">
        <v>78</v>
      </c>
      <c r="B86" s="190" t="s">
        <v>211</v>
      </c>
      <c r="C86" s="191" t="s">
        <v>209</v>
      </c>
      <c r="D86" s="76" t="s">
        <v>17</v>
      </c>
      <c r="E86" s="76">
        <v>25</v>
      </c>
      <c r="F86" s="261">
        <v>2950</v>
      </c>
      <c r="G86" s="259">
        <v>1</v>
      </c>
      <c r="H86" s="155">
        <f t="shared" si="14"/>
        <v>11.475264921875</v>
      </c>
      <c r="I86" s="156">
        <f t="shared" si="51"/>
        <v>25</v>
      </c>
      <c r="J86" s="157">
        <f>IF($E86=25,IF((12000-$F86)&gt;=787,12000-$F86,0),IF($E86=20,IF((12000-$F86)&gt;=600,12000-$F86,0),IF($E86=16,IF((12000-$F86)&gt;=475,12000-$F86,0),0)))</f>
        <v>9050</v>
      </c>
      <c r="K86" s="157">
        <f t="shared" si="10"/>
        <v>1</v>
      </c>
      <c r="L86" s="158">
        <f t="shared" si="43"/>
        <v>34.8552265625</v>
      </c>
      <c r="M86" s="195"/>
      <c r="N86" s="196"/>
      <c r="O86" s="158"/>
      <c r="P86" s="194"/>
      <c r="Q86" s="152" t="str">
        <f t="shared" si="44"/>
        <v xml:space="preserve"> </v>
      </c>
      <c r="R86" s="159">
        <f t="shared" si="11"/>
        <v>0</v>
      </c>
      <c r="S86" s="159">
        <f t="shared" si="45"/>
        <v>0</v>
      </c>
      <c r="T86" s="93" t="str">
        <f t="shared" si="49"/>
        <v xml:space="preserve"> </v>
      </c>
      <c r="U86" s="161">
        <f t="shared" si="4"/>
        <v>25</v>
      </c>
      <c r="V86" s="162">
        <f t="shared" si="46"/>
        <v>11</v>
      </c>
      <c r="W86" s="152">
        <f t="shared" si="47"/>
        <v>25</v>
      </c>
      <c r="X86" s="159">
        <f t="shared" si="52"/>
        <v>393</v>
      </c>
      <c r="Y86" s="159">
        <f t="shared" si="50"/>
        <v>1</v>
      </c>
      <c r="Z86" s="160">
        <f t="shared" si="13"/>
        <v>1.5136026562499998</v>
      </c>
    </row>
    <row r="87" spans="1:26" s="203" customFormat="1" ht="12.75" hidden="1">
      <c r="A87" s="189">
        <v>79</v>
      </c>
      <c r="B87" s="190" t="s">
        <v>211</v>
      </c>
      <c r="C87" s="191" t="s">
        <v>209</v>
      </c>
      <c r="D87" s="76" t="s">
        <v>17</v>
      </c>
      <c r="E87" s="76">
        <v>25</v>
      </c>
      <c r="F87" s="261">
        <v>3000</v>
      </c>
      <c r="G87" s="259">
        <v>1</v>
      </c>
      <c r="H87" s="155">
        <f t="shared" si="14"/>
        <v>11.6697609375</v>
      </c>
      <c r="I87" s="156">
        <f t="shared" si="51"/>
        <v>25</v>
      </c>
      <c r="J87" s="157">
        <f t="shared" si="9"/>
        <v>9000</v>
      </c>
      <c r="K87" s="157">
        <f t="shared" si="10"/>
        <v>1</v>
      </c>
      <c r="L87" s="158">
        <f t="shared" si="43"/>
        <v>34.662656249999998</v>
      </c>
      <c r="M87" s="195"/>
      <c r="N87" s="196"/>
      <c r="O87" s="158"/>
      <c r="P87" s="194"/>
      <c r="Q87" s="152" t="str">
        <f t="shared" si="44"/>
        <v xml:space="preserve"> </v>
      </c>
      <c r="R87" s="159">
        <f t="shared" si="11"/>
        <v>0</v>
      </c>
      <c r="S87" s="159">
        <f t="shared" si="45"/>
        <v>0</v>
      </c>
      <c r="T87" s="93" t="str">
        <f t="shared" si="49"/>
        <v xml:space="preserve"> </v>
      </c>
      <c r="U87" s="161">
        <f t="shared" si="4"/>
        <v>25</v>
      </c>
      <c r="V87" s="162">
        <f t="shared" si="46"/>
        <v>11</v>
      </c>
      <c r="W87" s="152">
        <f t="shared" si="47"/>
        <v>25</v>
      </c>
      <c r="X87" s="159">
        <f t="shared" si="52"/>
        <v>343</v>
      </c>
      <c r="Y87" s="159">
        <f t="shared" si="50"/>
        <v>1</v>
      </c>
      <c r="Z87" s="160">
        <f t="shared" si="13"/>
        <v>1.32103234375</v>
      </c>
    </row>
    <row r="88" spans="1:26" s="203" customFormat="1" ht="12.75" hidden="1">
      <c r="A88" s="189">
        <v>80</v>
      </c>
      <c r="B88" s="190" t="s">
        <v>211</v>
      </c>
      <c r="C88" s="191" t="s">
        <v>209</v>
      </c>
      <c r="D88" s="76" t="s">
        <v>17</v>
      </c>
      <c r="E88" s="76">
        <v>25</v>
      </c>
      <c r="F88" s="261">
        <v>9000</v>
      </c>
      <c r="G88" s="259">
        <v>2</v>
      </c>
      <c r="H88" s="155">
        <f t="shared" si="14"/>
        <v>70.018565624999994</v>
      </c>
      <c r="I88" s="156">
        <f t="shared" si="51"/>
        <v>25</v>
      </c>
      <c r="J88" s="157">
        <f t="shared" si="9"/>
        <v>3000</v>
      </c>
      <c r="K88" s="157">
        <f t="shared" si="10"/>
        <v>2</v>
      </c>
      <c r="L88" s="158">
        <f t="shared" si="43"/>
        <v>23.108437499999997</v>
      </c>
      <c r="M88" s="195"/>
      <c r="N88" s="196"/>
      <c r="O88" s="158"/>
      <c r="P88" s="194"/>
      <c r="Q88" s="152" t="str">
        <f t="shared" si="44"/>
        <v xml:space="preserve"> </v>
      </c>
      <c r="R88" s="159">
        <f t="shared" si="11"/>
        <v>0</v>
      </c>
      <c r="S88" s="159">
        <f t="shared" si="45"/>
        <v>0</v>
      </c>
      <c r="T88" s="93" t="str">
        <f t="shared" si="49"/>
        <v xml:space="preserve"> </v>
      </c>
      <c r="U88" s="161">
        <f t="shared" si="4"/>
        <v>25</v>
      </c>
      <c r="V88" s="162">
        <f t="shared" si="46"/>
        <v>6</v>
      </c>
      <c r="W88" s="152">
        <f t="shared" si="47"/>
        <v>25</v>
      </c>
      <c r="X88" s="159">
        <f t="shared" si="52"/>
        <v>639</v>
      </c>
      <c r="Y88" s="159">
        <f t="shared" si="50"/>
        <v>2</v>
      </c>
      <c r="Z88" s="160">
        <f t="shared" si="13"/>
        <v>4.9220971874999995</v>
      </c>
    </row>
    <row r="89" spans="1:26" s="203" customFormat="1" ht="12.75" hidden="1">
      <c r="A89" s="189">
        <v>81</v>
      </c>
      <c r="B89" s="190" t="s">
        <v>211</v>
      </c>
      <c r="C89" s="191" t="s">
        <v>209</v>
      </c>
      <c r="D89" s="76" t="s">
        <v>212</v>
      </c>
      <c r="E89" s="76"/>
      <c r="F89" s="212"/>
      <c r="G89" s="152"/>
      <c r="H89" s="155">
        <f t="shared" si="14"/>
        <v>0</v>
      </c>
      <c r="I89" s="156" t="str">
        <f t="shared" si="51"/>
        <v xml:space="preserve"> </v>
      </c>
      <c r="J89" s="157">
        <f t="shared" ref="J89:J120" si="53">IF($E89=25,IF((12000-$F89)&gt;=787,12000-$F89,0),IF($E89=20,IF((12000-$F89)&gt;=600,12000-$F89,0),IF($E89=16,IF((12000-$F89)&gt;=475,12000-$F89,0),0)))</f>
        <v>0</v>
      </c>
      <c r="K89" s="157">
        <f t="shared" si="10"/>
        <v>0</v>
      </c>
      <c r="L89" s="158" t="str">
        <f t="shared" si="43"/>
        <v xml:space="preserve"> </v>
      </c>
      <c r="M89" s="195"/>
      <c r="N89" s="196"/>
      <c r="O89" s="158"/>
      <c r="P89" s="194"/>
      <c r="Q89" s="152" t="str">
        <f t="shared" si="44"/>
        <v xml:space="preserve"> </v>
      </c>
      <c r="R89" s="159">
        <f t="shared" si="11"/>
        <v>0</v>
      </c>
      <c r="S89" s="159">
        <f t="shared" si="45"/>
        <v>0</v>
      </c>
      <c r="T89" s="93" t="str">
        <f t="shared" si="49"/>
        <v xml:space="preserve"> </v>
      </c>
      <c r="U89" s="161" t="str">
        <f t="shared" si="4"/>
        <v xml:space="preserve"> </v>
      </c>
      <c r="V89" s="162">
        <f t="shared" si="46"/>
        <v>0</v>
      </c>
      <c r="W89" s="152" t="str">
        <f t="shared" si="47"/>
        <v xml:space="preserve"> </v>
      </c>
      <c r="X89" s="159">
        <f t="shared" si="52"/>
        <v>0</v>
      </c>
      <c r="Y89" s="159">
        <f t="shared" si="50"/>
        <v>0</v>
      </c>
      <c r="Z89" s="160" t="str">
        <f t="shared" si="13"/>
        <v xml:space="preserve"> </v>
      </c>
    </row>
    <row r="90" spans="1:26" s="203" customFormat="1" ht="12.75" hidden="1">
      <c r="A90" s="189">
        <v>1</v>
      </c>
      <c r="B90" s="205" t="s">
        <v>213</v>
      </c>
      <c r="C90" s="202" t="s">
        <v>214</v>
      </c>
      <c r="D90" s="76" t="s">
        <v>17</v>
      </c>
      <c r="E90" s="76">
        <v>12</v>
      </c>
      <c r="F90" s="261" t="s">
        <v>215</v>
      </c>
      <c r="G90" s="261">
        <v>1</v>
      </c>
      <c r="H90" s="155">
        <f t="shared" ref="H90:H121" si="54">E90*E90*F90*3.14/4*0.00000785*G90*1.01</f>
        <v>0.89623763999999995</v>
      </c>
      <c r="I90" s="156" t="str">
        <f t="shared" ref="I90:I121" si="55">IF(J90&gt;0,$E90," ")</f>
        <v xml:space="preserve"> </v>
      </c>
      <c r="J90" s="157">
        <f t="shared" si="53"/>
        <v>0</v>
      </c>
      <c r="K90" s="157">
        <f t="shared" ref="K90:K121" si="56">IF(J90&gt;0,G90,0)</f>
        <v>0</v>
      </c>
      <c r="L90" s="158" t="str">
        <f t="shared" si="43"/>
        <v xml:space="preserve"> </v>
      </c>
      <c r="M90" s="195"/>
      <c r="N90" s="196"/>
      <c r="O90" s="158"/>
      <c r="P90" s="194"/>
      <c r="Q90" s="152" t="str">
        <f t="shared" si="44"/>
        <v xml:space="preserve"> </v>
      </c>
      <c r="R90" s="159">
        <f t="shared" ref="R90:R121" si="57">IF($E90=25,IF((12000-$F90)&lt;787,12000-$F90,0),IF($E90=20,IF((12000-$F90)&lt;600,12000-$F90,0),IF($E90=16,IF((12000-$F90)&lt;475,12000-$F90,0),0)))</f>
        <v>0</v>
      </c>
      <c r="S90" s="159">
        <f t="shared" si="45"/>
        <v>0</v>
      </c>
      <c r="T90" s="93" t="str">
        <f t="shared" si="49"/>
        <v xml:space="preserve"> </v>
      </c>
      <c r="U90" s="161" t="str">
        <f t="shared" ref="U90:U121" si="58">IF(V90&gt;0,$E90," ")</f>
        <v xml:space="preserve"> </v>
      </c>
      <c r="V90" s="162">
        <f t="shared" si="46"/>
        <v>0</v>
      </c>
      <c r="W90" s="152" t="str">
        <f t="shared" si="47"/>
        <v xml:space="preserve"> </v>
      </c>
      <c r="X90" s="159">
        <f t="shared" si="52"/>
        <v>0</v>
      </c>
      <c r="Y90" s="159">
        <f t="shared" ref="Y90:Y121" si="59">IF(X90&gt;0,K90+S90,0)</f>
        <v>0</v>
      </c>
      <c r="Z90" s="160" t="str">
        <f t="shared" ref="Z90:Z121" si="60">IF(X90&gt;0,$E90*$E90*X90*3.14/4*0.00000785*Y90," ")</f>
        <v xml:space="preserve"> </v>
      </c>
    </row>
    <row r="91" spans="1:26" s="203" customFormat="1" ht="12.75" hidden="1">
      <c r="A91" s="189">
        <v>2</v>
      </c>
      <c r="B91" s="205" t="s">
        <v>213</v>
      </c>
      <c r="C91" s="202" t="s">
        <v>214</v>
      </c>
      <c r="D91" s="76" t="s">
        <v>17</v>
      </c>
      <c r="E91" s="76">
        <v>12</v>
      </c>
      <c r="F91" s="261" t="s">
        <v>216</v>
      </c>
      <c r="G91" s="261">
        <v>4</v>
      </c>
      <c r="H91" s="155">
        <f t="shared" si="54"/>
        <v>3.1368317399999999</v>
      </c>
      <c r="I91" s="156" t="str">
        <f t="shared" si="55"/>
        <v xml:space="preserve"> </v>
      </c>
      <c r="J91" s="157">
        <f t="shared" si="53"/>
        <v>0</v>
      </c>
      <c r="K91" s="157">
        <f t="shared" si="56"/>
        <v>0</v>
      </c>
      <c r="L91" s="158" t="str">
        <f t="shared" si="43"/>
        <v xml:space="preserve"> </v>
      </c>
      <c r="M91" s="195"/>
      <c r="N91" s="196"/>
      <c r="O91" s="158"/>
      <c r="P91" s="194"/>
      <c r="Q91" s="152" t="str">
        <f t="shared" si="44"/>
        <v xml:space="preserve"> </v>
      </c>
      <c r="R91" s="159">
        <f t="shared" si="57"/>
        <v>0</v>
      </c>
      <c r="S91" s="159">
        <f t="shared" si="45"/>
        <v>0</v>
      </c>
      <c r="T91" s="93" t="str">
        <f t="shared" si="49"/>
        <v xml:space="preserve"> </v>
      </c>
      <c r="U91" s="161" t="str">
        <f t="shared" si="58"/>
        <v xml:space="preserve"> </v>
      </c>
      <c r="V91" s="162">
        <f t="shared" si="46"/>
        <v>0</v>
      </c>
      <c r="W91" s="152" t="str">
        <f t="shared" si="47"/>
        <v xml:space="preserve"> </v>
      </c>
      <c r="X91" s="159">
        <f t="shared" si="52"/>
        <v>0</v>
      </c>
      <c r="Y91" s="159">
        <f t="shared" si="59"/>
        <v>0</v>
      </c>
      <c r="Z91" s="160" t="str">
        <f t="shared" si="60"/>
        <v xml:space="preserve"> </v>
      </c>
    </row>
    <row r="92" spans="1:26" s="203" customFormat="1" ht="12.75" hidden="1">
      <c r="A92" s="189">
        <v>3</v>
      </c>
      <c r="B92" s="205" t="s">
        <v>213</v>
      </c>
      <c r="C92" s="202" t="s">
        <v>214</v>
      </c>
      <c r="D92" s="76" t="s">
        <v>17</v>
      </c>
      <c r="E92" s="76">
        <v>12</v>
      </c>
      <c r="F92" s="261" t="s">
        <v>217</v>
      </c>
      <c r="G92" s="261">
        <v>146</v>
      </c>
      <c r="H92" s="155">
        <f t="shared" si="54"/>
        <v>137.39323021199999</v>
      </c>
      <c r="I92" s="156" t="str">
        <f t="shared" si="55"/>
        <v xml:space="preserve"> </v>
      </c>
      <c r="J92" s="157">
        <f t="shared" si="53"/>
        <v>0</v>
      </c>
      <c r="K92" s="157">
        <f t="shared" si="56"/>
        <v>0</v>
      </c>
      <c r="L92" s="158" t="str">
        <f t="shared" si="43"/>
        <v xml:space="preserve"> </v>
      </c>
      <c r="M92" s="195"/>
      <c r="N92" s="196"/>
      <c r="O92" s="158"/>
      <c r="P92" s="194"/>
      <c r="Q92" s="152" t="str">
        <f t="shared" si="44"/>
        <v xml:space="preserve"> </v>
      </c>
      <c r="R92" s="159">
        <f t="shared" si="57"/>
        <v>0</v>
      </c>
      <c r="S92" s="159">
        <f t="shared" si="45"/>
        <v>0</v>
      </c>
      <c r="T92" s="93" t="str">
        <f t="shared" si="49"/>
        <v xml:space="preserve"> </v>
      </c>
      <c r="U92" s="161" t="str">
        <f t="shared" si="58"/>
        <v xml:space="preserve"> </v>
      </c>
      <c r="V92" s="162">
        <f t="shared" si="46"/>
        <v>0</v>
      </c>
      <c r="W92" s="152" t="str">
        <f t="shared" si="47"/>
        <v xml:space="preserve"> </v>
      </c>
      <c r="X92" s="159">
        <f t="shared" si="52"/>
        <v>0</v>
      </c>
      <c r="Y92" s="159">
        <f t="shared" si="59"/>
        <v>0</v>
      </c>
      <c r="Z92" s="160" t="str">
        <f t="shared" si="60"/>
        <v xml:space="preserve"> </v>
      </c>
    </row>
    <row r="93" spans="1:26" s="203" customFormat="1" ht="12.75" hidden="1">
      <c r="A93" s="189">
        <v>4</v>
      </c>
      <c r="B93" s="205" t="s">
        <v>213</v>
      </c>
      <c r="C93" s="202" t="s">
        <v>214</v>
      </c>
      <c r="D93" s="76" t="s">
        <v>17</v>
      </c>
      <c r="E93" s="76">
        <v>12</v>
      </c>
      <c r="F93" s="261" t="s">
        <v>218</v>
      </c>
      <c r="G93" s="261">
        <v>49</v>
      </c>
      <c r="H93" s="155">
        <f t="shared" si="54"/>
        <v>48.307208795999991</v>
      </c>
      <c r="I93" s="156" t="str">
        <f t="shared" si="55"/>
        <v xml:space="preserve"> </v>
      </c>
      <c r="J93" s="157">
        <f t="shared" si="53"/>
        <v>0</v>
      </c>
      <c r="K93" s="157">
        <f t="shared" si="56"/>
        <v>0</v>
      </c>
      <c r="L93" s="158" t="str">
        <f t="shared" si="43"/>
        <v xml:space="preserve"> </v>
      </c>
      <c r="M93" s="195"/>
      <c r="N93" s="196"/>
      <c r="O93" s="158"/>
      <c r="P93" s="194"/>
      <c r="Q93" s="152" t="str">
        <f t="shared" si="44"/>
        <v xml:space="preserve"> </v>
      </c>
      <c r="R93" s="159">
        <f t="shared" si="57"/>
        <v>0</v>
      </c>
      <c r="S93" s="159">
        <f t="shared" si="45"/>
        <v>0</v>
      </c>
      <c r="T93" s="93" t="str">
        <f t="shared" si="49"/>
        <v xml:space="preserve"> </v>
      </c>
      <c r="U93" s="161" t="str">
        <f t="shared" si="58"/>
        <v xml:space="preserve"> </v>
      </c>
      <c r="V93" s="162">
        <f t="shared" si="46"/>
        <v>0</v>
      </c>
      <c r="W93" s="152" t="str">
        <f t="shared" si="47"/>
        <v xml:space="preserve"> </v>
      </c>
      <c r="X93" s="159">
        <f t="shared" si="52"/>
        <v>0</v>
      </c>
      <c r="Y93" s="159">
        <f t="shared" si="59"/>
        <v>0</v>
      </c>
      <c r="Z93" s="160" t="str">
        <f t="shared" si="60"/>
        <v xml:space="preserve"> </v>
      </c>
    </row>
    <row r="94" spans="1:26" s="203" customFormat="1" ht="12.75" hidden="1">
      <c r="A94" s="189">
        <v>5</v>
      </c>
      <c r="B94" s="205" t="s">
        <v>213</v>
      </c>
      <c r="C94" s="202" t="s">
        <v>214</v>
      </c>
      <c r="D94" s="76" t="s">
        <v>17</v>
      </c>
      <c r="E94" s="76">
        <v>12</v>
      </c>
      <c r="F94" s="261" t="s">
        <v>219</v>
      </c>
      <c r="G94" s="261">
        <v>156</v>
      </c>
      <c r="H94" s="155">
        <f t="shared" si="54"/>
        <v>160.78503261599997</v>
      </c>
      <c r="I94" s="156" t="str">
        <f t="shared" si="55"/>
        <v xml:space="preserve"> </v>
      </c>
      <c r="J94" s="157">
        <f t="shared" si="53"/>
        <v>0</v>
      </c>
      <c r="K94" s="157">
        <f t="shared" si="56"/>
        <v>0</v>
      </c>
      <c r="L94" s="158" t="str">
        <f t="shared" si="43"/>
        <v xml:space="preserve"> </v>
      </c>
      <c r="M94" s="195"/>
      <c r="N94" s="196"/>
      <c r="O94" s="158"/>
      <c r="P94" s="194"/>
      <c r="Q94" s="152" t="str">
        <f t="shared" si="44"/>
        <v xml:space="preserve"> </v>
      </c>
      <c r="R94" s="159">
        <f t="shared" si="57"/>
        <v>0</v>
      </c>
      <c r="S94" s="159">
        <f t="shared" si="45"/>
        <v>0</v>
      </c>
      <c r="T94" s="93" t="str">
        <f t="shared" si="49"/>
        <v xml:space="preserve"> </v>
      </c>
      <c r="U94" s="161" t="str">
        <f t="shared" si="58"/>
        <v xml:space="preserve"> </v>
      </c>
      <c r="V94" s="162">
        <f t="shared" si="46"/>
        <v>0</v>
      </c>
      <c r="W94" s="152" t="str">
        <f t="shared" si="47"/>
        <v xml:space="preserve"> </v>
      </c>
      <c r="X94" s="159">
        <f t="shared" si="52"/>
        <v>0</v>
      </c>
      <c r="Y94" s="159">
        <f t="shared" si="59"/>
        <v>0</v>
      </c>
      <c r="Z94" s="160" t="str">
        <f t="shared" si="60"/>
        <v xml:space="preserve"> </v>
      </c>
    </row>
    <row r="95" spans="1:26" s="203" customFormat="1" ht="12.75" hidden="1">
      <c r="A95" s="189">
        <v>6</v>
      </c>
      <c r="B95" s="205" t="s">
        <v>213</v>
      </c>
      <c r="C95" s="202" t="s">
        <v>214</v>
      </c>
      <c r="D95" s="76" t="s">
        <v>17</v>
      </c>
      <c r="E95" s="76">
        <v>12</v>
      </c>
      <c r="F95" s="261" t="s">
        <v>220</v>
      </c>
      <c r="G95" s="261">
        <v>38</v>
      </c>
      <c r="H95" s="155">
        <f t="shared" si="54"/>
        <v>40.868436383999992</v>
      </c>
      <c r="I95" s="156" t="str">
        <f t="shared" si="55"/>
        <v xml:space="preserve"> </v>
      </c>
      <c r="J95" s="157">
        <f t="shared" si="53"/>
        <v>0</v>
      </c>
      <c r="K95" s="157">
        <f t="shared" si="56"/>
        <v>0</v>
      </c>
      <c r="L95" s="158" t="str">
        <f t="shared" si="43"/>
        <v xml:space="preserve"> </v>
      </c>
      <c r="M95" s="195"/>
      <c r="N95" s="196"/>
      <c r="O95" s="158"/>
      <c r="P95" s="194"/>
      <c r="Q95" s="152" t="str">
        <f t="shared" si="44"/>
        <v xml:space="preserve"> </v>
      </c>
      <c r="R95" s="159">
        <f t="shared" si="57"/>
        <v>0</v>
      </c>
      <c r="S95" s="159">
        <f t="shared" si="45"/>
        <v>0</v>
      </c>
      <c r="T95" s="93" t="str">
        <f t="shared" si="49"/>
        <v xml:space="preserve"> </v>
      </c>
      <c r="U95" s="161" t="str">
        <f t="shared" si="58"/>
        <v xml:space="preserve"> </v>
      </c>
      <c r="V95" s="162">
        <f t="shared" si="46"/>
        <v>0</v>
      </c>
      <c r="W95" s="152" t="str">
        <f t="shared" si="47"/>
        <v xml:space="preserve"> </v>
      </c>
      <c r="X95" s="159">
        <f t="shared" si="52"/>
        <v>0</v>
      </c>
      <c r="Y95" s="159">
        <f t="shared" si="59"/>
        <v>0</v>
      </c>
      <c r="Z95" s="160" t="str">
        <f t="shared" si="60"/>
        <v xml:space="preserve"> </v>
      </c>
    </row>
    <row r="96" spans="1:26" s="200" customFormat="1" ht="12.75" hidden="1">
      <c r="A96" s="189">
        <v>7</v>
      </c>
      <c r="B96" s="205" t="s">
        <v>213</v>
      </c>
      <c r="C96" s="202" t="s">
        <v>214</v>
      </c>
      <c r="D96" s="76" t="s">
        <v>17</v>
      </c>
      <c r="E96" s="76">
        <v>12</v>
      </c>
      <c r="F96" s="261" t="s">
        <v>221</v>
      </c>
      <c r="G96" s="261">
        <v>35</v>
      </c>
      <c r="H96" s="194">
        <f t="shared" si="54"/>
        <v>39.210396750000001</v>
      </c>
      <c r="I96" s="195" t="str">
        <f t="shared" si="55"/>
        <v xml:space="preserve"> </v>
      </c>
      <c r="J96" s="196">
        <f t="shared" si="53"/>
        <v>0</v>
      </c>
      <c r="K96" s="196">
        <f t="shared" si="56"/>
        <v>0</v>
      </c>
      <c r="L96" s="197" t="str">
        <f t="shared" si="43"/>
        <v xml:space="preserve"> </v>
      </c>
      <c r="M96" s="195"/>
      <c r="N96" s="196"/>
      <c r="O96" s="197"/>
      <c r="P96" s="194"/>
      <c r="Q96" s="166" t="str">
        <f t="shared" si="44"/>
        <v xml:space="preserve"> </v>
      </c>
      <c r="R96" s="167">
        <f t="shared" si="57"/>
        <v>0</v>
      </c>
      <c r="S96" s="167">
        <f t="shared" si="45"/>
        <v>0</v>
      </c>
      <c r="T96" s="93" t="str">
        <f t="shared" si="49"/>
        <v xml:space="preserve"> </v>
      </c>
      <c r="U96" s="164" t="str">
        <f t="shared" si="58"/>
        <v xml:space="preserve"> </v>
      </c>
      <c r="V96" s="165">
        <f t="shared" si="46"/>
        <v>0</v>
      </c>
      <c r="W96" s="166" t="str">
        <f t="shared" si="47"/>
        <v xml:space="preserve"> </v>
      </c>
      <c r="X96" s="167">
        <f t="shared" si="52"/>
        <v>0</v>
      </c>
      <c r="Y96" s="167">
        <f t="shared" si="59"/>
        <v>0</v>
      </c>
      <c r="Z96" s="168" t="str">
        <f t="shared" si="60"/>
        <v xml:space="preserve"> </v>
      </c>
    </row>
    <row r="97" spans="1:26" s="200" customFormat="1" ht="12.75" hidden="1">
      <c r="A97" s="189">
        <v>8</v>
      </c>
      <c r="B97" s="205" t="s">
        <v>213</v>
      </c>
      <c r="C97" s="202" t="s">
        <v>214</v>
      </c>
      <c r="D97" s="76" t="s">
        <v>17</v>
      </c>
      <c r="E97" s="76">
        <v>12</v>
      </c>
      <c r="F97" s="261" t="s">
        <v>222</v>
      </c>
      <c r="G97" s="261">
        <v>1222</v>
      </c>
      <c r="H97" s="194">
        <f t="shared" si="54"/>
        <v>1533.2833545119997</v>
      </c>
      <c r="I97" s="195" t="str">
        <f t="shared" si="55"/>
        <v xml:space="preserve"> </v>
      </c>
      <c r="J97" s="196">
        <f t="shared" si="53"/>
        <v>0</v>
      </c>
      <c r="K97" s="196">
        <f t="shared" si="56"/>
        <v>0</v>
      </c>
      <c r="L97" s="197" t="str">
        <f t="shared" si="43"/>
        <v xml:space="preserve"> </v>
      </c>
      <c r="M97" s="195"/>
      <c r="N97" s="196"/>
      <c r="O97" s="197"/>
      <c r="P97" s="194"/>
      <c r="Q97" s="166" t="str">
        <f t="shared" si="44"/>
        <v xml:space="preserve"> </v>
      </c>
      <c r="R97" s="167">
        <f t="shared" si="57"/>
        <v>0</v>
      </c>
      <c r="S97" s="167">
        <f t="shared" si="45"/>
        <v>0</v>
      </c>
      <c r="T97" s="93" t="str">
        <f t="shared" si="49"/>
        <v xml:space="preserve"> </v>
      </c>
      <c r="U97" s="164" t="str">
        <f t="shared" si="58"/>
        <v xml:space="preserve"> </v>
      </c>
      <c r="V97" s="165">
        <f t="shared" si="46"/>
        <v>0</v>
      </c>
      <c r="W97" s="166" t="str">
        <f t="shared" si="47"/>
        <v xml:space="preserve"> </v>
      </c>
      <c r="X97" s="167">
        <f t="shared" si="52"/>
        <v>0</v>
      </c>
      <c r="Y97" s="167">
        <f t="shared" si="59"/>
        <v>0</v>
      </c>
      <c r="Z97" s="168" t="str">
        <f t="shared" si="60"/>
        <v xml:space="preserve"> </v>
      </c>
    </row>
    <row r="98" spans="1:26" s="200" customFormat="1" ht="12.75" hidden="1">
      <c r="A98" s="189">
        <v>9</v>
      </c>
      <c r="B98" s="205" t="s">
        <v>213</v>
      </c>
      <c r="C98" s="202" t="s">
        <v>214</v>
      </c>
      <c r="D98" s="76" t="s">
        <v>17</v>
      </c>
      <c r="E98" s="76">
        <v>12</v>
      </c>
      <c r="F98" s="261" t="s">
        <v>223</v>
      </c>
      <c r="G98" s="261">
        <v>2</v>
      </c>
      <c r="H98" s="194">
        <f t="shared" si="54"/>
        <v>2.68871292</v>
      </c>
      <c r="I98" s="195" t="str">
        <f t="shared" si="55"/>
        <v xml:space="preserve"> </v>
      </c>
      <c r="J98" s="196">
        <f t="shared" si="53"/>
        <v>0</v>
      </c>
      <c r="K98" s="196">
        <f t="shared" si="56"/>
        <v>0</v>
      </c>
      <c r="L98" s="197" t="str">
        <f t="shared" si="43"/>
        <v xml:space="preserve"> </v>
      </c>
      <c r="M98" s="195"/>
      <c r="N98" s="196"/>
      <c r="O98" s="197"/>
      <c r="P98" s="194"/>
      <c r="Q98" s="166" t="str">
        <f t="shared" si="44"/>
        <v xml:space="preserve"> </v>
      </c>
      <c r="R98" s="167">
        <f t="shared" si="57"/>
        <v>0</v>
      </c>
      <c r="S98" s="167">
        <f t="shared" si="45"/>
        <v>0</v>
      </c>
      <c r="T98" s="93" t="str">
        <f t="shared" si="49"/>
        <v xml:space="preserve"> </v>
      </c>
      <c r="U98" s="164" t="str">
        <f t="shared" si="58"/>
        <v xml:space="preserve"> </v>
      </c>
      <c r="V98" s="165">
        <f t="shared" si="46"/>
        <v>0</v>
      </c>
      <c r="W98" s="166" t="str">
        <f t="shared" si="47"/>
        <v xml:space="preserve"> </v>
      </c>
      <c r="X98" s="167">
        <f t="shared" si="52"/>
        <v>0</v>
      </c>
      <c r="Y98" s="167">
        <f t="shared" si="59"/>
        <v>0</v>
      </c>
      <c r="Z98" s="168" t="str">
        <f t="shared" si="60"/>
        <v xml:space="preserve"> </v>
      </c>
    </row>
    <row r="99" spans="1:26" s="200" customFormat="1" ht="12.75" hidden="1">
      <c r="A99" s="189">
        <v>10</v>
      </c>
      <c r="B99" s="205" t="s">
        <v>213</v>
      </c>
      <c r="C99" s="202" t="s">
        <v>214</v>
      </c>
      <c r="D99" s="76" t="s">
        <v>17</v>
      </c>
      <c r="E99" s="76">
        <v>12</v>
      </c>
      <c r="F99" s="261" t="s">
        <v>224</v>
      </c>
      <c r="G99" s="261">
        <v>1</v>
      </c>
      <c r="H99" s="194">
        <f t="shared" si="54"/>
        <v>1.4339802239999999</v>
      </c>
      <c r="I99" s="195" t="str">
        <f t="shared" si="55"/>
        <v xml:space="preserve"> </v>
      </c>
      <c r="J99" s="196">
        <f t="shared" si="53"/>
        <v>0</v>
      </c>
      <c r="K99" s="196">
        <f t="shared" si="56"/>
        <v>0</v>
      </c>
      <c r="L99" s="197" t="str">
        <f t="shared" si="43"/>
        <v xml:space="preserve"> </v>
      </c>
      <c r="M99" s="195"/>
      <c r="N99" s="196"/>
      <c r="O99" s="197"/>
      <c r="P99" s="194"/>
      <c r="Q99" s="166" t="str">
        <f t="shared" si="44"/>
        <v xml:space="preserve"> </v>
      </c>
      <c r="R99" s="167">
        <f t="shared" si="57"/>
        <v>0</v>
      </c>
      <c r="S99" s="167">
        <f t="shared" si="45"/>
        <v>0</v>
      </c>
      <c r="T99" s="93" t="str">
        <f t="shared" si="49"/>
        <v xml:space="preserve"> </v>
      </c>
      <c r="U99" s="164" t="str">
        <f t="shared" si="58"/>
        <v xml:space="preserve"> </v>
      </c>
      <c r="V99" s="165">
        <f t="shared" si="46"/>
        <v>0</v>
      </c>
      <c r="W99" s="166" t="str">
        <f t="shared" si="47"/>
        <v xml:space="preserve"> </v>
      </c>
      <c r="X99" s="167">
        <f t="shared" si="52"/>
        <v>0</v>
      </c>
      <c r="Y99" s="167">
        <f t="shared" si="59"/>
        <v>0</v>
      </c>
      <c r="Z99" s="168" t="str">
        <f t="shared" si="60"/>
        <v xml:space="preserve"> </v>
      </c>
    </row>
    <row r="100" spans="1:26" s="203" customFormat="1" ht="12.75" hidden="1">
      <c r="A100" s="189">
        <v>11</v>
      </c>
      <c r="B100" s="205" t="s">
        <v>213</v>
      </c>
      <c r="C100" s="202" t="s">
        <v>214</v>
      </c>
      <c r="D100" s="76" t="s">
        <v>17</v>
      </c>
      <c r="E100" s="76">
        <v>12</v>
      </c>
      <c r="F100" s="261" t="s">
        <v>225</v>
      </c>
      <c r="G100" s="261">
        <v>2</v>
      </c>
      <c r="H100" s="155">
        <f t="shared" si="54"/>
        <v>0.62736634799999991</v>
      </c>
      <c r="I100" s="156" t="str">
        <f t="shared" si="55"/>
        <v xml:space="preserve"> </v>
      </c>
      <c r="J100" s="157">
        <f t="shared" si="53"/>
        <v>0</v>
      </c>
      <c r="K100" s="157">
        <f t="shared" si="56"/>
        <v>0</v>
      </c>
      <c r="L100" s="158" t="str">
        <f t="shared" si="43"/>
        <v xml:space="preserve"> </v>
      </c>
      <c r="M100" s="195"/>
      <c r="N100" s="196"/>
      <c r="O100" s="158"/>
      <c r="P100" s="194"/>
      <c r="Q100" s="152" t="str">
        <f t="shared" si="44"/>
        <v xml:space="preserve"> </v>
      </c>
      <c r="R100" s="159">
        <f t="shared" si="57"/>
        <v>0</v>
      </c>
      <c r="S100" s="159">
        <f t="shared" si="45"/>
        <v>0</v>
      </c>
      <c r="T100" s="93" t="str">
        <f t="shared" si="49"/>
        <v xml:space="preserve"> </v>
      </c>
      <c r="U100" s="161" t="str">
        <f t="shared" si="58"/>
        <v xml:space="preserve"> </v>
      </c>
      <c r="V100" s="162">
        <f t="shared" si="46"/>
        <v>0</v>
      </c>
      <c r="W100" s="152" t="str">
        <f t="shared" si="47"/>
        <v xml:space="preserve"> </v>
      </c>
      <c r="X100" s="159">
        <f t="shared" si="52"/>
        <v>0</v>
      </c>
      <c r="Y100" s="159">
        <f t="shared" si="59"/>
        <v>0</v>
      </c>
      <c r="Z100" s="160" t="str">
        <f t="shared" si="60"/>
        <v xml:space="preserve"> </v>
      </c>
    </row>
    <row r="101" spans="1:26" s="203" customFormat="1" ht="12.75" hidden="1">
      <c r="A101" s="189">
        <v>12</v>
      </c>
      <c r="B101" s="205" t="s">
        <v>213</v>
      </c>
      <c r="C101" s="202" t="s">
        <v>214</v>
      </c>
      <c r="D101" s="76" t="s">
        <v>17</v>
      </c>
      <c r="E101" s="76">
        <v>12</v>
      </c>
      <c r="F101" s="261" t="s">
        <v>226</v>
      </c>
      <c r="G101" s="261">
        <v>2</v>
      </c>
      <c r="H101" s="155">
        <f t="shared" si="54"/>
        <v>0.71699011199999996</v>
      </c>
      <c r="I101" s="156" t="str">
        <f t="shared" si="55"/>
        <v xml:space="preserve"> </v>
      </c>
      <c r="J101" s="157">
        <f t="shared" si="53"/>
        <v>0</v>
      </c>
      <c r="K101" s="157">
        <f t="shared" si="56"/>
        <v>0</v>
      </c>
      <c r="L101" s="158" t="str">
        <f t="shared" si="43"/>
        <v xml:space="preserve"> </v>
      </c>
      <c r="M101" s="195"/>
      <c r="N101" s="196"/>
      <c r="O101" s="158"/>
      <c r="P101" s="194"/>
      <c r="Q101" s="152" t="str">
        <f t="shared" si="44"/>
        <v xml:space="preserve"> </v>
      </c>
      <c r="R101" s="159">
        <f t="shared" si="57"/>
        <v>0</v>
      </c>
      <c r="S101" s="159">
        <f t="shared" si="45"/>
        <v>0</v>
      </c>
      <c r="T101" s="93" t="str">
        <f t="shared" si="49"/>
        <v xml:space="preserve"> </v>
      </c>
      <c r="U101" s="161" t="str">
        <f t="shared" si="58"/>
        <v xml:space="preserve"> </v>
      </c>
      <c r="V101" s="162">
        <f t="shared" si="46"/>
        <v>0</v>
      </c>
      <c r="W101" s="152" t="str">
        <f t="shared" si="47"/>
        <v xml:space="preserve"> </v>
      </c>
      <c r="X101" s="159">
        <f t="shared" si="52"/>
        <v>0</v>
      </c>
      <c r="Y101" s="159">
        <f t="shared" si="59"/>
        <v>0</v>
      </c>
      <c r="Z101" s="160" t="str">
        <f t="shared" si="60"/>
        <v xml:space="preserve"> </v>
      </c>
    </row>
    <row r="102" spans="1:26" s="203" customFormat="1" ht="12.75" hidden="1">
      <c r="A102" s="189">
        <v>13</v>
      </c>
      <c r="B102" s="205" t="s">
        <v>213</v>
      </c>
      <c r="C102" s="202" t="s">
        <v>214</v>
      </c>
      <c r="D102" s="76" t="s">
        <v>17</v>
      </c>
      <c r="E102" s="76">
        <v>12</v>
      </c>
      <c r="F102" s="261" t="s">
        <v>227</v>
      </c>
      <c r="G102" s="261">
        <v>1</v>
      </c>
      <c r="H102" s="155">
        <f t="shared" si="54"/>
        <v>0.40330693799999995</v>
      </c>
      <c r="I102" s="156" t="str">
        <f t="shared" si="55"/>
        <v xml:space="preserve"> </v>
      </c>
      <c r="J102" s="157">
        <f t="shared" si="53"/>
        <v>0</v>
      </c>
      <c r="K102" s="157">
        <f t="shared" si="56"/>
        <v>0</v>
      </c>
      <c r="L102" s="158" t="str">
        <f t="shared" si="43"/>
        <v xml:space="preserve"> </v>
      </c>
      <c r="M102" s="195"/>
      <c r="N102" s="196"/>
      <c r="O102" s="158"/>
      <c r="P102" s="194"/>
      <c r="Q102" s="152" t="str">
        <f t="shared" si="44"/>
        <v xml:space="preserve"> </v>
      </c>
      <c r="R102" s="159">
        <f t="shared" si="57"/>
        <v>0</v>
      </c>
      <c r="S102" s="159">
        <f t="shared" si="45"/>
        <v>0</v>
      </c>
      <c r="T102" s="93" t="str">
        <f t="shared" si="49"/>
        <v xml:space="preserve"> </v>
      </c>
      <c r="U102" s="161" t="str">
        <f t="shared" si="58"/>
        <v xml:space="preserve"> </v>
      </c>
      <c r="V102" s="162">
        <f t="shared" si="46"/>
        <v>0</v>
      </c>
      <c r="W102" s="152" t="str">
        <f t="shared" si="47"/>
        <v xml:space="preserve"> </v>
      </c>
      <c r="X102" s="159">
        <f t="shared" si="52"/>
        <v>0</v>
      </c>
      <c r="Y102" s="159">
        <f t="shared" si="59"/>
        <v>0</v>
      </c>
      <c r="Z102" s="160" t="str">
        <f t="shared" si="60"/>
        <v xml:space="preserve"> </v>
      </c>
    </row>
    <row r="103" spans="1:26" s="203" customFormat="1" ht="12.75" hidden="1">
      <c r="A103" s="189">
        <v>14</v>
      </c>
      <c r="B103" s="205" t="s">
        <v>213</v>
      </c>
      <c r="C103" s="202" t="s">
        <v>214</v>
      </c>
      <c r="D103" s="76" t="s">
        <v>17</v>
      </c>
      <c r="E103" s="76">
        <v>12</v>
      </c>
      <c r="F103" s="261" t="s">
        <v>228</v>
      </c>
      <c r="G103" s="261">
        <v>2</v>
      </c>
      <c r="H103" s="155">
        <f t="shared" si="54"/>
        <v>0.98586140399999989</v>
      </c>
      <c r="I103" s="156" t="str">
        <f t="shared" si="55"/>
        <v xml:space="preserve"> </v>
      </c>
      <c r="J103" s="157">
        <f t="shared" si="53"/>
        <v>0</v>
      </c>
      <c r="K103" s="157">
        <f t="shared" si="56"/>
        <v>0</v>
      </c>
      <c r="L103" s="158" t="str">
        <f t="shared" ref="L103:L134" si="61">IF(J103&gt;0,$E103*$E103*J103*3.14/4*0.00000785*K103," ")</f>
        <v xml:space="preserve"> </v>
      </c>
      <c r="M103" s="195"/>
      <c r="N103" s="196"/>
      <c r="O103" s="158"/>
      <c r="P103" s="194"/>
      <c r="Q103" s="152" t="str">
        <f t="shared" si="44"/>
        <v xml:space="preserve"> </v>
      </c>
      <c r="R103" s="159">
        <f t="shared" si="57"/>
        <v>0</v>
      </c>
      <c r="S103" s="159">
        <f t="shared" si="45"/>
        <v>0</v>
      </c>
      <c r="T103" s="93" t="str">
        <f t="shared" si="49"/>
        <v xml:space="preserve"> </v>
      </c>
      <c r="U103" s="161" t="str">
        <f t="shared" si="58"/>
        <v xml:space="preserve"> </v>
      </c>
      <c r="V103" s="162">
        <f t="shared" si="46"/>
        <v>0</v>
      </c>
      <c r="W103" s="152" t="str">
        <f t="shared" si="47"/>
        <v xml:space="preserve"> </v>
      </c>
      <c r="X103" s="159">
        <f t="shared" si="52"/>
        <v>0</v>
      </c>
      <c r="Y103" s="159">
        <f t="shared" si="59"/>
        <v>0</v>
      </c>
      <c r="Z103" s="160" t="str">
        <f t="shared" si="60"/>
        <v xml:space="preserve"> </v>
      </c>
    </row>
    <row r="104" spans="1:26" s="200" customFormat="1" ht="12.75" hidden="1">
      <c r="A104" s="189">
        <v>15</v>
      </c>
      <c r="B104" s="205" t="s">
        <v>213</v>
      </c>
      <c r="C104" s="202" t="s">
        <v>214</v>
      </c>
      <c r="D104" s="76" t="s">
        <v>17</v>
      </c>
      <c r="E104" s="76">
        <v>12</v>
      </c>
      <c r="F104" s="261" t="s">
        <v>229</v>
      </c>
      <c r="G104" s="261">
        <v>18</v>
      </c>
      <c r="H104" s="194">
        <f t="shared" si="54"/>
        <v>9.6793665119999996</v>
      </c>
      <c r="I104" s="195" t="str">
        <f t="shared" si="55"/>
        <v xml:space="preserve"> </v>
      </c>
      <c r="J104" s="196">
        <f t="shared" si="53"/>
        <v>0</v>
      </c>
      <c r="K104" s="196">
        <f t="shared" si="56"/>
        <v>0</v>
      </c>
      <c r="L104" s="197" t="str">
        <f t="shared" si="61"/>
        <v xml:space="preserve"> </v>
      </c>
      <c r="M104" s="195"/>
      <c r="N104" s="196"/>
      <c r="O104" s="197"/>
      <c r="P104" s="194"/>
      <c r="Q104" s="166" t="str">
        <f t="shared" ref="Q104:Q135" si="62">IF(R104&gt;0,E104," ")</f>
        <v xml:space="preserve"> </v>
      </c>
      <c r="R104" s="167">
        <f t="shared" si="57"/>
        <v>0</v>
      </c>
      <c r="S104" s="167">
        <f t="shared" ref="S104:S135" si="63">IF(R104&gt;0,G104,0)</f>
        <v>0</v>
      </c>
      <c r="T104" s="93" t="str">
        <f t="shared" si="49"/>
        <v xml:space="preserve"> </v>
      </c>
      <c r="U104" s="164" t="str">
        <f t="shared" si="58"/>
        <v xml:space="preserve"> </v>
      </c>
      <c r="V104" s="165">
        <f t="shared" ref="V104:V139" si="64">IF($E104=25,IF(J104&gt;0, INT(J104/787)*K104,0),IF($E104=20,IF(J104&gt;0, INT(J104/600)*K104,0),IF($E104=16,IF(J104&gt;0, INT(J104/475)*K104,0),0)))</f>
        <v>0</v>
      </c>
      <c r="W104" s="166" t="str">
        <f t="shared" ref="W104:W135" si="65">IF(X104&gt;0,E104," ")</f>
        <v xml:space="preserve"> </v>
      </c>
      <c r="X104" s="167">
        <f t="shared" si="52"/>
        <v>0</v>
      </c>
      <c r="Y104" s="167">
        <f t="shared" si="59"/>
        <v>0</v>
      </c>
      <c r="Z104" s="168" t="str">
        <f t="shared" si="60"/>
        <v xml:space="preserve"> </v>
      </c>
    </row>
    <row r="105" spans="1:26" s="200" customFormat="1" ht="12.75" hidden="1">
      <c r="A105" s="189">
        <v>16</v>
      </c>
      <c r="B105" s="205" t="s">
        <v>213</v>
      </c>
      <c r="C105" s="202" t="s">
        <v>214</v>
      </c>
      <c r="D105" s="76" t="s">
        <v>17</v>
      </c>
      <c r="E105" s="76">
        <v>12</v>
      </c>
      <c r="F105" s="261" t="s">
        <v>230</v>
      </c>
      <c r="G105" s="261">
        <v>2</v>
      </c>
      <c r="H105" s="194">
        <f t="shared" si="54"/>
        <v>1.1651089319999999</v>
      </c>
      <c r="I105" s="195" t="str">
        <f t="shared" si="55"/>
        <v xml:space="preserve"> </v>
      </c>
      <c r="J105" s="196">
        <f t="shared" si="53"/>
        <v>0</v>
      </c>
      <c r="K105" s="196">
        <f t="shared" si="56"/>
        <v>0</v>
      </c>
      <c r="L105" s="197" t="str">
        <f t="shared" si="61"/>
        <v xml:space="preserve"> </v>
      </c>
      <c r="M105" s="195"/>
      <c r="N105" s="196"/>
      <c r="O105" s="197"/>
      <c r="P105" s="194"/>
      <c r="Q105" s="166" t="str">
        <f t="shared" si="62"/>
        <v xml:space="preserve"> </v>
      </c>
      <c r="R105" s="167">
        <f t="shared" si="57"/>
        <v>0</v>
      </c>
      <c r="S105" s="167">
        <f t="shared" si="63"/>
        <v>0</v>
      </c>
      <c r="T105" s="93" t="str">
        <f t="shared" si="49"/>
        <v xml:space="preserve"> </v>
      </c>
      <c r="U105" s="164" t="str">
        <f t="shared" si="58"/>
        <v xml:space="preserve"> </v>
      </c>
      <c r="V105" s="165">
        <f t="shared" si="64"/>
        <v>0</v>
      </c>
      <c r="W105" s="166" t="str">
        <f t="shared" si="65"/>
        <v xml:space="preserve"> </v>
      </c>
      <c r="X105" s="167">
        <f t="shared" si="52"/>
        <v>0</v>
      </c>
      <c r="Y105" s="167">
        <f t="shared" si="59"/>
        <v>0</v>
      </c>
      <c r="Z105" s="168" t="str">
        <f t="shared" si="60"/>
        <v xml:space="preserve"> </v>
      </c>
    </row>
    <row r="106" spans="1:26" s="200" customFormat="1" ht="12.75" hidden="1">
      <c r="A106" s="189">
        <v>17</v>
      </c>
      <c r="B106" s="205" t="s">
        <v>213</v>
      </c>
      <c r="C106" s="202" t="s">
        <v>214</v>
      </c>
      <c r="D106" s="76" t="s">
        <v>17</v>
      </c>
      <c r="E106" s="76">
        <v>12</v>
      </c>
      <c r="F106" s="261" t="s">
        <v>231</v>
      </c>
      <c r="G106" s="261">
        <v>6</v>
      </c>
      <c r="H106" s="194">
        <f t="shared" si="54"/>
        <v>3.7641980879999997</v>
      </c>
      <c r="I106" s="195" t="str">
        <f t="shared" si="55"/>
        <v xml:space="preserve"> </v>
      </c>
      <c r="J106" s="196">
        <f t="shared" si="53"/>
        <v>0</v>
      </c>
      <c r="K106" s="196">
        <f t="shared" si="56"/>
        <v>0</v>
      </c>
      <c r="L106" s="197" t="str">
        <f t="shared" si="61"/>
        <v xml:space="preserve"> </v>
      </c>
      <c r="M106" s="195"/>
      <c r="N106" s="196"/>
      <c r="O106" s="197"/>
      <c r="P106" s="194"/>
      <c r="Q106" s="166" t="str">
        <f t="shared" si="62"/>
        <v xml:space="preserve"> </v>
      </c>
      <c r="R106" s="167">
        <f t="shared" si="57"/>
        <v>0</v>
      </c>
      <c r="S106" s="167">
        <f t="shared" si="63"/>
        <v>0</v>
      </c>
      <c r="T106" s="93" t="str">
        <f t="shared" si="49"/>
        <v xml:space="preserve"> </v>
      </c>
      <c r="U106" s="164" t="str">
        <f t="shared" si="58"/>
        <v xml:space="preserve"> </v>
      </c>
      <c r="V106" s="165">
        <f t="shared" si="64"/>
        <v>0</v>
      </c>
      <c r="W106" s="166" t="str">
        <f t="shared" si="65"/>
        <v xml:space="preserve"> </v>
      </c>
      <c r="X106" s="167">
        <f t="shared" si="52"/>
        <v>0</v>
      </c>
      <c r="Y106" s="167">
        <f t="shared" si="59"/>
        <v>0</v>
      </c>
      <c r="Z106" s="168" t="str">
        <f t="shared" si="60"/>
        <v xml:space="preserve"> </v>
      </c>
    </row>
    <row r="107" spans="1:26" s="200" customFormat="1" ht="12.75" hidden="1">
      <c r="A107" s="189">
        <v>18</v>
      </c>
      <c r="B107" s="205" t="s">
        <v>213</v>
      </c>
      <c r="C107" s="202" t="s">
        <v>214</v>
      </c>
      <c r="D107" s="76" t="s">
        <v>17</v>
      </c>
      <c r="E107" s="76">
        <v>12</v>
      </c>
      <c r="F107" s="261" t="s">
        <v>232</v>
      </c>
      <c r="G107" s="261">
        <v>75</v>
      </c>
      <c r="H107" s="194">
        <f t="shared" si="54"/>
        <v>50.413367249999993</v>
      </c>
      <c r="I107" s="195" t="str">
        <f t="shared" si="55"/>
        <v xml:space="preserve"> </v>
      </c>
      <c r="J107" s="196">
        <f t="shared" si="53"/>
        <v>0</v>
      </c>
      <c r="K107" s="196">
        <f t="shared" si="56"/>
        <v>0</v>
      </c>
      <c r="L107" s="197" t="str">
        <f t="shared" si="61"/>
        <v xml:space="preserve"> </v>
      </c>
      <c r="M107" s="195"/>
      <c r="N107" s="196"/>
      <c r="O107" s="197"/>
      <c r="P107" s="194"/>
      <c r="Q107" s="166" t="str">
        <f t="shared" si="62"/>
        <v xml:space="preserve"> </v>
      </c>
      <c r="R107" s="167">
        <f t="shared" si="57"/>
        <v>0</v>
      </c>
      <c r="S107" s="167">
        <f t="shared" si="63"/>
        <v>0</v>
      </c>
      <c r="T107" s="93" t="str">
        <f t="shared" si="49"/>
        <v xml:space="preserve"> </v>
      </c>
      <c r="U107" s="164" t="str">
        <f t="shared" si="58"/>
        <v xml:space="preserve"> </v>
      </c>
      <c r="V107" s="165">
        <f t="shared" si="64"/>
        <v>0</v>
      </c>
      <c r="W107" s="166" t="str">
        <f t="shared" si="65"/>
        <v xml:space="preserve"> </v>
      </c>
      <c r="X107" s="167">
        <f t="shared" si="52"/>
        <v>0</v>
      </c>
      <c r="Y107" s="167">
        <f t="shared" si="59"/>
        <v>0</v>
      </c>
      <c r="Z107" s="168" t="str">
        <f t="shared" si="60"/>
        <v xml:space="preserve"> </v>
      </c>
    </row>
    <row r="108" spans="1:26" s="200" customFormat="1" ht="12.75" hidden="1">
      <c r="A108" s="189">
        <v>19</v>
      </c>
      <c r="B108" s="205" t="s">
        <v>213</v>
      </c>
      <c r="C108" s="202" t="s">
        <v>214</v>
      </c>
      <c r="D108" s="76" t="s">
        <v>17</v>
      </c>
      <c r="E108" s="76">
        <v>12</v>
      </c>
      <c r="F108" s="261" t="s">
        <v>233</v>
      </c>
      <c r="G108" s="261">
        <v>101</v>
      </c>
      <c r="H108" s="194">
        <f t="shared" si="54"/>
        <v>72.416001312000006</v>
      </c>
      <c r="I108" s="195" t="str">
        <f t="shared" si="55"/>
        <v xml:space="preserve"> </v>
      </c>
      <c r="J108" s="196">
        <f t="shared" si="53"/>
        <v>0</v>
      </c>
      <c r="K108" s="196">
        <f t="shared" si="56"/>
        <v>0</v>
      </c>
      <c r="L108" s="197" t="str">
        <f t="shared" si="61"/>
        <v xml:space="preserve"> </v>
      </c>
      <c r="M108" s="195"/>
      <c r="N108" s="196"/>
      <c r="O108" s="197"/>
      <c r="P108" s="194"/>
      <c r="Q108" s="166" t="str">
        <f t="shared" si="62"/>
        <v xml:space="preserve"> </v>
      </c>
      <c r="R108" s="167">
        <f t="shared" si="57"/>
        <v>0</v>
      </c>
      <c r="S108" s="167">
        <f t="shared" si="63"/>
        <v>0</v>
      </c>
      <c r="T108" s="93" t="str">
        <f t="shared" si="49"/>
        <v xml:space="preserve"> </v>
      </c>
      <c r="U108" s="164" t="str">
        <f t="shared" si="58"/>
        <v xml:space="preserve"> </v>
      </c>
      <c r="V108" s="165">
        <f t="shared" si="64"/>
        <v>0</v>
      </c>
      <c r="W108" s="166" t="str">
        <f t="shared" si="65"/>
        <v xml:space="preserve"> </v>
      </c>
      <c r="X108" s="167">
        <f t="shared" si="52"/>
        <v>0</v>
      </c>
      <c r="Y108" s="167">
        <f t="shared" si="59"/>
        <v>0</v>
      </c>
      <c r="Z108" s="168" t="str">
        <f t="shared" si="60"/>
        <v xml:space="preserve"> </v>
      </c>
    </row>
    <row r="109" spans="1:26" s="200" customFormat="1" ht="12.75" hidden="1">
      <c r="A109" s="189">
        <v>20</v>
      </c>
      <c r="B109" s="205" t="s">
        <v>213</v>
      </c>
      <c r="C109" s="202" t="s">
        <v>214</v>
      </c>
      <c r="D109" s="76" t="s">
        <v>17</v>
      </c>
      <c r="E109" s="76">
        <v>12</v>
      </c>
      <c r="F109" s="261" t="s">
        <v>234</v>
      </c>
      <c r="G109" s="261">
        <v>23</v>
      </c>
      <c r="H109" s="194">
        <f t="shared" si="54"/>
        <v>17.521445862</v>
      </c>
      <c r="I109" s="195" t="str">
        <f t="shared" si="55"/>
        <v xml:space="preserve"> </v>
      </c>
      <c r="J109" s="196">
        <f t="shared" si="53"/>
        <v>0</v>
      </c>
      <c r="K109" s="196">
        <f t="shared" si="56"/>
        <v>0</v>
      </c>
      <c r="L109" s="197" t="str">
        <f t="shared" si="61"/>
        <v xml:space="preserve"> </v>
      </c>
      <c r="M109" s="195"/>
      <c r="N109" s="196"/>
      <c r="O109" s="197"/>
      <c r="P109" s="194"/>
      <c r="Q109" s="166" t="str">
        <f t="shared" si="62"/>
        <v xml:space="preserve"> </v>
      </c>
      <c r="R109" s="167">
        <f t="shared" si="57"/>
        <v>0</v>
      </c>
      <c r="S109" s="167">
        <f t="shared" si="63"/>
        <v>0</v>
      </c>
      <c r="T109" s="93" t="str">
        <f t="shared" si="49"/>
        <v xml:space="preserve"> </v>
      </c>
      <c r="U109" s="164" t="str">
        <f t="shared" si="58"/>
        <v xml:space="preserve"> </v>
      </c>
      <c r="V109" s="165">
        <f t="shared" si="64"/>
        <v>0</v>
      </c>
      <c r="W109" s="166" t="str">
        <f t="shared" si="65"/>
        <v xml:space="preserve"> </v>
      </c>
      <c r="X109" s="167">
        <f t="shared" si="52"/>
        <v>0</v>
      </c>
      <c r="Y109" s="167">
        <f t="shared" si="59"/>
        <v>0</v>
      </c>
      <c r="Z109" s="168" t="str">
        <f t="shared" si="60"/>
        <v xml:space="preserve"> </v>
      </c>
    </row>
    <row r="110" spans="1:26" s="203" customFormat="1" ht="12.75" hidden="1">
      <c r="A110" s="189">
        <v>21</v>
      </c>
      <c r="B110" s="205" t="s">
        <v>213</v>
      </c>
      <c r="C110" s="202" t="s">
        <v>214</v>
      </c>
      <c r="D110" s="76" t="s">
        <v>17</v>
      </c>
      <c r="E110" s="76">
        <v>12</v>
      </c>
      <c r="F110" s="261" t="s">
        <v>235</v>
      </c>
      <c r="G110" s="261">
        <v>12</v>
      </c>
      <c r="H110" s="155">
        <f t="shared" si="54"/>
        <v>9.6793665119999996</v>
      </c>
      <c r="I110" s="156" t="str">
        <f t="shared" si="55"/>
        <v xml:space="preserve"> </v>
      </c>
      <c r="J110" s="157">
        <f t="shared" si="53"/>
        <v>0</v>
      </c>
      <c r="K110" s="157">
        <f t="shared" si="56"/>
        <v>0</v>
      </c>
      <c r="L110" s="158" t="str">
        <f t="shared" si="61"/>
        <v xml:space="preserve"> </v>
      </c>
      <c r="M110" s="195"/>
      <c r="N110" s="196"/>
      <c r="O110" s="158"/>
      <c r="P110" s="194"/>
      <c r="Q110" s="152" t="str">
        <f t="shared" si="62"/>
        <v xml:space="preserve"> </v>
      </c>
      <c r="R110" s="159">
        <f t="shared" si="57"/>
        <v>0</v>
      </c>
      <c r="S110" s="159">
        <f t="shared" si="63"/>
        <v>0</v>
      </c>
      <c r="T110" s="93" t="str">
        <f t="shared" si="49"/>
        <v xml:space="preserve"> </v>
      </c>
      <c r="U110" s="161" t="str">
        <f t="shared" si="58"/>
        <v xml:space="preserve"> </v>
      </c>
      <c r="V110" s="162">
        <f t="shared" si="64"/>
        <v>0</v>
      </c>
      <c r="W110" s="152" t="str">
        <f t="shared" si="65"/>
        <v xml:space="preserve"> </v>
      </c>
      <c r="X110" s="159">
        <f t="shared" si="52"/>
        <v>0</v>
      </c>
      <c r="Y110" s="159">
        <f t="shared" si="59"/>
        <v>0</v>
      </c>
      <c r="Z110" s="160" t="str">
        <f t="shared" si="60"/>
        <v xml:space="preserve"> </v>
      </c>
    </row>
    <row r="111" spans="1:26" s="200" customFormat="1" ht="12.75" hidden="1">
      <c r="A111" s="189">
        <v>22</v>
      </c>
      <c r="B111" s="205" t="s">
        <v>213</v>
      </c>
      <c r="C111" s="202" t="s">
        <v>214</v>
      </c>
      <c r="D111" s="76" t="s">
        <v>17</v>
      </c>
      <c r="E111" s="76">
        <v>12</v>
      </c>
      <c r="F111" s="261" t="s">
        <v>236</v>
      </c>
      <c r="G111" s="261">
        <v>2</v>
      </c>
      <c r="H111" s="194">
        <f t="shared" si="54"/>
        <v>1.702851516</v>
      </c>
      <c r="I111" s="195" t="str">
        <f t="shared" si="55"/>
        <v xml:space="preserve"> </v>
      </c>
      <c r="J111" s="196">
        <f t="shared" si="53"/>
        <v>0</v>
      </c>
      <c r="K111" s="196">
        <f t="shared" si="56"/>
        <v>0</v>
      </c>
      <c r="L111" s="197" t="str">
        <f t="shared" si="61"/>
        <v xml:space="preserve"> </v>
      </c>
      <c r="M111" s="195"/>
      <c r="N111" s="196"/>
      <c r="O111" s="197"/>
      <c r="P111" s="194"/>
      <c r="Q111" s="166" t="str">
        <f t="shared" si="62"/>
        <v xml:space="preserve"> </v>
      </c>
      <c r="R111" s="167">
        <f t="shared" si="57"/>
        <v>0</v>
      </c>
      <c r="S111" s="167">
        <f t="shared" si="63"/>
        <v>0</v>
      </c>
      <c r="T111" s="93" t="str">
        <f t="shared" si="49"/>
        <v xml:space="preserve"> </v>
      </c>
      <c r="U111" s="164" t="str">
        <f t="shared" si="58"/>
        <v xml:space="preserve"> </v>
      </c>
      <c r="V111" s="165">
        <f t="shared" si="64"/>
        <v>0</v>
      </c>
      <c r="W111" s="166" t="str">
        <f t="shared" si="65"/>
        <v xml:space="preserve"> </v>
      </c>
      <c r="X111" s="167">
        <f t="shared" si="52"/>
        <v>0</v>
      </c>
      <c r="Y111" s="167">
        <f t="shared" si="59"/>
        <v>0</v>
      </c>
      <c r="Z111" s="168" t="str">
        <f t="shared" si="60"/>
        <v xml:space="preserve"> </v>
      </c>
    </row>
    <row r="112" spans="1:26" s="200" customFormat="1" ht="12.75" hidden="1">
      <c r="A112" s="189">
        <v>23</v>
      </c>
      <c r="B112" s="205" t="s">
        <v>213</v>
      </c>
      <c r="C112" s="202" t="s">
        <v>214</v>
      </c>
      <c r="D112" s="76" t="s">
        <v>17</v>
      </c>
      <c r="E112" s="76">
        <v>12</v>
      </c>
      <c r="F112" s="261" t="s">
        <v>237</v>
      </c>
      <c r="G112" s="261">
        <v>1</v>
      </c>
      <c r="H112" s="194">
        <f t="shared" si="54"/>
        <v>1.9717228079999998</v>
      </c>
      <c r="I112" s="195" t="str">
        <f t="shared" si="55"/>
        <v xml:space="preserve"> </v>
      </c>
      <c r="J112" s="196">
        <f t="shared" si="53"/>
        <v>0</v>
      </c>
      <c r="K112" s="196">
        <f t="shared" si="56"/>
        <v>0</v>
      </c>
      <c r="L112" s="197" t="str">
        <f t="shared" si="61"/>
        <v xml:space="preserve"> </v>
      </c>
      <c r="M112" s="195"/>
      <c r="N112" s="196"/>
      <c r="O112" s="197"/>
      <c r="P112" s="194"/>
      <c r="Q112" s="166" t="str">
        <f t="shared" si="62"/>
        <v xml:space="preserve"> </v>
      </c>
      <c r="R112" s="167">
        <f t="shared" si="57"/>
        <v>0</v>
      </c>
      <c r="S112" s="167">
        <f t="shared" si="63"/>
        <v>0</v>
      </c>
      <c r="T112" s="93" t="str">
        <f t="shared" si="49"/>
        <v xml:space="preserve"> </v>
      </c>
      <c r="U112" s="164" t="str">
        <f t="shared" si="58"/>
        <v xml:space="preserve"> </v>
      </c>
      <c r="V112" s="165">
        <f t="shared" si="64"/>
        <v>0</v>
      </c>
      <c r="W112" s="166" t="str">
        <f t="shared" si="65"/>
        <v xml:space="preserve"> </v>
      </c>
      <c r="X112" s="167">
        <f t="shared" si="52"/>
        <v>0</v>
      </c>
      <c r="Y112" s="167">
        <f t="shared" si="59"/>
        <v>0</v>
      </c>
      <c r="Z112" s="168" t="str">
        <f t="shared" si="60"/>
        <v xml:space="preserve"> </v>
      </c>
    </row>
    <row r="113" spans="1:26" s="200" customFormat="1" ht="12.75" hidden="1">
      <c r="A113" s="189">
        <v>24</v>
      </c>
      <c r="B113" s="205" t="s">
        <v>213</v>
      </c>
      <c r="C113" s="202" t="s">
        <v>214</v>
      </c>
      <c r="D113" s="76" t="s">
        <v>17</v>
      </c>
      <c r="E113" s="76">
        <v>12</v>
      </c>
      <c r="F113" s="261" t="s">
        <v>238</v>
      </c>
      <c r="G113" s="261">
        <v>4</v>
      </c>
      <c r="H113" s="194">
        <f t="shared" si="54"/>
        <v>8.7831288719999989</v>
      </c>
      <c r="I113" s="195" t="str">
        <f t="shared" si="55"/>
        <v xml:space="preserve"> </v>
      </c>
      <c r="J113" s="196">
        <f t="shared" si="53"/>
        <v>0</v>
      </c>
      <c r="K113" s="196">
        <f t="shared" si="56"/>
        <v>0</v>
      </c>
      <c r="L113" s="197" t="str">
        <f t="shared" si="61"/>
        <v xml:space="preserve"> </v>
      </c>
      <c r="M113" s="195"/>
      <c r="N113" s="196"/>
      <c r="O113" s="197"/>
      <c r="P113" s="194"/>
      <c r="Q113" s="166" t="str">
        <f t="shared" si="62"/>
        <v xml:space="preserve"> </v>
      </c>
      <c r="R113" s="167">
        <f t="shared" si="57"/>
        <v>0</v>
      </c>
      <c r="S113" s="167">
        <f t="shared" si="63"/>
        <v>0</v>
      </c>
      <c r="T113" s="93" t="str">
        <f t="shared" si="49"/>
        <v xml:space="preserve"> </v>
      </c>
      <c r="U113" s="164" t="str">
        <f t="shared" si="58"/>
        <v xml:space="preserve"> </v>
      </c>
      <c r="V113" s="165">
        <f t="shared" si="64"/>
        <v>0</v>
      </c>
      <c r="W113" s="166" t="str">
        <f t="shared" si="65"/>
        <v xml:space="preserve"> </v>
      </c>
      <c r="X113" s="167">
        <f t="shared" si="52"/>
        <v>0</v>
      </c>
      <c r="Y113" s="167">
        <f t="shared" si="59"/>
        <v>0</v>
      </c>
      <c r="Z113" s="168" t="str">
        <f t="shared" si="60"/>
        <v xml:space="preserve"> </v>
      </c>
    </row>
    <row r="114" spans="1:26" s="200" customFormat="1" ht="12.75" hidden="1">
      <c r="A114" s="189">
        <v>25</v>
      </c>
      <c r="B114" s="205" t="s">
        <v>213</v>
      </c>
      <c r="C114" s="202" t="s">
        <v>214</v>
      </c>
      <c r="D114" s="76" t="s">
        <v>17</v>
      </c>
      <c r="E114" s="76">
        <v>12</v>
      </c>
      <c r="F114" s="261" t="s">
        <v>239</v>
      </c>
      <c r="G114" s="261">
        <v>1</v>
      </c>
      <c r="H114" s="194">
        <f t="shared" si="54"/>
        <v>2.2854059819999994</v>
      </c>
      <c r="I114" s="195" t="str">
        <f t="shared" si="55"/>
        <v xml:space="preserve"> </v>
      </c>
      <c r="J114" s="196">
        <f t="shared" si="53"/>
        <v>0</v>
      </c>
      <c r="K114" s="196">
        <f t="shared" si="56"/>
        <v>0</v>
      </c>
      <c r="L114" s="197" t="str">
        <f t="shared" si="61"/>
        <v xml:space="preserve"> </v>
      </c>
      <c r="M114" s="195"/>
      <c r="N114" s="196"/>
      <c r="O114" s="197"/>
      <c r="P114" s="194"/>
      <c r="Q114" s="166" t="str">
        <f t="shared" si="62"/>
        <v xml:space="preserve"> </v>
      </c>
      <c r="R114" s="167">
        <f t="shared" si="57"/>
        <v>0</v>
      </c>
      <c r="S114" s="167">
        <f t="shared" si="63"/>
        <v>0</v>
      </c>
      <c r="T114" s="93" t="str">
        <f t="shared" si="49"/>
        <v xml:space="preserve"> </v>
      </c>
      <c r="U114" s="164" t="str">
        <f t="shared" si="58"/>
        <v xml:space="preserve"> </v>
      </c>
      <c r="V114" s="165">
        <f t="shared" si="64"/>
        <v>0</v>
      </c>
      <c r="W114" s="166" t="str">
        <f t="shared" si="65"/>
        <v xml:space="preserve"> </v>
      </c>
      <c r="X114" s="167">
        <f t="shared" si="52"/>
        <v>0</v>
      </c>
      <c r="Y114" s="167">
        <f t="shared" si="59"/>
        <v>0</v>
      </c>
      <c r="Z114" s="168" t="str">
        <f t="shared" si="60"/>
        <v xml:space="preserve"> </v>
      </c>
    </row>
    <row r="115" spans="1:26" s="200" customFormat="1" ht="12.75" hidden="1">
      <c r="A115" s="189">
        <v>26</v>
      </c>
      <c r="B115" s="205" t="s">
        <v>213</v>
      </c>
      <c r="C115" s="202" t="s">
        <v>214</v>
      </c>
      <c r="D115" s="76" t="s">
        <v>17</v>
      </c>
      <c r="E115" s="76">
        <v>12</v>
      </c>
      <c r="F115" s="261" t="s">
        <v>240</v>
      </c>
      <c r="G115" s="261">
        <v>7</v>
      </c>
      <c r="H115" s="194">
        <f t="shared" si="54"/>
        <v>16.938891395999999</v>
      </c>
      <c r="I115" s="195" t="str">
        <f t="shared" si="55"/>
        <v xml:space="preserve"> </v>
      </c>
      <c r="J115" s="196">
        <f t="shared" si="53"/>
        <v>0</v>
      </c>
      <c r="K115" s="196">
        <f t="shared" si="56"/>
        <v>0</v>
      </c>
      <c r="L115" s="197" t="str">
        <f t="shared" si="61"/>
        <v xml:space="preserve"> </v>
      </c>
      <c r="M115" s="195"/>
      <c r="N115" s="196"/>
      <c r="O115" s="197"/>
      <c r="P115" s="194"/>
      <c r="Q115" s="166" t="str">
        <f t="shared" si="62"/>
        <v xml:space="preserve"> </v>
      </c>
      <c r="R115" s="167">
        <f t="shared" si="57"/>
        <v>0</v>
      </c>
      <c r="S115" s="167">
        <f t="shared" si="63"/>
        <v>0</v>
      </c>
      <c r="T115" s="93" t="str">
        <f t="shared" si="49"/>
        <v xml:space="preserve"> </v>
      </c>
      <c r="U115" s="164" t="str">
        <f t="shared" si="58"/>
        <v xml:space="preserve"> </v>
      </c>
      <c r="V115" s="165">
        <f t="shared" si="64"/>
        <v>0</v>
      </c>
      <c r="W115" s="166" t="str">
        <f t="shared" si="65"/>
        <v xml:space="preserve"> </v>
      </c>
      <c r="X115" s="167">
        <f t="shared" si="52"/>
        <v>0</v>
      </c>
      <c r="Y115" s="167">
        <f t="shared" si="59"/>
        <v>0</v>
      </c>
      <c r="Z115" s="168" t="str">
        <f t="shared" si="60"/>
        <v xml:space="preserve"> </v>
      </c>
    </row>
    <row r="116" spans="1:26" s="200" customFormat="1" ht="12.75" hidden="1">
      <c r="A116" s="189">
        <v>27</v>
      </c>
      <c r="B116" s="205" t="s">
        <v>213</v>
      </c>
      <c r="C116" s="202" t="s">
        <v>214</v>
      </c>
      <c r="D116" s="76" t="s">
        <v>17</v>
      </c>
      <c r="E116" s="76">
        <v>12</v>
      </c>
      <c r="F116" s="261" t="s">
        <v>241</v>
      </c>
      <c r="G116" s="261">
        <v>23</v>
      </c>
      <c r="H116" s="194">
        <f t="shared" si="54"/>
        <v>56.687030729999996</v>
      </c>
      <c r="I116" s="195" t="str">
        <f t="shared" si="55"/>
        <v xml:space="preserve"> </v>
      </c>
      <c r="J116" s="196">
        <f t="shared" si="53"/>
        <v>0</v>
      </c>
      <c r="K116" s="196">
        <f t="shared" si="56"/>
        <v>0</v>
      </c>
      <c r="L116" s="197" t="str">
        <f t="shared" si="61"/>
        <v xml:space="preserve"> </v>
      </c>
      <c r="M116" s="195"/>
      <c r="N116" s="196"/>
      <c r="O116" s="197"/>
      <c r="P116" s="194"/>
      <c r="Q116" s="166" t="str">
        <f t="shared" si="62"/>
        <v xml:space="preserve"> </v>
      </c>
      <c r="R116" s="167">
        <f t="shared" si="57"/>
        <v>0</v>
      </c>
      <c r="S116" s="167">
        <f t="shared" si="63"/>
        <v>0</v>
      </c>
      <c r="T116" s="93" t="str">
        <f t="shared" si="49"/>
        <v xml:space="preserve"> </v>
      </c>
      <c r="U116" s="164" t="str">
        <f t="shared" si="58"/>
        <v xml:space="preserve"> </v>
      </c>
      <c r="V116" s="165">
        <f t="shared" si="64"/>
        <v>0</v>
      </c>
      <c r="W116" s="166" t="str">
        <f t="shared" si="65"/>
        <v xml:space="preserve"> </v>
      </c>
      <c r="X116" s="167">
        <f t="shared" si="52"/>
        <v>0</v>
      </c>
      <c r="Y116" s="167">
        <f t="shared" si="59"/>
        <v>0</v>
      </c>
      <c r="Z116" s="168" t="str">
        <f t="shared" si="60"/>
        <v xml:space="preserve"> </v>
      </c>
    </row>
    <row r="117" spans="1:26" s="200" customFormat="1" ht="12.75" hidden="1">
      <c r="A117" s="189">
        <v>28</v>
      </c>
      <c r="B117" s="205" t="s">
        <v>213</v>
      </c>
      <c r="C117" s="202" t="s">
        <v>214</v>
      </c>
      <c r="D117" s="76" t="s">
        <v>17</v>
      </c>
      <c r="E117" s="76">
        <v>12</v>
      </c>
      <c r="F117" s="261" t="s">
        <v>242</v>
      </c>
      <c r="G117" s="261">
        <v>44</v>
      </c>
      <c r="H117" s="194">
        <f t="shared" si="54"/>
        <v>112.38820005599999</v>
      </c>
      <c r="I117" s="195" t="str">
        <f t="shared" si="55"/>
        <v xml:space="preserve"> </v>
      </c>
      <c r="J117" s="196">
        <f t="shared" si="53"/>
        <v>0</v>
      </c>
      <c r="K117" s="196">
        <f t="shared" si="56"/>
        <v>0</v>
      </c>
      <c r="L117" s="197" t="str">
        <f t="shared" si="61"/>
        <v xml:space="preserve"> </v>
      </c>
      <c r="M117" s="195"/>
      <c r="N117" s="196"/>
      <c r="O117" s="197"/>
      <c r="P117" s="194"/>
      <c r="Q117" s="166" t="str">
        <f t="shared" si="62"/>
        <v xml:space="preserve"> </v>
      </c>
      <c r="R117" s="167">
        <f t="shared" si="57"/>
        <v>0</v>
      </c>
      <c r="S117" s="167">
        <f t="shared" si="63"/>
        <v>0</v>
      </c>
      <c r="T117" s="93" t="str">
        <f t="shared" si="49"/>
        <v xml:space="preserve"> </v>
      </c>
      <c r="U117" s="164" t="str">
        <f t="shared" si="58"/>
        <v xml:space="preserve"> </v>
      </c>
      <c r="V117" s="165">
        <f t="shared" si="64"/>
        <v>0</v>
      </c>
      <c r="W117" s="166" t="str">
        <f t="shared" si="65"/>
        <v xml:space="preserve"> </v>
      </c>
      <c r="X117" s="167">
        <f t="shared" ref="X117:X139" si="66">IF(R117&gt;0,R117,IF(U117=25,J117-((V117/K117)*787),IF(U117=20,J117-((V117/K117)*600),IF(U117=16,J117-((V117/K117)*475),0))))</f>
        <v>0</v>
      </c>
      <c r="Y117" s="167">
        <f t="shared" si="59"/>
        <v>0</v>
      </c>
      <c r="Z117" s="168" t="str">
        <f t="shared" si="60"/>
        <v xml:space="preserve"> </v>
      </c>
    </row>
    <row r="118" spans="1:26" s="203" customFormat="1" ht="12.75" hidden="1">
      <c r="A118" s="189">
        <v>29</v>
      </c>
      <c r="B118" s="205" t="s">
        <v>213</v>
      </c>
      <c r="C118" s="202" t="s">
        <v>214</v>
      </c>
      <c r="D118" s="76" t="s">
        <v>17</v>
      </c>
      <c r="E118" s="76">
        <v>12</v>
      </c>
      <c r="F118" s="261" t="s">
        <v>243</v>
      </c>
      <c r="G118" s="261">
        <v>4</v>
      </c>
      <c r="H118" s="155">
        <f t="shared" si="54"/>
        <v>26.1522143352</v>
      </c>
      <c r="I118" s="156" t="str">
        <f t="shared" si="55"/>
        <v xml:space="preserve"> </v>
      </c>
      <c r="J118" s="157">
        <f t="shared" si="53"/>
        <v>0</v>
      </c>
      <c r="K118" s="157">
        <f t="shared" si="56"/>
        <v>0</v>
      </c>
      <c r="L118" s="158" t="str">
        <f t="shared" si="61"/>
        <v xml:space="preserve"> </v>
      </c>
      <c r="M118" s="195"/>
      <c r="N118" s="196"/>
      <c r="O118" s="158"/>
      <c r="P118" s="194"/>
      <c r="Q118" s="152" t="str">
        <f t="shared" si="62"/>
        <v xml:space="preserve"> </v>
      </c>
      <c r="R118" s="159">
        <f t="shared" si="57"/>
        <v>0</v>
      </c>
      <c r="S118" s="159">
        <f t="shared" si="63"/>
        <v>0</v>
      </c>
      <c r="T118" s="93" t="str">
        <f t="shared" si="49"/>
        <v xml:space="preserve"> </v>
      </c>
      <c r="U118" s="161" t="str">
        <f t="shared" si="58"/>
        <v xml:space="preserve"> </v>
      </c>
      <c r="V118" s="162">
        <f t="shared" si="64"/>
        <v>0</v>
      </c>
      <c r="W118" s="152" t="str">
        <f t="shared" si="65"/>
        <v xml:space="preserve"> </v>
      </c>
      <c r="X118" s="159">
        <f t="shared" si="66"/>
        <v>0</v>
      </c>
      <c r="Y118" s="159">
        <f t="shared" si="59"/>
        <v>0</v>
      </c>
      <c r="Z118" s="160" t="str">
        <f t="shared" si="60"/>
        <v xml:space="preserve"> </v>
      </c>
    </row>
    <row r="119" spans="1:26" s="203" customFormat="1" ht="12.75" hidden="1">
      <c r="A119" s="189">
        <v>30</v>
      </c>
      <c r="B119" s="205" t="s">
        <v>213</v>
      </c>
      <c r="C119" s="202" t="s">
        <v>214</v>
      </c>
      <c r="D119" s="76" t="s">
        <v>17</v>
      </c>
      <c r="E119" s="76">
        <v>12</v>
      </c>
      <c r="F119" s="261" t="s">
        <v>244</v>
      </c>
      <c r="G119" s="261">
        <v>2</v>
      </c>
      <c r="H119" s="155">
        <f t="shared" si="54"/>
        <v>14.519049767999999</v>
      </c>
      <c r="I119" s="156" t="str">
        <f t="shared" si="55"/>
        <v xml:space="preserve"> </v>
      </c>
      <c r="J119" s="157">
        <f t="shared" si="53"/>
        <v>0</v>
      </c>
      <c r="K119" s="157">
        <f t="shared" si="56"/>
        <v>0</v>
      </c>
      <c r="L119" s="158" t="str">
        <f t="shared" si="61"/>
        <v xml:space="preserve"> </v>
      </c>
      <c r="M119" s="195"/>
      <c r="N119" s="196"/>
      <c r="O119" s="158"/>
      <c r="P119" s="194"/>
      <c r="Q119" s="152" t="str">
        <f t="shared" si="62"/>
        <v xml:space="preserve"> </v>
      </c>
      <c r="R119" s="159">
        <f t="shared" si="57"/>
        <v>0</v>
      </c>
      <c r="S119" s="159">
        <f t="shared" si="63"/>
        <v>0</v>
      </c>
      <c r="T119" s="93" t="str">
        <f t="shared" si="49"/>
        <v xml:space="preserve"> </v>
      </c>
      <c r="U119" s="161" t="str">
        <f t="shared" si="58"/>
        <v xml:space="preserve"> </v>
      </c>
      <c r="V119" s="162">
        <f t="shared" si="64"/>
        <v>0</v>
      </c>
      <c r="W119" s="152" t="str">
        <f t="shared" si="65"/>
        <v xml:space="preserve"> </v>
      </c>
      <c r="X119" s="159">
        <f t="shared" si="66"/>
        <v>0</v>
      </c>
      <c r="Y119" s="159">
        <f t="shared" si="59"/>
        <v>0</v>
      </c>
      <c r="Z119" s="160" t="str">
        <f t="shared" si="60"/>
        <v xml:space="preserve"> </v>
      </c>
    </row>
    <row r="120" spans="1:26" s="203" customFormat="1" ht="12.75" hidden="1">
      <c r="A120" s="189">
        <v>31</v>
      </c>
      <c r="B120" s="205" t="s">
        <v>213</v>
      </c>
      <c r="C120" s="202" t="s">
        <v>214</v>
      </c>
      <c r="D120" s="76" t="s">
        <v>17</v>
      </c>
      <c r="E120" s="76">
        <v>12</v>
      </c>
      <c r="F120" s="261" t="s">
        <v>245</v>
      </c>
      <c r="G120" s="261">
        <v>10</v>
      </c>
      <c r="H120" s="155">
        <f t="shared" si="54"/>
        <v>74.835842939999992</v>
      </c>
      <c r="I120" s="156" t="str">
        <f t="shared" si="55"/>
        <v xml:space="preserve"> </v>
      </c>
      <c r="J120" s="157">
        <f t="shared" si="53"/>
        <v>0</v>
      </c>
      <c r="K120" s="157">
        <f t="shared" si="56"/>
        <v>0</v>
      </c>
      <c r="L120" s="158" t="str">
        <f t="shared" si="61"/>
        <v xml:space="preserve"> </v>
      </c>
      <c r="M120" s="195"/>
      <c r="N120" s="196"/>
      <c r="O120" s="158"/>
      <c r="P120" s="194"/>
      <c r="Q120" s="152" t="str">
        <f t="shared" si="62"/>
        <v xml:space="preserve"> </v>
      </c>
      <c r="R120" s="159">
        <f t="shared" si="57"/>
        <v>0</v>
      </c>
      <c r="S120" s="159">
        <f t="shared" si="63"/>
        <v>0</v>
      </c>
      <c r="T120" s="93" t="str">
        <f t="shared" si="49"/>
        <v xml:space="preserve"> </v>
      </c>
      <c r="U120" s="161" t="str">
        <f t="shared" si="58"/>
        <v xml:space="preserve"> </v>
      </c>
      <c r="V120" s="162">
        <f t="shared" si="64"/>
        <v>0</v>
      </c>
      <c r="W120" s="152" t="str">
        <f t="shared" si="65"/>
        <v xml:space="preserve"> </v>
      </c>
      <c r="X120" s="159">
        <f t="shared" si="66"/>
        <v>0</v>
      </c>
      <c r="Y120" s="159">
        <f t="shared" si="59"/>
        <v>0</v>
      </c>
      <c r="Z120" s="160" t="str">
        <f t="shared" si="60"/>
        <v xml:space="preserve"> </v>
      </c>
    </row>
    <row r="121" spans="1:26" s="203" customFormat="1" ht="12.75">
      <c r="A121" s="189">
        <v>32</v>
      </c>
      <c r="B121" s="205" t="s">
        <v>213</v>
      </c>
      <c r="C121" s="202" t="s">
        <v>214</v>
      </c>
      <c r="D121" s="76" t="s">
        <v>17</v>
      </c>
      <c r="E121" s="76">
        <v>16</v>
      </c>
      <c r="F121" s="261" t="s">
        <v>246</v>
      </c>
      <c r="G121" s="261">
        <v>16</v>
      </c>
      <c r="H121" s="155">
        <f t="shared" si="54"/>
        <v>211.59174860799999</v>
      </c>
      <c r="I121" s="156">
        <f t="shared" si="55"/>
        <v>16</v>
      </c>
      <c r="J121" s="157">
        <f t="shared" ref="J121:J158" si="67">IF($E121=25,IF((12000-$F121)&gt;=787,12000-$F121,0),IF($E121=20,IF((12000-$F121)&gt;=600,12000-$F121,0),IF($E121=16,IF((12000-$F121)&gt;=475,12000-$F121,0),0)))</f>
        <v>3700</v>
      </c>
      <c r="K121" s="157">
        <f t="shared" si="56"/>
        <v>16</v>
      </c>
      <c r="L121" s="158">
        <f t="shared" si="61"/>
        <v>93.390131199999999</v>
      </c>
      <c r="M121" s="195"/>
      <c r="N121" s="196"/>
      <c r="O121" s="158"/>
      <c r="P121" s="194"/>
      <c r="Q121" s="152" t="str">
        <f t="shared" si="62"/>
        <v xml:space="preserve"> </v>
      </c>
      <c r="R121" s="159">
        <f t="shared" si="57"/>
        <v>0</v>
      </c>
      <c r="S121" s="159">
        <f t="shared" si="63"/>
        <v>0</v>
      </c>
      <c r="T121" s="93" t="str">
        <f t="shared" si="49"/>
        <v xml:space="preserve"> </v>
      </c>
      <c r="U121" s="161">
        <f t="shared" si="58"/>
        <v>16</v>
      </c>
      <c r="V121" s="162">
        <f t="shared" si="64"/>
        <v>112</v>
      </c>
      <c r="W121" s="152">
        <f t="shared" si="65"/>
        <v>16</v>
      </c>
      <c r="X121" s="159">
        <f t="shared" si="66"/>
        <v>375</v>
      </c>
      <c r="Y121" s="159">
        <f t="shared" si="59"/>
        <v>16</v>
      </c>
      <c r="Z121" s="160">
        <f t="shared" si="60"/>
        <v>9.4652159999999999</v>
      </c>
    </row>
    <row r="122" spans="1:26" s="203" customFormat="1" ht="12.75">
      <c r="A122" s="189">
        <v>33</v>
      </c>
      <c r="B122" s="205" t="s">
        <v>213</v>
      </c>
      <c r="C122" s="202" t="s">
        <v>214</v>
      </c>
      <c r="D122" s="76" t="s">
        <v>17</v>
      </c>
      <c r="E122" s="76">
        <v>16</v>
      </c>
      <c r="F122" s="261" t="s">
        <v>247</v>
      </c>
      <c r="G122" s="261">
        <v>16</v>
      </c>
      <c r="H122" s="155">
        <f t="shared" ref="H122:H158" si="68">E122*E122*F122*3.14/4*0.00000785*G122*1.01</f>
        <v>233.26078310399998</v>
      </c>
      <c r="I122" s="156">
        <f t="shared" ref="I122:I158" si="69">IF(J122&gt;0,$E122," ")</f>
        <v>16</v>
      </c>
      <c r="J122" s="157">
        <f t="shared" si="67"/>
        <v>2850</v>
      </c>
      <c r="K122" s="157">
        <f t="shared" ref="K122:K158" si="70">IF(J122&gt;0,G122,0)</f>
        <v>16</v>
      </c>
      <c r="L122" s="158">
        <f t="shared" si="61"/>
        <v>71.935641599999997</v>
      </c>
      <c r="M122" s="195"/>
      <c r="N122" s="196"/>
      <c r="O122" s="158"/>
      <c r="P122" s="194"/>
      <c r="Q122" s="152" t="str">
        <f t="shared" si="62"/>
        <v xml:space="preserve"> </v>
      </c>
      <c r="R122" s="159">
        <f t="shared" ref="R122:R158" si="71">IF($E122=25,IF((12000-$F122)&lt;787,12000-$F122,0),IF($E122=20,IF((12000-$F122)&lt;600,12000-$F122,0),IF($E122=16,IF((12000-$F122)&lt;475,12000-$F122,0),0)))</f>
        <v>0</v>
      </c>
      <c r="S122" s="159">
        <f t="shared" si="63"/>
        <v>0</v>
      </c>
      <c r="T122" s="93" t="str">
        <f t="shared" si="49"/>
        <v xml:space="preserve"> </v>
      </c>
      <c r="U122" s="161">
        <f t="shared" ref="U122:U161" si="72">IF(V122&gt;0,$E122," ")</f>
        <v>16</v>
      </c>
      <c r="V122" s="162">
        <f t="shared" si="64"/>
        <v>96</v>
      </c>
      <c r="W122" s="152" t="str">
        <f t="shared" si="65"/>
        <v xml:space="preserve"> </v>
      </c>
      <c r="X122" s="159">
        <f t="shared" si="66"/>
        <v>0</v>
      </c>
      <c r="Y122" s="159">
        <f t="shared" ref="Y122:Y158" si="73">IF(X122&gt;0,K122+S122,0)</f>
        <v>0</v>
      </c>
      <c r="Z122" s="160" t="str">
        <f t="shared" ref="Z122:Z158" si="74">IF(X122&gt;0,$E122*$E122*X122*3.14/4*0.00000785*Y122," ")</f>
        <v xml:space="preserve"> </v>
      </c>
    </row>
    <row r="123" spans="1:26" s="200" customFormat="1" ht="12.75" hidden="1">
      <c r="A123" s="189">
        <v>34</v>
      </c>
      <c r="B123" s="205" t="s">
        <v>213</v>
      </c>
      <c r="C123" s="202" t="s">
        <v>214</v>
      </c>
      <c r="D123" s="76" t="s">
        <v>17</v>
      </c>
      <c r="E123" s="76">
        <v>20</v>
      </c>
      <c r="F123" s="261" t="s">
        <v>248</v>
      </c>
      <c r="G123" s="261">
        <v>2</v>
      </c>
      <c r="H123" s="194">
        <f t="shared" si="68"/>
        <v>50.2888898</v>
      </c>
      <c r="I123" s="195">
        <f t="shared" si="69"/>
        <v>20</v>
      </c>
      <c r="J123" s="196">
        <f t="shared" si="67"/>
        <v>1900</v>
      </c>
      <c r="K123" s="196">
        <f t="shared" si="70"/>
        <v>2</v>
      </c>
      <c r="L123" s="197">
        <f t="shared" si="61"/>
        <v>9.3666199999999993</v>
      </c>
      <c r="M123" s="195"/>
      <c r="N123" s="196"/>
      <c r="O123" s="197"/>
      <c r="P123" s="194"/>
      <c r="Q123" s="166" t="str">
        <f t="shared" si="62"/>
        <v xml:space="preserve"> </v>
      </c>
      <c r="R123" s="167">
        <f t="shared" si="71"/>
        <v>0</v>
      </c>
      <c r="S123" s="167">
        <f t="shared" si="63"/>
        <v>0</v>
      </c>
      <c r="T123" s="93" t="str">
        <f t="shared" si="49"/>
        <v xml:space="preserve"> </v>
      </c>
      <c r="U123" s="164">
        <f t="shared" si="72"/>
        <v>20</v>
      </c>
      <c r="V123" s="165">
        <f t="shared" si="64"/>
        <v>6</v>
      </c>
      <c r="W123" s="166">
        <f t="shared" si="65"/>
        <v>20</v>
      </c>
      <c r="X123" s="167">
        <f t="shared" si="66"/>
        <v>100</v>
      </c>
      <c r="Y123" s="167">
        <f t="shared" si="73"/>
        <v>2</v>
      </c>
      <c r="Z123" s="168">
        <f t="shared" si="74"/>
        <v>0.49297999999999997</v>
      </c>
    </row>
    <row r="124" spans="1:26" s="200" customFormat="1" ht="12.75" hidden="1">
      <c r="A124" s="189">
        <v>35</v>
      </c>
      <c r="B124" s="205" t="s">
        <v>213</v>
      </c>
      <c r="C124" s="202" t="s">
        <v>214</v>
      </c>
      <c r="D124" s="76" t="s">
        <v>17</v>
      </c>
      <c r="E124" s="76">
        <v>20</v>
      </c>
      <c r="F124" s="261" t="s">
        <v>249</v>
      </c>
      <c r="G124" s="261">
        <v>6</v>
      </c>
      <c r="H124" s="194">
        <f t="shared" si="68"/>
        <v>151.61353410000001</v>
      </c>
      <c r="I124" s="195">
        <f t="shared" si="69"/>
        <v>20</v>
      </c>
      <c r="J124" s="196">
        <f t="shared" si="67"/>
        <v>1850</v>
      </c>
      <c r="K124" s="196">
        <f t="shared" si="70"/>
        <v>6</v>
      </c>
      <c r="L124" s="197">
        <f t="shared" si="61"/>
        <v>27.360389999999999</v>
      </c>
      <c r="M124" s="195"/>
      <c r="N124" s="196"/>
      <c r="O124" s="197"/>
      <c r="P124" s="194"/>
      <c r="Q124" s="166" t="str">
        <f t="shared" si="62"/>
        <v xml:space="preserve"> </v>
      </c>
      <c r="R124" s="167">
        <f t="shared" si="71"/>
        <v>0</v>
      </c>
      <c r="S124" s="167">
        <f t="shared" si="63"/>
        <v>0</v>
      </c>
      <c r="T124" s="93" t="str">
        <f t="shared" si="49"/>
        <v xml:space="preserve"> </v>
      </c>
      <c r="U124" s="164">
        <f t="shared" si="72"/>
        <v>20</v>
      </c>
      <c r="V124" s="165">
        <f t="shared" si="64"/>
        <v>18</v>
      </c>
      <c r="W124" s="166">
        <f t="shared" si="65"/>
        <v>20</v>
      </c>
      <c r="X124" s="167">
        <f t="shared" si="66"/>
        <v>50</v>
      </c>
      <c r="Y124" s="167">
        <f t="shared" si="73"/>
        <v>6</v>
      </c>
      <c r="Z124" s="168">
        <f t="shared" si="74"/>
        <v>0.73946999999999996</v>
      </c>
    </row>
    <row r="125" spans="1:26" s="200" customFormat="1" ht="12.75" hidden="1">
      <c r="A125" s="189">
        <v>36</v>
      </c>
      <c r="B125" s="205" t="s">
        <v>213</v>
      </c>
      <c r="C125" s="202" t="s">
        <v>214</v>
      </c>
      <c r="D125" s="76" t="s">
        <v>17</v>
      </c>
      <c r="E125" s="76">
        <v>20</v>
      </c>
      <c r="F125" s="261" t="s">
        <v>250</v>
      </c>
      <c r="G125" s="261">
        <v>6</v>
      </c>
      <c r="H125" s="194">
        <f t="shared" si="68"/>
        <v>153.85412819999999</v>
      </c>
      <c r="I125" s="195">
        <f t="shared" si="69"/>
        <v>20</v>
      </c>
      <c r="J125" s="196">
        <f t="shared" si="67"/>
        <v>1700</v>
      </c>
      <c r="K125" s="196">
        <f t="shared" si="70"/>
        <v>6</v>
      </c>
      <c r="L125" s="197">
        <f t="shared" si="61"/>
        <v>25.141979999999997</v>
      </c>
      <c r="M125" s="195"/>
      <c r="N125" s="196"/>
      <c r="O125" s="197"/>
      <c r="P125" s="194"/>
      <c r="Q125" s="166" t="str">
        <f t="shared" si="62"/>
        <v xml:space="preserve"> </v>
      </c>
      <c r="R125" s="167">
        <f t="shared" si="71"/>
        <v>0</v>
      </c>
      <c r="S125" s="167">
        <f t="shared" si="63"/>
        <v>0</v>
      </c>
      <c r="T125" s="93" t="str">
        <f t="shared" si="49"/>
        <v xml:space="preserve"> </v>
      </c>
      <c r="U125" s="164">
        <f t="shared" si="72"/>
        <v>20</v>
      </c>
      <c r="V125" s="165">
        <f t="shared" si="64"/>
        <v>12</v>
      </c>
      <c r="W125" s="166">
        <f t="shared" si="65"/>
        <v>20</v>
      </c>
      <c r="X125" s="167">
        <f t="shared" si="66"/>
        <v>500</v>
      </c>
      <c r="Y125" s="167">
        <f t="shared" si="73"/>
        <v>6</v>
      </c>
      <c r="Z125" s="168">
        <f t="shared" si="74"/>
        <v>7.3946999999999985</v>
      </c>
    </row>
    <row r="126" spans="1:26" s="200" customFormat="1" ht="12.75" hidden="1">
      <c r="A126" s="189">
        <v>37</v>
      </c>
      <c r="B126" s="205" t="s">
        <v>213</v>
      </c>
      <c r="C126" s="202" t="s">
        <v>214</v>
      </c>
      <c r="D126" s="76" t="s">
        <v>17</v>
      </c>
      <c r="E126" s="76">
        <v>20</v>
      </c>
      <c r="F126" s="261" t="s">
        <v>251</v>
      </c>
      <c r="G126" s="261">
        <v>2</v>
      </c>
      <c r="H126" s="194">
        <f t="shared" si="68"/>
        <v>52.30542449</v>
      </c>
      <c r="I126" s="195">
        <f t="shared" si="69"/>
        <v>20</v>
      </c>
      <c r="J126" s="196">
        <f t="shared" si="67"/>
        <v>1495</v>
      </c>
      <c r="K126" s="196">
        <f t="shared" si="70"/>
        <v>2</v>
      </c>
      <c r="L126" s="197">
        <f t="shared" si="61"/>
        <v>7.3700509999999992</v>
      </c>
      <c r="M126" s="195"/>
      <c r="N126" s="196"/>
      <c r="O126" s="197"/>
      <c r="P126" s="194"/>
      <c r="Q126" s="166" t="str">
        <f t="shared" si="62"/>
        <v xml:space="preserve"> </v>
      </c>
      <c r="R126" s="167">
        <f t="shared" si="71"/>
        <v>0</v>
      </c>
      <c r="S126" s="167">
        <f t="shared" si="63"/>
        <v>0</v>
      </c>
      <c r="T126" s="93" t="str">
        <f t="shared" si="49"/>
        <v xml:space="preserve"> </v>
      </c>
      <c r="U126" s="164">
        <f t="shared" si="72"/>
        <v>20</v>
      </c>
      <c r="V126" s="165">
        <f t="shared" si="64"/>
        <v>4</v>
      </c>
      <c r="W126" s="166">
        <f t="shared" si="65"/>
        <v>20</v>
      </c>
      <c r="X126" s="167">
        <f t="shared" si="66"/>
        <v>295</v>
      </c>
      <c r="Y126" s="167">
        <f t="shared" si="73"/>
        <v>2</v>
      </c>
      <c r="Z126" s="168">
        <f t="shared" si="74"/>
        <v>1.4542909999999998</v>
      </c>
    </row>
    <row r="127" spans="1:26" s="200" customFormat="1" ht="12.75" hidden="1">
      <c r="A127" s="189">
        <v>38</v>
      </c>
      <c r="B127" s="205" t="s">
        <v>213</v>
      </c>
      <c r="C127" s="202" t="s">
        <v>214</v>
      </c>
      <c r="D127" s="76" t="s">
        <v>17</v>
      </c>
      <c r="E127" s="76">
        <v>20</v>
      </c>
      <c r="F127" s="261" t="s">
        <v>252</v>
      </c>
      <c r="G127" s="261">
        <v>2</v>
      </c>
      <c r="H127" s="194">
        <f t="shared" si="68"/>
        <v>52.778438799999996</v>
      </c>
      <c r="I127" s="195">
        <f t="shared" si="69"/>
        <v>20</v>
      </c>
      <c r="J127" s="196">
        <f t="shared" si="67"/>
        <v>1400</v>
      </c>
      <c r="K127" s="196">
        <f t="shared" si="70"/>
        <v>2</v>
      </c>
      <c r="L127" s="197">
        <f t="shared" si="61"/>
        <v>6.9017199999999992</v>
      </c>
      <c r="M127" s="195"/>
      <c r="N127" s="196"/>
      <c r="O127" s="197"/>
      <c r="P127" s="194"/>
      <c r="Q127" s="166" t="str">
        <f t="shared" si="62"/>
        <v xml:space="preserve"> </v>
      </c>
      <c r="R127" s="167">
        <f t="shared" si="71"/>
        <v>0</v>
      </c>
      <c r="S127" s="167">
        <f t="shared" si="63"/>
        <v>0</v>
      </c>
      <c r="T127" s="93" t="str">
        <f t="shared" si="49"/>
        <v xml:space="preserve"> </v>
      </c>
      <c r="U127" s="164">
        <f t="shared" si="72"/>
        <v>20</v>
      </c>
      <c r="V127" s="165">
        <f t="shared" si="64"/>
        <v>4</v>
      </c>
      <c r="W127" s="166">
        <f t="shared" si="65"/>
        <v>20</v>
      </c>
      <c r="X127" s="167">
        <f t="shared" si="66"/>
        <v>200</v>
      </c>
      <c r="Y127" s="167">
        <f t="shared" si="73"/>
        <v>2</v>
      </c>
      <c r="Z127" s="168">
        <f t="shared" si="74"/>
        <v>0.98595999999999995</v>
      </c>
    </row>
    <row r="128" spans="1:26" s="200" customFormat="1" ht="12.75" hidden="1">
      <c r="A128" s="189">
        <v>39</v>
      </c>
      <c r="B128" s="205" t="s">
        <v>213</v>
      </c>
      <c r="C128" s="202" t="s">
        <v>214</v>
      </c>
      <c r="D128" s="76" t="s">
        <v>17</v>
      </c>
      <c r="E128" s="76">
        <v>20</v>
      </c>
      <c r="F128" s="261" t="s">
        <v>253</v>
      </c>
      <c r="G128" s="261">
        <v>6</v>
      </c>
      <c r="H128" s="194">
        <f t="shared" si="68"/>
        <v>159.90373227000001</v>
      </c>
      <c r="I128" s="195">
        <f t="shared" si="69"/>
        <v>20</v>
      </c>
      <c r="J128" s="196">
        <f t="shared" si="67"/>
        <v>1295</v>
      </c>
      <c r="K128" s="196">
        <f t="shared" si="70"/>
        <v>6</v>
      </c>
      <c r="L128" s="197">
        <f t="shared" si="61"/>
        <v>19.152273000000001</v>
      </c>
      <c r="M128" s="195"/>
      <c r="N128" s="196"/>
      <c r="O128" s="197"/>
      <c r="P128" s="194"/>
      <c r="Q128" s="166" t="str">
        <f t="shared" si="62"/>
        <v xml:space="preserve"> </v>
      </c>
      <c r="R128" s="167">
        <f t="shared" si="71"/>
        <v>0</v>
      </c>
      <c r="S128" s="167">
        <f t="shared" si="63"/>
        <v>0</v>
      </c>
      <c r="T128" s="93" t="str">
        <f t="shared" si="49"/>
        <v xml:space="preserve"> </v>
      </c>
      <c r="U128" s="164">
        <f t="shared" si="72"/>
        <v>20</v>
      </c>
      <c r="V128" s="165">
        <f t="shared" si="64"/>
        <v>12</v>
      </c>
      <c r="W128" s="166">
        <f t="shared" si="65"/>
        <v>20</v>
      </c>
      <c r="X128" s="167">
        <f t="shared" si="66"/>
        <v>95</v>
      </c>
      <c r="Y128" s="167">
        <f t="shared" si="73"/>
        <v>6</v>
      </c>
      <c r="Z128" s="168">
        <f t="shared" si="74"/>
        <v>1.4049929999999997</v>
      </c>
    </row>
    <row r="129" spans="1:26" s="200" customFormat="1" ht="12.75" hidden="1">
      <c r="A129" s="189">
        <v>40</v>
      </c>
      <c r="B129" s="205" t="s">
        <v>213</v>
      </c>
      <c r="C129" s="202" t="s">
        <v>214</v>
      </c>
      <c r="D129" s="76" t="s">
        <v>17</v>
      </c>
      <c r="E129" s="76">
        <v>20</v>
      </c>
      <c r="F129" s="261" t="s">
        <v>254</v>
      </c>
      <c r="G129" s="261">
        <v>2</v>
      </c>
      <c r="H129" s="194">
        <f t="shared" si="68"/>
        <v>53.525303499999993</v>
      </c>
      <c r="I129" s="195">
        <f t="shared" si="69"/>
        <v>20</v>
      </c>
      <c r="J129" s="196">
        <f t="shared" si="67"/>
        <v>1250</v>
      </c>
      <c r="K129" s="196">
        <f t="shared" si="70"/>
        <v>2</v>
      </c>
      <c r="L129" s="197">
        <f t="shared" si="61"/>
        <v>6.1622499999999993</v>
      </c>
      <c r="M129" s="195"/>
      <c r="N129" s="196"/>
      <c r="O129" s="197"/>
      <c r="P129" s="194"/>
      <c r="Q129" s="166" t="str">
        <f t="shared" si="62"/>
        <v xml:space="preserve"> </v>
      </c>
      <c r="R129" s="167">
        <f t="shared" si="71"/>
        <v>0</v>
      </c>
      <c r="S129" s="167">
        <f t="shared" si="63"/>
        <v>0</v>
      </c>
      <c r="T129" s="93" t="str">
        <f t="shared" si="49"/>
        <v xml:space="preserve"> </v>
      </c>
      <c r="U129" s="164">
        <f t="shared" si="72"/>
        <v>20</v>
      </c>
      <c r="V129" s="165">
        <f t="shared" si="64"/>
        <v>4</v>
      </c>
      <c r="W129" s="166">
        <f t="shared" si="65"/>
        <v>20</v>
      </c>
      <c r="X129" s="167">
        <f t="shared" si="66"/>
        <v>50</v>
      </c>
      <c r="Y129" s="167">
        <f t="shared" si="73"/>
        <v>2</v>
      </c>
      <c r="Z129" s="168">
        <f t="shared" si="74"/>
        <v>0.24648999999999999</v>
      </c>
    </row>
    <row r="130" spans="1:26" s="200" customFormat="1" ht="12.75" hidden="1">
      <c r="A130" s="189">
        <v>41</v>
      </c>
      <c r="B130" s="205" t="s">
        <v>213</v>
      </c>
      <c r="C130" s="202" t="s">
        <v>214</v>
      </c>
      <c r="D130" s="76" t="s">
        <v>17</v>
      </c>
      <c r="E130" s="76">
        <v>20</v>
      </c>
      <c r="F130" s="261" t="s">
        <v>255</v>
      </c>
      <c r="G130" s="261">
        <v>18</v>
      </c>
      <c r="H130" s="194">
        <f t="shared" si="68"/>
        <v>483.96832560000001</v>
      </c>
      <c r="I130" s="195">
        <f t="shared" si="69"/>
        <v>20</v>
      </c>
      <c r="J130" s="196">
        <f t="shared" si="67"/>
        <v>1200</v>
      </c>
      <c r="K130" s="196">
        <f t="shared" si="70"/>
        <v>18</v>
      </c>
      <c r="L130" s="197">
        <f t="shared" si="61"/>
        <v>53.241839999999996</v>
      </c>
      <c r="M130" s="195"/>
      <c r="N130" s="196"/>
      <c r="O130" s="197"/>
      <c r="P130" s="194"/>
      <c r="Q130" s="166" t="str">
        <f t="shared" si="62"/>
        <v xml:space="preserve"> </v>
      </c>
      <c r="R130" s="167">
        <f t="shared" si="71"/>
        <v>0</v>
      </c>
      <c r="S130" s="167">
        <f t="shared" si="63"/>
        <v>0</v>
      </c>
      <c r="T130" s="93" t="str">
        <f t="shared" si="49"/>
        <v xml:space="preserve"> </v>
      </c>
      <c r="U130" s="164">
        <f t="shared" si="72"/>
        <v>20</v>
      </c>
      <c r="V130" s="165">
        <f t="shared" si="64"/>
        <v>36</v>
      </c>
      <c r="W130" s="166" t="str">
        <f t="shared" si="65"/>
        <v xml:space="preserve"> </v>
      </c>
      <c r="X130" s="167">
        <f t="shared" si="66"/>
        <v>0</v>
      </c>
      <c r="Y130" s="167">
        <f t="shared" si="73"/>
        <v>0</v>
      </c>
      <c r="Z130" s="168" t="str">
        <f t="shared" si="74"/>
        <v xml:space="preserve"> </v>
      </c>
    </row>
    <row r="131" spans="1:26" s="200" customFormat="1" ht="12.75" hidden="1">
      <c r="A131" s="189">
        <v>42</v>
      </c>
      <c r="B131" s="205" t="s">
        <v>213</v>
      </c>
      <c r="C131" s="202" t="s">
        <v>214</v>
      </c>
      <c r="D131" s="76" t="s">
        <v>17</v>
      </c>
      <c r="E131" s="76">
        <v>20</v>
      </c>
      <c r="F131" s="261" t="s">
        <v>256</v>
      </c>
      <c r="G131" s="261">
        <v>8</v>
      </c>
      <c r="H131" s="194">
        <f t="shared" si="68"/>
        <v>218.08449239999999</v>
      </c>
      <c r="I131" s="195">
        <f t="shared" si="69"/>
        <v>20</v>
      </c>
      <c r="J131" s="196">
        <f t="shared" si="67"/>
        <v>1050</v>
      </c>
      <c r="K131" s="196">
        <f t="shared" si="70"/>
        <v>8</v>
      </c>
      <c r="L131" s="197">
        <f t="shared" si="61"/>
        <v>20.705159999999999</v>
      </c>
      <c r="M131" s="195"/>
      <c r="N131" s="196"/>
      <c r="O131" s="197"/>
      <c r="P131" s="194"/>
      <c r="Q131" s="166" t="str">
        <f t="shared" si="62"/>
        <v xml:space="preserve"> </v>
      </c>
      <c r="R131" s="167">
        <f t="shared" si="71"/>
        <v>0</v>
      </c>
      <c r="S131" s="167">
        <f t="shared" si="63"/>
        <v>0</v>
      </c>
      <c r="T131" s="93" t="str">
        <f t="shared" si="49"/>
        <v xml:space="preserve"> </v>
      </c>
      <c r="U131" s="164">
        <f t="shared" si="72"/>
        <v>20</v>
      </c>
      <c r="V131" s="165">
        <f t="shared" si="64"/>
        <v>8</v>
      </c>
      <c r="W131" s="166">
        <f t="shared" si="65"/>
        <v>20</v>
      </c>
      <c r="X131" s="167">
        <f t="shared" si="66"/>
        <v>450</v>
      </c>
      <c r="Y131" s="167">
        <f t="shared" si="73"/>
        <v>8</v>
      </c>
      <c r="Z131" s="168">
        <f t="shared" si="74"/>
        <v>8.87364</v>
      </c>
    </row>
    <row r="132" spans="1:26" s="200" customFormat="1" ht="12.75" hidden="1">
      <c r="A132" s="189">
        <v>43</v>
      </c>
      <c r="B132" s="205" t="s">
        <v>213</v>
      </c>
      <c r="C132" s="202" t="s">
        <v>214</v>
      </c>
      <c r="D132" s="76" t="s">
        <v>17</v>
      </c>
      <c r="E132" s="76">
        <v>20</v>
      </c>
      <c r="F132" s="261" t="s">
        <v>257</v>
      </c>
      <c r="G132" s="261">
        <v>6</v>
      </c>
      <c r="H132" s="194">
        <f t="shared" si="68"/>
        <v>166.55082810000002</v>
      </c>
      <c r="I132" s="195">
        <f t="shared" si="69"/>
        <v>20</v>
      </c>
      <c r="J132" s="196">
        <f t="shared" si="67"/>
        <v>850</v>
      </c>
      <c r="K132" s="196">
        <f t="shared" si="70"/>
        <v>6</v>
      </c>
      <c r="L132" s="197">
        <f t="shared" si="61"/>
        <v>12.570989999999998</v>
      </c>
      <c r="M132" s="195"/>
      <c r="N132" s="196"/>
      <c r="O132" s="197"/>
      <c r="P132" s="194"/>
      <c r="Q132" s="166" t="str">
        <f t="shared" si="62"/>
        <v xml:space="preserve"> </v>
      </c>
      <c r="R132" s="167">
        <f t="shared" si="71"/>
        <v>0</v>
      </c>
      <c r="S132" s="167">
        <f t="shared" si="63"/>
        <v>0</v>
      </c>
      <c r="T132" s="93" t="str">
        <f t="shared" si="49"/>
        <v xml:space="preserve"> </v>
      </c>
      <c r="U132" s="164">
        <f t="shared" si="72"/>
        <v>20</v>
      </c>
      <c r="V132" s="165">
        <f t="shared" si="64"/>
        <v>6</v>
      </c>
      <c r="W132" s="166">
        <f t="shared" si="65"/>
        <v>20</v>
      </c>
      <c r="X132" s="167">
        <f t="shared" si="66"/>
        <v>250</v>
      </c>
      <c r="Y132" s="167">
        <f t="shared" si="73"/>
        <v>6</v>
      </c>
      <c r="Z132" s="168">
        <f t="shared" si="74"/>
        <v>3.6973499999999992</v>
      </c>
    </row>
    <row r="133" spans="1:26" s="200" customFormat="1" ht="12.75" hidden="1">
      <c r="A133" s="189">
        <v>44</v>
      </c>
      <c r="B133" s="205" t="s">
        <v>213</v>
      </c>
      <c r="C133" s="202" t="s">
        <v>214</v>
      </c>
      <c r="D133" s="76" t="s">
        <v>17</v>
      </c>
      <c r="E133" s="76">
        <v>20</v>
      </c>
      <c r="F133" s="261" t="s">
        <v>258</v>
      </c>
      <c r="G133" s="261">
        <v>2</v>
      </c>
      <c r="H133" s="194">
        <f t="shared" si="68"/>
        <v>41.077558499999995</v>
      </c>
      <c r="I133" s="195">
        <f t="shared" si="69"/>
        <v>20</v>
      </c>
      <c r="J133" s="273">
        <f t="shared" si="67"/>
        <v>3750</v>
      </c>
      <c r="K133" s="273">
        <f t="shared" si="70"/>
        <v>2</v>
      </c>
      <c r="L133" s="197">
        <f t="shared" si="61"/>
        <v>18.486749999999997</v>
      </c>
      <c r="M133" s="195"/>
      <c r="N133" s="196"/>
      <c r="O133" s="197"/>
      <c r="P133" s="194"/>
      <c r="Q133" s="166" t="str">
        <f t="shared" si="62"/>
        <v xml:space="preserve"> </v>
      </c>
      <c r="R133" s="167">
        <f t="shared" si="71"/>
        <v>0</v>
      </c>
      <c r="S133" s="167">
        <f t="shared" si="63"/>
        <v>0</v>
      </c>
      <c r="T133" s="93" t="str">
        <f t="shared" si="49"/>
        <v xml:space="preserve"> </v>
      </c>
      <c r="U133" s="164">
        <f t="shared" si="72"/>
        <v>20</v>
      </c>
      <c r="V133" s="165">
        <f t="shared" si="64"/>
        <v>12</v>
      </c>
      <c r="W133" s="166">
        <f t="shared" si="65"/>
        <v>20</v>
      </c>
      <c r="X133" s="167">
        <f t="shared" si="66"/>
        <v>150</v>
      </c>
      <c r="Y133" s="167">
        <f t="shared" si="73"/>
        <v>2</v>
      </c>
      <c r="Z133" s="168">
        <f t="shared" si="74"/>
        <v>0.73946999999999996</v>
      </c>
    </row>
    <row r="134" spans="1:26" s="200" customFormat="1" ht="12.75" hidden="1">
      <c r="A134" s="189">
        <v>45</v>
      </c>
      <c r="B134" s="205" t="s">
        <v>213</v>
      </c>
      <c r="C134" s="202" t="s">
        <v>214</v>
      </c>
      <c r="D134" s="76" t="s">
        <v>17</v>
      </c>
      <c r="E134" s="76">
        <v>20</v>
      </c>
      <c r="F134" s="261" t="s">
        <v>259</v>
      </c>
      <c r="G134" s="261">
        <v>2</v>
      </c>
      <c r="H134" s="194">
        <f t="shared" si="68"/>
        <v>41.824423199999998</v>
      </c>
      <c r="I134" s="195">
        <f t="shared" si="69"/>
        <v>20</v>
      </c>
      <c r="J134" s="273">
        <f t="shared" si="67"/>
        <v>3600</v>
      </c>
      <c r="K134" s="273">
        <f t="shared" si="70"/>
        <v>2</v>
      </c>
      <c r="L134" s="197">
        <f t="shared" si="61"/>
        <v>17.74728</v>
      </c>
      <c r="M134" s="195"/>
      <c r="N134" s="196"/>
      <c r="O134" s="197"/>
      <c r="P134" s="194"/>
      <c r="Q134" s="166" t="str">
        <f t="shared" si="62"/>
        <v xml:space="preserve"> </v>
      </c>
      <c r="R134" s="167">
        <f t="shared" si="71"/>
        <v>0</v>
      </c>
      <c r="S134" s="167">
        <f t="shared" si="63"/>
        <v>0</v>
      </c>
      <c r="T134" s="93" t="str">
        <f t="shared" si="49"/>
        <v xml:space="preserve"> </v>
      </c>
      <c r="U134" s="164">
        <f t="shared" si="72"/>
        <v>20</v>
      </c>
      <c r="V134" s="165">
        <f t="shared" si="64"/>
        <v>12</v>
      </c>
      <c r="W134" s="166" t="str">
        <f t="shared" si="65"/>
        <v xml:space="preserve"> </v>
      </c>
      <c r="X134" s="167">
        <f t="shared" si="66"/>
        <v>0</v>
      </c>
      <c r="Y134" s="167">
        <f t="shared" si="73"/>
        <v>0</v>
      </c>
      <c r="Z134" s="168" t="str">
        <f t="shared" si="74"/>
        <v xml:space="preserve"> </v>
      </c>
    </row>
    <row r="135" spans="1:26" s="200" customFormat="1" ht="12.75" hidden="1">
      <c r="A135" s="189">
        <v>46</v>
      </c>
      <c r="B135" s="205" t="s">
        <v>213</v>
      </c>
      <c r="C135" s="202" t="s">
        <v>214</v>
      </c>
      <c r="D135" s="76" t="s">
        <v>17</v>
      </c>
      <c r="E135" s="76">
        <v>20</v>
      </c>
      <c r="F135" s="261" t="s">
        <v>260</v>
      </c>
      <c r="G135" s="261">
        <v>6</v>
      </c>
      <c r="H135" s="194">
        <f t="shared" si="68"/>
        <v>126.96699899999997</v>
      </c>
      <c r="I135" s="195">
        <f t="shared" si="69"/>
        <v>20</v>
      </c>
      <c r="J135" s="273">
        <f t="shared" si="67"/>
        <v>3500</v>
      </c>
      <c r="K135" s="273">
        <f t="shared" si="70"/>
        <v>6</v>
      </c>
      <c r="L135" s="197">
        <f t="shared" ref="L135:L166" si="75">IF(J135&gt;0,$E135*$E135*J135*3.14/4*0.00000785*K135," ")</f>
        <v>51.762899999999988</v>
      </c>
      <c r="M135" s="195"/>
      <c r="N135" s="196"/>
      <c r="O135" s="197"/>
      <c r="P135" s="194"/>
      <c r="Q135" s="166" t="str">
        <f t="shared" si="62"/>
        <v xml:space="preserve"> </v>
      </c>
      <c r="R135" s="167">
        <f t="shared" si="71"/>
        <v>0</v>
      </c>
      <c r="S135" s="167">
        <f t="shared" si="63"/>
        <v>0</v>
      </c>
      <c r="T135" s="93" t="str">
        <f t="shared" si="49"/>
        <v xml:space="preserve"> </v>
      </c>
      <c r="U135" s="164">
        <f t="shared" si="72"/>
        <v>20</v>
      </c>
      <c r="V135" s="165">
        <f t="shared" si="64"/>
        <v>30</v>
      </c>
      <c r="W135" s="166">
        <f t="shared" si="65"/>
        <v>20</v>
      </c>
      <c r="X135" s="167">
        <f t="shared" si="66"/>
        <v>500</v>
      </c>
      <c r="Y135" s="167">
        <f t="shared" si="73"/>
        <v>6</v>
      </c>
      <c r="Z135" s="168">
        <f t="shared" si="74"/>
        <v>7.3946999999999985</v>
      </c>
    </row>
    <row r="136" spans="1:26" s="283" customFormat="1" ht="12.75" hidden="1">
      <c r="A136" s="274">
        <v>47</v>
      </c>
      <c r="B136" s="297" t="s">
        <v>213</v>
      </c>
      <c r="C136" s="202" t="s">
        <v>214</v>
      </c>
      <c r="D136" s="76" t="s">
        <v>17</v>
      </c>
      <c r="E136" s="276">
        <v>20</v>
      </c>
      <c r="F136" s="277" t="s">
        <v>261</v>
      </c>
      <c r="G136" s="277">
        <v>1</v>
      </c>
      <c r="H136" s="194">
        <f t="shared" si="68"/>
        <v>21.534598849999998</v>
      </c>
      <c r="I136" s="278"/>
      <c r="J136" s="273"/>
      <c r="K136" s="273"/>
      <c r="L136" s="279"/>
      <c r="M136" s="278">
        <f t="shared" ref="M136" si="76">IF(N136&gt;0,$E136," ")</f>
        <v>20</v>
      </c>
      <c r="N136" s="273">
        <v>8650</v>
      </c>
      <c r="O136" s="273">
        <v>1</v>
      </c>
      <c r="P136" s="280"/>
      <c r="Q136" s="278">
        <v>20</v>
      </c>
      <c r="R136" s="273">
        <f>J69-N136</f>
        <v>90</v>
      </c>
      <c r="S136" s="273">
        <f t="shared" ref="S136:S167" si="77">IF(R136&gt;0,G136,0)</f>
        <v>1</v>
      </c>
      <c r="T136" s="281">
        <f t="shared" si="49"/>
        <v>0.22184099999999998</v>
      </c>
      <c r="U136" s="278" t="str">
        <f t="shared" si="72"/>
        <v xml:space="preserve"> </v>
      </c>
      <c r="V136" s="273">
        <f t="shared" si="64"/>
        <v>0</v>
      </c>
      <c r="W136" s="278">
        <f t="shared" ref="W136:W167" si="78">IF(X136&gt;0,E136," ")</f>
        <v>20</v>
      </c>
      <c r="X136" s="273">
        <f t="shared" si="66"/>
        <v>90</v>
      </c>
      <c r="Y136" s="273">
        <f t="shared" si="73"/>
        <v>1</v>
      </c>
      <c r="Z136" s="279">
        <f t="shared" si="74"/>
        <v>0.22184099999999998</v>
      </c>
    </row>
    <row r="137" spans="1:26" s="200" customFormat="1" ht="12.75" hidden="1">
      <c r="A137" s="189">
        <v>47</v>
      </c>
      <c r="B137" s="205" t="s">
        <v>213</v>
      </c>
      <c r="C137" s="202"/>
      <c r="D137" s="76"/>
      <c r="E137" s="76">
        <v>20</v>
      </c>
      <c r="F137" s="261" t="s">
        <v>261</v>
      </c>
      <c r="G137" s="261">
        <v>4</v>
      </c>
      <c r="H137" s="194">
        <f t="shared" si="68"/>
        <v>86.138395399999993</v>
      </c>
      <c r="I137" s="195">
        <f t="shared" si="69"/>
        <v>20</v>
      </c>
      <c r="J137" s="273">
        <f t="shared" si="67"/>
        <v>3350</v>
      </c>
      <c r="K137" s="273">
        <f t="shared" si="70"/>
        <v>4</v>
      </c>
      <c r="L137" s="197">
        <f t="shared" ref="L137:L147" si="79">IF(J137&gt;0,$E137*$E137*J137*3.14/4*0.00000785*K137," ")</f>
        <v>33.02966</v>
      </c>
      <c r="M137" s="195"/>
      <c r="N137" s="196"/>
      <c r="O137" s="196"/>
      <c r="P137" s="194"/>
      <c r="Q137" s="166"/>
      <c r="R137" s="167"/>
      <c r="S137" s="167"/>
      <c r="T137" s="93"/>
      <c r="U137" s="164">
        <f t="shared" si="72"/>
        <v>20</v>
      </c>
      <c r="V137" s="165">
        <f t="shared" si="64"/>
        <v>20</v>
      </c>
      <c r="W137" s="166">
        <f t="shared" si="78"/>
        <v>20</v>
      </c>
      <c r="X137" s="167">
        <f t="shared" si="66"/>
        <v>350</v>
      </c>
      <c r="Y137" s="167">
        <f t="shared" si="73"/>
        <v>4</v>
      </c>
      <c r="Z137" s="168">
        <f t="shared" si="74"/>
        <v>3.4508599999999996</v>
      </c>
    </row>
    <row r="138" spans="1:26" s="200" customFormat="1" ht="12.75" hidden="1">
      <c r="A138" s="189">
        <v>47</v>
      </c>
      <c r="B138" s="205" t="s">
        <v>213</v>
      </c>
      <c r="C138" s="202"/>
      <c r="D138" s="76"/>
      <c r="E138" s="76">
        <v>20</v>
      </c>
      <c r="F138" s="261" t="s">
        <v>261</v>
      </c>
      <c r="G138" s="261">
        <v>1</v>
      </c>
      <c r="H138" s="194">
        <f t="shared" si="68"/>
        <v>21.534598849999998</v>
      </c>
      <c r="I138" s="195">
        <f t="shared" si="69"/>
        <v>20</v>
      </c>
      <c r="J138" s="273">
        <f>IF($E138=25,IF((12000-$F138)&gt;=787,12000-$F138,0),IF($E138=20,IF((12000-$F138)&gt;=600,12000-$F138,0),IF($E138=16,IF((12000-$F138)&gt;=475,12000-$F138,0),0)))</f>
        <v>3350</v>
      </c>
      <c r="K138" s="273">
        <f t="shared" si="70"/>
        <v>1</v>
      </c>
      <c r="L138" s="197">
        <f t="shared" si="79"/>
        <v>8.2574149999999999</v>
      </c>
      <c r="M138" s="195"/>
      <c r="N138" s="196"/>
      <c r="O138" s="196"/>
      <c r="P138" s="194"/>
      <c r="Q138" s="166"/>
      <c r="R138" s="167"/>
      <c r="S138" s="167"/>
      <c r="T138" s="93"/>
      <c r="U138" s="164">
        <f t="shared" si="72"/>
        <v>20</v>
      </c>
      <c r="V138" s="165">
        <f t="shared" si="64"/>
        <v>5</v>
      </c>
      <c r="W138" s="166">
        <f t="shared" si="78"/>
        <v>20</v>
      </c>
      <c r="X138" s="167">
        <f t="shared" si="66"/>
        <v>350</v>
      </c>
      <c r="Y138" s="167">
        <f t="shared" si="73"/>
        <v>1</v>
      </c>
      <c r="Z138" s="168">
        <f t="shared" si="74"/>
        <v>0.8627149999999999</v>
      </c>
    </row>
    <row r="139" spans="1:26" s="200" customFormat="1" ht="12.75" hidden="1">
      <c r="A139" s="189">
        <v>48</v>
      </c>
      <c r="B139" s="205" t="s">
        <v>213</v>
      </c>
      <c r="C139" s="202" t="s">
        <v>214</v>
      </c>
      <c r="D139" s="76" t="s">
        <v>17</v>
      </c>
      <c r="E139" s="76">
        <v>20</v>
      </c>
      <c r="F139" s="261" t="s">
        <v>262</v>
      </c>
      <c r="G139" s="261">
        <v>4</v>
      </c>
      <c r="H139" s="194">
        <f t="shared" si="68"/>
        <v>87.632124799999985</v>
      </c>
      <c r="I139" s="195">
        <f t="shared" si="69"/>
        <v>20</v>
      </c>
      <c r="J139" s="273">
        <f t="shared" si="67"/>
        <v>3200</v>
      </c>
      <c r="K139" s="273">
        <f t="shared" si="70"/>
        <v>4</v>
      </c>
      <c r="L139" s="197">
        <f t="shared" si="79"/>
        <v>31.550719999999998</v>
      </c>
      <c r="M139" s="195"/>
      <c r="N139" s="196"/>
      <c r="O139" s="197"/>
      <c r="P139" s="194"/>
      <c r="Q139" s="166" t="str">
        <f>IF(R139&gt;0,E139," ")</f>
        <v xml:space="preserve"> </v>
      </c>
      <c r="R139" s="167">
        <f t="shared" si="71"/>
        <v>0</v>
      </c>
      <c r="S139" s="167">
        <f>IF(R139&gt;0,G139,0)</f>
        <v>0</v>
      </c>
      <c r="T139" s="93" t="str">
        <f t="shared" ref="T139:T208" si="80">IF(R139&gt;0,$E139*$E139*R139*3.14/4*0.00000785*S139," ")</f>
        <v xml:space="preserve"> </v>
      </c>
      <c r="U139" s="164">
        <f t="shared" si="72"/>
        <v>20</v>
      </c>
      <c r="V139" s="165">
        <f t="shared" si="64"/>
        <v>20</v>
      </c>
      <c r="W139" s="166">
        <f t="shared" si="78"/>
        <v>20</v>
      </c>
      <c r="X139" s="167">
        <f t="shared" si="66"/>
        <v>200</v>
      </c>
      <c r="Y139" s="167">
        <f t="shared" si="73"/>
        <v>4</v>
      </c>
      <c r="Z139" s="168">
        <f t="shared" si="74"/>
        <v>1.9719199999999999</v>
      </c>
    </row>
    <row r="140" spans="1:26" s="200" customFormat="1" ht="12.75" hidden="1">
      <c r="A140" s="189">
        <v>49</v>
      </c>
      <c r="B140" s="205" t="s">
        <v>213</v>
      </c>
      <c r="C140" s="202"/>
      <c r="D140" s="76"/>
      <c r="E140" s="76">
        <v>20</v>
      </c>
      <c r="F140" s="261" t="s">
        <v>263</v>
      </c>
      <c r="G140" s="261">
        <v>2</v>
      </c>
      <c r="H140" s="194">
        <f t="shared" si="68"/>
        <v>44.811881999999997</v>
      </c>
      <c r="I140" s="195">
        <f t="shared" si="69"/>
        <v>20</v>
      </c>
      <c r="J140" s="273">
        <f t="shared" si="67"/>
        <v>3000</v>
      </c>
      <c r="K140" s="273">
        <v>2</v>
      </c>
      <c r="L140" s="197">
        <f t="shared" si="79"/>
        <v>14.789399999999999</v>
      </c>
      <c r="M140" s="195"/>
      <c r="N140" s="196"/>
      <c r="O140" s="197"/>
      <c r="P140" s="194"/>
      <c r="Q140" s="166"/>
      <c r="R140" s="167"/>
      <c r="S140" s="167"/>
      <c r="T140" s="93"/>
      <c r="U140" s="164"/>
      <c r="V140" s="165"/>
      <c r="W140" s="166"/>
      <c r="X140" s="167"/>
      <c r="Y140" s="167"/>
      <c r="Z140" s="168"/>
    </row>
    <row r="141" spans="1:26" s="200" customFormat="1" ht="12.75" hidden="1">
      <c r="A141" s="189">
        <v>49</v>
      </c>
      <c r="B141" s="205" t="s">
        <v>213</v>
      </c>
      <c r="C141" s="202" t="s">
        <v>214</v>
      </c>
      <c r="D141" s="76" t="s">
        <v>17</v>
      </c>
      <c r="E141" s="76">
        <v>20</v>
      </c>
      <c r="F141" s="261" t="s">
        <v>263</v>
      </c>
      <c r="G141" s="261">
        <v>1</v>
      </c>
      <c r="H141" s="194">
        <f t="shared" si="68"/>
        <v>22.405940999999999</v>
      </c>
      <c r="I141" s="195">
        <f t="shared" si="69"/>
        <v>20</v>
      </c>
      <c r="J141" s="196">
        <f t="shared" si="67"/>
        <v>3000</v>
      </c>
      <c r="K141" s="196">
        <f t="shared" si="70"/>
        <v>1</v>
      </c>
      <c r="L141" s="197">
        <f t="shared" si="79"/>
        <v>7.3946999999999994</v>
      </c>
      <c r="M141" s="195"/>
      <c r="N141" s="196"/>
      <c r="O141" s="197"/>
      <c r="P141" s="194"/>
      <c r="Q141" s="166" t="str">
        <f>IF(R141&gt;0,E141," ")</f>
        <v xml:space="preserve"> </v>
      </c>
      <c r="R141" s="167">
        <f t="shared" si="71"/>
        <v>0</v>
      </c>
      <c r="S141" s="167">
        <f>IF(R141&gt;0,G141,0)</f>
        <v>0</v>
      </c>
      <c r="T141" s="93" t="str">
        <f t="shared" si="80"/>
        <v xml:space="preserve"> </v>
      </c>
      <c r="U141" s="164">
        <f t="shared" si="72"/>
        <v>20</v>
      </c>
      <c r="V141" s="165">
        <f>IF($E141=25,IF(J141&gt;0, INT(J141/787)*K141,0),IF($E141=20,IF(J141&gt;0, INT(J141/600)*K141,0),IF($E141=16,IF(J141&gt;0, INT(J141/475)*K141,0),0)))</f>
        <v>5</v>
      </c>
      <c r="W141" s="166" t="str">
        <f>IF(X141&gt;0,E141," ")</f>
        <v xml:space="preserve"> </v>
      </c>
      <c r="X141" s="167">
        <f>IF(R141&gt;0,R141,IF(U141=25,J141-((V141/K141)*787),IF(U141=20,J141-((V141/K141)*600),IF(U141=16,J141-((V141/K141)*475),0))))</f>
        <v>0</v>
      </c>
      <c r="Y141" s="167">
        <f t="shared" si="73"/>
        <v>0</v>
      </c>
      <c r="Z141" s="168" t="str">
        <f t="shared" si="74"/>
        <v xml:space="preserve"> </v>
      </c>
    </row>
    <row r="142" spans="1:26" s="200" customFormat="1" ht="12.75" hidden="1">
      <c r="A142" s="189">
        <v>50</v>
      </c>
      <c r="B142" s="205" t="s">
        <v>213</v>
      </c>
      <c r="C142" s="202" t="s">
        <v>214</v>
      </c>
      <c r="D142" s="76" t="s">
        <v>17</v>
      </c>
      <c r="E142" s="76">
        <v>20</v>
      </c>
      <c r="F142" s="261" t="s">
        <v>264</v>
      </c>
      <c r="G142" s="261">
        <v>2</v>
      </c>
      <c r="H142" s="194">
        <f t="shared" si="68"/>
        <v>48.297250599999991</v>
      </c>
      <c r="I142" s="195">
        <f t="shared" si="69"/>
        <v>20</v>
      </c>
      <c r="J142" s="196">
        <f t="shared" si="67"/>
        <v>2300</v>
      </c>
      <c r="K142" s="196">
        <f t="shared" si="70"/>
        <v>2</v>
      </c>
      <c r="L142" s="197">
        <f t="shared" si="79"/>
        <v>11.338539999999998</v>
      </c>
      <c r="M142" s="195"/>
      <c r="N142" s="196"/>
      <c r="O142" s="197"/>
      <c r="P142" s="194"/>
      <c r="Q142" s="166" t="str">
        <f>IF(R142&gt;0,E142," ")</f>
        <v xml:space="preserve"> </v>
      </c>
      <c r="R142" s="167">
        <f t="shared" si="71"/>
        <v>0</v>
      </c>
      <c r="S142" s="167">
        <f>IF(R142&gt;0,G142,0)</f>
        <v>0</v>
      </c>
      <c r="T142" s="93" t="str">
        <f t="shared" si="80"/>
        <v xml:space="preserve"> </v>
      </c>
      <c r="U142" s="164">
        <f t="shared" si="72"/>
        <v>20</v>
      </c>
      <c r="V142" s="165">
        <f>IF($E142=25,IF(J142&gt;0, INT(J142/787)*K142,0),IF($E142=20,IF(J142&gt;0, INT(J142/600)*K142,0),IF($E142=16,IF(J142&gt;0, INT(J142/475)*K142,0),0)))</f>
        <v>6</v>
      </c>
      <c r="W142" s="166">
        <f>IF(X142&gt;0,E142," ")</f>
        <v>20</v>
      </c>
      <c r="X142" s="167">
        <f>IF(R142&gt;0,R142,IF(U142=25,J142-((V142/K142)*787),IF(U142=20,J142-((V142/K142)*600),IF(U142=16,J142-((V142/K142)*475),0))))</f>
        <v>500</v>
      </c>
      <c r="Y142" s="167">
        <f t="shared" si="73"/>
        <v>2</v>
      </c>
      <c r="Z142" s="168">
        <f t="shared" si="74"/>
        <v>2.4648999999999996</v>
      </c>
    </row>
    <row r="143" spans="1:26" s="200" customFormat="1" ht="12.75" hidden="1">
      <c r="A143" s="189">
        <v>51</v>
      </c>
      <c r="B143" s="205" t="s">
        <v>213</v>
      </c>
      <c r="C143" s="202" t="s">
        <v>214</v>
      </c>
      <c r="D143" s="76" t="s">
        <v>17</v>
      </c>
      <c r="E143" s="76">
        <v>20</v>
      </c>
      <c r="F143" s="261" t="s">
        <v>265</v>
      </c>
      <c r="G143" s="261">
        <v>6</v>
      </c>
      <c r="H143" s="194">
        <f t="shared" si="68"/>
        <v>147.87921059999999</v>
      </c>
      <c r="I143" s="195">
        <f t="shared" si="69"/>
        <v>20</v>
      </c>
      <c r="J143" s="196">
        <f t="shared" si="67"/>
        <v>2100</v>
      </c>
      <c r="K143" s="196">
        <f t="shared" si="70"/>
        <v>6</v>
      </c>
      <c r="L143" s="197">
        <f t="shared" si="79"/>
        <v>31.057739999999999</v>
      </c>
      <c r="M143" s="195"/>
      <c r="N143" s="196"/>
      <c r="O143" s="197"/>
      <c r="P143" s="194"/>
      <c r="Q143" s="166" t="str">
        <f>IF(R143&gt;0,E143," ")</f>
        <v xml:space="preserve"> </v>
      </c>
      <c r="R143" s="167">
        <f t="shared" si="71"/>
        <v>0</v>
      </c>
      <c r="S143" s="167">
        <f>IF(R143&gt;0,G143,0)</f>
        <v>0</v>
      </c>
      <c r="T143" s="93" t="str">
        <f t="shared" si="80"/>
        <v xml:space="preserve"> </v>
      </c>
      <c r="U143" s="164">
        <f t="shared" si="72"/>
        <v>20</v>
      </c>
      <c r="V143" s="165">
        <f>IF($E143=25,IF(J143&gt;0, INT(J143/787)*K143,0),IF($E143=20,IF(J143&gt;0, INT(J143/600)*K143,0),IF($E143=16,IF(J143&gt;0, INT(J143/475)*K143,0),0)))</f>
        <v>18</v>
      </c>
      <c r="W143" s="166">
        <f>IF(X143&gt;0,E143," ")</f>
        <v>20</v>
      </c>
      <c r="X143" s="167">
        <f>IF(R143&gt;0,R143,IF(U143=25,J143-((V143/K143)*787),IF(U143=20,J143-((V143/K143)*600),IF(U143=16,J143-((V143/K143)*475),0))))</f>
        <v>300</v>
      </c>
      <c r="Y143" s="167">
        <f t="shared" si="73"/>
        <v>6</v>
      </c>
      <c r="Z143" s="168">
        <f t="shared" si="74"/>
        <v>4.43682</v>
      </c>
    </row>
    <row r="144" spans="1:26" s="200" customFormat="1" ht="12.75" hidden="1">
      <c r="A144" s="189">
        <v>49</v>
      </c>
      <c r="B144" s="205" t="s">
        <v>213</v>
      </c>
      <c r="C144" s="202"/>
      <c r="D144" s="76"/>
      <c r="E144" s="76">
        <v>20</v>
      </c>
      <c r="F144" s="261" t="s">
        <v>263</v>
      </c>
      <c r="G144" s="261">
        <v>2</v>
      </c>
      <c r="H144" s="194"/>
      <c r="I144" s="195">
        <f t="shared" ref="I144" si="81">IF(J144&gt;0,$E144," ")</f>
        <v>20</v>
      </c>
      <c r="J144" s="273">
        <f t="shared" si="67"/>
        <v>3000</v>
      </c>
      <c r="K144" s="273">
        <f t="shared" ref="K144" si="82">IF(J144&gt;0,G144,0)</f>
        <v>2</v>
      </c>
      <c r="L144" s="197">
        <f t="shared" si="79"/>
        <v>14.789399999999999</v>
      </c>
      <c r="M144" s="195"/>
      <c r="N144" s="196"/>
      <c r="O144" s="197"/>
      <c r="P144" s="194"/>
      <c r="Q144" s="166"/>
      <c r="R144" s="167"/>
      <c r="S144" s="167"/>
      <c r="T144" s="93"/>
      <c r="U144" s="164"/>
      <c r="V144" s="165"/>
      <c r="W144" s="166"/>
      <c r="X144" s="167"/>
      <c r="Y144" s="167"/>
      <c r="Z144" s="168"/>
    </row>
    <row r="145" spans="1:26" s="200" customFormat="1" ht="12.75" hidden="1">
      <c r="A145" s="189">
        <v>52</v>
      </c>
      <c r="B145" s="205" t="s">
        <v>213</v>
      </c>
      <c r="C145" s="202" t="s">
        <v>214</v>
      </c>
      <c r="D145" s="76" t="s">
        <v>17</v>
      </c>
      <c r="E145" s="76">
        <v>20</v>
      </c>
      <c r="F145" s="261" t="s">
        <v>266</v>
      </c>
      <c r="G145" s="261">
        <v>2</v>
      </c>
      <c r="H145" s="194">
        <f t="shared" si="68"/>
        <v>49.542025099999996</v>
      </c>
      <c r="I145" s="195">
        <f t="shared" si="69"/>
        <v>20</v>
      </c>
      <c r="J145" s="196">
        <f t="shared" si="67"/>
        <v>2050</v>
      </c>
      <c r="K145" s="196">
        <f t="shared" si="70"/>
        <v>2</v>
      </c>
      <c r="L145" s="197">
        <f t="shared" si="79"/>
        <v>10.10609</v>
      </c>
      <c r="M145" s="195"/>
      <c r="N145" s="196"/>
      <c r="O145" s="197"/>
      <c r="P145" s="194"/>
      <c r="Q145" s="166" t="str">
        <f>IF(R145&gt;0,E145," ")</f>
        <v xml:space="preserve"> </v>
      </c>
      <c r="R145" s="167">
        <f t="shared" si="71"/>
        <v>0</v>
      </c>
      <c r="S145" s="167">
        <f>IF(R145&gt;0,G145,0)</f>
        <v>0</v>
      </c>
      <c r="T145" s="93" t="str">
        <f t="shared" si="80"/>
        <v xml:space="preserve"> </v>
      </c>
      <c r="U145" s="164">
        <f t="shared" si="72"/>
        <v>20</v>
      </c>
      <c r="V145" s="165">
        <f>IF($E145=25,IF(J145&gt;0, INT(J145/787)*K145,0),IF($E145=20,IF(J145&gt;0, INT(J145/600)*K145,0),IF($E145=16,IF(J145&gt;0, INT(J145/475)*K145,0),0)))</f>
        <v>6</v>
      </c>
      <c r="W145" s="166">
        <f>IF(X145&gt;0,E145," ")</f>
        <v>20</v>
      </c>
      <c r="X145" s="167">
        <f>IF(R145&gt;0,R145,IF(U145=25,J145-((V145/K145)*787),IF(U145=20,J145-((V145/K145)*600),IF(U145=16,J145-((V145/K145)*475),0))))</f>
        <v>250</v>
      </c>
      <c r="Y145" s="167">
        <f t="shared" si="73"/>
        <v>2</v>
      </c>
      <c r="Z145" s="168">
        <f t="shared" si="74"/>
        <v>1.2324499999999998</v>
      </c>
    </row>
    <row r="146" spans="1:26" s="200" customFormat="1" ht="12.75" hidden="1">
      <c r="A146" s="189">
        <v>49</v>
      </c>
      <c r="B146" s="205" t="s">
        <v>213</v>
      </c>
      <c r="C146" s="202"/>
      <c r="D146" s="76"/>
      <c r="E146" s="76">
        <v>20</v>
      </c>
      <c r="F146" s="261" t="s">
        <v>263</v>
      </c>
      <c r="G146" s="261">
        <v>3</v>
      </c>
      <c r="H146" s="194"/>
      <c r="I146" s="195">
        <f t="shared" ref="I146:I147" si="83">IF(J146&gt;0,$E146," ")</f>
        <v>20</v>
      </c>
      <c r="J146" s="273">
        <f t="shared" si="67"/>
        <v>3000</v>
      </c>
      <c r="K146" s="273">
        <f t="shared" ref="K146:K147" si="84">IF(J146&gt;0,G146,0)</f>
        <v>3</v>
      </c>
      <c r="L146" s="197">
        <f t="shared" si="79"/>
        <v>22.184099999999997</v>
      </c>
      <c r="M146" s="195"/>
      <c r="N146" s="196"/>
      <c r="O146" s="197"/>
      <c r="P146" s="194"/>
      <c r="Q146" s="166"/>
      <c r="R146" s="167"/>
      <c r="S146" s="167"/>
      <c r="T146" s="93"/>
      <c r="U146" s="164"/>
      <c r="V146" s="165"/>
      <c r="W146" s="166"/>
      <c r="X146" s="167"/>
      <c r="Y146" s="167"/>
      <c r="Z146" s="168"/>
    </row>
    <row r="147" spans="1:26" s="200" customFormat="1" ht="12.75" hidden="1">
      <c r="A147" s="189">
        <v>49</v>
      </c>
      <c r="B147" s="205" t="s">
        <v>213</v>
      </c>
      <c r="C147" s="202"/>
      <c r="D147" s="76"/>
      <c r="E147" s="76">
        <v>20</v>
      </c>
      <c r="F147" s="261" t="s">
        <v>263</v>
      </c>
      <c r="G147" s="261">
        <v>4</v>
      </c>
      <c r="H147" s="194"/>
      <c r="I147" s="195">
        <f t="shared" si="83"/>
        <v>20</v>
      </c>
      <c r="J147" s="273">
        <f t="shared" si="67"/>
        <v>3000</v>
      </c>
      <c r="K147" s="273">
        <f t="shared" si="84"/>
        <v>4</v>
      </c>
      <c r="L147" s="197">
        <f t="shared" si="79"/>
        <v>29.578799999999998</v>
      </c>
      <c r="M147" s="195"/>
      <c r="N147" s="196"/>
      <c r="O147" s="197"/>
      <c r="P147" s="194"/>
      <c r="Q147" s="166"/>
      <c r="R147" s="167"/>
      <c r="S147" s="167"/>
      <c r="T147" s="93"/>
      <c r="U147" s="164"/>
      <c r="V147" s="165"/>
      <c r="W147" s="166"/>
      <c r="X147" s="167"/>
      <c r="Y147" s="167"/>
      <c r="Z147" s="168"/>
    </row>
    <row r="148" spans="1:26" s="283" customFormat="1" ht="12.75" hidden="1">
      <c r="A148" s="274">
        <v>53</v>
      </c>
      <c r="B148" s="297" t="s">
        <v>213</v>
      </c>
      <c r="C148" s="202" t="s">
        <v>214</v>
      </c>
      <c r="D148" s="76" t="s">
        <v>17</v>
      </c>
      <c r="E148" s="276">
        <v>20</v>
      </c>
      <c r="F148" s="277" t="s">
        <v>267</v>
      </c>
      <c r="G148" s="277">
        <v>2</v>
      </c>
      <c r="H148" s="194">
        <f t="shared" si="68"/>
        <v>15.186248899999999</v>
      </c>
      <c r="I148" s="278"/>
      <c r="J148" s="298"/>
      <c r="K148" s="273"/>
      <c r="L148" s="279"/>
      <c r="M148" s="278">
        <v>20</v>
      </c>
      <c r="N148" s="273">
        <v>3050</v>
      </c>
      <c r="O148" s="279">
        <v>2</v>
      </c>
      <c r="P148" s="280"/>
      <c r="Q148" s="278">
        <v>20</v>
      </c>
      <c r="R148" s="273">
        <f>J133-N148</f>
        <v>700</v>
      </c>
      <c r="S148" s="273">
        <f>IF(R148&gt;0,G148,0)</f>
        <v>2</v>
      </c>
      <c r="T148" s="281">
        <f t="shared" si="80"/>
        <v>3.4508599999999996</v>
      </c>
      <c r="U148" s="278">
        <v>20</v>
      </c>
      <c r="V148" s="273">
        <v>2</v>
      </c>
      <c r="W148" s="278">
        <f>IF(X148&gt;0,E148," ")</f>
        <v>20</v>
      </c>
      <c r="X148" s="273">
        <v>100</v>
      </c>
      <c r="Y148" s="273">
        <f t="shared" si="73"/>
        <v>2</v>
      </c>
      <c r="Z148" s="279">
        <f t="shared" si="74"/>
        <v>0.49297999999999997</v>
      </c>
    </row>
    <row r="149" spans="1:26" s="283" customFormat="1" ht="12.75" hidden="1">
      <c r="A149" s="274">
        <v>53</v>
      </c>
      <c r="B149" s="297" t="s">
        <v>213</v>
      </c>
      <c r="C149" s="202"/>
      <c r="D149" s="76"/>
      <c r="E149" s="276">
        <v>20</v>
      </c>
      <c r="F149" s="277" t="s">
        <v>267</v>
      </c>
      <c r="G149" s="277">
        <v>2</v>
      </c>
      <c r="H149" s="194">
        <f t="shared" si="68"/>
        <v>15.186248899999999</v>
      </c>
      <c r="I149" s="278" t="str">
        <f t="shared" si="69"/>
        <v xml:space="preserve"> </v>
      </c>
      <c r="J149" s="298"/>
      <c r="K149" s="273"/>
      <c r="L149" s="279"/>
      <c r="M149" s="278">
        <v>20</v>
      </c>
      <c r="N149" s="273">
        <v>3050</v>
      </c>
      <c r="O149" s="279">
        <v>2</v>
      </c>
      <c r="P149" s="280"/>
      <c r="Q149" s="278">
        <v>20</v>
      </c>
      <c r="R149" s="273">
        <f>J134-N149</f>
        <v>550</v>
      </c>
      <c r="S149" s="273">
        <f>IF(R149&gt;0,G149,0)</f>
        <v>2</v>
      </c>
      <c r="T149" s="281">
        <f t="shared" si="80"/>
        <v>2.7113899999999997</v>
      </c>
      <c r="U149" s="278"/>
      <c r="V149" s="273"/>
      <c r="W149" s="278">
        <v>20</v>
      </c>
      <c r="X149" s="273">
        <v>550</v>
      </c>
      <c r="Y149" s="273">
        <f t="shared" si="73"/>
        <v>2</v>
      </c>
      <c r="Z149" s="279">
        <f t="shared" si="74"/>
        <v>2.7113899999999997</v>
      </c>
    </row>
    <row r="150" spans="1:26" s="283" customFormat="1" ht="12.75" hidden="1">
      <c r="A150" s="274">
        <v>54</v>
      </c>
      <c r="B150" s="297" t="s">
        <v>213</v>
      </c>
      <c r="C150" s="202" t="s">
        <v>214</v>
      </c>
      <c r="D150" s="76" t="s">
        <v>17</v>
      </c>
      <c r="E150" s="276">
        <v>20</v>
      </c>
      <c r="F150" s="277" t="s">
        <v>268</v>
      </c>
      <c r="G150" s="277">
        <v>4</v>
      </c>
      <c r="H150" s="194">
        <f t="shared" si="68"/>
        <v>31.866227199999997</v>
      </c>
      <c r="I150" s="278"/>
      <c r="J150" s="298"/>
      <c r="K150" s="273"/>
      <c r="L150" s="279"/>
      <c r="M150" s="278">
        <v>20</v>
      </c>
      <c r="N150" s="273">
        <v>3200</v>
      </c>
      <c r="O150" s="279">
        <v>4</v>
      </c>
      <c r="P150" s="280"/>
      <c r="Q150" s="278">
        <v>20</v>
      </c>
      <c r="R150" s="273">
        <f>J137-N150</f>
        <v>150</v>
      </c>
      <c r="S150" s="273">
        <f>IF(R150&gt;0,G150,0)</f>
        <v>4</v>
      </c>
      <c r="T150" s="281">
        <f t="shared" si="80"/>
        <v>1.4789399999999999</v>
      </c>
      <c r="U150" s="278" t="str">
        <f t="shared" si="72"/>
        <v xml:space="preserve"> </v>
      </c>
      <c r="V150" s="273">
        <f>IF($E150=25,IF(J150&gt;0, INT(J150/787)*K150,0),IF($E150=20,IF(J150&gt;0, INT(J150/600)*K150,0),IF($E150=16,IF(J150&gt;0, INT(J150/475)*K150,0),0)))</f>
        <v>0</v>
      </c>
      <c r="W150" s="278">
        <f>IF(X150&gt;0,E150," ")</f>
        <v>20</v>
      </c>
      <c r="X150" s="273">
        <f>IF(R150&gt;0,R150,IF(U150=25,J150-((V150/K150)*787),IF(U150=20,J150-((V150/K150)*600),IF(U150=16,J150-((V150/K150)*475),0))))</f>
        <v>150</v>
      </c>
      <c r="Y150" s="273">
        <f t="shared" si="73"/>
        <v>4</v>
      </c>
      <c r="Z150" s="279">
        <f t="shared" si="74"/>
        <v>1.4789399999999999</v>
      </c>
    </row>
    <row r="151" spans="1:26" s="283" customFormat="1" ht="12.75" hidden="1">
      <c r="A151" s="274">
        <v>54</v>
      </c>
      <c r="B151" s="297" t="s">
        <v>213</v>
      </c>
      <c r="C151" s="202"/>
      <c r="D151" s="76"/>
      <c r="E151" s="276">
        <v>20</v>
      </c>
      <c r="F151" s="277" t="s">
        <v>268</v>
      </c>
      <c r="G151" s="277">
        <v>4</v>
      </c>
      <c r="H151" s="194">
        <f t="shared" si="68"/>
        <v>31.866227199999997</v>
      </c>
      <c r="I151" s="278"/>
      <c r="J151" s="298"/>
      <c r="K151" s="273"/>
      <c r="L151" s="279"/>
      <c r="M151" s="278">
        <v>20</v>
      </c>
      <c r="N151" s="273">
        <v>3200</v>
      </c>
      <c r="O151" s="279">
        <v>4</v>
      </c>
      <c r="P151" s="280"/>
      <c r="Q151" s="278">
        <v>20</v>
      </c>
      <c r="R151" s="273">
        <v>0</v>
      </c>
      <c r="S151" s="273">
        <v>0</v>
      </c>
      <c r="T151" s="281"/>
      <c r="U151" s="278"/>
      <c r="V151" s="273">
        <v>0</v>
      </c>
      <c r="W151" s="278"/>
      <c r="X151" s="273">
        <v>0</v>
      </c>
      <c r="Y151" s="273">
        <v>0</v>
      </c>
      <c r="Z151" s="279">
        <v>0</v>
      </c>
    </row>
    <row r="152" spans="1:26" s="200" customFormat="1" ht="12.75" hidden="1">
      <c r="A152" s="189">
        <v>55</v>
      </c>
      <c r="B152" s="205" t="s">
        <v>213</v>
      </c>
      <c r="C152" s="202" t="s">
        <v>214</v>
      </c>
      <c r="D152" s="76" t="s">
        <v>17</v>
      </c>
      <c r="E152" s="76">
        <v>20</v>
      </c>
      <c r="F152" s="261" t="s">
        <v>263</v>
      </c>
      <c r="G152" s="261">
        <v>12</v>
      </c>
      <c r="H152" s="194">
        <f t="shared" si="68"/>
        <v>268.87129199999998</v>
      </c>
      <c r="I152" s="195">
        <f t="shared" si="69"/>
        <v>20</v>
      </c>
      <c r="J152" s="196">
        <f t="shared" si="67"/>
        <v>3000</v>
      </c>
      <c r="K152" s="196">
        <f t="shared" si="70"/>
        <v>12</v>
      </c>
      <c r="L152" s="197">
        <f t="shared" ref="L152:L183" si="85">IF(J152&gt;0,$E152*$E152*J152*3.14/4*0.00000785*K152," ")</f>
        <v>88.736399999999989</v>
      </c>
      <c r="M152" s="195"/>
      <c r="N152" s="196"/>
      <c r="O152" s="197"/>
      <c r="P152" s="194"/>
      <c r="Q152" s="166" t="str">
        <f t="shared" ref="Q152:Q183" si="86">IF(R152&gt;0,E152," ")</f>
        <v xml:space="preserve"> </v>
      </c>
      <c r="R152" s="167">
        <f t="shared" si="71"/>
        <v>0</v>
      </c>
      <c r="S152" s="167">
        <f t="shared" ref="S152:S183" si="87">IF(R152&gt;0,G152,0)</f>
        <v>0</v>
      </c>
      <c r="T152" s="93" t="str">
        <f t="shared" si="80"/>
        <v xml:space="preserve"> </v>
      </c>
      <c r="U152" s="164">
        <f t="shared" si="72"/>
        <v>20</v>
      </c>
      <c r="V152" s="165">
        <f t="shared" ref="V152:V183" si="88">IF($E152=25,IF(J152&gt;0, INT(J152/787)*K152,0),IF($E152=20,IF(J152&gt;0, INT(J152/600)*K152,0),IF($E152=16,IF(J152&gt;0, INT(J152/475)*K152,0),0)))</f>
        <v>60</v>
      </c>
      <c r="W152" s="166" t="str">
        <f t="shared" ref="W152:W183" si="89">IF(X152&gt;0,E152," ")</f>
        <v xml:space="preserve"> </v>
      </c>
      <c r="X152" s="167">
        <f t="shared" ref="X152:X183" si="90">IF(R152&gt;0,R152,IF(U152=25,J152-((V152/K152)*787),IF(U152=20,J152-((V152/K152)*600),IF(U152=16,J152-((V152/K152)*475),0))))</f>
        <v>0</v>
      </c>
      <c r="Y152" s="167">
        <f t="shared" si="73"/>
        <v>0</v>
      </c>
      <c r="Z152" s="168" t="str">
        <f t="shared" si="74"/>
        <v xml:space="preserve"> </v>
      </c>
    </row>
    <row r="153" spans="1:26" s="200" customFormat="1" ht="12.75" hidden="1">
      <c r="A153" s="189">
        <v>56</v>
      </c>
      <c r="B153" s="205" t="s">
        <v>213</v>
      </c>
      <c r="C153" s="202" t="s">
        <v>214</v>
      </c>
      <c r="D153" s="76" t="s">
        <v>212</v>
      </c>
      <c r="E153" s="76"/>
      <c r="F153" s="261"/>
      <c r="G153" s="261"/>
      <c r="H153" s="194">
        <f t="shared" si="68"/>
        <v>0</v>
      </c>
      <c r="I153" s="195" t="str">
        <f t="shared" si="69"/>
        <v xml:space="preserve"> </v>
      </c>
      <c r="J153" s="196">
        <f t="shared" si="67"/>
        <v>0</v>
      </c>
      <c r="K153" s="196">
        <f t="shared" si="70"/>
        <v>0</v>
      </c>
      <c r="L153" s="197" t="str">
        <f t="shared" si="85"/>
        <v xml:space="preserve"> </v>
      </c>
      <c r="M153" s="195"/>
      <c r="N153" s="196"/>
      <c r="O153" s="197"/>
      <c r="P153" s="194"/>
      <c r="Q153" s="166" t="str">
        <f t="shared" si="86"/>
        <v xml:space="preserve"> </v>
      </c>
      <c r="R153" s="167">
        <f t="shared" si="71"/>
        <v>0</v>
      </c>
      <c r="S153" s="167">
        <f t="shared" si="87"/>
        <v>0</v>
      </c>
      <c r="T153" s="93" t="str">
        <f t="shared" si="80"/>
        <v xml:space="preserve"> </v>
      </c>
      <c r="U153" s="164" t="str">
        <f t="shared" si="72"/>
        <v xml:space="preserve"> </v>
      </c>
      <c r="V153" s="165">
        <f t="shared" si="88"/>
        <v>0</v>
      </c>
      <c r="W153" s="166" t="str">
        <f t="shared" si="89"/>
        <v xml:space="preserve"> </v>
      </c>
      <c r="X153" s="167">
        <f t="shared" si="90"/>
        <v>0</v>
      </c>
      <c r="Y153" s="167">
        <f t="shared" si="73"/>
        <v>0</v>
      </c>
      <c r="Z153" s="168" t="str">
        <f t="shared" si="74"/>
        <v xml:space="preserve"> </v>
      </c>
    </row>
    <row r="154" spans="1:26" s="200" customFormat="1" ht="12.75" hidden="1">
      <c r="A154" s="189">
        <v>57</v>
      </c>
      <c r="B154" s="205" t="s">
        <v>213</v>
      </c>
      <c r="C154" s="202" t="s">
        <v>214</v>
      </c>
      <c r="D154" s="76" t="s">
        <v>17</v>
      </c>
      <c r="E154" s="76">
        <v>25</v>
      </c>
      <c r="F154" s="261" t="s">
        <v>259</v>
      </c>
      <c r="G154" s="261">
        <v>2</v>
      </c>
      <c r="H154" s="194">
        <f t="shared" si="68"/>
        <v>65.350661249999987</v>
      </c>
      <c r="I154" s="195">
        <f t="shared" si="69"/>
        <v>25</v>
      </c>
      <c r="J154" s="196">
        <f t="shared" si="67"/>
        <v>3600</v>
      </c>
      <c r="K154" s="196">
        <f t="shared" si="70"/>
        <v>2</v>
      </c>
      <c r="L154" s="197">
        <f t="shared" si="85"/>
        <v>27.730124999999997</v>
      </c>
      <c r="M154" s="195"/>
      <c r="N154" s="196"/>
      <c r="O154" s="197"/>
      <c r="P154" s="194"/>
      <c r="Q154" s="166" t="str">
        <f t="shared" si="86"/>
        <v xml:space="preserve"> </v>
      </c>
      <c r="R154" s="167">
        <f t="shared" si="71"/>
        <v>0</v>
      </c>
      <c r="S154" s="167">
        <f t="shared" si="87"/>
        <v>0</v>
      </c>
      <c r="T154" s="93" t="str">
        <f t="shared" si="80"/>
        <v xml:space="preserve"> </v>
      </c>
      <c r="U154" s="164">
        <f t="shared" si="72"/>
        <v>25</v>
      </c>
      <c r="V154" s="165">
        <f t="shared" si="88"/>
        <v>8</v>
      </c>
      <c r="W154" s="166">
        <f t="shared" si="89"/>
        <v>25</v>
      </c>
      <c r="X154" s="167">
        <f t="shared" si="90"/>
        <v>452</v>
      </c>
      <c r="Y154" s="167">
        <f t="shared" si="73"/>
        <v>2</v>
      </c>
      <c r="Z154" s="168">
        <f t="shared" si="74"/>
        <v>3.4816712499999998</v>
      </c>
    </row>
    <row r="155" spans="1:26" s="200" customFormat="1" ht="12.75" hidden="1">
      <c r="A155" s="189">
        <v>58</v>
      </c>
      <c r="B155" s="205" t="s">
        <v>213</v>
      </c>
      <c r="C155" s="202" t="s">
        <v>214</v>
      </c>
      <c r="D155" s="76" t="s">
        <v>17</v>
      </c>
      <c r="E155" s="76">
        <v>25</v>
      </c>
      <c r="F155" s="261" t="s">
        <v>261</v>
      </c>
      <c r="G155" s="261">
        <v>18</v>
      </c>
      <c r="H155" s="194">
        <f t="shared" si="68"/>
        <v>605.66059265625006</v>
      </c>
      <c r="I155" s="195">
        <f t="shared" si="69"/>
        <v>25</v>
      </c>
      <c r="J155" s="196">
        <f t="shared" si="67"/>
        <v>3350</v>
      </c>
      <c r="K155" s="196">
        <f t="shared" si="70"/>
        <v>18</v>
      </c>
      <c r="L155" s="197">
        <f t="shared" si="85"/>
        <v>232.239796875</v>
      </c>
      <c r="M155" s="195"/>
      <c r="N155" s="196"/>
      <c r="O155" s="197"/>
      <c r="P155" s="194"/>
      <c r="Q155" s="166" t="str">
        <f t="shared" si="86"/>
        <v xml:space="preserve"> </v>
      </c>
      <c r="R155" s="167">
        <f t="shared" si="71"/>
        <v>0</v>
      </c>
      <c r="S155" s="167">
        <f t="shared" si="87"/>
        <v>0</v>
      </c>
      <c r="T155" s="93" t="str">
        <f t="shared" si="80"/>
        <v xml:space="preserve"> </v>
      </c>
      <c r="U155" s="164">
        <f t="shared" si="72"/>
        <v>25</v>
      </c>
      <c r="V155" s="165">
        <f t="shared" si="88"/>
        <v>72</v>
      </c>
      <c r="W155" s="166">
        <f t="shared" si="89"/>
        <v>25</v>
      </c>
      <c r="X155" s="167">
        <f t="shared" si="90"/>
        <v>202</v>
      </c>
      <c r="Y155" s="167">
        <f t="shared" si="73"/>
        <v>18</v>
      </c>
      <c r="Z155" s="168">
        <f t="shared" si="74"/>
        <v>14.003713124999999</v>
      </c>
    </row>
    <row r="156" spans="1:26" s="200" customFormat="1" ht="12.75" hidden="1">
      <c r="A156" s="189">
        <v>59</v>
      </c>
      <c r="B156" s="205" t="s">
        <v>213</v>
      </c>
      <c r="C156" s="202" t="s">
        <v>214</v>
      </c>
      <c r="D156" s="76" t="s">
        <v>17</v>
      </c>
      <c r="E156" s="76">
        <v>25</v>
      </c>
      <c r="F156" s="261" t="s">
        <v>269</v>
      </c>
      <c r="G156" s="261">
        <v>6</v>
      </c>
      <c r="H156" s="194">
        <f t="shared" si="68"/>
        <v>207.72174468749998</v>
      </c>
      <c r="I156" s="195">
        <f t="shared" si="69"/>
        <v>25</v>
      </c>
      <c r="J156" s="196">
        <f t="shared" si="67"/>
        <v>3100</v>
      </c>
      <c r="K156" s="196">
        <f t="shared" si="70"/>
        <v>6</v>
      </c>
      <c r="L156" s="197">
        <f t="shared" si="85"/>
        <v>71.636156249999999</v>
      </c>
      <c r="M156" s="195"/>
      <c r="N156" s="196"/>
      <c r="O156" s="197"/>
      <c r="P156" s="194"/>
      <c r="Q156" s="166" t="str">
        <f t="shared" si="86"/>
        <v xml:space="preserve"> </v>
      </c>
      <c r="R156" s="167">
        <f t="shared" si="71"/>
        <v>0</v>
      </c>
      <c r="S156" s="167">
        <f t="shared" si="87"/>
        <v>0</v>
      </c>
      <c r="T156" s="93" t="str">
        <f t="shared" si="80"/>
        <v xml:space="preserve"> </v>
      </c>
      <c r="U156" s="164">
        <f t="shared" si="72"/>
        <v>25</v>
      </c>
      <c r="V156" s="165">
        <f t="shared" si="88"/>
        <v>18</v>
      </c>
      <c r="W156" s="166">
        <f t="shared" si="89"/>
        <v>25</v>
      </c>
      <c r="X156" s="167">
        <f t="shared" si="90"/>
        <v>739</v>
      </c>
      <c r="Y156" s="167">
        <f t="shared" si="73"/>
        <v>6</v>
      </c>
      <c r="Z156" s="168">
        <f t="shared" si="74"/>
        <v>17.077135312499998</v>
      </c>
    </row>
    <row r="157" spans="1:26" s="200" customFormat="1" ht="12.75" hidden="1">
      <c r="A157" s="189">
        <v>60</v>
      </c>
      <c r="B157" s="205" t="s">
        <v>213</v>
      </c>
      <c r="C157" s="202" t="s">
        <v>214</v>
      </c>
      <c r="D157" s="76" t="s">
        <v>17</v>
      </c>
      <c r="E157" s="76">
        <v>25</v>
      </c>
      <c r="F157" s="261" t="s">
        <v>270</v>
      </c>
      <c r="G157" s="261">
        <v>2</v>
      </c>
      <c r="H157" s="194">
        <f t="shared" si="68"/>
        <v>73.908485937499989</v>
      </c>
      <c r="I157" s="195">
        <f t="shared" si="69"/>
        <v>25</v>
      </c>
      <c r="J157" s="196">
        <f t="shared" si="67"/>
        <v>2500</v>
      </c>
      <c r="K157" s="196">
        <f t="shared" si="70"/>
        <v>2</v>
      </c>
      <c r="L157" s="197">
        <f t="shared" si="85"/>
        <v>19.257031249999997</v>
      </c>
      <c r="M157" s="195"/>
      <c r="N157" s="196"/>
      <c r="O157" s="197"/>
      <c r="P157" s="194"/>
      <c r="Q157" s="166" t="str">
        <f t="shared" si="86"/>
        <v xml:space="preserve"> </v>
      </c>
      <c r="R157" s="167">
        <f t="shared" si="71"/>
        <v>0</v>
      </c>
      <c r="S157" s="167">
        <f t="shared" si="87"/>
        <v>0</v>
      </c>
      <c r="T157" s="93" t="str">
        <f t="shared" si="80"/>
        <v xml:space="preserve"> </v>
      </c>
      <c r="U157" s="164">
        <f t="shared" si="72"/>
        <v>25</v>
      </c>
      <c r="V157" s="165">
        <f t="shared" si="88"/>
        <v>6</v>
      </c>
      <c r="W157" s="166">
        <f t="shared" si="89"/>
        <v>25</v>
      </c>
      <c r="X157" s="167">
        <f t="shared" si="90"/>
        <v>139</v>
      </c>
      <c r="Y157" s="167">
        <f t="shared" si="73"/>
        <v>2</v>
      </c>
      <c r="Z157" s="168">
        <f t="shared" si="74"/>
        <v>1.0706909375</v>
      </c>
    </row>
    <row r="158" spans="1:26" s="200" customFormat="1" ht="12.75" hidden="1">
      <c r="A158" s="189">
        <v>61</v>
      </c>
      <c r="B158" s="205" t="s">
        <v>213</v>
      </c>
      <c r="C158" s="202" t="s">
        <v>214</v>
      </c>
      <c r="D158" s="76" t="s">
        <v>17</v>
      </c>
      <c r="E158" s="76">
        <v>25</v>
      </c>
      <c r="F158" s="261" t="s">
        <v>264</v>
      </c>
      <c r="G158" s="261">
        <v>6</v>
      </c>
      <c r="H158" s="194">
        <f t="shared" si="68"/>
        <v>226.3933621875</v>
      </c>
      <c r="I158" s="195">
        <f t="shared" si="69"/>
        <v>25</v>
      </c>
      <c r="J158" s="196">
        <f t="shared" si="67"/>
        <v>2300</v>
      </c>
      <c r="K158" s="196">
        <f t="shared" si="70"/>
        <v>6</v>
      </c>
      <c r="L158" s="197">
        <f t="shared" si="85"/>
        <v>53.149406249999991</v>
      </c>
      <c r="M158" s="195"/>
      <c r="N158" s="196"/>
      <c r="O158" s="197"/>
      <c r="P158" s="194"/>
      <c r="Q158" s="166" t="str">
        <f t="shared" si="86"/>
        <v xml:space="preserve"> </v>
      </c>
      <c r="R158" s="167">
        <f t="shared" si="71"/>
        <v>0</v>
      </c>
      <c r="S158" s="167">
        <f t="shared" si="87"/>
        <v>0</v>
      </c>
      <c r="T158" s="93" t="str">
        <f t="shared" si="80"/>
        <v xml:space="preserve"> </v>
      </c>
      <c r="U158" s="164">
        <f t="shared" si="72"/>
        <v>25</v>
      </c>
      <c r="V158" s="165">
        <f t="shared" si="88"/>
        <v>12</v>
      </c>
      <c r="W158" s="166">
        <f t="shared" si="89"/>
        <v>25</v>
      </c>
      <c r="X158" s="167">
        <f t="shared" si="90"/>
        <v>726</v>
      </c>
      <c r="Y158" s="167">
        <f t="shared" si="73"/>
        <v>6</v>
      </c>
      <c r="Z158" s="168">
        <f t="shared" si="74"/>
        <v>16.776725624999997</v>
      </c>
    </row>
    <row r="159" spans="1:26" s="203" customFormat="1" ht="12.75" hidden="1">
      <c r="A159" s="189">
        <v>1</v>
      </c>
      <c r="B159" s="190" t="s">
        <v>271</v>
      </c>
      <c r="C159" s="191" t="s">
        <v>272</v>
      </c>
      <c r="D159" s="76" t="s">
        <v>17</v>
      </c>
      <c r="E159" s="76">
        <v>12</v>
      </c>
      <c r="F159" s="261">
        <v>1050</v>
      </c>
      <c r="G159" s="261">
        <v>36</v>
      </c>
      <c r="H159" s="194">
        <f t="shared" ref="H159:H222" si="91">E159*E159*F159*3.14/4*0.00000785*G159*1.01</f>
        <v>33.877782791999991</v>
      </c>
      <c r="I159" s="195" t="str">
        <f t="shared" ref="I159:I222" si="92">IF(J159&gt;0,$E159," ")</f>
        <v xml:space="preserve"> </v>
      </c>
      <c r="J159" s="196">
        <f t="shared" ref="J159:J222" si="93">IF($E159=25,IF((12000-$F159)&gt;=787,12000-$F159,0),IF($E159=20,IF((12000-$F159)&gt;=600,12000-$F159,0),IF($E159=16,IF((12000-$F159)&gt;=475,12000-$F159,0),0)))</f>
        <v>0</v>
      </c>
      <c r="K159" s="196">
        <f t="shared" ref="K159:K222" si="94">IF(J159&gt;0,G159,0)</f>
        <v>0</v>
      </c>
      <c r="L159" s="197" t="str">
        <f t="shared" si="85"/>
        <v xml:space="preserve"> </v>
      </c>
      <c r="M159" s="195"/>
      <c r="N159" s="196"/>
      <c r="O159" s="197"/>
      <c r="P159" s="194"/>
      <c r="Q159" s="166" t="str">
        <f t="shared" si="86"/>
        <v xml:space="preserve"> </v>
      </c>
      <c r="R159" s="167">
        <f t="shared" ref="R159:R222" si="95">IF($E159=25,IF((12000-$F159)&lt;787,12000-$F159,0),IF($E159=20,IF((12000-$F159)&lt;600,12000-$F159,0),IF($E159=16,IF((12000-$F159)&lt;475,12000-$F159,0),0)))</f>
        <v>0</v>
      </c>
      <c r="S159" s="167">
        <f t="shared" si="87"/>
        <v>0</v>
      </c>
      <c r="T159" s="93" t="str">
        <f t="shared" si="80"/>
        <v xml:space="preserve"> </v>
      </c>
      <c r="U159" s="164" t="str">
        <f t="shared" si="72"/>
        <v xml:space="preserve"> </v>
      </c>
      <c r="V159" s="165">
        <f t="shared" si="88"/>
        <v>0</v>
      </c>
      <c r="W159" s="166" t="str">
        <f t="shared" si="89"/>
        <v xml:space="preserve"> </v>
      </c>
      <c r="X159" s="167">
        <f t="shared" si="90"/>
        <v>0</v>
      </c>
      <c r="Y159" s="167">
        <f t="shared" ref="Y159:Y222" si="96">IF(X159&gt;0,K159+S159,0)</f>
        <v>0</v>
      </c>
      <c r="Z159" s="168" t="str">
        <f t="shared" ref="Z159:Z222" si="97">IF(X159&gt;0,$E159*$E159*X159*3.14/4*0.00000785*Y159," ")</f>
        <v xml:space="preserve"> </v>
      </c>
    </row>
    <row r="160" spans="1:26" s="203" customFormat="1" ht="12.75" hidden="1">
      <c r="A160" s="189">
        <v>2</v>
      </c>
      <c r="B160" s="190" t="s">
        <v>271</v>
      </c>
      <c r="C160" s="191" t="s">
        <v>272</v>
      </c>
      <c r="D160" s="76" t="s">
        <v>17</v>
      </c>
      <c r="E160" s="76">
        <v>12</v>
      </c>
      <c r="F160" s="261">
        <v>1200</v>
      </c>
      <c r="G160" s="261">
        <v>8</v>
      </c>
      <c r="H160" s="194">
        <f t="shared" si="91"/>
        <v>8.6038813439999995</v>
      </c>
      <c r="I160" s="195" t="str">
        <f t="shared" si="92"/>
        <v xml:space="preserve"> </v>
      </c>
      <c r="J160" s="196">
        <f t="shared" si="93"/>
        <v>0</v>
      </c>
      <c r="K160" s="196">
        <f t="shared" si="94"/>
        <v>0</v>
      </c>
      <c r="L160" s="197" t="str">
        <f t="shared" si="85"/>
        <v xml:space="preserve"> </v>
      </c>
      <c r="M160" s="195"/>
      <c r="N160" s="196"/>
      <c r="O160" s="197"/>
      <c r="P160" s="194"/>
      <c r="Q160" s="166" t="str">
        <f t="shared" si="86"/>
        <v xml:space="preserve"> </v>
      </c>
      <c r="R160" s="167">
        <f t="shared" si="95"/>
        <v>0</v>
      </c>
      <c r="S160" s="167">
        <f t="shared" si="87"/>
        <v>0</v>
      </c>
      <c r="T160" s="93" t="str">
        <f t="shared" si="80"/>
        <v xml:space="preserve"> </v>
      </c>
      <c r="U160" s="164" t="str">
        <f t="shared" si="72"/>
        <v xml:space="preserve"> </v>
      </c>
      <c r="V160" s="165">
        <f t="shared" si="88"/>
        <v>0</v>
      </c>
      <c r="W160" s="166" t="str">
        <f t="shared" si="89"/>
        <v xml:space="preserve"> </v>
      </c>
      <c r="X160" s="167">
        <f t="shared" si="90"/>
        <v>0</v>
      </c>
      <c r="Y160" s="167">
        <f t="shared" si="96"/>
        <v>0</v>
      </c>
      <c r="Z160" s="168" t="str">
        <f t="shared" si="97"/>
        <v xml:space="preserve"> </v>
      </c>
    </row>
    <row r="161" spans="1:26" s="203" customFormat="1" ht="12.75" hidden="1">
      <c r="A161" s="189">
        <v>3</v>
      </c>
      <c r="B161" s="190" t="s">
        <v>271</v>
      </c>
      <c r="C161" s="191" t="s">
        <v>272</v>
      </c>
      <c r="D161" s="76" t="s">
        <v>17</v>
      </c>
      <c r="E161" s="76">
        <v>12</v>
      </c>
      <c r="F161" s="261">
        <v>1250</v>
      </c>
      <c r="G161" s="261">
        <v>4</v>
      </c>
      <c r="H161" s="194">
        <f t="shared" si="91"/>
        <v>4.4811882000000001</v>
      </c>
      <c r="I161" s="195" t="str">
        <f t="shared" si="92"/>
        <v xml:space="preserve"> </v>
      </c>
      <c r="J161" s="196">
        <f t="shared" si="93"/>
        <v>0</v>
      </c>
      <c r="K161" s="196">
        <f t="shared" si="94"/>
        <v>0</v>
      </c>
      <c r="L161" s="197" t="str">
        <f t="shared" si="85"/>
        <v xml:space="preserve"> </v>
      </c>
      <c r="M161" s="195"/>
      <c r="N161" s="196"/>
      <c r="O161" s="197"/>
      <c r="P161" s="194"/>
      <c r="Q161" s="166" t="str">
        <f t="shared" si="86"/>
        <v xml:space="preserve"> </v>
      </c>
      <c r="R161" s="167">
        <f t="shared" si="95"/>
        <v>0</v>
      </c>
      <c r="S161" s="167">
        <f t="shared" si="87"/>
        <v>0</v>
      </c>
      <c r="T161" s="93" t="str">
        <f t="shared" si="80"/>
        <v xml:space="preserve"> </v>
      </c>
      <c r="U161" s="164" t="str">
        <f t="shared" si="72"/>
        <v xml:space="preserve"> </v>
      </c>
      <c r="V161" s="165">
        <f t="shared" si="88"/>
        <v>0</v>
      </c>
      <c r="W161" s="166" t="str">
        <f t="shared" si="89"/>
        <v xml:space="preserve"> </v>
      </c>
      <c r="X161" s="167">
        <f t="shared" si="90"/>
        <v>0</v>
      </c>
      <c r="Y161" s="167">
        <f t="shared" si="96"/>
        <v>0</v>
      </c>
      <c r="Z161" s="168" t="str">
        <f t="shared" si="97"/>
        <v xml:space="preserve"> </v>
      </c>
    </row>
    <row r="162" spans="1:26" s="203" customFormat="1" ht="12.75" hidden="1">
      <c r="A162" s="189">
        <v>4</v>
      </c>
      <c r="B162" s="190" t="s">
        <v>271</v>
      </c>
      <c r="C162" s="191" t="s">
        <v>272</v>
      </c>
      <c r="D162" s="76" t="s">
        <v>17</v>
      </c>
      <c r="E162" s="76">
        <v>12</v>
      </c>
      <c r="F162" s="261">
        <v>1350</v>
      </c>
      <c r="G162" s="261">
        <v>36</v>
      </c>
      <c r="H162" s="194">
        <f t="shared" si="91"/>
        <v>43.557149303999999</v>
      </c>
      <c r="I162" s="195" t="str">
        <f t="shared" si="92"/>
        <v xml:space="preserve"> </v>
      </c>
      <c r="J162" s="196">
        <f t="shared" si="93"/>
        <v>0</v>
      </c>
      <c r="K162" s="196">
        <f t="shared" si="94"/>
        <v>0</v>
      </c>
      <c r="L162" s="197" t="str">
        <f t="shared" si="85"/>
        <v xml:space="preserve"> </v>
      </c>
      <c r="M162" s="195"/>
      <c r="N162" s="196"/>
      <c r="O162" s="197"/>
      <c r="P162" s="194"/>
      <c r="Q162" s="166" t="str">
        <f t="shared" si="86"/>
        <v xml:space="preserve"> </v>
      </c>
      <c r="R162" s="167">
        <f t="shared" si="95"/>
        <v>0</v>
      </c>
      <c r="S162" s="167">
        <f t="shared" si="87"/>
        <v>0</v>
      </c>
      <c r="T162" s="93" t="str">
        <f t="shared" si="80"/>
        <v xml:space="preserve"> </v>
      </c>
      <c r="U162" s="164" t="str">
        <f t="shared" ref="U162" si="98">IF(V162&gt;0,$E162," ")</f>
        <v xml:space="preserve"> </v>
      </c>
      <c r="V162" s="165">
        <f t="shared" si="88"/>
        <v>0</v>
      </c>
      <c r="W162" s="166" t="str">
        <f t="shared" si="89"/>
        <v xml:space="preserve"> </v>
      </c>
      <c r="X162" s="167">
        <f t="shared" si="90"/>
        <v>0</v>
      </c>
      <c r="Y162" s="167">
        <f t="shared" si="96"/>
        <v>0</v>
      </c>
      <c r="Z162" s="168" t="str">
        <f t="shared" si="97"/>
        <v xml:space="preserve"> </v>
      </c>
    </row>
    <row r="163" spans="1:26" s="203" customFormat="1" ht="12.75" hidden="1">
      <c r="A163" s="189">
        <v>5</v>
      </c>
      <c r="B163" s="190" t="s">
        <v>271</v>
      </c>
      <c r="C163" s="191" t="s">
        <v>272</v>
      </c>
      <c r="D163" s="76" t="s">
        <v>17</v>
      </c>
      <c r="E163" s="76">
        <v>12</v>
      </c>
      <c r="F163" s="261">
        <v>1400</v>
      </c>
      <c r="G163" s="261">
        <v>34</v>
      </c>
      <c r="H163" s="194">
        <f t="shared" si="91"/>
        <v>42.66091166399999</v>
      </c>
      <c r="I163" s="195" t="str">
        <f t="shared" si="92"/>
        <v xml:space="preserve"> </v>
      </c>
      <c r="J163" s="196">
        <f t="shared" si="93"/>
        <v>0</v>
      </c>
      <c r="K163" s="196">
        <f t="shared" si="94"/>
        <v>0</v>
      </c>
      <c r="L163" s="197" t="str">
        <f t="shared" si="85"/>
        <v xml:space="preserve"> </v>
      </c>
      <c r="M163" s="195"/>
      <c r="N163" s="196"/>
      <c r="O163" s="197"/>
      <c r="P163" s="194"/>
      <c r="Q163" s="166" t="str">
        <f t="shared" si="86"/>
        <v xml:space="preserve"> </v>
      </c>
      <c r="R163" s="167">
        <f t="shared" si="95"/>
        <v>0</v>
      </c>
      <c r="S163" s="167">
        <f t="shared" si="87"/>
        <v>0</v>
      </c>
      <c r="T163" s="93" t="str">
        <f t="shared" si="80"/>
        <v xml:space="preserve"> </v>
      </c>
      <c r="U163" s="164" t="str">
        <f t="shared" ref="U163:U227" si="99">IF(V163&gt;0,$E163," ")</f>
        <v xml:space="preserve"> </v>
      </c>
      <c r="V163" s="165">
        <f t="shared" si="88"/>
        <v>0</v>
      </c>
      <c r="W163" s="166" t="str">
        <f t="shared" si="89"/>
        <v xml:space="preserve"> </v>
      </c>
      <c r="X163" s="167">
        <f t="shared" si="90"/>
        <v>0</v>
      </c>
      <c r="Y163" s="167">
        <f t="shared" si="96"/>
        <v>0</v>
      </c>
      <c r="Z163" s="168" t="str">
        <f t="shared" si="97"/>
        <v xml:space="preserve"> </v>
      </c>
    </row>
    <row r="164" spans="1:26" s="203" customFormat="1" ht="12.75" hidden="1">
      <c r="A164" s="189">
        <v>6</v>
      </c>
      <c r="B164" s="190" t="s">
        <v>271</v>
      </c>
      <c r="C164" s="191" t="s">
        <v>272</v>
      </c>
      <c r="D164" s="76" t="s">
        <v>17</v>
      </c>
      <c r="E164" s="76">
        <v>12</v>
      </c>
      <c r="F164" s="261">
        <v>1600</v>
      </c>
      <c r="G164" s="261">
        <v>596</v>
      </c>
      <c r="H164" s="194">
        <f t="shared" si="91"/>
        <v>854.65221350399997</v>
      </c>
      <c r="I164" s="195" t="str">
        <f t="shared" si="92"/>
        <v xml:space="preserve"> </v>
      </c>
      <c r="J164" s="196">
        <f t="shared" si="93"/>
        <v>0</v>
      </c>
      <c r="K164" s="196">
        <f t="shared" si="94"/>
        <v>0</v>
      </c>
      <c r="L164" s="197" t="str">
        <f t="shared" si="85"/>
        <v xml:space="preserve"> </v>
      </c>
      <c r="M164" s="195"/>
      <c r="N164" s="196"/>
      <c r="O164" s="197"/>
      <c r="P164" s="194"/>
      <c r="Q164" s="166" t="str">
        <f t="shared" si="86"/>
        <v xml:space="preserve"> </v>
      </c>
      <c r="R164" s="167">
        <f t="shared" si="95"/>
        <v>0</v>
      </c>
      <c r="S164" s="167">
        <f t="shared" si="87"/>
        <v>0</v>
      </c>
      <c r="T164" s="93" t="str">
        <f t="shared" si="80"/>
        <v xml:space="preserve"> </v>
      </c>
      <c r="U164" s="164" t="str">
        <f t="shared" si="99"/>
        <v xml:space="preserve"> </v>
      </c>
      <c r="V164" s="165">
        <f t="shared" si="88"/>
        <v>0</v>
      </c>
      <c r="W164" s="166" t="str">
        <f t="shared" si="89"/>
        <v xml:space="preserve"> </v>
      </c>
      <c r="X164" s="167">
        <f t="shared" si="90"/>
        <v>0</v>
      </c>
      <c r="Y164" s="167">
        <f t="shared" si="96"/>
        <v>0</v>
      </c>
      <c r="Z164" s="168" t="str">
        <f t="shared" si="97"/>
        <v xml:space="preserve"> </v>
      </c>
    </row>
    <row r="165" spans="1:26" s="203" customFormat="1" ht="12.75" hidden="1">
      <c r="A165" s="189">
        <v>7</v>
      </c>
      <c r="B165" s="190" t="s">
        <v>271</v>
      </c>
      <c r="C165" s="191" t="s">
        <v>272</v>
      </c>
      <c r="D165" s="76" t="s">
        <v>17</v>
      </c>
      <c r="E165" s="76">
        <v>12</v>
      </c>
      <c r="F165" s="261">
        <v>600</v>
      </c>
      <c r="G165" s="261">
        <v>2</v>
      </c>
      <c r="H165" s="194">
        <f t="shared" si="91"/>
        <v>1.0754851679999999</v>
      </c>
      <c r="I165" s="195" t="str">
        <f t="shared" si="92"/>
        <v xml:space="preserve"> </v>
      </c>
      <c r="J165" s="196">
        <f t="shared" si="93"/>
        <v>0</v>
      </c>
      <c r="K165" s="196">
        <f t="shared" si="94"/>
        <v>0</v>
      </c>
      <c r="L165" s="197" t="str">
        <f t="shared" si="85"/>
        <v xml:space="preserve"> </v>
      </c>
      <c r="M165" s="195"/>
      <c r="N165" s="196"/>
      <c r="O165" s="197"/>
      <c r="P165" s="194"/>
      <c r="Q165" s="166" t="str">
        <f t="shared" si="86"/>
        <v xml:space="preserve"> </v>
      </c>
      <c r="R165" s="167">
        <f t="shared" si="95"/>
        <v>0</v>
      </c>
      <c r="S165" s="167">
        <f t="shared" si="87"/>
        <v>0</v>
      </c>
      <c r="T165" s="93" t="str">
        <f t="shared" si="80"/>
        <v xml:space="preserve"> </v>
      </c>
      <c r="U165" s="164" t="str">
        <f t="shared" si="99"/>
        <v xml:space="preserve"> </v>
      </c>
      <c r="V165" s="165">
        <f t="shared" si="88"/>
        <v>0</v>
      </c>
      <c r="W165" s="166" t="str">
        <f t="shared" si="89"/>
        <v xml:space="preserve"> </v>
      </c>
      <c r="X165" s="167">
        <f t="shared" si="90"/>
        <v>0</v>
      </c>
      <c r="Y165" s="167">
        <f t="shared" si="96"/>
        <v>0</v>
      </c>
      <c r="Z165" s="168" t="str">
        <f t="shared" si="97"/>
        <v xml:space="preserve"> </v>
      </c>
    </row>
    <row r="166" spans="1:26" s="203" customFormat="1" ht="12.75" hidden="1">
      <c r="A166" s="189">
        <v>8</v>
      </c>
      <c r="B166" s="190" t="s">
        <v>271</v>
      </c>
      <c r="C166" s="191" t="s">
        <v>272</v>
      </c>
      <c r="D166" s="76" t="s">
        <v>17</v>
      </c>
      <c r="E166" s="76">
        <v>12</v>
      </c>
      <c r="F166" s="261">
        <v>650</v>
      </c>
      <c r="G166" s="261">
        <v>2</v>
      </c>
      <c r="H166" s="194">
        <f t="shared" si="91"/>
        <v>1.1651089319999999</v>
      </c>
      <c r="I166" s="195" t="str">
        <f t="shared" si="92"/>
        <v xml:space="preserve"> </v>
      </c>
      <c r="J166" s="196">
        <f t="shared" si="93"/>
        <v>0</v>
      </c>
      <c r="K166" s="196">
        <f t="shared" si="94"/>
        <v>0</v>
      </c>
      <c r="L166" s="197" t="str">
        <f t="shared" si="85"/>
        <v xml:space="preserve"> </v>
      </c>
      <c r="M166" s="195"/>
      <c r="N166" s="196"/>
      <c r="O166" s="197"/>
      <c r="P166" s="194"/>
      <c r="Q166" s="166" t="str">
        <f t="shared" si="86"/>
        <v xml:space="preserve"> </v>
      </c>
      <c r="R166" s="167">
        <f t="shared" si="95"/>
        <v>0</v>
      </c>
      <c r="S166" s="167">
        <f t="shared" si="87"/>
        <v>0</v>
      </c>
      <c r="T166" s="93" t="str">
        <f t="shared" si="80"/>
        <v xml:space="preserve"> </v>
      </c>
      <c r="U166" s="164" t="str">
        <f t="shared" si="99"/>
        <v xml:space="preserve"> </v>
      </c>
      <c r="V166" s="165">
        <f t="shared" si="88"/>
        <v>0</v>
      </c>
      <c r="W166" s="166" t="str">
        <f t="shared" si="89"/>
        <v xml:space="preserve"> </v>
      </c>
      <c r="X166" s="167">
        <f t="shared" si="90"/>
        <v>0</v>
      </c>
      <c r="Y166" s="167">
        <f t="shared" si="96"/>
        <v>0</v>
      </c>
      <c r="Z166" s="168" t="str">
        <f t="shared" si="97"/>
        <v xml:space="preserve"> </v>
      </c>
    </row>
    <row r="167" spans="1:26" s="203" customFormat="1" ht="12.75" hidden="1">
      <c r="A167" s="189">
        <v>9</v>
      </c>
      <c r="B167" s="190" t="s">
        <v>271</v>
      </c>
      <c r="C167" s="191" t="s">
        <v>272</v>
      </c>
      <c r="D167" s="76" t="s">
        <v>17</v>
      </c>
      <c r="E167" s="76">
        <v>12</v>
      </c>
      <c r="F167" s="261">
        <v>750</v>
      </c>
      <c r="G167" s="261">
        <v>18</v>
      </c>
      <c r="H167" s="194">
        <f t="shared" si="91"/>
        <v>12.09920814</v>
      </c>
      <c r="I167" s="195" t="str">
        <f t="shared" si="92"/>
        <v xml:space="preserve"> </v>
      </c>
      <c r="J167" s="196">
        <f t="shared" si="93"/>
        <v>0</v>
      </c>
      <c r="K167" s="196">
        <f t="shared" si="94"/>
        <v>0</v>
      </c>
      <c r="L167" s="197" t="str">
        <f t="shared" si="85"/>
        <v xml:space="preserve"> </v>
      </c>
      <c r="M167" s="195"/>
      <c r="N167" s="196"/>
      <c r="O167" s="197"/>
      <c r="P167" s="194"/>
      <c r="Q167" s="166" t="str">
        <f t="shared" si="86"/>
        <v xml:space="preserve"> </v>
      </c>
      <c r="R167" s="167">
        <f t="shared" si="95"/>
        <v>0</v>
      </c>
      <c r="S167" s="167">
        <f t="shared" si="87"/>
        <v>0</v>
      </c>
      <c r="T167" s="93" t="str">
        <f t="shared" si="80"/>
        <v xml:space="preserve"> </v>
      </c>
      <c r="U167" s="164" t="str">
        <f t="shared" si="99"/>
        <v xml:space="preserve"> </v>
      </c>
      <c r="V167" s="165">
        <f t="shared" si="88"/>
        <v>0</v>
      </c>
      <c r="W167" s="166" t="str">
        <f t="shared" si="89"/>
        <v xml:space="preserve"> </v>
      </c>
      <c r="X167" s="167">
        <f t="shared" si="90"/>
        <v>0</v>
      </c>
      <c r="Y167" s="167">
        <f t="shared" si="96"/>
        <v>0</v>
      </c>
      <c r="Z167" s="168" t="str">
        <f t="shared" si="97"/>
        <v xml:space="preserve"> </v>
      </c>
    </row>
    <row r="168" spans="1:26" s="203" customFormat="1" ht="12.75" hidden="1">
      <c r="A168" s="189">
        <v>10</v>
      </c>
      <c r="B168" s="190" t="s">
        <v>271</v>
      </c>
      <c r="C168" s="191" t="s">
        <v>272</v>
      </c>
      <c r="D168" s="76" t="s">
        <v>17</v>
      </c>
      <c r="E168" s="76">
        <v>12</v>
      </c>
      <c r="F168" s="261">
        <v>800</v>
      </c>
      <c r="G168" s="261">
        <v>2</v>
      </c>
      <c r="H168" s="194">
        <f t="shared" si="91"/>
        <v>1.4339802239999999</v>
      </c>
      <c r="I168" s="195" t="str">
        <f t="shared" si="92"/>
        <v xml:space="preserve"> </v>
      </c>
      <c r="J168" s="196">
        <f t="shared" si="93"/>
        <v>0</v>
      </c>
      <c r="K168" s="196">
        <f t="shared" si="94"/>
        <v>0</v>
      </c>
      <c r="L168" s="197" t="str">
        <f t="shared" si="85"/>
        <v xml:space="preserve"> </v>
      </c>
      <c r="M168" s="195"/>
      <c r="N168" s="196"/>
      <c r="O168" s="197"/>
      <c r="P168" s="194"/>
      <c r="Q168" s="166" t="str">
        <f t="shared" si="86"/>
        <v xml:space="preserve"> </v>
      </c>
      <c r="R168" s="167">
        <f t="shared" si="95"/>
        <v>0</v>
      </c>
      <c r="S168" s="167">
        <f t="shared" si="87"/>
        <v>0</v>
      </c>
      <c r="T168" s="93" t="str">
        <f t="shared" si="80"/>
        <v xml:space="preserve"> </v>
      </c>
      <c r="U168" s="164" t="str">
        <f t="shared" si="99"/>
        <v xml:space="preserve"> </v>
      </c>
      <c r="V168" s="165">
        <f t="shared" si="88"/>
        <v>0</v>
      </c>
      <c r="W168" s="166" t="str">
        <f t="shared" si="89"/>
        <v xml:space="preserve"> </v>
      </c>
      <c r="X168" s="167">
        <f t="shared" si="90"/>
        <v>0</v>
      </c>
      <c r="Y168" s="167">
        <f t="shared" si="96"/>
        <v>0</v>
      </c>
      <c r="Z168" s="168" t="str">
        <f t="shared" si="97"/>
        <v xml:space="preserve"> </v>
      </c>
    </row>
    <row r="169" spans="1:26" s="203" customFormat="1" ht="12.75" hidden="1">
      <c r="A169" s="189">
        <v>11</v>
      </c>
      <c r="B169" s="190" t="s">
        <v>271</v>
      </c>
      <c r="C169" s="191" t="s">
        <v>272</v>
      </c>
      <c r="D169" s="76" t="s">
        <v>17</v>
      </c>
      <c r="E169" s="76">
        <v>12</v>
      </c>
      <c r="F169" s="261">
        <v>850</v>
      </c>
      <c r="G169" s="261">
        <v>2</v>
      </c>
      <c r="H169" s="194">
        <f t="shared" si="91"/>
        <v>1.5236039879999999</v>
      </c>
      <c r="I169" s="195" t="str">
        <f t="shared" si="92"/>
        <v xml:space="preserve"> </v>
      </c>
      <c r="J169" s="196">
        <f t="shared" si="93"/>
        <v>0</v>
      </c>
      <c r="K169" s="196">
        <f t="shared" si="94"/>
        <v>0</v>
      </c>
      <c r="L169" s="197" t="str">
        <f t="shared" si="85"/>
        <v xml:space="preserve"> </v>
      </c>
      <c r="M169" s="195"/>
      <c r="N169" s="196"/>
      <c r="O169" s="197"/>
      <c r="P169" s="194"/>
      <c r="Q169" s="166" t="str">
        <f t="shared" si="86"/>
        <v xml:space="preserve"> </v>
      </c>
      <c r="R169" s="167">
        <f t="shared" si="95"/>
        <v>0</v>
      </c>
      <c r="S169" s="167">
        <f t="shared" si="87"/>
        <v>0</v>
      </c>
      <c r="T169" s="93" t="str">
        <f t="shared" si="80"/>
        <v xml:space="preserve"> </v>
      </c>
      <c r="U169" s="164" t="str">
        <f t="shared" si="99"/>
        <v xml:space="preserve"> </v>
      </c>
      <c r="V169" s="165">
        <f t="shared" si="88"/>
        <v>0</v>
      </c>
      <c r="W169" s="166" t="str">
        <f t="shared" si="89"/>
        <v xml:space="preserve"> </v>
      </c>
      <c r="X169" s="167">
        <f t="shared" si="90"/>
        <v>0</v>
      </c>
      <c r="Y169" s="167">
        <f t="shared" si="96"/>
        <v>0</v>
      </c>
      <c r="Z169" s="168" t="str">
        <f t="shared" si="97"/>
        <v xml:space="preserve"> </v>
      </c>
    </row>
    <row r="170" spans="1:26" s="203" customFormat="1" ht="12.75" hidden="1">
      <c r="A170" s="189">
        <v>12</v>
      </c>
      <c r="B170" s="190" t="s">
        <v>271</v>
      </c>
      <c r="C170" s="191" t="s">
        <v>272</v>
      </c>
      <c r="D170" s="76" t="s">
        <v>17</v>
      </c>
      <c r="E170" s="76">
        <v>12</v>
      </c>
      <c r="F170" s="261">
        <v>2300</v>
      </c>
      <c r="G170" s="261">
        <v>2</v>
      </c>
      <c r="H170" s="194">
        <f t="shared" si="91"/>
        <v>4.1226931439999994</v>
      </c>
      <c r="I170" s="195" t="str">
        <f t="shared" si="92"/>
        <v xml:space="preserve"> </v>
      </c>
      <c r="J170" s="196">
        <f t="shared" si="93"/>
        <v>0</v>
      </c>
      <c r="K170" s="196">
        <f t="shared" si="94"/>
        <v>0</v>
      </c>
      <c r="L170" s="197" t="str">
        <f t="shared" si="85"/>
        <v xml:space="preserve"> </v>
      </c>
      <c r="M170" s="195"/>
      <c r="N170" s="196"/>
      <c r="O170" s="197"/>
      <c r="P170" s="194"/>
      <c r="Q170" s="166" t="str">
        <f t="shared" si="86"/>
        <v xml:space="preserve"> </v>
      </c>
      <c r="R170" s="167">
        <f t="shared" si="95"/>
        <v>0</v>
      </c>
      <c r="S170" s="167">
        <f t="shared" si="87"/>
        <v>0</v>
      </c>
      <c r="T170" s="93" t="str">
        <f t="shared" si="80"/>
        <v xml:space="preserve"> </v>
      </c>
      <c r="U170" s="164" t="str">
        <f t="shared" si="99"/>
        <v xml:space="preserve"> </v>
      </c>
      <c r="V170" s="165">
        <f t="shared" si="88"/>
        <v>0</v>
      </c>
      <c r="W170" s="166" t="str">
        <f t="shared" si="89"/>
        <v xml:space="preserve"> </v>
      </c>
      <c r="X170" s="167">
        <f t="shared" si="90"/>
        <v>0</v>
      </c>
      <c r="Y170" s="167">
        <f t="shared" si="96"/>
        <v>0</v>
      </c>
      <c r="Z170" s="168" t="str">
        <f t="shared" si="97"/>
        <v xml:space="preserve"> </v>
      </c>
    </row>
    <row r="171" spans="1:26" s="203" customFormat="1" ht="12.75" hidden="1">
      <c r="A171" s="189">
        <v>13</v>
      </c>
      <c r="B171" s="190" t="s">
        <v>271</v>
      </c>
      <c r="C171" s="191" t="s">
        <v>272</v>
      </c>
      <c r="D171" s="76" t="s">
        <v>17</v>
      </c>
      <c r="E171" s="76">
        <v>12</v>
      </c>
      <c r="F171" s="261">
        <v>2650</v>
      </c>
      <c r="G171" s="261">
        <v>6</v>
      </c>
      <c r="H171" s="194">
        <f t="shared" si="91"/>
        <v>14.250178475999999</v>
      </c>
      <c r="I171" s="195" t="str">
        <f t="shared" si="92"/>
        <v xml:space="preserve"> </v>
      </c>
      <c r="J171" s="196">
        <f t="shared" si="93"/>
        <v>0</v>
      </c>
      <c r="K171" s="196">
        <f t="shared" si="94"/>
        <v>0</v>
      </c>
      <c r="L171" s="197" t="str">
        <f t="shared" si="85"/>
        <v xml:space="preserve"> </v>
      </c>
      <c r="M171" s="195"/>
      <c r="N171" s="196"/>
      <c r="O171" s="197"/>
      <c r="P171" s="194"/>
      <c r="Q171" s="166" t="str">
        <f t="shared" si="86"/>
        <v xml:space="preserve"> </v>
      </c>
      <c r="R171" s="167">
        <f t="shared" si="95"/>
        <v>0</v>
      </c>
      <c r="S171" s="167">
        <f t="shared" si="87"/>
        <v>0</v>
      </c>
      <c r="T171" s="93" t="str">
        <f t="shared" si="80"/>
        <v xml:space="preserve"> </v>
      </c>
      <c r="U171" s="164" t="str">
        <f t="shared" si="99"/>
        <v xml:space="preserve"> </v>
      </c>
      <c r="V171" s="165">
        <f t="shared" si="88"/>
        <v>0</v>
      </c>
      <c r="W171" s="166" t="str">
        <f t="shared" si="89"/>
        <v xml:space="preserve"> </v>
      </c>
      <c r="X171" s="167">
        <f t="shared" si="90"/>
        <v>0</v>
      </c>
      <c r="Y171" s="167">
        <f t="shared" si="96"/>
        <v>0</v>
      </c>
      <c r="Z171" s="168" t="str">
        <f t="shared" si="97"/>
        <v xml:space="preserve"> </v>
      </c>
    </row>
    <row r="172" spans="1:26" s="203" customFormat="1" ht="12.75">
      <c r="A172" s="189">
        <v>14</v>
      </c>
      <c r="B172" s="190" t="s">
        <v>271</v>
      </c>
      <c r="C172" s="191" t="s">
        <v>272</v>
      </c>
      <c r="D172" s="76" t="s">
        <v>17</v>
      </c>
      <c r="E172" s="76">
        <v>16</v>
      </c>
      <c r="F172" s="287">
        <v>10200</v>
      </c>
      <c r="G172" s="261">
        <v>12</v>
      </c>
      <c r="H172" s="194">
        <f t="shared" si="91"/>
        <v>195.02131046399998</v>
      </c>
      <c r="I172" s="195">
        <f t="shared" si="92"/>
        <v>16</v>
      </c>
      <c r="J172" s="196">
        <f t="shared" si="93"/>
        <v>1800</v>
      </c>
      <c r="K172" s="196">
        <f t="shared" si="94"/>
        <v>12</v>
      </c>
      <c r="L172" s="197">
        <f t="shared" si="85"/>
        <v>34.074777599999997</v>
      </c>
      <c r="M172" s="195"/>
      <c r="N172" s="196"/>
      <c r="O172" s="197"/>
      <c r="P172" s="194"/>
      <c r="Q172" s="166" t="str">
        <f t="shared" si="86"/>
        <v xml:space="preserve"> </v>
      </c>
      <c r="R172" s="167">
        <f t="shared" si="95"/>
        <v>0</v>
      </c>
      <c r="S172" s="167">
        <f t="shared" si="87"/>
        <v>0</v>
      </c>
      <c r="T172" s="93" t="str">
        <f t="shared" si="80"/>
        <v xml:space="preserve"> </v>
      </c>
      <c r="U172" s="164">
        <f t="shared" si="99"/>
        <v>16</v>
      </c>
      <c r="V172" s="165">
        <f t="shared" si="88"/>
        <v>36</v>
      </c>
      <c r="W172" s="166">
        <f t="shared" si="89"/>
        <v>16</v>
      </c>
      <c r="X172" s="167">
        <f t="shared" si="90"/>
        <v>375</v>
      </c>
      <c r="Y172" s="167">
        <f t="shared" si="96"/>
        <v>12</v>
      </c>
      <c r="Z172" s="168">
        <f t="shared" si="97"/>
        <v>7.0989120000000003</v>
      </c>
    </row>
    <row r="173" spans="1:26" s="203" customFormat="1" ht="12.75">
      <c r="A173" s="189">
        <v>15</v>
      </c>
      <c r="B173" s="190" t="s">
        <v>271</v>
      </c>
      <c r="C173" s="191" t="s">
        <v>272</v>
      </c>
      <c r="D173" s="76" t="s">
        <v>17</v>
      </c>
      <c r="E173" s="76">
        <v>16</v>
      </c>
      <c r="F173" s="287">
        <v>6550</v>
      </c>
      <c r="G173" s="261">
        <v>2</v>
      </c>
      <c r="H173" s="194">
        <f t="shared" si="91"/>
        <v>20.872378815999998</v>
      </c>
      <c r="I173" s="195">
        <f t="shared" si="92"/>
        <v>16</v>
      </c>
      <c r="J173" s="273">
        <f t="shared" si="93"/>
        <v>5450</v>
      </c>
      <c r="K173" s="273">
        <f t="shared" si="94"/>
        <v>2</v>
      </c>
      <c r="L173" s="197">
        <f t="shared" si="85"/>
        <v>17.195142399999998</v>
      </c>
      <c r="M173" s="195"/>
      <c r="N173" s="196"/>
      <c r="O173" s="197"/>
      <c r="P173" s="194"/>
      <c r="Q173" s="166" t="str">
        <f t="shared" si="86"/>
        <v xml:space="preserve"> </v>
      </c>
      <c r="R173" s="167">
        <f t="shared" si="95"/>
        <v>0</v>
      </c>
      <c r="S173" s="167">
        <f t="shared" si="87"/>
        <v>0</v>
      </c>
      <c r="T173" s="93" t="str">
        <f t="shared" si="80"/>
        <v xml:space="preserve"> </v>
      </c>
      <c r="U173" s="164">
        <f t="shared" si="99"/>
        <v>16</v>
      </c>
      <c r="V173" s="165">
        <f t="shared" si="88"/>
        <v>22</v>
      </c>
      <c r="W173" s="166">
        <f t="shared" si="89"/>
        <v>16</v>
      </c>
      <c r="X173" s="167">
        <f t="shared" si="90"/>
        <v>225</v>
      </c>
      <c r="Y173" s="167">
        <f t="shared" si="96"/>
        <v>2</v>
      </c>
      <c r="Z173" s="168">
        <f t="shared" si="97"/>
        <v>0.70989119999999994</v>
      </c>
    </row>
    <row r="174" spans="1:26" s="203" customFormat="1" ht="12.75">
      <c r="A174" s="189">
        <v>16</v>
      </c>
      <c r="B174" s="190" t="s">
        <v>271</v>
      </c>
      <c r="C174" s="191" t="s">
        <v>272</v>
      </c>
      <c r="D174" s="76" t="s">
        <v>17</v>
      </c>
      <c r="E174" s="76">
        <v>16</v>
      </c>
      <c r="F174" s="287">
        <v>7750</v>
      </c>
      <c r="G174" s="261">
        <v>4</v>
      </c>
      <c r="H174" s="194">
        <f t="shared" si="91"/>
        <v>49.392652159999997</v>
      </c>
      <c r="I174" s="195">
        <f t="shared" si="92"/>
        <v>16</v>
      </c>
      <c r="J174" s="196">
        <f t="shared" si="93"/>
        <v>4250</v>
      </c>
      <c r="K174" s="196">
        <f t="shared" si="94"/>
        <v>4</v>
      </c>
      <c r="L174" s="197">
        <f t="shared" si="85"/>
        <v>26.818111999999999</v>
      </c>
      <c r="M174" s="195"/>
      <c r="N174" s="196"/>
      <c r="O174" s="197"/>
      <c r="P174" s="194"/>
      <c r="Q174" s="166" t="str">
        <f t="shared" si="86"/>
        <v xml:space="preserve"> </v>
      </c>
      <c r="R174" s="167">
        <f t="shared" si="95"/>
        <v>0</v>
      </c>
      <c r="S174" s="167">
        <f t="shared" si="87"/>
        <v>0</v>
      </c>
      <c r="T174" s="93" t="str">
        <f t="shared" si="80"/>
        <v xml:space="preserve"> </v>
      </c>
      <c r="U174" s="164">
        <f t="shared" si="99"/>
        <v>16</v>
      </c>
      <c r="V174" s="165">
        <f t="shared" si="88"/>
        <v>32</v>
      </c>
      <c r="W174" s="166">
        <f t="shared" si="89"/>
        <v>16</v>
      </c>
      <c r="X174" s="167">
        <f t="shared" si="90"/>
        <v>450</v>
      </c>
      <c r="Y174" s="167">
        <f t="shared" si="96"/>
        <v>4</v>
      </c>
      <c r="Z174" s="168">
        <f t="shared" si="97"/>
        <v>2.8395647999999998</v>
      </c>
    </row>
    <row r="175" spans="1:26" s="203" customFormat="1" ht="12.75">
      <c r="A175" s="189">
        <v>17</v>
      </c>
      <c r="B175" s="190" t="s">
        <v>271</v>
      </c>
      <c r="C175" s="191" t="s">
        <v>272</v>
      </c>
      <c r="D175" s="76" t="s">
        <v>17</v>
      </c>
      <c r="E175" s="76">
        <v>16</v>
      </c>
      <c r="F175" s="287">
        <v>7850</v>
      </c>
      <c r="G175" s="261">
        <v>1</v>
      </c>
      <c r="H175" s="194">
        <f t="shared" si="91"/>
        <v>12.507494176</v>
      </c>
      <c r="I175" s="195">
        <f t="shared" si="92"/>
        <v>16</v>
      </c>
      <c r="J175" s="196">
        <f t="shared" si="93"/>
        <v>4150</v>
      </c>
      <c r="K175" s="196">
        <f t="shared" si="94"/>
        <v>1</v>
      </c>
      <c r="L175" s="197">
        <f t="shared" si="85"/>
        <v>6.5467743999999994</v>
      </c>
      <c r="M175" s="195"/>
      <c r="N175" s="196"/>
      <c r="O175" s="197"/>
      <c r="P175" s="194"/>
      <c r="Q175" s="166" t="str">
        <f t="shared" si="86"/>
        <v xml:space="preserve"> </v>
      </c>
      <c r="R175" s="167">
        <f t="shared" si="95"/>
        <v>0</v>
      </c>
      <c r="S175" s="167">
        <f t="shared" si="87"/>
        <v>0</v>
      </c>
      <c r="T175" s="93" t="str">
        <f t="shared" si="80"/>
        <v xml:space="preserve"> </v>
      </c>
      <c r="U175" s="164">
        <f t="shared" si="99"/>
        <v>16</v>
      </c>
      <c r="V175" s="165">
        <f t="shared" si="88"/>
        <v>8</v>
      </c>
      <c r="W175" s="166">
        <f t="shared" si="89"/>
        <v>16</v>
      </c>
      <c r="X175" s="167">
        <f t="shared" si="90"/>
        <v>350</v>
      </c>
      <c r="Y175" s="167">
        <f t="shared" si="96"/>
        <v>1</v>
      </c>
      <c r="Z175" s="168">
        <f t="shared" si="97"/>
        <v>0.55213760000000001</v>
      </c>
    </row>
    <row r="176" spans="1:26" s="203" customFormat="1" ht="12.75">
      <c r="A176" s="189">
        <v>18</v>
      </c>
      <c r="B176" s="190" t="s">
        <v>271</v>
      </c>
      <c r="C176" s="191" t="s">
        <v>272</v>
      </c>
      <c r="D176" s="76" t="s">
        <v>17</v>
      </c>
      <c r="E176" s="76">
        <v>16</v>
      </c>
      <c r="F176" s="287">
        <v>8105</v>
      </c>
      <c r="G176" s="261">
        <v>10</v>
      </c>
      <c r="H176" s="194">
        <f t="shared" si="91"/>
        <v>129.13788572799999</v>
      </c>
      <c r="I176" s="195">
        <f t="shared" si="92"/>
        <v>16</v>
      </c>
      <c r="J176" s="196">
        <f t="shared" si="93"/>
        <v>3895</v>
      </c>
      <c r="K176" s="196">
        <f t="shared" si="94"/>
        <v>10</v>
      </c>
      <c r="L176" s="197">
        <f t="shared" si="85"/>
        <v>61.445027199999998</v>
      </c>
      <c r="M176" s="195"/>
      <c r="N176" s="196"/>
      <c r="O176" s="197"/>
      <c r="P176" s="194"/>
      <c r="Q176" s="166" t="str">
        <f t="shared" si="86"/>
        <v xml:space="preserve"> </v>
      </c>
      <c r="R176" s="167">
        <f t="shared" si="95"/>
        <v>0</v>
      </c>
      <c r="S176" s="167">
        <f t="shared" si="87"/>
        <v>0</v>
      </c>
      <c r="T176" s="93" t="str">
        <f t="shared" si="80"/>
        <v xml:space="preserve"> </v>
      </c>
      <c r="U176" s="164">
        <f t="shared" si="99"/>
        <v>16</v>
      </c>
      <c r="V176" s="165">
        <f t="shared" si="88"/>
        <v>80</v>
      </c>
      <c r="W176" s="166">
        <f t="shared" si="89"/>
        <v>16</v>
      </c>
      <c r="X176" s="167">
        <f t="shared" si="90"/>
        <v>95</v>
      </c>
      <c r="Y176" s="167">
        <f t="shared" si="96"/>
        <v>10</v>
      </c>
      <c r="Z176" s="168">
        <f t="shared" si="97"/>
        <v>1.4986591999999999</v>
      </c>
    </row>
    <row r="177" spans="1:26" s="203" customFormat="1" ht="12.75">
      <c r="A177" s="189">
        <v>19</v>
      </c>
      <c r="B177" s="190" t="s">
        <v>271</v>
      </c>
      <c r="C177" s="191" t="s">
        <v>272</v>
      </c>
      <c r="D177" s="76" t="s">
        <v>17</v>
      </c>
      <c r="E177" s="76">
        <v>16</v>
      </c>
      <c r="F177" s="287">
        <v>8200</v>
      </c>
      <c r="G177" s="261">
        <v>1</v>
      </c>
      <c r="H177" s="194">
        <f t="shared" si="91"/>
        <v>13.065153151999999</v>
      </c>
      <c r="I177" s="195">
        <f t="shared" si="92"/>
        <v>16</v>
      </c>
      <c r="J177" s="196">
        <f t="shared" si="93"/>
        <v>3800</v>
      </c>
      <c r="K177" s="196">
        <f t="shared" si="94"/>
        <v>1</v>
      </c>
      <c r="L177" s="197">
        <f t="shared" si="85"/>
        <v>5.9946367999999994</v>
      </c>
      <c r="M177" s="195"/>
      <c r="N177" s="196"/>
      <c r="O177" s="197"/>
      <c r="P177" s="194"/>
      <c r="Q177" s="166" t="str">
        <f t="shared" si="86"/>
        <v xml:space="preserve"> </v>
      </c>
      <c r="R177" s="167">
        <f t="shared" si="95"/>
        <v>0</v>
      </c>
      <c r="S177" s="167">
        <f t="shared" si="87"/>
        <v>0</v>
      </c>
      <c r="T177" s="93" t="str">
        <f t="shared" si="80"/>
        <v xml:space="preserve"> </v>
      </c>
      <c r="U177" s="164">
        <f t="shared" si="99"/>
        <v>16</v>
      </c>
      <c r="V177" s="165">
        <f t="shared" si="88"/>
        <v>8</v>
      </c>
      <c r="W177" s="166" t="str">
        <f t="shared" si="89"/>
        <v xml:space="preserve"> </v>
      </c>
      <c r="X177" s="167">
        <f t="shared" si="90"/>
        <v>0</v>
      </c>
      <c r="Y177" s="167">
        <f t="shared" si="96"/>
        <v>0</v>
      </c>
      <c r="Z177" s="168" t="str">
        <f t="shared" si="97"/>
        <v xml:space="preserve"> </v>
      </c>
    </row>
    <row r="178" spans="1:26" s="203" customFormat="1" ht="12.75">
      <c r="A178" s="189">
        <v>20</v>
      </c>
      <c r="B178" s="190" t="s">
        <v>271</v>
      </c>
      <c r="C178" s="191" t="s">
        <v>272</v>
      </c>
      <c r="D178" s="76" t="s">
        <v>17</v>
      </c>
      <c r="E178" s="76">
        <v>16</v>
      </c>
      <c r="F178" s="287">
        <v>8350</v>
      </c>
      <c r="G178" s="261">
        <v>4</v>
      </c>
      <c r="H178" s="194">
        <f t="shared" si="91"/>
        <v>53.216599423999995</v>
      </c>
      <c r="I178" s="195">
        <f t="shared" si="92"/>
        <v>16</v>
      </c>
      <c r="J178" s="273">
        <f t="shared" si="93"/>
        <v>3650</v>
      </c>
      <c r="K178" s="273">
        <f t="shared" si="94"/>
        <v>4</v>
      </c>
      <c r="L178" s="197">
        <f t="shared" si="85"/>
        <v>23.032025599999997</v>
      </c>
      <c r="M178" s="195"/>
      <c r="N178" s="196"/>
      <c r="O178" s="197"/>
      <c r="P178" s="194"/>
      <c r="Q178" s="166" t="str">
        <f t="shared" si="86"/>
        <v xml:space="preserve"> </v>
      </c>
      <c r="R178" s="167">
        <f t="shared" si="95"/>
        <v>0</v>
      </c>
      <c r="S178" s="167">
        <f t="shared" si="87"/>
        <v>0</v>
      </c>
      <c r="T178" s="93" t="str">
        <f t="shared" si="80"/>
        <v xml:space="preserve"> </v>
      </c>
      <c r="U178" s="164">
        <f t="shared" si="99"/>
        <v>16</v>
      </c>
      <c r="V178" s="165">
        <f t="shared" si="88"/>
        <v>28</v>
      </c>
      <c r="W178" s="166">
        <f t="shared" si="89"/>
        <v>16</v>
      </c>
      <c r="X178" s="167">
        <f t="shared" si="90"/>
        <v>325</v>
      </c>
      <c r="Y178" s="167">
        <f t="shared" si="96"/>
        <v>4</v>
      </c>
      <c r="Z178" s="168">
        <f t="shared" si="97"/>
        <v>2.0507967999999996</v>
      </c>
    </row>
    <row r="179" spans="1:26" s="203" customFormat="1" ht="12.75">
      <c r="A179" s="189">
        <v>21</v>
      </c>
      <c r="B179" s="190" t="s">
        <v>271</v>
      </c>
      <c r="C179" s="191" t="s">
        <v>272</v>
      </c>
      <c r="D179" s="76" t="s">
        <v>17</v>
      </c>
      <c r="E179" s="76">
        <v>16</v>
      </c>
      <c r="F179" s="287">
        <v>8500</v>
      </c>
      <c r="G179" s="261">
        <v>13</v>
      </c>
      <c r="H179" s="194">
        <f t="shared" si="91"/>
        <v>176.06090527999999</v>
      </c>
      <c r="I179" s="195">
        <f t="shared" si="92"/>
        <v>16</v>
      </c>
      <c r="J179" s="196">
        <f t="shared" si="93"/>
        <v>3500</v>
      </c>
      <c r="K179" s="196">
        <f t="shared" si="94"/>
        <v>13</v>
      </c>
      <c r="L179" s="197">
        <f t="shared" si="85"/>
        <v>71.77788799999999</v>
      </c>
      <c r="M179" s="195"/>
      <c r="N179" s="196"/>
      <c r="O179" s="197"/>
      <c r="P179" s="194"/>
      <c r="Q179" s="166" t="str">
        <f t="shared" si="86"/>
        <v xml:space="preserve"> </v>
      </c>
      <c r="R179" s="167">
        <f t="shared" si="95"/>
        <v>0</v>
      </c>
      <c r="S179" s="167">
        <f t="shared" si="87"/>
        <v>0</v>
      </c>
      <c r="T179" s="93" t="str">
        <f t="shared" si="80"/>
        <v xml:space="preserve"> </v>
      </c>
      <c r="U179" s="164">
        <f t="shared" si="99"/>
        <v>16</v>
      </c>
      <c r="V179" s="165">
        <f t="shared" si="88"/>
        <v>91</v>
      </c>
      <c r="W179" s="166">
        <f t="shared" si="89"/>
        <v>16</v>
      </c>
      <c r="X179" s="167">
        <f t="shared" si="90"/>
        <v>175</v>
      </c>
      <c r="Y179" s="167">
        <f t="shared" si="96"/>
        <v>13</v>
      </c>
      <c r="Z179" s="168">
        <f t="shared" si="97"/>
        <v>3.5888944</v>
      </c>
    </row>
    <row r="180" spans="1:26" s="203" customFormat="1" ht="12.75">
      <c r="A180" s="189">
        <v>22</v>
      </c>
      <c r="B180" s="190" t="s">
        <v>271</v>
      </c>
      <c r="C180" s="191" t="s">
        <v>272</v>
      </c>
      <c r="D180" s="76" t="s">
        <v>17</v>
      </c>
      <c r="E180" s="76">
        <v>16</v>
      </c>
      <c r="F180" s="287">
        <v>8800</v>
      </c>
      <c r="G180" s="261">
        <v>8</v>
      </c>
      <c r="H180" s="194">
        <f t="shared" si="91"/>
        <v>112.16911974399999</v>
      </c>
      <c r="I180" s="195">
        <f t="shared" si="92"/>
        <v>16</v>
      </c>
      <c r="J180" s="196">
        <f t="shared" si="93"/>
        <v>3200</v>
      </c>
      <c r="K180" s="196">
        <f t="shared" si="94"/>
        <v>8</v>
      </c>
      <c r="L180" s="197">
        <f t="shared" si="85"/>
        <v>40.384921599999998</v>
      </c>
      <c r="M180" s="195"/>
      <c r="N180" s="196"/>
      <c r="O180" s="197"/>
      <c r="P180" s="194"/>
      <c r="Q180" s="166" t="str">
        <f t="shared" si="86"/>
        <v xml:space="preserve"> </v>
      </c>
      <c r="R180" s="167">
        <f t="shared" si="95"/>
        <v>0</v>
      </c>
      <c r="S180" s="167">
        <f t="shared" si="87"/>
        <v>0</v>
      </c>
      <c r="T180" s="93" t="str">
        <f t="shared" si="80"/>
        <v xml:space="preserve"> </v>
      </c>
      <c r="U180" s="164">
        <f t="shared" si="99"/>
        <v>16</v>
      </c>
      <c r="V180" s="165">
        <f t="shared" si="88"/>
        <v>48</v>
      </c>
      <c r="W180" s="166">
        <f t="shared" si="89"/>
        <v>16</v>
      </c>
      <c r="X180" s="167">
        <f t="shared" si="90"/>
        <v>350</v>
      </c>
      <c r="Y180" s="167">
        <f t="shared" si="96"/>
        <v>8</v>
      </c>
      <c r="Z180" s="168">
        <f t="shared" si="97"/>
        <v>4.4171008</v>
      </c>
    </row>
    <row r="181" spans="1:26" s="203" customFormat="1" ht="12.75">
      <c r="A181" s="189">
        <v>23</v>
      </c>
      <c r="B181" s="190" t="s">
        <v>271</v>
      </c>
      <c r="C181" s="191" t="s">
        <v>272</v>
      </c>
      <c r="D181" s="76" t="s">
        <v>17</v>
      </c>
      <c r="E181" s="76">
        <v>16</v>
      </c>
      <c r="F181" s="287">
        <v>8950</v>
      </c>
      <c r="G181" s="261">
        <v>1</v>
      </c>
      <c r="H181" s="194">
        <f t="shared" si="91"/>
        <v>14.260136672</v>
      </c>
      <c r="I181" s="195">
        <f t="shared" si="92"/>
        <v>16</v>
      </c>
      <c r="J181" s="196">
        <f t="shared" si="93"/>
        <v>3050</v>
      </c>
      <c r="K181" s="196">
        <f t="shared" si="94"/>
        <v>1</v>
      </c>
      <c r="L181" s="197">
        <f t="shared" si="85"/>
        <v>4.8114847999999997</v>
      </c>
      <c r="M181" s="195"/>
      <c r="N181" s="196"/>
      <c r="O181" s="197"/>
      <c r="P181" s="194"/>
      <c r="Q181" s="166" t="str">
        <f t="shared" si="86"/>
        <v xml:space="preserve"> </v>
      </c>
      <c r="R181" s="167">
        <f t="shared" si="95"/>
        <v>0</v>
      </c>
      <c r="S181" s="167">
        <f t="shared" si="87"/>
        <v>0</v>
      </c>
      <c r="T181" s="93" t="str">
        <f t="shared" si="80"/>
        <v xml:space="preserve"> </v>
      </c>
      <c r="U181" s="164">
        <f t="shared" si="99"/>
        <v>16</v>
      </c>
      <c r="V181" s="165">
        <f t="shared" si="88"/>
        <v>6</v>
      </c>
      <c r="W181" s="166">
        <f t="shared" si="89"/>
        <v>16</v>
      </c>
      <c r="X181" s="167">
        <f t="shared" si="90"/>
        <v>200</v>
      </c>
      <c r="Y181" s="167">
        <f t="shared" si="96"/>
        <v>1</v>
      </c>
      <c r="Z181" s="168">
        <f t="shared" si="97"/>
        <v>0.31550719999999999</v>
      </c>
    </row>
    <row r="182" spans="1:26" s="203" customFormat="1" ht="12.75">
      <c r="A182" s="189">
        <v>24</v>
      </c>
      <c r="B182" s="190" t="s">
        <v>271</v>
      </c>
      <c r="C182" s="191" t="s">
        <v>272</v>
      </c>
      <c r="D182" s="76" t="s">
        <v>17</v>
      </c>
      <c r="E182" s="76">
        <v>16</v>
      </c>
      <c r="F182" s="287">
        <v>9850</v>
      </c>
      <c r="G182" s="261">
        <v>36</v>
      </c>
      <c r="H182" s="194">
        <f t="shared" si="91"/>
        <v>564.98820825599989</v>
      </c>
      <c r="I182" s="195">
        <f t="shared" si="92"/>
        <v>16</v>
      </c>
      <c r="J182" s="196">
        <f t="shared" si="93"/>
        <v>2150</v>
      </c>
      <c r="K182" s="196">
        <f t="shared" si="94"/>
        <v>36</v>
      </c>
      <c r="L182" s="197">
        <f t="shared" si="85"/>
        <v>122.10128639999999</v>
      </c>
      <c r="M182" s="195"/>
      <c r="N182" s="196"/>
      <c r="O182" s="197"/>
      <c r="P182" s="194"/>
      <c r="Q182" s="166" t="str">
        <f t="shared" si="86"/>
        <v xml:space="preserve"> </v>
      </c>
      <c r="R182" s="167">
        <f t="shared" si="95"/>
        <v>0</v>
      </c>
      <c r="S182" s="167">
        <f t="shared" si="87"/>
        <v>0</v>
      </c>
      <c r="T182" s="93" t="str">
        <f t="shared" si="80"/>
        <v xml:space="preserve"> </v>
      </c>
      <c r="U182" s="164">
        <f t="shared" si="99"/>
        <v>16</v>
      </c>
      <c r="V182" s="165">
        <f t="shared" si="88"/>
        <v>144</v>
      </c>
      <c r="W182" s="166">
        <f t="shared" si="89"/>
        <v>16</v>
      </c>
      <c r="X182" s="167">
        <f t="shared" si="90"/>
        <v>250</v>
      </c>
      <c r="Y182" s="167">
        <f t="shared" si="96"/>
        <v>36</v>
      </c>
      <c r="Z182" s="168">
        <f t="shared" si="97"/>
        <v>14.197823999999999</v>
      </c>
    </row>
    <row r="183" spans="1:26" s="203" customFormat="1" ht="12.75" hidden="1">
      <c r="A183" s="189">
        <v>25</v>
      </c>
      <c r="B183" s="190" t="s">
        <v>271</v>
      </c>
      <c r="C183" s="191" t="s">
        <v>272</v>
      </c>
      <c r="D183" s="76" t="s">
        <v>17</v>
      </c>
      <c r="E183" s="76">
        <v>12</v>
      </c>
      <c r="F183" s="261">
        <v>940</v>
      </c>
      <c r="G183" s="261">
        <v>8</v>
      </c>
      <c r="H183" s="194">
        <f t="shared" si="91"/>
        <v>6.7397070528</v>
      </c>
      <c r="I183" s="195" t="str">
        <f t="shared" si="92"/>
        <v xml:space="preserve"> </v>
      </c>
      <c r="J183" s="196">
        <f t="shared" si="93"/>
        <v>0</v>
      </c>
      <c r="K183" s="196">
        <f t="shared" si="94"/>
        <v>0</v>
      </c>
      <c r="L183" s="197" t="str">
        <f t="shared" si="85"/>
        <v xml:space="preserve"> </v>
      </c>
      <c r="M183" s="195"/>
      <c r="N183" s="196"/>
      <c r="O183" s="197"/>
      <c r="P183" s="194"/>
      <c r="Q183" s="166" t="str">
        <f t="shared" si="86"/>
        <v xml:space="preserve"> </v>
      </c>
      <c r="R183" s="167">
        <f t="shared" si="95"/>
        <v>0</v>
      </c>
      <c r="S183" s="167">
        <f t="shared" si="87"/>
        <v>0</v>
      </c>
      <c r="T183" s="93" t="str">
        <f t="shared" si="80"/>
        <v xml:space="preserve"> </v>
      </c>
      <c r="U183" s="164" t="str">
        <f t="shared" si="99"/>
        <v xml:space="preserve"> </v>
      </c>
      <c r="V183" s="165">
        <f t="shared" si="88"/>
        <v>0</v>
      </c>
      <c r="W183" s="166" t="str">
        <f t="shared" si="89"/>
        <v xml:space="preserve"> </v>
      </c>
      <c r="X183" s="167">
        <f t="shared" si="90"/>
        <v>0</v>
      </c>
      <c r="Y183" s="167">
        <f t="shared" si="96"/>
        <v>0</v>
      </c>
      <c r="Z183" s="168" t="str">
        <f t="shared" si="97"/>
        <v xml:space="preserve"> </v>
      </c>
    </row>
    <row r="184" spans="1:26" s="203" customFormat="1" ht="12.75" hidden="1">
      <c r="A184" s="189">
        <v>1</v>
      </c>
      <c r="B184" s="190" t="s">
        <v>273</v>
      </c>
      <c r="C184" s="191" t="s">
        <v>274</v>
      </c>
      <c r="D184" s="76" t="s">
        <v>17</v>
      </c>
      <c r="E184" s="76">
        <v>12</v>
      </c>
      <c r="F184" s="261">
        <v>1050</v>
      </c>
      <c r="G184" s="261">
        <v>1</v>
      </c>
      <c r="H184" s="194">
        <f t="shared" si="91"/>
        <v>0.94104952199999992</v>
      </c>
      <c r="I184" s="195" t="str">
        <f t="shared" si="92"/>
        <v xml:space="preserve"> </v>
      </c>
      <c r="J184" s="196">
        <f t="shared" si="93"/>
        <v>0</v>
      </c>
      <c r="K184" s="196">
        <f t="shared" si="94"/>
        <v>0</v>
      </c>
      <c r="L184" s="197" t="str">
        <f t="shared" ref="L184:L215" si="100">IF(J184&gt;0,$E184*$E184*J184*3.14/4*0.00000785*K184," ")</f>
        <v xml:space="preserve"> </v>
      </c>
      <c r="M184" s="195"/>
      <c r="N184" s="196"/>
      <c r="O184" s="197"/>
      <c r="P184" s="194"/>
      <c r="Q184" s="166" t="str">
        <f t="shared" ref="Q184:Q215" si="101">IF(R184&gt;0,E184," ")</f>
        <v xml:space="preserve"> </v>
      </c>
      <c r="R184" s="167">
        <f t="shared" si="95"/>
        <v>0</v>
      </c>
      <c r="S184" s="167">
        <f t="shared" ref="S184:S215" si="102">IF(R184&gt;0,G184,0)</f>
        <v>0</v>
      </c>
      <c r="T184" s="93" t="str">
        <f t="shared" si="80"/>
        <v xml:space="preserve"> </v>
      </c>
      <c r="U184" s="164" t="str">
        <f t="shared" si="99"/>
        <v xml:space="preserve"> </v>
      </c>
      <c r="V184" s="165">
        <f t="shared" ref="V184:V215" si="103">IF($E184=25,IF(J184&gt;0, INT(J184/787)*K184,0),IF($E184=20,IF(J184&gt;0, INT(J184/600)*K184,0),IF($E184=16,IF(J184&gt;0, INT(J184/475)*K184,0),0)))</f>
        <v>0</v>
      </c>
      <c r="W184" s="166" t="str">
        <f t="shared" ref="W184:W215" si="104">IF(X184&gt;0,E184," ")</f>
        <v xml:space="preserve"> </v>
      </c>
      <c r="X184" s="167">
        <f t="shared" ref="X184:X215" si="105">IF(R184&gt;0,R184,IF(U184=25,J184-((V184/K184)*787),IF(U184=20,J184-((V184/K184)*600),IF(U184=16,J184-((V184/K184)*475),0))))</f>
        <v>0</v>
      </c>
      <c r="Y184" s="167">
        <f t="shared" si="96"/>
        <v>0</v>
      </c>
      <c r="Z184" s="168" t="str">
        <f t="shared" si="97"/>
        <v xml:space="preserve"> </v>
      </c>
    </row>
    <row r="185" spans="1:26" s="203" customFormat="1" ht="12.75" hidden="1">
      <c r="A185" s="189">
        <v>2</v>
      </c>
      <c r="B185" s="190" t="s">
        <v>273</v>
      </c>
      <c r="C185" s="191" t="s">
        <v>274</v>
      </c>
      <c r="D185" s="76" t="s">
        <v>17</v>
      </c>
      <c r="E185" s="76">
        <v>12</v>
      </c>
      <c r="F185" s="261">
        <v>1300</v>
      </c>
      <c r="G185" s="261">
        <v>4</v>
      </c>
      <c r="H185" s="194">
        <f t="shared" si="91"/>
        <v>4.6604357279999995</v>
      </c>
      <c r="I185" s="195" t="str">
        <f t="shared" si="92"/>
        <v xml:space="preserve"> </v>
      </c>
      <c r="J185" s="196">
        <f t="shared" si="93"/>
        <v>0</v>
      </c>
      <c r="K185" s="196">
        <f t="shared" si="94"/>
        <v>0</v>
      </c>
      <c r="L185" s="197" t="str">
        <f t="shared" si="100"/>
        <v xml:space="preserve"> </v>
      </c>
      <c r="M185" s="195"/>
      <c r="N185" s="196"/>
      <c r="O185" s="197"/>
      <c r="P185" s="194"/>
      <c r="Q185" s="166" t="str">
        <f t="shared" si="101"/>
        <v xml:space="preserve"> </v>
      </c>
      <c r="R185" s="167">
        <f t="shared" si="95"/>
        <v>0</v>
      </c>
      <c r="S185" s="167">
        <f t="shared" si="102"/>
        <v>0</v>
      </c>
      <c r="T185" s="93" t="str">
        <f t="shared" si="80"/>
        <v xml:space="preserve"> </v>
      </c>
      <c r="U185" s="164" t="str">
        <f t="shared" si="99"/>
        <v xml:space="preserve"> </v>
      </c>
      <c r="V185" s="165">
        <f t="shared" si="103"/>
        <v>0</v>
      </c>
      <c r="W185" s="166" t="str">
        <f t="shared" si="104"/>
        <v xml:space="preserve"> </v>
      </c>
      <c r="X185" s="167">
        <f t="shared" si="105"/>
        <v>0</v>
      </c>
      <c r="Y185" s="167">
        <f t="shared" si="96"/>
        <v>0</v>
      </c>
      <c r="Z185" s="168" t="str">
        <f t="shared" si="97"/>
        <v xml:space="preserve"> </v>
      </c>
    </row>
    <row r="186" spans="1:26" s="203" customFormat="1" ht="12.75" hidden="1">
      <c r="A186" s="189">
        <v>3</v>
      </c>
      <c r="B186" s="190" t="s">
        <v>273</v>
      </c>
      <c r="C186" s="191" t="s">
        <v>274</v>
      </c>
      <c r="D186" s="76" t="s">
        <v>17</v>
      </c>
      <c r="E186" s="76">
        <v>12</v>
      </c>
      <c r="F186" s="261">
        <v>750</v>
      </c>
      <c r="G186" s="261">
        <v>6</v>
      </c>
      <c r="H186" s="194">
        <f t="shared" si="91"/>
        <v>4.0330693799999997</v>
      </c>
      <c r="I186" s="195" t="str">
        <f t="shared" si="92"/>
        <v xml:space="preserve"> </v>
      </c>
      <c r="J186" s="196">
        <f t="shared" si="93"/>
        <v>0</v>
      </c>
      <c r="K186" s="196">
        <f t="shared" si="94"/>
        <v>0</v>
      </c>
      <c r="L186" s="197" t="str">
        <f t="shared" si="100"/>
        <v xml:space="preserve"> </v>
      </c>
      <c r="M186" s="195"/>
      <c r="N186" s="196"/>
      <c r="O186" s="197"/>
      <c r="P186" s="194"/>
      <c r="Q186" s="166" t="str">
        <f t="shared" si="101"/>
        <v xml:space="preserve"> </v>
      </c>
      <c r="R186" s="167">
        <f t="shared" si="95"/>
        <v>0</v>
      </c>
      <c r="S186" s="167">
        <f t="shared" si="102"/>
        <v>0</v>
      </c>
      <c r="T186" s="93" t="str">
        <f t="shared" si="80"/>
        <v xml:space="preserve"> </v>
      </c>
      <c r="U186" s="164" t="str">
        <f t="shared" si="99"/>
        <v xml:space="preserve"> </v>
      </c>
      <c r="V186" s="165">
        <f t="shared" si="103"/>
        <v>0</v>
      </c>
      <c r="W186" s="166" t="str">
        <f t="shared" si="104"/>
        <v xml:space="preserve"> </v>
      </c>
      <c r="X186" s="167">
        <f t="shared" si="105"/>
        <v>0</v>
      </c>
      <c r="Y186" s="167">
        <f t="shared" si="96"/>
        <v>0</v>
      </c>
      <c r="Z186" s="168" t="str">
        <f t="shared" si="97"/>
        <v xml:space="preserve"> </v>
      </c>
    </row>
    <row r="187" spans="1:26" s="203" customFormat="1" ht="12.75" hidden="1">
      <c r="A187" s="189">
        <v>4</v>
      </c>
      <c r="B187" s="190" t="s">
        <v>273</v>
      </c>
      <c r="C187" s="191" t="s">
        <v>274</v>
      </c>
      <c r="D187" s="76" t="s">
        <v>17</v>
      </c>
      <c r="E187" s="76">
        <v>12</v>
      </c>
      <c r="F187" s="261">
        <v>900</v>
      </c>
      <c r="G187" s="261">
        <v>7</v>
      </c>
      <c r="H187" s="194">
        <f t="shared" si="91"/>
        <v>5.6462971319999991</v>
      </c>
      <c r="I187" s="195" t="str">
        <f t="shared" si="92"/>
        <v xml:space="preserve"> </v>
      </c>
      <c r="J187" s="196">
        <f t="shared" si="93"/>
        <v>0</v>
      </c>
      <c r="K187" s="196">
        <f t="shared" si="94"/>
        <v>0</v>
      </c>
      <c r="L187" s="197" t="str">
        <f t="shared" si="100"/>
        <v xml:space="preserve"> </v>
      </c>
      <c r="M187" s="195"/>
      <c r="N187" s="196"/>
      <c r="O187" s="197"/>
      <c r="P187" s="194"/>
      <c r="Q187" s="166" t="str">
        <f t="shared" si="101"/>
        <v xml:space="preserve"> </v>
      </c>
      <c r="R187" s="167">
        <f t="shared" si="95"/>
        <v>0</v>
      </c>
      <c r="S187" s="167">
        <f t="shared" si="102"/>
        <v>0</v>
      </c>
      <c r="T187" s="93" t="str">
        <f t="shared" si="80"/>
        <v xml:space="preserve"> </v>
      </c>
      <c r="U187" s="164" t="str">
        <f t="shared" si="99"/>
        <v xml:space="preserve"> </v>
      </c>
      <c r="V187" s="165">
        <f t="shared" si="103"/>
        <v>0</v>
      </c>
      <c r="W187" s="166" t="str">
        <f t="shared" si="104"/>
        <v xml:space="preserve"> </v>
      </c>
      <c r="X187" s="167">
        <f t="shared" si="105"/>
        <v>0</v>
      </c>
      <c r="Y187" s="167">
        <f t="shared" si="96"/>
        <v>0</v>
      </c>
      <c r="Z187" s="168" t="str">
        <f t="shared" si="97"/>
        <v xml:space="preserve"> </v>
      </c>
    </row>
    <row r="188" spans="1:26" s="203" customFormat="1" ht="12.75" hidden="1">
      <c r="A188" s="189">
        <v>5</v>
      </c>
      <c r="B188" s="190" t="s">
        <v>273</v>
      </c>
      <c r="C188" s="191" t="s">
        <v>274</v>
      </c>
      <c r="D188" s="76" t="s">
        <v>17</v>
      </c>
      <c r="E188" s="76">
        <v>12</v>
      </c>
      <c r="F188" s="261">
        <v>2300</v>
      </c>
      <c r="G188" s="261">
        <v>2</v>
      </c>
      <c r="H188" s="194">
        <f t="shared" si="91"/>
        <v>4.1226931439999994</v>
      </c>
      <c r="I188" s="195" t="str">
        <f t="shared" si="92"/>
        <v xml:space="preserve"> </v>
      </c>
      <c r="J188" s="196">
        <f t="shared" si="93"/>
        <v>0</v>
      </c>
      <c r="K188" s="196">
        <f t="shared" si="94"/>
        <v>0</v>
      </c>
      <c r="L188" s="197" t="str">
        <f t="shared" si="100"/>
        <v xml:space="preserve"> </v>
      </c>
      <c r="M188" s="195"/>
      <c r="N188" s="196"/>
      <c r="O188" s="197"/>
      <c r="P188" s="194"/>
      <c r="Q188" s="166" t="str">
        <f t="shared" si="101"/>
        <v xml:space="preserve"> </v>
      </c>
      <c r="R188" s="167">
        <f t="shared" si="95"/>
        <v>0</v>
      </c>
      <c r="S188" s="167">
        <f t="shared" si="102"/>
        <v>0</v>
      </c>
      <c r="T188" s="93" t="str">
        <f t="shared" si="80"/>
        <v xml:space="preserve"> </v>
      </c>
      <c r="U188" s="164" t="str">
        <f t="shared" si="99"/>
        <v xml:space="preserve"> </v>
      </c>
      <c r="V188" s="165">
        <f t="shared" si="103"/>
        <v>0</v>
      </c>
      <c r="W188" s="166" t="str">
        <f t="shared" si="104"/>
        <v xml:space="preserve"> </v>
      </c>
      <c r="X188" s="167">
        <f t="shared" si="105"/>
        <v>0</v>
      </c>
      <c r="Y188" s="167">
        <f t="shared" si="96"/>
        <v>0</v>
      </c>
      <c r="Z188" s="168" t="str">
        <f t="shared" si="97"/>
        <v xml:space="preserve"> </v>
      </c>
    </row>
    <row r="189" spans="1:26" s="203" customFormat="1" ht="12.75" hidden="1">
      <c r="A189" s="189">
        <v>6</v>
      </c>
      <c r="B189" s="190" t="s">
        <v>273</v>
      </c>
      <c r="C189" s="191" t="s">
        <v>274</v>
      </c>
      <c r="D189" s="76" t="s">
        <v>17</v>
      </c>
      <c r="E189" s="76">
        <v>12</v>
      </c>
      <c r="F189" s="261">
        <v>3150</v>
      </c>
      <c r="G189" s="261">
        <v>2</v>
      </c>
      <c r="H189" s="194">
        <f t="shared" si="91"/>
        <v>5.6462971319999991</v>
      </c>
      <c r="I189" s="195" t="str">
        <f t="shared" si="92"/>
        <v xml:space="preserve"> </v>
      </c>
      <c r="J189" s="196">
        <f t="shared" si="93"/>
        <v>0</v>
      </c>
      <c r="K189" s="196">
        <f t="shared" si="94"/>
        <v>0</v>
      </c>
      <c r="L189" s="197" t="str">
        <f t="shared" si="100"/>
        <v xml:space="preserve"> </v>
      </c>
      <c r="M189" s="195"/>
      <c r="N189" s="196"/>
      <c r="O189" s="197"/>
      <c r="P189" s="194"/>
      <c r="Q189" s="166" t="str">
        <f t="shared" si="101"/>
        <v xml:space="preserve"> </v>
      </c>
      <c r="R189" s="167">
        <f t="shared" si="95"/>
        <v>0</v>
      </c>
      <c r="S189" s="167">
        <f t="shared" si="102"/>
        <v>0</v>
      </c>
      <c r="T189" s="93" t="str">
        <f t="shared" si="80"/>
        <v xml:space="preserve"> </v>
      </c>
      <c r="U189" s="164" t="str">
        <f t="shared" si="99"/>
        <v xml:space="preserve"> </v>
      </c>
      <c r="V189" s="165">
        <f t="shared" si="103"/>
        <v>0</v>
      </c>
      <c r="W189" s="166" t="str">
        <f t="shared" si="104"/>
        <v xml:space="preserve"> </v>
      </c>
      <c r="X189" s="167">
        <f t="shared" si="105"/>
        <v>0</v>
      </c>
      <c r="Y189" s="167">
        <f t="shared" si="96"/>
        <v>0</v>
      </c>
      <c r="Z189" s="168" t="str">
        <f t="shared" si="97"/>
        <v xml:space="preserve"> </v>
      </c>
    </row>
    <row r="190" spans="1:26" s="203" customFormat="1" ht="12.75" hidden="1">
      <c r="A190" s="189">
        <v>1</v>
      </c>
      <c r="B190" s="190" t="s">
        <v>275</v>
      </c>
      <c r="C190" s="191" t="s">
        <v>276</v>
      </c>
      <c r="D190" s="76" t="s">
        <v>17</v>
      </c>
      <c r="E190" s="76">
        <v>12</v>
      </c>
      <c r="F190" s="261">
        <v>1400</v>
      </c>
      <c r="G190" s="261">
        <v>4</v>
      </c>
      <c r="H190" s="194">
        <f t="shared" si="91"/>
        <v>5.0189307839999993</v>
      </c>
      <c r="I190" s="195" t="str">
        <f t="shared" si="92"/>
        <v xml:space="preserve"> </v>
      </c>
      <c r="J190" s="196">
        <f t="shared" si="93"/>
        <v>0</v>
      </c>
      <c r="K190" s="196">
        <f t="shared" si="94"/>
        <v>0</v>
      </c>
      <c r="L190" s="197" t="str">
        <f t="shared" si="100"/>
        <v xml:space="preserve"> </v>
      </c>
      <c r="M190" s="195"/>
      <c r="N190" s="196"/>
      <c r="O190" s="197"/>
      <c r="P190" s="194"/>
      <c r="Q190" s="166" t="str">
        <f t="shared" si="101"/>
        <v xml:space="preserve"> </v>
      </c>
      <c r="R190" s="167">
        <f t="shared" si="95"/>
        <v>0</v>
      </c>
      <c r="S190" s="167">
        <f t="shared" si="102"/>
        <v>0</v>
      </c>
      <c r="T190" s="93" t="str">
        <f t="shared" si="80"/>
        <v xml:space="preserve"> </v>
      </c>
      <c r="U190" s="164" t="str">
        <f t="shared" si="99"/>
        <v xml:space="preserve"> </v>
      </c>
      <c r="V190" s="165">
        <f t="shared" si="103"/>
        <v>0</v>
      </c>
      <c r="W190" s="166" t="str">
        <f t="shared" si="104"/>
        <v xml:space="preserve"> </v>
      </c>
      <c r="X190" s="167">
        <f t="shared" si="105"/>
        <v>0</v>
      </c>
      <c r="Y190" s="167">
        <f t="shared" si="96"/>
        <v>0</v>
      </c>
      <c r="Z190" s="168" t="str">
        <f t="shared" si="97"/>
        <v xml:space="preserve"> </v>
      </c>
    </row>
    <row r="191" spans="1:26" s="203" customFormat="1" ht="12.75" hidden="1">
      <c r="A191" s="189">
        <v>1</v>
      </c>
      <c r="B191" s="190" t="s">
        <v>277</v>
      </c>
      <c r="C191" s="191" t="s">
        <v>278</v>
      </c>
      <c r="D191" s="76" t="s">
        <v>17</v>
      </c>
      <c r="E191" s="76">
        <v>12</v>
      </c>
      <c r="F191" s="261">
        <v>2450</v>
      </c>
      <c r="G191" s="261">
        <v>2</v>
      </c>
      <c r="H191" s="194">
        <f t="shared" si="91"/>
        <v>4.3915644359999995</v>
      </c>
      <c r="I191" s="195" t="str">
        <f t="shared" si="92"/>
        <v xml:space="preserve"> </v>
      </c>
      <c r="J191" s="196">
        <f t="shared" si="93"/>
        <v>0</v>
      </c>
      <c r="K191" s="196">
        <f t="shared" si="94"/>
        <v>0</v>
      </c>
      <c r="L191" s="197" t="str">
        <f t="shared" si="100"/>
        <v xml:space="preserve"> </v>
      </c>
      <c r="M191" s="195"/>
      <c r="N191" s="196"/>
      <c r="O191" s="197"/>
      <c r="P191" s="194"/>
      <c r="Q191" s="166" t="str">
        <f t="shared" si="101"/>
        <v xml:space="preserve"> </v>
      </c>
      <c r="R191" s="167">
        <f t="shared" si="95"/>
        <v>0</v>
      </c>
      <c r="S191" s="167">
        <f t="shared" si="102"/>
        <v>0</v>
      </c>
      <c r="T191" s="93" t="str">
        <f t="shared" si="80"/>
        <v xml:space="preserve"> </v>
      </c>
      <c r="U191" s="164" t="str">
        <f t="shared" si="99"/>
        <v xml:space="preserve"> </v>
      </c>
      <c r="V191" s="165">
        <f t="shared" si="103"/>
        <v>0</v>
      </c>
      <c r="W191" s="166" t="str">
        <f t="shared" si="104"/>
        <v xml:space="preserve"> </v>
      </c>
      <c r="X191" s="167">
        <f t="shared" si="105"/>
        <v>0</v>
      </c>
      <c r="Y191" s="167">
        <f t="shared" si="96"/>
        <v>0</v>
      </c>
      <c r="Z191" s="168" t="str">
        <f t="shared" si="97"/>
        <v xml:space="preserve"> </v>
      </c>
    </row>
    <row r="192" spans="1:26" s="203" customFormat="1" ht="12.75" hidden="1">
      <c r="A192" s="189">
        <v>2</v>
      </c>
      <c r="B192" s="190" t="s">
        <v>277</v>
      </c>
      <c r="C192" s="191" t="s">
        <v>278</v>
      </c>
      <c r="D192" s="76" t="s">
        <v>17</v>
      </c>
      <c r="E192" s="76">
        <v>12</v>
      </c>
      <c r="F192" s="261">
        <v>2500</v>
      </c>
      <c r="G192" s="261">
        <v>2</v>
      </c>
      <c r="H192" s="194">
        <f t="shared" si="91"/>
        <v>4.4811882000000001</v>
      </c>
      <c r="I192" s="195" t="str">
        <f t="shared" si="92"/>
        <v xml:space="preserve"> </v>
      </c>
      <c r="J192" s="196">
        <f t="shared" si="93"/>
        <v>0</v>
      </c>
      <c r="K192" s="196">
        <f t="shared" si="94"/>
        <v>0</v>
      </c>
      <c r="L192" s="197" t="str">
        <f t="shared" si="100"/>
        <v xml:space="preserve"> </v>
      </c>
      <c r="M192" s="195"/>
      <c r="N192" s="196"/>
      <c r="O192" s="197"/>
      <c r="P192" s="194"/>
      <c r="Q192" s="166" t="str">
        <f t="shared" si="101"/>
        <v xml:space="preserve"> </v>
      </c>
      <c r="R192" s="167">
        <f t="shared" si="95"/>
        <v>0</v>
      </c>
      <c r="S192" s="167">
        <f t="shared" si="102"/>
        <v>0</v>
      </c>
      <c r="T192" s="93" t="str">
        <f t="shared" si="80"/>
        <v xml:space="preserve"> </v>
      </c>
      <c r="U192" s="164" t="str">
        <f t="shared" si="99"/>
        <v xml:space="preserve"> </v>
      </c>
      <c r="V192" s="165">
        <f t="shared" si="103"/>
        <v>0</v>
      </c>
      <c r="W192" s="166" t="str">
        <f t="shared" si="104"/>
        <v xml:space="preserve"> </v>
      </c>
      <c r="X192" s="167">
        <f t="shared" si="105"/>
        <v>0</v>
      </c>
      <c r="Y192" s="167">
        <f t="shared" si="96"/>
        <v>0</v>
      </c>
      <c r="Z192" s="168" t="str">
        <f t="shared" si="97"/>
        <v xml:space="preserve"> </v>
      </c>
    </row>
    <row r="193" spans="1:26" s="203" customFormat="1" ht="12.75" hidden="1">
      <c r="A193" s="189">
        <v>3</v>
      </c>
      <c r="B193" s="190" t="s">
        <v>277</v>
      </c>
      <c r="C193" s="191" t="s">
        <v>278</v>
      </c>
      <c r="D193" s="76" t="s">
        <v>17</v>
      </c>
      <c r="E193" s="76">
        <v>12</v>
      </c>
      <c r="F193" s="261">
        <v>2500</v>
      </c>
      <c r="G193" s="261">
        <v>2</v>
      </c>
      <c r="H193" s="194">
        <f t="shared" si="91"/>
        <v>4.4811882000000001</v>
      </c>
      <c r="I193" s="195" t="str">
        <f t="shared" si="92"/>
        <v xml:space="preserve"> </v>
      </c>
      <c r="J193" s="196">
        <f t="shared" si="93"/>
        <v>0</v>
      </c>
      <c r="K193" s="196">
        <f t="shared" si="94"/>
        <v>0</v>
      </c>
      <c r="L193" s="197" t="str">
        <f t="shared" si="100"/>
        <v xml:space="preserve"> </v>
      </c>
      <c r="M193" s="195"/>
      <c r="N193" s="196"/>
      <c r="O193" s="197"/>
      <c r="P193" s="194"/>
      <c r="Q193" s="166" t="str">
        <f t="shared" si="101"/>
        <v xml:space="preserve"> </v>
      </c>
      <c r="R193" s="167">
        <f t="shared" si="95"/>
        <v>0</v>
      </c>
      <c r="S193" s="167">
        <f t="shared" si="102"/>
        <v>0</v>
      </c>
      <c r="T193" s="93" t="str">
        <f t="shared" si="80"/>
        <v xml:space="preserve"> </v>
      </c>
      <c r="U193" s="164" t="str">
        <f t="shared" si="99"/>
        <v xml:space="preserve"> </v>
      </c>
      <c r="V193" s="165">
        <f t="shared" si="103"/>
        <v>0</v>
      </c>
      <c r="W193" s="166" t="str">
        <f t="shared" si="104"/>
        <v xml:space="preserve"> </v>
      </c>
      <c r="X193" s="167">
        <f t="shared" si="105"/>
        <v>0</v>
      </c>
      <c r="Y193" s="167">
        <f t="shared" si="96"/>
        <v>0</v>
      </c>
      <c r="Z193" s="168" t="str">
        <f t="shared" si="97"/>
        <v xml:space="preserve"> </v>
      </c>
    </row>
    <row r="194" spans="1:26" s="203" customFormat="1" ht="12.75" hidden="1">
      <c r="A194" s="189">
        <v>4</v>
      </c>
      <c r="B194" s="190" t="s">
        <v>277</v>
      </c>
      <c r="C194" s="191" t="s">
        <v>278</v>
      </c>
      <c r="D194" s="76" t="s">
        <v>17</v>
      </c>
      <c r="E194" s="76">
        <v>12</v>
      </c>
      <c r="F194" s="261">
        <v>2800</v>
      </c>
      <c r="G194" s="261">
        <v>2</v>
      </c>
      <c r="H194" s="194">
        <f t="shared" si="91"/>
        <v>5.0189307839999993</v>
      </c>
      <c r="I194" s="195" t="str">
        <f t="shared" si="92"/>
        <v xml:space="preserve"> </v>
      </c>
      <c r="J194" s="196">
        <f t="shared" si="93"/>
        <v>0</v>
      </c>
      <c r="K194" s="196">
        <f t="shared" si="94"/>
        <v>0</v>
      </c>
      <c r="L194" s="197" t="str">
        <f t="shared" si="100"/>
        <v xml:space="preserve"> </v>
      </c>
      <c r="M194" s="195"/>
      <c r="N194" s="196"/>
      <c r="O194" s="197"/>
      <c r="P194" s="194"/>
      <c r="Q194" s="166" t="str">
        <f t="shared" si="101"/>
        <v xml:space="preserve"> </v>
      </c>
      <c r="R194" s="167">
        <f t="shared" si="95"/>
        <v>0</v>
      </c>
      <c r="S194" s="167">
        <f t="shared" si="102"/>
        <v>0</v>
      </c>
      <c r="T194" s="93" t="str">
        <f t="shared" si="80"/>
        <v xml:space="preserve"> </v>
      </c>
      <c r="U194" s="164" t="str">
        <f t="shared" si="99"/>
        <v xml:space="preserve"> </v>
      </c>
      <c r="V194" s="165">
        <f t="shared" si="103"/>
        <v>0</v>
      </c>
      <c r="W194" s="166" t="str">
        <f t="shared" si="104"/>
        <v xml:space="preserve"> </v>
      </c>
      <c r="X194" s="167">
        <f t="shared" si="105"/>
        <v>0</v>
      </c>
      <c r="Y194" s="167">
        <f t="shared" si="96"/>
        <v>0</v>
      </c>
      <c r="Z194" s="168" t="str">
        <f t="shared" si="97"/>
        <v xml:space="preserve"> </v>
      </c>
    </row>
    <row r="195" spans="1:26" s="203" customFormat="1" ht="12.75" hidden="1">
      <c r="A195" s="189">
        <v>5</v>
      </c>
      <c r="B195" s="190" t="s">
        <v>277</v>
      </c>
      <c r="C195" s="191" t="s">
        <v>278</v>
      </c>
      <c r="D195" s="76" t="s">
        <v>17</v>
      </c>
      <c r="E195" s="76">
        <v>12</v>
      </c>
      <c r="F195" s="261">
        <v>3050</v>
      </c>
      <c r="G195" s="261">
        <v>24</v>
      </c>
      <c r="H195" s="194">
        <f t="shared" si="91"/>
        <v>65.604595247999995</v>
      </c>
      <c r="I195" s="195" t="str">
        <f t="shared" si="92"/>
        <v xml:space="preserve"> </v>
      </c>
      <c r="J195" s="196">
        <f t="shared" si="93"/>
        <v>0</v>
      </c>
      <c r="K195" s="196">
        <f t="shared" si="94"/>
        <v>0</v>
      </c>
      <c r="L195" s="197" t="str">
        <f t="shared" si="100"/>
        <v xml:space="preserve"> </v>
      </c>
      <c r="M195" s="195"/>
      <c r="N195" s="196"/>
      <c r="O195" s="197"/>
      <c r="P195" s="194"/>
      <c r="Q195" s="166" t="str">
        <f t="shared" si="101"/>
        <v xml:space="preserve"> </v>
      </c>
      <c r="R195" s="167">
        <f t="shared" si="95"/>
        <v>0</v>
      </c>
      <c r="S195" s="167">
        <f t="shared" si="102"/>
        <v>0</v>
      </c>
      <c r="T195" s="93" t="str">
        <f t="shared" si="80"/>
        <v xml:space="preserve"> </v>
      </c>
      <c r="U195" s="164" t="str">
        <f t="shared" si="99"/>
        <v xml:space="preserve"> </v>
      </c>
      <c r="V195" s="165">
        <f t="shared" si="103"/>
        <v>0</v>
      </c>
      <c r="W195" s="166" t="str">
        <f t="shared" si="104"/>
        <v xml:space="preserve"> </v>
      </c>
      <c r="X195" s="167">
        <f t="shared" si="105"/>
        <v>0</v>
      </c>
      <c r="Y195" s="167">
        <f t="shared" si="96"/>
        <v>0</v>
      </c>
      <c r="Z195" s="168" t="str">
        <f t="shared" si="97"/>
        <v xml:space="preserve"> </v>
      </c>
    </row>
    <row r="196" spans="1:26" s="203" customFormat="1" ht="12.75" hidden="1">
      <c r="A196" s="189">
        <v>6</v>
      </c>
      <c r="B196" s="190" t="s">
        <v>277</v>
      </c>
      <c r="C196" s="191" t="s">
        <v>278</v>
      </c>
      <c r="D196" s="76" t="s">
        <v>17</v>
      </c>
      <c r="E196" s="76">
        <v>12</v>
      </c>
      <c r="F196" s="261">
        <v>3150</v>
      </c>
      <c r="G196" s="261">
        <v>8</v>
      </c>
      <c r="H196" s="194">
        <f t="shared" si="91"/>
        <v>22.585188527999996</v>
      </c>
      <c r="I196" s="195" t="str">
        <f t="shared" si="92"/>
        <v xml:space="preserve"> </v>
      </c>
      <c r="J196" s="196">
        <f t="shared" si="93"/>
        <v>0</v>
      </c>
      <c r="K196" s="196">
        <f t="shared" si="94"/>
        <v>0</v>
      </c>
      <c r="L196" s="197" t="str">
        <f t="shared" si="100"/>
        <v xml:space="preserve"> </v>
      </c>
      <c r="M196" s="195"/>
      <c r="N196" s="196"/>
      <c r="O196" s="197"/>
      <c r="P196" s="194"/>
      <c r="Q196" s="166" t="str">
        <f t="shared" si="101"/>
        <v xml:space="preserve"> </v>
      </c>
      <c r="R196" s="167">
        <f t="shared" si="95"/>
        <v>0</v>
      </c>
      <c r="S196" s="167">
        <f t="shared" si="102"/>
        <v>0</v>
      </c>
      <c r="T196" s="93" t="str">
        <f t="shared" si="80"/>
        <v xml:space="preserve"> </v>
      </c>
      <c r="U196" s="164" t="str">
        <f t="shared" si="99"/>
        <v xml:space="preserve"> </v>
      </c>
      <c r="V196" s="165">
        <f t="shared" si="103"/>
        <v>0</v>
      </c>
      <c r="W196" s="166" t="str">
        <f t="shared" si="104"/>
        <v xml:space="preserve"> </v>
      </c>
      <c r="X196" s="167">
        <f t="shared" si="105"/>
        <v>0</v>
      </c>
      <c r="Y196" s="167">
        <f t="shared" si="96"/>
        <v>0</v>
      </c>
      <c r="Z196" s="168" t="str">
        <f t="shared" si="97"/>
        <v xml:space="preserve"> </v>
      </c>
    </row>
    <row r="197" spans="1:26" s="203" customFormat="1" ht="12.75" hidden="1">
      <c r="A197" s="189">
        <v>7</v>
      </c>
      <c r="B197" s="190" t="s">
        <v>277</v>
      </c>
      <c r="C197" s="191" t="s">
        <v>278</v>
      </c>
      <c r="D197" s="76" t="s">
        <v>17</v>
      </c>
      <c r="E197" s="76">
        <v>12</v>
      </c>
      <c r="F197" s="261">
        <v>2900</v>
      </c>
      <c r="G197" s="261">
        <v>6</v>
      </c>
      <c r="H197" s="194">
        <f t="shared" si="91"/>
        <v>15.594534935999999</v>
      </c>
      <c r="I197" s="195" t="str">
        <f t="shared" si="92"/>
        <v xml:space="preserve"> </v>
      </c>
      <c r="J197" s="196">
        <f t="shared" si="93"/>
        <v>0</v>
      </c>
      <c r="K197" s="196">
        <f t="shared" si="94"/>
        <v>0</v>
      </c>
      <c r="L197" s="197" t="str">
        <f t="shared" si="100"/>
        <v xml:space="preserve"> </v>
      </c>
      <c r="M197" s="195"/>
      <c r="N197" s="196"/>
      <c r="O197" s="197"/>
      <c r="P197" s="194"/>
      <c r="Q197" s="166" t="str">
        <f t="shared" si="101"/>
        <v xml:space="preserve"> </v>
      </c>
      <c r="R197" s="167">
        <f t="shared" si="95"/>
        <v>0</v>
      </c>
      <c r="S197" s="167">
        <f t="shared" si="102"/>
        <v>0</v>
      </c>
      <c r="T197" s="93" t="str">
        <f t="shared" si="80"/>
        <v xml:space="preserve"> </v>
      </c>
      <c r="U197" s="164" t="str">
        <f t="shared" si="99"/>
        <v xml:space="preserve"> </v>
      </c>
      <c r="V197" s="165">
        <f t="shared" si="103"/>
        <v>0</v>
      </c>
      <c r="W197" s="166" t="str">
        <f t="shared" si="104"/>
        <v xml:space="preserve"> </v>
      </c>
      <c r="X197" s="167">
        <f t="shared" si="105"/>
        <v>0</v>
      </c>
      <c r="Y197" s="167">
        <f t="shared" si="96"/>
        <v>0</v>
      </c>
      <c r="Z197" s="168" t="str">
        <f t="shared" si="97"/>
        <v xml:space="preserve"> </v>
      </c>
    </row>
    <row r="198" spans="1:26" s="203" customFormat="1" ht="12.75" hidden="1">
      <c r="A198" s="189">
        <v>8</v>
      </c>
      <c r="B198" s="190" t="s">
        <v>277</v>
      </c>
      <c r="C198" s="191" t="s">
        <v>278</v>
      </c>
      <c r="D198" s="76" t="s">
        <v>17</v>
      </c>
      <c r="E198" s="76">
        <v>12</v>
      </c>
      <c r="F198" s="261">
        <v>1350</v>
      </c>
      <c r="G198" s="261">
        <v>18</v>
      </c>
      <c r="H198" s="194">
        <f t="shared" si="91"/>
        <v>21.778574652</v>
      </c>
      <c r="I198" s="195" t="str">
        <f t="shared" si="92"/>
        <v xml:space="preserve"> </v>
      </c>
      <c r="J198" s="196">
        <f t="shared" si="93"/>
        <v>0</v>
      </c>
      <c r="K198" s="196">
        <f t="shared" si="94"/>
        <v>0</v>
      </c>
      <c r="L198" s="197" t="str">
        <f t="shared" si="100"/>
        <v xml:space="preserve"> </v>
      </c>
      <c r="M198" s="195"/>
      <c r="N198" s="196"/>
      <c r="O198" s="197"/>
      <c r="P198" s="194"/>
      <c r="Q198" s="166" t="str">
        <f t="shared" si="101"/>
        <v xml:space="preserve"> </v>
      </c>
      <c r="R198" s="167">
        <f t="shared" si="95"/>
        <v>0</v>
      </c>
      <c r="S198" s="167">
        <f t="shared" si="102"/>
        <v>0</v>
      </c>
      <c r="T198" s="93" t="str">
        <f t="shared" si="80"/>
        <v xml:space="preserve"> </v>
      </c>
      <c r="U198" s="164" t="str">
        <f t="shared" si="99"/>
        <v xml:space="preserve"> </v>
      </c>
      <c r="V198" s="165">
        <f t="shared" si="103"/>
        <v>0</v>
      </c>
      <c r="W198" s="166" t="str">
        <f t="shared" si="104"/>
        <v xml:space="preserve"> </v>
      </c>
      <c r="X198" s="167">
        <f t="shared" si="105"/>
        <v>0</v>
      </c>
      <c r="Y198" s="167">
        <f t="shared" si="96"/>
        <v>0</v>
      </c>
      <c r="Z198" s="168" t="str">
        <f t="shared" si="97"/>
        <v xml:space="preserve"> </v>
      </c>
    </row>
    <row r="199" spans="1:26" s="203" customFormat="1" ht="12.75" hidden="1">
      <c r="A199" s="189">
        <v>9</v>
      </c>
      <c r="B199" s="190" t="s">
        <v>277</v>
      </c>
      <c r="C199" s="191" t="s">
        <v>278</v>
      </c>
      <c r="D199" s="76" t="s">
        <v>17</v>
      </c>
      <c r="E199" s="76">
        <v>12</v>
      </c>
      <c r="F199" s="261">
        <v>1500</v>
      </c>
      <c r="G199" s="261">
        <v>10</v>
      </c>
      <c r="H199" s="194">
        <f t="shared" si="91"/>
        <v>13.443564599999998</v>
      </c>
      <c r="I199" s="195" t="str">
        <f t="shared" si="92"/>
        <v xml:space="preserve"> </v>
      </c>
      <c r="J199" s="196">
        <f t="shared" si="93"/>
        <v>0</v>
      </c>
      <c r="K199" s="196">
        <f t="shared" si="94"/>
        <v>0</v>
      </c>
      <c r="L199" s="197" t="str">
        <f t="shared" si="100"/>
        <v xml:space="preserve"> </v>
      </c>
      <c r="M199" s="195"/>
      <c r="N199" s="196"/>
      <c r="O199" s="197"/>
      <c r="P199" s="194"/>
      <c r="Q199" s="166" t="str">
        <f t="shared" si="101"/>
        <v xml:space="preserve"> </v>
      </c>
      <c r="R199" s="167">
        <f t="shared" si="95"/>
        <v>0</v>
      </c>
      <c r="S199" s="167">
        <f t="shared" si="102"/>
        <v>0</v>
      </c>
      <c r="T199" s="93" t="str">
        <f t="shared" si="80"/>
        <v xml:space="preserve"> </v>
      </c>
      <c r="U199" s="164" t="str">
        <f t="shared" si="99"/>
        <v xml:space="preserve"> </v>
      </c>
      <c r="V199" s="165">
        <f t="shared" si="103"/>
        <v>0</v>
      </c>
      <c r="W199" s="166" t="str">
        <f t="shared" si="104"/>
        <v xml:space="preserve"> </v>
      </c>
      <c r="X199" s="167">
        <f t="shared" si="105"/>
        <v>0</v>
      </c>
      <c r="Y199" s="167">
        <f t="shared" si="96"/>
        <v>0</v>
      </c>
      <c r="Z199" s="168" t="str">
        <f t="shared" si="97"/>
        <v xml:space="preserve"> </v>
      </c>
    </row>
    <row r="200" spans="1:26" s="203" customFormat="1" ht="12.75" hidden="1">
      <c r="A200" s="189">
        <v>10</v>
      </c>
      <c r="B200" s="190" t="s">
        <v>277</v>
      </c>
      <c r="C200" s="191" t="s">
        <v>278</v>
      </c>
      <c r="D200" s="76" t="s">
        <v>17</v>
      </c>
      <c r="E200" s="76">
        <v>12</v>
      </c>
      <c r="F200" s="261">
        <v>1000</v>
      </c>
      <c r="G200" s="261">
        <v>10</v>
      </c>
      <c r="H200" s="194">
        <f t="shared" si="91"/>
        <v>8.9623764000000001</v>
      </c>
      <c r="I200" s="195" t="str">
        <f t="shared" si="92"/>
        <v xml:space="preserve"> </v>
      </c>
      <c r="J200" s="196">
        <f t="shared" si="93"/>
        <v>0</v>
      </c>
      <c r="K200" s="196">
        <f t="shared" si="94"/>
        <v>0</v>
      </c>
      <c r="L200" s="197" t="str">
        <f t="shared" si="100"/>
        <v xml:space="preserve"> </v>
      </c>
      <c r="M200" s="195"/>
      <c r="N200" s="196"/>
      <c r="O200" s="197"/>
      <c r="P200" s="194"/>
      <c r="Q200" s="166" t="str">
        <f t="shared" si="101"/>
        <v xml:space="preserve"> </v>
      </c>
      <c r="R200" s="167">
        <f t="shared" si="95"/>
        <v>0</v>
      </c>
      <c r="S200" s="167">
        <f t="shared" si="102"/>
        <v>0</v>
      </c>
      <c r="T200" s="93" t="str">
        <f t="shared" si="80"/>
        <v xml:space="preserve"> </v>
      </c>
      <c r="U200" s="164" t="str">
        <f t="shared" si="99"/>
        <v xml:space="preserve"> </v>
      </c>
      <c r="V200" s="165">
        <f t="shared" si="103"/>
        <v>0</v>
      </c>
      <c r="W200" s="166" t="str">
        <f t="shared" si="104"/>
        <v xml:space="preserve"> </v>
      </c>
      <c r="X200" s="167">
        <f t="shared" si="105"/>
        <v>0</v>
      </c>
      <c r="Y200" s="167">
        <f t="shared" si="96"/>
        <v>0</v>
      </c>
      <c r="Z200" s="168" t="str">
        <f t="shared" si="97"/>
        <v xml:space="preserve"> </v>
      </c>
    </row>
    <row r="201" spans="1:26" s="203" customFormat="1" ht="12.75" hidden="1">
      <c r="A201" s="189">
        <v>11</v>
      </c>
      <c r="B201" s="190" t="s">
        <v>277</v>
      </c>
      <c r="C201" s="191" t="s">
        <v>278</v>
      </c>
      <c r="D201" s="76" t="s">
        <v>17</v>
      </c>
      <c r="E201" s="76">
        <v>12</v>
      </c>
      <c r="F201" s="261">
        <v>200</v>
      </c>
      <c r="G201" s="261">
        <v>10</v>
      </c>
      <c r="H201" s="194">
        <f t="shared" si="91"/>
        <v>1.7924752799999999</v>
      </c>
      <c r="I201" s="195" t="str">
        <f t="shared" si="92"/>
        <v xml:space="preserve"> </v>
      </c>
      <c r="J201" s="196">
        <f t="shared" si="93"/>
        <v>0</v>
      </c>
      <c r="K201" s="196">
        <f t="shared" si="94"/>
        <v>0</v>
      </c>
      <c r="L201" s="197" t="str">
        <f t="shared" si="100"/>
        <v xml:space="preserve"> </v>
      </c>
      <c r="M201" s="195"/>
      <c r="N201" s="196"/>
      <c r="O201" s="197"/>
      <c r="P201" s="194"/>
      <c r="Q201" s="166" t="str">
        <f t="shared" si="101"/>
        <v xml:space="preserve"> </v>
      </c>
      <c r="R201" s="167">
        <f t="shared" si="95"/>
        <v>0</v>
      </c>
      <c r="S201" s="167">
        <f t="shared" si="102"/>
        <v>0</v>
      </c>
      <c r="T201" s="93" t="str">
        <f t="shared" si="80"/>
        <v xml:space="preserve"> </v>
      </c>
      <c r="U201" s="164" t="str">
        <f t="shared" si="99"/>
        <v xml:space="preserve"> </v>
      </c>
      <c r="V201" s="165">
        <f t="shared" si="103"/>
        <v>0</v>
      </c>
      <c r="W201" s="166" t="str">
        <f t="shared" si="104"/>
        <v xml:space="preserve"> </v>
      </c>
      <c r="X201" s="167">
        <f t="shared" si="105"/>
        <v>0</v>
      </c>
      <c r="Y201" s="167">
        <f t="shared" si="96"/>
        <v>0</v>
      </c>
      <c r="Z201" s="168" t="str">
        <f t="shared" si="97"/>
        <v xml:space="preserve"> </v>
      </c>
    </row>
    <row r="202" spans="1:26" s="203" customFormat="1" ht="12.75" hidden="1">
      <c r="A202" s="189">
        <v>12</v>
      </c>
      <c r="B202" s="190" t="s">
        <v>277</v>
      </c>
      <c r="C202" s="191" t="s">
        <v>278</v>
      </c>
      <c r="D202" s="76" t="s">
        <v>17</v>
      </c>
      <c r="E202" s="76">
        <v>12</v>
      </c>
      <c r="F202" s="261">
        <v>1400</v>
      </c>
      <c r="G202" s="261">
        <v>12</v>
      </c>
      <c r="H202" s="194">
        <f t="shared" si="91"/>
        <v>15.056792351999999</v>
      </c>
      <c r="I202" s="195" t="str">
        <f t="shared" si="92"/>
        <v xml:space="preserve"> </v>
      </c>
      <c r="J202" s="196">
        <f t="shared" si="93"/>
        <v>0</v>
      </c>
      <c r="K202" s="196">
        <f t="shared" si="94"/>
        <v>0</v>
      </c>
      <c r="L202" s="197" t="str">
        <f t="shared" si="100"/>
        <v xml:space="preserve"> </v>
      </c>
      <c r="M202" s="195"/>
      <c r="N202" s="196"/>
      <c r="O202" s="197"/>
      <c r="P202" s="194"/>
      <c r="Q202" s="166" t="str">
        <f t="shared" si="101"/>
        <v xml:space="preserve"> </v>
      </c>
      <c r="R202" s="167">
        <f t="shared" si="95"/>
        <v>0</v>
      </c>
      <c r="S202" s="167">
        <f t="shared" si="102"/>
        <v>0</v>
      </c>
      <c r="T202" s="93" t="str">
        <f t="shared" si="80"/>
        <v xml:space="preserve"> </v>
      </c>
      <c r="U202" s="164" t="str">
        <f t="shared" si="99"/>
        <v xml:space="preserve"> </v>
      </c>
      <c r="V202" s="165">
        <f t="shared" si="103"/>
        <v>0</v>
      </c>
      <c r="W202" s="166" t="str">
        <f t="shared" si="104"/>
        <v xml:space="preserve"> </v>
      </c>
      <c r="X202" s="167">
        <f t="shared" si="105"/>
        <v>0</v>
      </c>
      <c r="Y202" s="167">
        <f t="shared" si="96"/>
        <v>0</v>
      </c>
      <c r="Z202" s="168" t="str">
        <f t="shared" si="97"/>
        <v xml:space="preserve"> </v>
      </c>
    </row>
    <row r="203" spans="1:26" s="203" customFormat="1" ht="12.75" hidden="1">
      <c r="A203" s="189">
        <v>13</v>
      </c>
      <c r="B203" s="190" t="s">
        <v>277</v>
      </c>
      <c r="C203" s="191" t="s">
        <v>278</v>
      </c>
      <c r="D203" s="76" t="s">
        <v>17</v>
      </c>
      <c r="E203" s="76">
        <v>12</v>
      </c>
      <c r="F203" s="261">
        <v>700</v>
      </c>
      <c r="G203" s="261">
        <v>4</v>
      </c>
      <c r="H203" s="194">
        <f t="shared" si="91"/>
        <v>2.5094653919999996</v>
      </c>
      <c r="I203" s="195" t="str">
        <f t="shared" si="92"/>
        <v xml:space="preserve"> </v>
      </c>
      <c r="J203" s="196">
        <f t="shared" si="93"/>
        <v>0</v>
      </c>
      <c r="K203" s="196">
        <f t="shared" si="94"/>
        <v>0</v>
      </c>
      <c r="L203" s="197" t="str">
        <f t="shared" si="100"/>
        <v xml:space="preserve"> </v>
      </c>
      <c r="M203" s="195"/>
      <c r="N203" s="196"/>
      <c r="O203" s="197"/>
      <c r="P203" s="194"/>
      <c r="Q203" s="166" t="str">
        <f t="shared" si="101"/>
        <v xml:space="preserve"> </v>
      </c>
      <c r="R203" s="167">
        <f t="shared" si="95"/>
        <v>0</v>
      </c>
      <c r="S203" s="167">
        <f t="shared" si="102"/>
        <v>0</v>
      </c>
      <c r="T203" s="93" t="str">
        <f t="shared" si="80"/>
        <v xml:space="preserve"> </v>
      </c>
      <c r="U203" s="164" t="str">
        <f t="shared" si="99"/>
        <v xml:space="preserve"> </v>
      </c>
      <c r="V203" s="165">
        <f t="shared" si="103"/>
        <v>0</v>
      </c>
      <c r="W203" s="166" t="str">
        <f t="shared" si="104"/>
        <v xml:space="preserve"> </v>
      </c>
      <c r="X203" s="167">
        <f t="shared" si="105"/>
        <v>0</v>
      </c>
      <c r="Y203" s="167">
        <f t="shared" si="96"/>
        <v>0</v>
      </c>
      <c r="Z203" s="168" t="str">
        <f t="shared" si="97"/>
        <v xml:space="preserve"> </v>
      </c>
    </row>
    <row r="204" spans="1:26" s="203" customFormat="1" ht="12.75" hidden="1">
      <c r="A204" s="189">
        <v>14</v>
      </c>
      <c r="B204" s="190" t="s">
        <v>277</v>
      </c>
      <c r="C204" s="191" t="s">
        <v>278</v>
      </c>
      <c r="D204" s="76" t="s">
        <v>17</v>
      </c>
      <c r="E204" s="76">
        <v>12</v>
      </c>
      <c r="F204" s="261">
        <v>1200</v>
      </c>
      <c r="G204" s="261">
        <v>4</v>
      </c>
      <c r="H204" s="194">
        <f t="shared" si="91"/>
        <v>4.3019406719999997</v>
      </c>
      <c r="I204" s="195" t="str">
        <f t="shared" si="92"/>
        <v xml:space="preserve"> </v>
      </c>
      <c r="J204" s="196">
        <f t="shared" si="93"/>
        <v>0</v>
      </c>
      <c r="K204" s="196">
        <f t="shared" si="94"/>
        <v>0</v>
      </c>
      <c r="L204" s="197" t="str">
        <f t="shared" si="100"/>
        <v xml:space="preserve"> </v>
      </c>
      <c r="M204" s="195"/>
      <c r="N204" s="196"/>
      <c r="O204" s="197"/>
      <c r="P204" s="194"/>
      <c r="Q204" s="166" t="str">
        <f t="shared" si="101"/>
        <v xml:space="preserve"> </v>
      </c>
      <c r="R204" s="167">
        <f t="shared" si="95"/>
        <v>0</v>
      </c>
      <c r="S204" s="167">
        <f t="shared" si="102"/>
        <v>0</v>
      </c>
      <c r="T204" s="93" t="str">
        <f t="shared" si="80"/>
        <v xml:space="preserve"> </v>
      </c>
      <c r="U204" s="164" t="str">
        <f t="shared" si="99"/>
        <v xml:space="preserve"> </v>
      </c>
      <c r="V204" s="165">
        <f t="shared" si="103"/>
        <v>0</v>
      </c>
      <c r="W204" s="166" t="str">
        <f t="shared" si="104"/>
        <v xml:space="preserve"> </v>
      </c>
      <c r="X204" s="167">
        <f t="shared" si="105"/>
        <v>0</v>
      </c>
      <c r="Y204" s="167">
        <f t="shared" si="96"/>
        <v>0</v>
      </c>
      <c r="Z204" s="168" t="str">
        <f t="shared" si="97"/>
        <v xml:space="preserve"> </v>
      </c>
    </row>
    <row r="205" spans="1:26" s="203" customFormat="1" ht="12.75" hidden="1">
      <c r="A205" s="189">
        <v>15</v>
      </c>
      <c r="B205" s="190" t="s">
        <v>277</v>
      </c>
      <c r="C205" s="191" t="s">
        <v>278</v>
      </c>
      <c r="D205" s="76" t="s">
        <v>17</v>
      </c>
      <c r="E205" s="76">
        <v>12</v>
      </c>
      <c r="F205" s="261">
        <v>1450</v>
      </c>
      <c r="G205" s="261">
        <v>4</v>
      </c>
      <c r="H205" s="194">
        <f t="shared" si="91"/>
        <v>5.1981783119999996</v>
      </c>
      <c r="I205" s="195" t="str">
        <f t="shared" si="92"/>
        <v xml:space="preserve"> </v>
      </c>
      <c r="J205" s="196">
        <f t="shared" si="93"/>
        <v>0</v>
      </c>
      <c r="K205" s="196">
        <f t="shared" si="94"/>
        <v>0</v>
      </c>
      <c r="L205" s="197" t="str">
        <f t="shared" si="100"/>
        <v xml:space="preserve"> </v>
      </c>
      <c r="M205" s="195"/>
      <c r="N205" s="196"/>
      <c r="O205" s="197"/>
      <c r="P205" s="194"/>
      <c r="Q205" s="166" t="str">
        <f t="shared" si="101"/>
        <v xml:space="preserve"> </v>
      </c>
      <c r="R205" s="167">
        <f t="shared" si="95"/>
        <v>0</v>
      </c>
      <c r="S205" s="167">
        <f t="shared" si="102"/>
        <v>0</v>
      </c>
      <c r="T205" s="93" t="str">
        <f t="shared" si="80"/>
        <v xml:space="preserve"> </v>
      </c>
      <c r="U205" s="164" t="str">
        <f t="shared" si="99"/>
        <v xml:space="preserve"> </v>
      </c>
      <c r="V205" s="165">
        <f t="shared" si="103"/>
        <v>0</v>
      </c>
      <c r="W205" s="166" t="str">
        <f t="shared" si="104"/>
        <v xml:space="preserve"> </v>
      </c>
      <c r="X205" s="167">
        <f t="shared" si="105"/>
        <v>0</v>
      </c>
      <c r="Y205" s="167">
        <f t="shared" si="96"/>
        <v>0</v>
      </c>
      <c r="Z205" s="168" t="str">
        <f t="shared" si="97"/>
        <v xml:space="preserve"> </v>
      </c>
    </row>
    <row r="206" spans="1:26" s="203" customFormat="1" ht="12.75" hidden="1">
      <c r="A206" s="189">
        <v>16</v>
      </c>
      <c r="B206" s="190" t="s">
        <v>277</v>
      </c>
      <c r="C206" s="191" t="s">
        <v>278</v>
      </c>
      <c r="D206" s="76" t="s">
        <v>17</v>
      </c>
      <c r="E206" s="76">
        <v>12</v>
      </c>
      <c r="F206" s="261">
        <v>1350</v>
      </c>
      <c r="G206" s="261">
        <v>4</v>
      </c>
      <c r="H206" s="194">
        <f t="shared" si="91"/>
        <v>4.8396832559999998</v>
      </c>
      <c r="I206" s="195" t="str">
        <f t="shared" si="92"/>
        <v xml:space="preserve"> </v>
      </c>
      <c r="J206" s="196">
        <f t="shared" si="93"/>
        <v>0</v>
      </c>
      <c r="K206" s="196">
        <f t="shared" si="94"/>
        <v>0</v>
      </c>
      <c r="L206" s="197" t="str">
        <f t="shared" si="100"/>
        <v xml:space="preserve"> </v>
      </c>
      <c r="M206" s="195"/>
      <c r="N206" s="196"/>
      <c r="O206" s="197"/>
      <c r="P206" s="194"/>
      <c r="Q206" s="166" t="str">
        <f t="shared" si="101"/>
        <v xml:space="preserve"> </v>
      </c>
      <c r="R206" s="167">
        <f t="shared" si="95"/>
        <v>0</v>
      </c>
      <c r="S206" s="167">
        <f t="shared" si="102"/>
        <v>0</v>
      </c>
      <c r="T206" s="93" t="str">
        <f t="shared" si="80"/>
        <v xml:space="preserve"> </v>
      </c>
      <c r="U206" s="164" t="str">
        <f t="shared" si="99"/>
        <v xml:space="preserve"> </v>
      </c>
      <c r="V206" s="165">
        <f t="shared" si="103"/>
        <v>0</v>
      </c>
      <c r="W206" s="166" t="str">
        <f t="shared" si="104"/>
        <v xml:space="preserve"> </v>
      </c>
      <c r="X206" s="167">
        <f t="shared" si="105"/>
        <v>0</v>
      </c>
      <c r="Y206" s="167">
        <f t="shared" si="96"/>
        <v>0</v>
      </c>
      <c r="Z206" s="168" t="str">
        <f t="shared" si="97"/>
        <v xml:space="preserve"> </v>
      </c>
    </row>
    <row r="207" spans="1:26" s="203" customFormat="1" ht="12.75" hidden="1">
      <c r="A207" s="189">
        <v>17</v>
      </c>
      <c r="B207" s="190" t="s">
        <v>277</v>
      </c>
      <c r="C207" s="191" t="s">
        <v>278</v>
      </c>
      <c r="D207" s="76" t="s">
        <v>17</v>
      </c>
      <c r="E207" s="76">
        <v>12</v>
      </c>
      <c r="F207" s="261">
        <v>700</v>
      </c>
      <c r="G207" s="261">
        <v>4</v>
      </c>
      <c r="H207" s="194">
        <f t="shared" si="91"/>
        <v>2.5094653919999996</v>
      </c>
      <c r="I207" s="195" t="str">
        <f t="shared" si="92"/>
        <v xml:space="preserve"> </v>
      </c>
      <c r="J207" s="196">
        <f t="shared" si="93"/>
        <v>0</v>
      </c>
      <c r="K207" s="196">
        <f t="shared" si="94"/>
        <v>0</v>
      </c>
      <c r="L207" s="197" t="str">
        <f t="shared" si="100"/>
        <v xml:space="preserve"> </v>
      </c>
      <c r="M207" s="195"/>
      <c r="N207" s="196"/>
      <c r="O207" s="197"/>
      <c r="P207" s="194"/>
      <c r="Q207" s="166" t="str">
        <f t="shared" si="101"/>
        <v xml:space="preserve"> </v>
      </c>
      <c r="R207" s="167">
        <f t="shared" si="95"/>
        <v>0</v>
      </c>
      <c r="S207" s="167">
        <f t="shared" si="102"/>
        <v>0</v>
      </c>
      <c r="T207" s="93" t="str">
        <f t="shared" si="80"/>
        <v xml:space="preserve"> </v>
      </c>
      <c r="U207" s="164" t="str">
        <f t="shared" si="99"/>
        <v xml:space="preserve"> </v>
      </c>
      <c r="V207" s="165">
        <f t="shared" si="103"/>
        <v>0</v>
      </c>
      <c r="W207" s="166" t="str">
        <f t="shared" si="104"/>
        <v xml:space="preserve"> </v>
      </c>
      <c r="X207" s="167">
        <f t="shared" si="105"/>
        <v>0</v>
      </c>
      <c r="Y207" s="167">
        <f t="shared" si="96"/>
        <v>0</v>
      </c>
      <c r="Z207" s="168" t="str">
        <f t="shared" si="97"/>
        <v xml:space="preserve"> </v>
      </c>
    </row>
    <row r="208" spans="1:26" s="203" customFormat="1" ht="12.75" hidden="1">
      <c r="A208" s="189">
        <v>18</v>
      </c>
      <c r="B208" s="190" t="s">
        <v>277</v>
      </c>
      <c r="C208" s="191" t="s">
        <v>278</v>
      </c>
      <c r="D208" s="76" t="s">
        <v>17</v>
      </c>
      <c r="E208" s="76">
        <v>12</v>
      </c>
      <c r="F208" s="261">
        <v>800</v>
      </c>
      <c r="G208" s="261">
        <v>9</v>
      </c>
      <c r="H208" s="194">
        <f t="shared" si="91"/>
        <v>6.4529110079999992</v>
      </c>
      <c r="I208" s="195" t="str">
        <f t="shared" si="92"/>
        <v xml:space="preserve"> </v>
      </c>
      <c r="J208" s="196">
        <f t="shared" si="93"/>
        <v>0</v>
      </c>
      <c r="K208" s="196">
        <f t="shared" si="94"/>
        <v>0</v>
      </c>
      <c r="L208" s="197" t="str">
        <f t="shared" si="100"/>
        <v xml:space="preserve"> </v>
      </c>
      <c r="M208" s="195"/>
      <c r="N208" s="196"/>
      <c r="O208" s="197"/>
      <c r="P208" s="194"/>
      <c r="Q208" s="166" t="str">
        <f t="shared" si="101"/>
        <v xml:space="preserve"> </v>
      </c>
      <c r="R208" s="167">
        <f t="shared" si="95"/>
        <v>0</v>
      </c>
      <c r="S208" s="167">
        <f t="shared" si="102"/>
        <v>0</v>
      </c>
      <c r="T208" s="93" t="str">
        <f t="shared" si="80"/>
        <v xml:space="preserve"> </v>
      </c>
      <c r="U208" s="164" t="str">
        <f t="shared" si="99"/>
        <v xml:space="preserve"> </v>
      </c>
      <c r="V208" s="165">
        <f t="shared" si="103"/>
        <v>0</v>
      </c>
      <c r="W208" s="166" t="str">
        <f t="shared" si="104"/>
        <v xml:space="preserve"> </v>
      </c>
      <c r="X208" s="167">
        <f t="shared" si="105"/>
        <v>0</v>
      </c>
      <c r="Y208" s="167">
        <f t="shared" si="96"/>
        <v>0</v>
      </c>
      <c r="Z208" s="168" t="str">
        <f t="shared" si="97"/>
        <v xml:space="preserve"> </v>
      </c>
    </row>
    <row r="209" spans="1:26" s="203" customFormat="1" ht="12.75" hidden="1">
      <c r="A209" s="189">
        <v>19</v>
      </c>
      <c r="B209" s="190" t="s">
        <v>277</v>
      </c>
      <c r="C209" s="191" t="s">
        <v>278</v>
      </c>
      <c r="D209" s="76" t="s">
        <v>17</v>
      </c>
      <c r="E209" s="76">
        <v>12</v>
      </c>
      <c r="F209" s="261">
        <v>1600</v>
      </c>
      <c r="G209" s="261">
        <v>403</v>
      </c>
      <c r="H209" s="194">
        <f t="shared" si="91"/>
        <v>577.89403027200001</v>
      </c>
      <c r="I209" s="195" t="str">
        <f t="shared" si="92"/>
        <v xml:space="preserve"> </v>
      </c>
      <c r="J209" s="196">
        <f t="shared" si="93"/>
        <v>0</v>
      </c>
      <c r="K209" s="196">
        <f t="shared" si="94"/>
        <v>0</v>
      </c>
      <c r="L209" s="197" t="str">
        <f t="shared" si="100"/>
        <v xml:space="preserve"> </v>
      </c>
      <c r="M209" s="195"/>
      <c r="N209" s="196"/>
      <c r="O209" s="197"/>
      <c r="P209" s="194"/>
      <c r="Q209" s="166" t="str">
        <f t="shared" si="101"/>
        <v xml:space="preserve"> </v>
      </c>
      <c r="R209" s="167">
        <f t="shared" si="95"/>
        <v>0</v>
      </c>
      <c r="S209" s="167">
        <f t="shared" si="102"/>
        <v>0</v>
      </c>
      <c r="T209" s="93" t="str">
        <f t="shared" ref="T209:T274" si="106">IF(R209&gt;0,$E209*$E209*R209*3.14/4*0.00000785*S209," ")</f>
        <v xml:space="preserve"> </v>
      </c>
      <c r="U209" s="164" t="str">
        <f t="shared" si="99"/>
        <v xml:space="preserve"> </v>
      </c>
      <c r="V209" s="165">
        <f t="shared" si="103"/>
        <v>0</v>
      </c>
      <c r="W209" s="166" t="str">
        <f t="shared" si="104"/>
        <v xml:space="preserve"> </v>
      </c>
      <c r="X209" s="167">
        <f t="shared" si="105"/>
        <v>0</v>
      </c>
      <c r="Y209" s="167">
        <f t="shared" si="96"/>
        <v>0</v>
      </c>
      <c r="Z209" s="168" t="str">
        <f t="shared" si="97"/>
        <v xml:space="preserve"> </v>
      </c>
    </row>
    <row r="210" spans="1:26" s="203" customFormat="1" ht="12.75" hidden="1">
      <c r="A210" s="189">
        <v>20</v>
      </c>
      <c r="B210" s="190" t="s">
        <v>277</v>
      </c>
      <c r="C210" s="191" t="s">
        <v>278</v>
      </c>
      <c r="D210" s="76" t="s">
        <v>17</v>
      </c>
      <c r="E210" s="76">
        <v>12</v>
      </c>
      <c r="F210" s="261">
        <v>900</v>
      </c>
      <c r="G210" s="261">
        <v>9</v>
      </c>
      <c r="H210" s="194">
        <f t="shared" si="91"/>
        <v>7.2595248839999984</v>
      </c>
      <c r="I210" s="195" t="str">
        <f t="shared" si="92"/>
        <v xml:space="preserve"> </v>
      </c>
      <c r="J210" s="196">
        <f t="shared" si="93"/>
        <v>0</v>
      </c>
      <c r="K210" s="196">
        <f t="shared" si="94"/>
        <v>0</v>
      </c>
      <c r="L210" s="197" t="str">
        <f t="shared" si="100"/>
        <v xml:space="preserve"> </v>
      </c>
      <c r="M210" s="195"/>
      <c r="N210" s="196"/>
      <c r="O210" s="197"/>
      <c r="P210" s="194"/>
      <c r="Q210" s="166" t="str">
        <f t="shared" si="101"/>
        <v xml:space="preserve"> </v>
      </c>
      <c r="R210" s="167">
        <f t="shared" si="95"/>
        <v>0</v>
      </c>
      <c r="S210" s="167">
        <f t="shared" si="102"/>
        <v>0</v>
      </c>
      <c r="T210" s="93" t="str">
        <f t="shared" si="106"/>
        <v xml:space="preserve"> </v>
      </c>
      <c r="U210" s="164" t="str">
        <f t="shared" si="99"/>
        <v xml:space="preserve"> </v>
      </c>
      <c r="V210" s="165">
        <f t="shared" si="103"/>
        <v>0</v>
      </c>
      <c r="W210" s="166" t="str">
        <f t="shared" si="104"/>
        <v xml:space="preserve"> </v>
      </c>
      <c r="X210" s="167">
        <f t="shared" si="105"/>
        <v>0</v>
      </c>
      <c r="Y210" s="167">
        <f t="shared" si="96"/>
        <v>0</v>
      </c>
      <c r="Z210" s="168" t="str">
        <f t="shared" si="97"/>
        <v xml:space="preserve"> </v>
      </c>
    </row>
    <row r="211" spans="1:26" s="203" customFormat="1" ht="12.75" hidden="1">
      <c r="A211" s="189">
        <v>21</v>
      </c>
      <c r="B211" s="190" t="s">
        <v>277</v>
      </c>
      <c r="C211" s="191" t="s">
        <v>278</v>
      </c>
      <c r="D211" s="76" t="s">
        <v>17</v>
      </c>
      <c r="E211" s="76">
        <v>12</v>
      </c>
      <c r="F211" s="261">
        <v>800</v>
      </c>
      <c r="G211" s="261">
        <v>9</v>
      </c>
      <c r="H211" s="194">
        <f t="shared" si="91"/>
        <v>6.4529110079999992</v>
      </c>
      <c r="I211" s="195" t="str">
        <f t="shared" si="92"/>
        <v xml:space="preserve"> </v>
      </c>
      <c r="J211" s="196">
        <f t="shared" si="93"/>
        <v>0</v>
      </c>
      <c r="K211" s="196">
        <f t="shared" si="94"/>
        <v>0</v>
      </c>
      <c r="L211" s="197" t="str">
        <f t="shared" si="100"/>
        <v xml:space="preserve"> </v>
      </c>
      <c r="M211" s="195"/>
      <c r="N211" s="196"/>
      <c r="O211" s="197"/>
      <c r="P211" s="194"/>
      <c r="Q211" s="166" t="str">
        <f t="shared" si="101"/>
        <v xml:space="preserve"> </v>
      </c>
      <c r="R211" s="167">
        <f t="shared" si="95"/>
        <v>0</v>
      </c>
      <c r="S211" s="167">
        <f t="shared" si="102"/>
        <v>0</v>
      </c>
      <c r="T211" s="93" t="str">
        <f t="shared" si="106"/>
        <v xml:space="preserve"> </v>
      </c>
      <c r="U211" s="164" t="str">
        <f t="shared" si="99"/>
        <v xml:space="preserve"> </v>
      </c>
      <c r="V211" s="165">
        <f t="shared" si="103"/>
        <v>0</v>
      </c>
      <c r="W211" s="166" t="str">
        <f t="shared" si="104"/>
        <v xml:space="preserve"> </v>
      </c>
      <c r="X211" s="167">
        <f t="shared" si="105"/>
        <v>0</v>
      </c>
      <c r="Y211" s="167">
        <f t="shared" si="96"/>
        <v>0</v>
      </c>
      <c r="Z211" s="168" t="str">
        <f t="shared" si="97"/>
        <v xml:space="preserve"> </v>
      </c>
    </row>
    <row r="212" spans="1:26" s="203" customFormat="1" ht="12.75" hidden="1">
      <c r="A212" s="189">
        <v>22</v>
      </c>
      <c r="B212" s="190" t="s">
        <v>277</v>
      </c>
      <c r="C212" s="191" t="s">
        <v>278</v>
      </c>
      <c r="D212" s="76" t="s">
        <v>17</v>
      </c>
      <c r="E212" s="76">
        <v>12</v>
      </c>
      <c r="F212" s="261">
        <v>1500</v>
      </c>
      <c r="G212" s="261">
        <v>18</v>
      </c>
      <c r="H212" s="194">
        <f t="shared" si="91"/>
        <v>24.19841628</v>
      </c>
      <c r="I212" s="195" t="str">
        <f t="shared" si="92"/>
        <v xml:space="preserve"> </v>
      </c>
      <c r="J212" s="196">
        <f t="shared" si="93"/>
        <v>0</v>
      </c>
      <c r="K212" s="196">
        <f t="shared" si="94"/>
        <v>0</v>
      </c>
      <c r="L212" s="197" t="str">
        <f t="shared" si="100"/>
        <v xml:space="preserve"> </v>
      </c>
      <c r="M212" s="195"/>
      <c r="N212" s="196"/>
      <c r="O212" s="197"/>
      <c r="P212" s="194"/>
      <c r="Q212" s="166" t="str">
        <f t="shared" si="101"/>
        <v xml:space="preserve"> </v>
      </c>
      <c r="R212" s="167">
        <f t="shared" si="95"/>
        <v>0</v>
      </c>
      <c r="S212" s="167">
        <f t="shared" si="102"/>
        <v>0</v>
      </c>
      <c r="T212" s="93" t="str">
        <f t="shared" si="106"/>
        <v xml:space="preserve"> </v>
      </c>
      <c r="U212" s="164" t="str">
        <f t="shared" si="99"/>
        <v xml:space="preserve"> </v>
      </c>
      <c r="V212" s="165">
        <f t="shared" si="103"/>
        <v>0</v>
      </c>
      <c r="W212" s="166" t="str">
        <f t="shared" si="104"/>
        <v xml:space="preserve"> </v>
      </c>
      <c r="X212" s="167">
        <f t="shared" si="105"/>
        <v>0</v>
      </c>
      <c r="Y212" s="167">
        <f t="shared" si="96"/>
        <v>0</v>
      </c>
      <c r="Z212" s="168" t="str">
        <f t="shared" si="97"/>
        <v xml:space="preserve"> </v>
      </c>
    </row>
    <row r="213" spans="1:26" s="203" customFormat="1" ht="12.75" hidden="1">
      <c r="A213" s="189">
        <v>23</v>
      </c>
      <c r="B213" s="190" t="s">
        <v>277</v>
      </c>
      <c r="C213" s="191" t="s">
        <v>278</v>
      </c>
      <c r="D213" s="76" t="s">
        <v>17</v>
      </c>
      <c r="E213" s="76">
        <v>12</v>
      </c>
      <c r="F213" s="261">
        <v>1450</v>
      </c>
      <c r="G213" s="261">
        <v>18</v>
      </c>
      <c r="H213" s="194">
        <f t="shared" si="91"/>
        <v>23.391802403999996</v>
      </c>
      <c r="I213" s="195" t="str">
        <f t="shared" si="92"/>
        <v xml:space="preserve"> </v>
      </c>
      <c r="J213" s="196">
        <f t="shared" si="93"/>
        <v>0</v>
      </c>
      <c r="K213" s="196">
        <f t="shared" si="94"/>
        <v>0</v>
      </c>
      <c r="L213" s="197" t="str">
        <f t="shared" si="100"/>
        <v xml:space="preserve"> </v>
      </c>
      <c r="M213" s="195"/>
      <c r="N213" s="196"/>
      <c r="O213" s="197"/>
      <c r="P213" s="194"/>
      <c r="Q213" s="166" t="str">
        <f t="shared" si="101"/>
        <v xml:space="preserve"> </v>
      </c>
      <c r="R213" s="167">
        <f t="shared" si="95"/>
        <v>0</v>
      </c>
      <c r="S213" s="167">
        <f t="shared" si="102"/>
        <v>0</v>
      </c>
      <c r="T213" s="93" t="str">
        <f t="shared" si="106"/>
        <v xml:space="preserve"> </v>
      </c>
      <c r="U213" s="164" t="str">
        <f t="shared" si="99"/>
        <v xml:space="preserve"> </v>
      </c>
      <c r="V213" s="165">
        <f t="shared" si="103"/>
        <v>0</v>
      </c>
      <c r="W213" s="166" t="str">
        <f t="shared" si="104"/>
        <v xml:space="preserve"> </v>
      </c>
      <c r="X213" s="167">
        <f t="shared" si="105"/>
        <v>0</v>
      </c>
      <c r="Y213" s="167">
        <f t="shared" si="96"/>
        <v>0</v>
      </c>
      <c r="Z213" s="168" t="str">
        <f t="shared" si="97"/>
        <v xml:space="preserve"> </v>
      </c>
    </row>
    <row r="214" spans="1:26" s="203" customFormat="1" ht="12.75" hidden="1">
      <c r="A214" s="189">
        <v>24</v>
      </c>
      <c r="B214" s="190" t="s">
        <v>277</v>
      </c>
      <c r="C214" s="191" t="s">
        <v>278</v>
      </c>
      <c r="D214" s="76" t="s">
        <v>17</v>
      </c>
      <c r="E214" s="76">
        <v>12</v>
      </c>
      <c r="F214" s="261">
        <v>1500</v>
      </c>
      <c r="G214" s="261">
        <v>9</v>
      </c>
      <c r="H214" s="194">
        <f t="shared" si="91"/>
        <v>12.09920814</v>
      </c>
      <c r="I214" s="195" t="str">
        <f t="shared" si="92"/>
        <v xml:space="preserve"> </v>
      </c>
      <c r="J214" s="196">
        <f t="shared" si="93"/>
        <v>0</v>
      </c>
      <c r="K214" s="196">
        <f t="shared" si="94"/>
        <v>0</v>
      </c>
      <c r="L214" s="197" t="str">
        <f t="shared" si="100"/>
        <v xml:space="preserve"> </v>
      </c>
      <c r="M214" s="195"/>
      <c r="N214" s="196"/>
      <c r="O214" s="197"/>
      <c r="P214" s="194"/>
      <c r="Q214" s="166" t="str">
        <f t="shared" si="101"/>
        <v xml:space="preserve"> </v>
      </c>
      <c r="R214" s="167">
        <f t="shared" si="95"/>
        <v>0</v>
      </c>
      <c r="S214" s="167">
        <f t="shared" si="102"/>
        <v>0</v>
      </c>
      <c r="T214" s="93" t="str">
        <f t="shared" si="106"/>
        <v xml:space="preserve"> </v>
      </c>
      <c r="U214" s="164" t="str">
        <f t="shared" si="99"/>
        <v xml:space="preserve"> </v>
      </c>
      <c r="V214" s="165">
        <f t="shared" si="103"/>
        <v>0</v>
      </c>
      <c r="W214" s="166" t="str">
        <f t="shared" si="104"/>
        <v xml:space="preserve"> </v>
      </c>
      <c r="X214" s="167">
        <f t="shared" si="105"/>
        <v>0</v>
      </c>
      <c r="Y214" s="167">
        <f t="shared" si="96"/>
        <v>0</v>
      </c>
      <c r="Z214" s="168" t="str">
        <f t="shared" si="97"/>
        <v xml:space="preserve"> </v>
      </c>
    </row>
    <row r="215" spans="1:26" s="203" customFormat="1" ht="12.75" hidden="1">
      <c r="A215" s="189">
        <v>25</v>
      </c>
      <c r="B215" s="190" t="s">
        <v>277</v>
      </c>
      <c r="C215" s="191" t="s">
        <v>278</v>
      </c>
      <c r="D215" s="76" t="s">
        <v>17</v>
      </c>
      <c r="E215" s="76">
        <v>12</v>
      </c>
      <c r="F215" s="261">
        <v>500</v>
      </c>
      <c r="G215" s="261">
        <v>9</v>
      </c>
      <c r="H215" s="194">
        <f t="shared" si="91"/>
        <v>4.0330693799999997</v>
      </c>
      <c r="I215" s="195" t="str">
        <f t="shared" si="92"/>
        <v xml:space="preserve"> </v>
      </c>
      <c r="J215" s="196">
        <f t="shared" si="93"/>
        <v>0</v>
      </c>
      <c r="K215" s="196">
        <f t="shared" si="94"/>
        <v>0</v>
      </c>
      <c r="L215" s="197" t="str">
        <f t="shared" si="100"/>
        <v xml:space="preserve"> </v>
      </c>
      <c r="M215" s="195"/>
      <c r="N215" s="196"/>
      <c r="O215" s="197"/>
      <c r="P215" s="194"/>
      <c r="Q215" s="166" t="str">
        <f t="shared" si="101"/>
        <v xml:space="preserve"> </v>
      </c>
      <c r="R215" s="167">
        <f t="shared" si="95"/>
        <v>0</v>
      </c>
      <c r="S215" s="167">
        <f t="shared" si="102"/>
        <v>0</v>
      </c>
      <c r="T215" s="93" t="str">
        <f t="shared" si="106"/>
        <v xml:space="preserve"> </v>
      </c>
      <c r="U215" s="164" t="str">
        <f t="shared" si="99"/>
        <v xml:space="preserve"> </v>
      </c>
      <c r="V215" s="165">
        <f t="shared" si="103"/>
        <v>0</v>
      </c>
      <c r="W215" s="166" t="str">
        <f t="shared" si="104"/>
        <v xml:space="preserve"> </v>
      </c>
      <c r="X215" s="167">
        <f t="shared" si="105"/>
        <v>0</v>
      </c>
      <c r="Y215" s="167">
        <f t="shared" si="96"/>
        <v>0</v>
      </c>
      <c r="Z215" s="168" t="str">
        <f t="shared" si="97"/>
        <v xml:space="preserve"> </v>
      </c>
    </row>
    <row r="216" spans="1:26" s="203" customFormat="1" ht="12.75" hidden="1">
      <c r="A216" s="189">
        <v>26</v>
      </c>
      <c r="B216" s="190" t="s">
        <v>277</v>
      </c>
      <c r="C216" s="191" t="s">
        <v>278</v>
      </c>
      <c r="D216" s="76" t="s">
        <v>17</v>
      </c>
      <c r="E216" s="76">
        <v>12</v>
      </c>
      <c r="F216" s="261">
        <v>1300</v>
      </c>
      <c r="G216" s="261">
        <v>9</v>
      </c>
      <c r="H216" s="194">
        <f t="shared" si="91"/>
        <v>10.485980388</v>
      </c>
      <c r="I216" s="195" t="str">
        <f t="shared" si="92"/>
        <v xml:space="preserve"> </v>
      </c>
      <c r="J216" s="196">
        <f t="shared" si="93"/>
        <v>0</v>
      </c>
      <c r="K216" s="196">
        <f t="shared" si="94"/>
        <v>0</v>
      </c>
      <c r="L216" s="197" t="str">
        <f t="shared" ref="L216:L247" si="107">IF(J216&gt;0,$E216*$E216*J216*3.14/4*0.00000785*K216," ")</f>
        <v xml:space="preserve"> </v>
      </c>
      <c r="M216" s="195"/>
      <c r="N216" s="196"/>
      <c r="O216" s="197"/>
      <c r="P216" s="194"/>
      <c r="Q216" s="166" t="str">
        <f t="shared" ref="Q216:Q247" si="108">IF(R216&gt;0,E216," ")</f>
        <v xml:space="preserve"> </v>
      </c>
      <c r="R216" s="167">
        <f t="shared" si="95"/>
        <v>0</v>
      </c>
      <c r="S216" s="167">
        <f t="shared" ref="S216:S247" si="109">IF(R216&gt;0,G216,0)</f>
        <v>0</v>
      </c>
      <c r="T216" s="93" t="str">
        <f t="shared" si="106"/>
        <v xml:space="preserve"> </v>
      </c>
      <c r="U216" s="164" t="str">
        <f t="shared" si="99"/>
        <v xml:space="preserve"> </v>
      </c>
      <c r="V216" s="165">
        <f t="shared" ref="V216:V223" si="110">IF($E216=25,IF(J216&gt;0, INT(J216/787)*K216,0),IF($E216=20,IF(J216&gt;0, INT(J216/600)*K216,0),IF($E216=16,IF(J216&gt;0, INT(J216/475)*K216,0),0)))</f>
        <v>0</v>
      </c>
      <c r="W216" s="166" t="str">
        <f t="shared" ref="W216:W247" si="111">IF(X216&gt;0,E216," ")</f>
        <v xml:space="preserve"> </v>
      </c>
      <c r="X216" s="167">
        <f t="shared" ref="X216:X223" si="112">IF(R216&gt;0,R216,IF(U216=25,J216-((V216/K216)*787),IF(U216=20,J216-((V216/K216)*600),IF(U216=16,J216-((V216/K216)*475),0))))</f>
        <v>0</v>
      </c>
      <c r="Y216" s="167">
        <f t="shared" si="96"/>
        <v>0</v>
      </c>
      <c r="Z216" s="168" t="str">
        <f t="shared" si="97"/>
        <v xml:space="preserve"> </v>
      </c>
    </row>
    <row r="217" spans="1:26" s="203" customFormat="1" ht="12.75" hidden="1">
      <c r="A217" s="189">
        <v>27</v>
      </c>
      <c r="B217" s="190" t="s">
        <v>277</v>
      </c>
      <c r="C217" s="191" t="s">
        <v>278</v>
      </c>
      <c r="D217" s="76" t="s">
        <v>17</v>
      </c>
      <c r="E217" s="76">
        <v>12</v>
      </c>
      <c r="F217" s="261">
        <v>1650</v>
      </c>
      <c r="G217" s="261">
        <v>4</v>
      </c>
      <c r="H217" s="194">
        <f t="shared" si="91"/>
        <v>5.915168424</v>
      </c>
      <c r="I217" s="195" t="str">
        <f t="shared" si="92"/>
        <v xml:space="preserve"> </v>
      </c>
      <c r="J217" s="196">
        <f t="shared" si="93"/>
        <v>0</v>
      </c>
      <c r="K217" s="196">
        <f t="shared" si="94"/>
        <v>0</v>
      </c>
      <c r="L217" s="197" t="str">
        <f t="shared" si="107"/>
        <v xml:space="preserve"> </v>
      </c>
      <c r="M217" s="195"/>
      <c r="N217" s="196"/>
      <c r="O217" s="197"/>
      <c r="P217" s="194"/>
      <c r="Q217" s="166" t="str">
        <f t="shared" si="108"/>
        <v xml:space="preserve"> </v>
      </c>
      <c r="R217" s="167">
        <f t="shared" si="95"/>
        <v>0</v>
      </c>
      <c r="S217" s="167">
        <f t="shared" si="109"/>
        <v>0</v>
      </c>
      <c r="T217" s="93" t="str">
        <f t="shared" si="106"/>
        <v xml:space="preserve"> </v>
      </c>
      <c r="U217" s="164" t="str">
        <f t="shared" si="99"/>
        <v xml:space="preserve"> </v>
      </c>
      <c r="V217" s="165">
        <f t="shared" si="110"/>
        <v>0</v>
      </c>
      <c r="W217" s="166" t="str">
        <f t="shared" si="111"/>
        <v xml:space="preserve"> </v>
      </c>
      <c r="X217" s="167">
        <f t="shared" si="112"/>
        <v>0</v>
      </c>
      <c r="Y217" s="167">
        <f t="shared" si="96"/>
        <v>0</v>
      </c>
      <c r="Z217" s="168" t="str">
        <f t="shared" si="97"/>
        <v xml:space="preserve"> </v>
      </c>
    </row>
    <row r="218" spans="1:26" s="203" customFormat="1" ht="12.75" hidden="1">
      <c r="A218" s="189">
        <v>28</v>
      </c>
      <c r="B218" s="190" t="s">
        <v>277</v>
      </c>
      <c r="C218" s="191" t="s">
        <v>278</v>
      </c>
      <c r="D218" s="76" t="s">
        <v>17</v>
      </c>
      <c r="E218" s="76">
        <v>12</v>
      </c>
      <c r="F218" s="261">
        <v>450</v>
      </c>
      <c r="G218" s="261">
        <v>10</v>
      </c>
      <c r="H218" s="194">
        <f t="shared" si="91"/>
        <v>4.0330693799999988</v>
      </c>
      <c r="I218" s="195" t="str">
        <f t="shared" si="92"/>
        <v xml:space="preserve"> </v>
      </c>
      <c r="J218" s="196">
        <f t="shared" si="93"/>
        <v>0</v>
      </c>
      <c r="K218" s="196">
        <f t="shared" si="94"/>
        <v>0</v>
      </c>
      <c r="L218" s="197" t="str">
        <f t="shared" si="107"/>
        <v xml:space="preserve"> </v>
      </c>
      <c r="M218" s="195"/>
      <c r="N218" s="196"/>
      <c r="O218" s="197"/>
      <c r="P218" s="194"/>
      <c r="Q218" s="166" t="str">
        <f t="shared" si="108"/>
        <v xml:space="preserve"> </v>
      </c>
      <c r="R218" s="167">
        <f t="shared" si="95"/>
        <v>0</v>
      </c>
      <c r="S218" s="167">
        <f t="shared" si="109"/>
        <v>0</v>
      </c>
      <c r="T218" s="93" t="str">
        <f t="shared" si="106"/>
        <v xml:space="preserve"> </v>
      </c>
      <c r="U218" s="164" t="str">
        <f t="shared" si="99"/>
        <v xml:space="preserve"> </v>
      </c>
      <c r="V218" s="165">
        <f t="shared" si="110"/>
        <v>0</v>
      </c>
      <c r="W218" s="166" t="str">
        <f t="shared" si="111"/>
        <v xml:space="preserve"> </v>
      </c>
      <c r="X218" s="167">
        <f t="shared" si="112"/>
        <v>0</v>
      </c>
      <c r="Y218" s="167">
        <f t="shared" si="96"/>
        <v>0</v>
      </c>
      <c r="Z218" s="168" t="str">
        <f t="shared" si="97"/>
        <v xml:space="preserve"> </v>
      </c>
    </row>
    <row r="219" spans="1:26" s="203" customFormat="1" ht="12.75" hidden="1">
      <c r="A219" s="189">
        <v>29</v>
      </c>
      <c r="B219" s="190" t="s">
        <v>277</v>
      </c>
      <c r="C219" s="191" t="s">
        <v>278</v>
      </c>
      <c r="D219" s="76" t="s">
        <v>17</v>
      </c>
      <c r="E219" s="76">
        <v>20</v>
      </c>
      <c r="F219" s="261">
        <v>10150</v>
      </c>
      <c r="G219" s="261">
        <v>4</v>
      </c>
      <c r="H219" s="194">
        <f t="shared" si="91"/>
        <v>101.0756894</v>
      </c>
      <c r="I219" s="195">
        <f t="shared" si="92"/>
        <v>20</v>
      </c>
      <c r="J219" s="196">
        <f t="shared" si="93"/>
        <v>1850</v>
      </c>
      <c r="K219" s="196">
        <f t="shared" si="94"/>
        <v>4</v>
      </c>
      <c r="L219" s="197">
        <f t="shared" si="107"/>
        <v>18.240259999999999</v>
      </c>
      <c r="M219" s="195"/>
      <c r="N219" s="196"/>
      <c r="O219" s="197"/>
      <c r="P219" s="194"/>
      <c r="Q219" s="166" t="str">
        <f t="shared" si="108"/>
        <v xml:space="preserve"> </v>
      </c>
      <c r="R219" s="167">
        <f t="shared" si="95"/>
        <v>0</v>
      </c>
      <c r="S219" s="167">
        <f t="shared" si="109"/>
        <v>0</v>
      </c>
      <c r="T219" s="93" t="str">
        <f t="shared" si="106"/>
        <v xml:space="preserve"> </v>
      </c>
      <c r="U219" s="164">
        <f t="shared" si="99"/>
        <v>20</v>
      </c>
      <c r="V219" s="165">
        <f t="shared" si="110"/>
        <v>12</v>
      </c>
      <c r="W219" s="166">
        <f t="shared" si="111"/>
        <v>20</v>
      </c>
      <c r="X219" s="167">
        <f t="shared" si="112"/>
        <v>50</v>
      </c>
      <c r="Y219" s="167">
        <f t="shared" si="96"/>
        <v>4</v>
      </c>
      <c r="Z219" s="168">
        <f t="shared" si="97"/>
        <v>0.49297999999999997</v>
      </c>
    </row>
    <row r="220" spans="1:26" s="203" customFormat="1" ht="12.75" hidden="1">
      <c r="A220" s="189">
        <v>1</v>
      </c>
      <c r="B220" s="190" t="s">
        <v>279</v>
      </c>
      <c r="C220" s="191" t="s">
        <v>290</v>
      </c>
      <c r="D220" s="76" t="s">
        <v>17</v>
      </c>
      <c r="E220" s="76">
        <v>12</v>
      </c>
      <c r="F220" s="261">
        <v>650</v>
      </c>
      <c r="G220" s="261">
        <v>12</v>
      </c>
      <c r="H220" s="194">
        <f t="shared" si="91"/>
        <v>6.9906535919999993</v>
      </c>
      <c r="I220" s="195" t="str">
        <f t="shared" si="92"/>
        <v xml:space="preserve"> </v>
      </c>
      <c r="J220" s="196">
        <f t="shared" si="93"/>
        <v>0</v>
      </c>
      <c r="K220" s="196">
        <f t="shared" si="94"/>
        <v>0</v>
      </c>
      <c r="L220" s="197" t="str">
        <f t="shared" si="107"/>
        <v xml:space="preserve"> </v>
      </c>
      <c r="M220" s="195"/>
      <c r="N220" s="196"/>
      <c r="O220" s="197"/>
      <c r="P220" s="194"/>
      <c r="Q220" s="166" t="str">
        <f t="shared" si="108"/>
        <v xml:space="preserve"> </v>
      </c>
      <c r="R220" s="167">
        <f t="shared" si="95"/>
        <v>0</v>
      </c>
      <c r="S220" s="167">
        <f t="shared" si="109"/>
        <v>0</v>
      </c>
      <c r="T220" s="93" t="str">
        <f t="shared" si="106"/>
        <v xml:space="preserve"> </v>
      </c>
      <c r="U220" s="164" t="str">
        <f t="shared" si="99"/>
        <v xml:space="preserve"> </v>
      </c>
      <c r="V220" s="165">
        <f t="shared" si="110"/>
        <v>0</v>
      </c>
      <c r="W220" s="166" t="str">
        <f t="shared" si="111"/>
        <v xml:space="preserve"> </v>
      </c>
      <c r="X220" s="167">
        <f t="shared" si="112"/>
        <v>0</v>
      </c>
      <c r="Y220" s="167">
        <f t="shared" si="96"/>
        <v>0</v>
      </c>
      <c r="Z220" s="168" t="str">
        <f t="shared" si="97"/>
        <v xml:space="preserve"> </v>
      </c>
    </row>
    <row r="221" spans="1:26" s="203" customFormat="1" ht="12.75" hidden="1">
      <c r="A221" s="189">
        <v>2</v>
      </c>
      <c r="B221" s="190" t="s">
        <v>279</v>
      </c>
      <c r="C221" s="191" t="s">
        <v>290</v>
      </c>
      <c r="D221" s="76" t="s">
        <v>17</v>
      </c>
      <c r="E221" s="76">
        <v>20</v>
      </c>
      <c r="F221" s="261">
        <v>8800</v>
      </c>
      <c r="G221" s="261">
        <v>4</v>
      </c>
      <c r="H221" s="194">
        <f t="shared" si="91"/>
        <v>87.632124799999985</v>
      </c>
      <c r="I221" s="195">
        <f t="shared" si="92"/>
        <v>20</v>
      </c>
      <c r="J221" s="196">
        <f t="shared" si="93"/>
        <v>3200</v>
      </c>
      <c r="K221" s="196">
        <f t="shared" si="94"/>
        <v>4</v>
      </c>
      <c r="L221" s="197">
        <f t="shared" si="107"/>
        <v>31.550719999999998</v>
      </c>
      <c r="M221" s="195"/>
      <c r="N221" s="196"/>
      <c r="O221" s="197"/>
      <c r="P221" s="194"/>
      <c r="Q221" s="166" t="str">
        <f t="shared" si="108"/>
        <v xml:space="preserve"> </v>
      </c>
      <c r="R221" s="167">
        <f t="shared" si="95"/>
        <v>0</v>
      </c>
      <c r="S221" s="167">
        <f t="shared" si="109"/>
        <v>0</v>
      </c>
      <c r="T221" s="93" t="str">
        <f t="shared" si="106"/>
        <v xml:space="preserve"> </v>
      </c>
      <c r="U221" s="164">
        <f t="shared" si="99"/>
        <v>20</v>
      </c>
      <c r="V221" s="165">
        <f t="shared" si="110"/>
        <v>20</v>
      </c>
      <c r="W221" s="166">
        <f t="shared" si="111"/>
        <v>20</v>
      </c>
      <c r="X221" s="167">
        <f t="shared" si="112"/>
        <v>200</v>
      </c>
      <c r="Y221" s="167">
        <f t="shared" si="96"/>
        <v>4</v>
      </c>
      <c r="Z221" s="168">
        <f t="shared" si="97"/>
        <v>1.9719199999999999</v>
      </c>
    </row>
    <row r="222" spans="1:26" s="203" customFormat="1" ht="12.75" hidden="1">
      <c r="A222" s="189">
        <v>3</v>
      </c>
      <c r="B222" s="190" t="s">
        <v>279</v>
      </c>
      <c r="C222" s="191" t="s">
        <v>290</v>
      </c>
      <c r="D222" s="76" t="s">
        <v>17</v>
      </c>
      <c r="E222" s="76">
        <v>20</v>
      </c>
      <c r="F222" s="261">
        <v>9990</v>
      </c>
      <c r="G222" s="261">
        <v>4</v>
      </c>
      <c r="H222" s="194">
        <f t="shared" si="91"/>
        <v>99.482378039999986</v>
      </c>
      <c r="I222" s="195">
        <f t="shared" si="92"/>
        <v>20</v>
      </c>
      <c r="J222" s="196">
        <f t="shared" si="93"/>
        <v>2010</v>
      </c>
      <c r="K222" s="196">
        <f t="shared" si="94"/>
        <v>4</v>
      </c>
      <c r="L222" s="197">
        <f t="shared" si="107"/>
        <v>19.817795999999998</v>
      </c>
      <c r="M222" s="195"/>
      <c r="N222" s="196"/>
      <c r="O222" s="197"/>
      <c r="P222" s="194"/>
      <c r="Q222" s="166" t="str">
        <f t="shared" si="108"/>
        <v xml:space="preserve"> </v>
      </c>
      <c r="R222" s="167">
        <f t="shared" si="95"/>
        <v>0</v>
      </c>
      <c r="S222" s="167">
        <f t="shared" si="109"/>
        <v>0</v>
      </c>
      <c r="T222" s="93" t="str">
        <f t="shared" si="106"/>
        <v xml:space="preserve"> </v>
      </c>
      <c r="U222" s="164">
        <f t="shared" si="99"/>
        <v>20</v>
      </c>
      <c r="V222" s="165">
        <f t="shared" si="110"/>
        <v>12</v>
      </c>
      <c r="W222" s="166">
        <f t="shared" si="111"/>
        <v>20</v>
      </c>
      <c r="X222" s="167">
        <f t="shared" si="112"/>
        <v>210</v>
      </c>
      <c r="Y222" s="167">
        <f t="shared" si="96"/>
        <v>4</v>
      </c>
      <c r="Z222" s="168">
        <f t="shared" si="97"/>
        <v>2.070516</v>
      </c>
    </row>
    <row r="223" spans="1:26" s="203" customFormat="1" ht="12.75" hidden="1">
      <c r="A223" s="189">
        <v>4</v>
      </c>
      <c r="B223" s="190" t="s">
        <v>279</v>
      </c>
      <c r="C223" s="191" t="s">
        <v>290</v>
      </c>
      <c r="D223" s="76" t="s">
        <v>17</v>
      </c>
      <c r="E223" s="76">
        <v>20</v>
      </c>
      <c r="F223" s="261">
        <v>3650</v>
      </c>
      <c r="G223" s="261">
        <v>3</v>
      </c>
      <c r="H223" s="194">
        <f t="shared" ref="H223:H288" si="113">E223*E223*F223*3.14/4*0.00000785*G223*1.01</f>
        <v>27.260561549999998</v>
      </c>
      <c r="I223" s="195">
        <f t="shared" ref="I223:I288" si="114">IF(J223&gt;0,$E223," ")</f>
        <v>20</v>
      </c>
      <c r="J223" s="273">
        <f t="shared" ref="J223:J288" si="115">IF($E223=25,IF((12000-$F223)&gt;=787,12000-$F223,0),IF($E223=20,IF((12000-$F223)&gt;=600,12000-$F223,0),IF($E223=16,IF((12000-$F223)&gt;=475,12000-$F223,0),0)))</f>
        <v>8350</v>
      </c>
      <c r="K223" s="273">
        <f t="shared" ref="K223:K288" si="116">IF(J223&gt;0,G223,0)</f>
        <v>3</v>
      </c>
      <c r="L223" s="197">
        <f t="shared" si="107"/>
        <v>61.745744999999999</v>
      </c>
      <c r="M223" s="195"/>
      <c r="N223" s="196"/>
      <c r="O223" s="197"/>
      <c r="P223" s="194"/>
      <c r="Q223" s="166" t="str">
        <f t="shared" si="108"/>
        <v xml:space="preserve"> </v>
      </c>
      <c r="R223" s="167">
        <f t="shared" ref="R223:R288" si="117">IF($E223=25,IF((12000-$F223)&lt;787,12000-$F223,0),IF($E223=20,IF((12000-$F223)&lt;600,12000-$F223,0),IF($E223=16,IF((12000-$F223)&lt;475,12000-$F223,0),0)))</f>
        <v>0</v>
      </c>
      <c r="S223" s="167">
        <f t="shared" si="109"/>
        <v>0</v>
      </c>
      <c r="T223" s="93" t="str">
        <f t="shared" si="106"/>
        <v xml:space="preserve"> </v>
      </c>
      <c r="U223" s="164">
        <f t="shared" si="99"/>
        <v>20</v>
      </c>
      <c r="V223" s="165">
        <f t="shared" si="110"/>
        <v>39</v>
      </c>
      <c r="W223" s="166">
        <f t="shared" si="111"/>
        <v>20</v>
      </c>
      <c r="X223" s="167">
        <f t="shared" si="112"/>
        <v>550</v>
      </c>
      <c r="Y223" s="167">
        <f t="shared" ref="Y223:Y288" si="118">IF(X223&gt;0,K223+S223,0)</f>
        <v>3</v>
      </c>
      <c r="Z223" s="168">
        <f t="shared" ref="Z223:Z288" si="119">IF(X223&gt;0,$E223*$E223*X223*3.14/4*0.00000785*Y223," ")</f>
        <v>4.0670849999999996</v>
      </c>
    </row>
    <row r="224" spans="1:26" s="203" customFormat="1" ht="12.75" hidden="1">
      <c r="A224" s="189">
        <v>4</v>
      </c>
      <c r="B224" s="190" t="s">
        <v>279</v>
      </c>
      <c r="C224" s="191"/>
      <c r="D224" s="76"/>
      <c r="E224" s="76">
        <v>20</v>
      </c>
      <c r="F224" s="261">
        <v>3650</v>
      </c>
      <c r="G224" s="261">
        <v>1</v>
      </c>
      <c r="H224" s="194">
        <f t="shared" si="113"/>
        <v>9.0868538499999989</v>
      </c>
      <c r="I224" s="195">
        <f t="shared" si="114"/>
        <v>20</v>
      </c>
      <c r="J224" s="273">
        <f t="shared" si="115"/>
        <v>8350</v>
      </c>
      <c r="K224" s="273">
        <f t="shared" si="116"/>
        <v>1</v>
      </c>
      <c r="L224" s="197">
        <f t="shared" si="107"/>
        <v>20.581914999999999</v>
      </c>
      <c r="M224" s="195"/>
      <c r="N224" s="196"/>
      <c r="O224" s="197"/>
      <c r="P224" s="194"/>
      <c r="Q224" s="166"/>
      <c r="R224" s="167"/>
      <c r="S224" s="167"/>
      <c r="T224" s="93"/>
      <c r="U224" s="164"/>
      <c r="V224" s="165"/>
      <c r="W224" s="166"/>
      <c r="X224" s="167"/>
      <c r="Y224" s="167"/>
      <c r="Z224" s="168"/>
    </row>
    <row r="225" spans="1:26" s="203" customFormat="1" ht="12.75" hidden="1">
      <c r="A225" s="189">
        <v>5</v>
      </c>
      <c r="B225" s="190" t="s">
        <v>279</v>
      </c>
      <c r="C225" s="191" t="s">
        <v>290</v>
      </c>
      <c r="D225" s="76" t="s">
        <v>17</v>
      </c>
      <c r="E225" s="76">
        <v>20</v>
      </c>
      <c r="F225" s="261">
        <v>4500</v>
      </c>
      <c r="G225" s="261">
        <v>4</v>
      </c>
      <c r="H225" s="194">
        <f t="shared" si="113"/>
        <v>44.811881999999997</v>
      </c>
      <c r="I225" s="195">
        <f t="shared" si="114"/>
        <v>20</v>
      </c>
      <c r="J225" s="273">
        <f t="shared" si="115"/>
        <v>7500</v>
      </c>
      <c r="K225" s="273">
        <f t="shared" si="116"/>
        <v>4</v>
      </c>
      <c r="L225" s="197">
        <f t="shared" si="107"/>
        <v>73.946999999999989</v>
      </c>
      <c r="M225" s="195"/>
      <c r="N225" s="196"/>
      <c r="O225" s="197"/>
      <c r="P225" s="194"/>
      <c r="Q225" s="166" t="str">
        <f t="shared" ref="Q225:Q236" si="120">IF(R225&gt;0,E225," ")</f>
        <v xml:space="preserve"> </v>
      </c>
      <c r="R225" s="167">
        <f t="shared" si="117"/>
        <v>0</v>
      </c>
      <c r="S225" s="167">
        <f t="shared" ref="S225:S239" si="121">IF(R225&gt;0,G225,0)</f>
        <v>0</v>
      </c>
      <c r="T225" s="93" t="str">
        <f t="shared" si="106"/>
        <v xml:space="preserve"> </v>
      </c>
      <c r="U225" s="164">
        <f t="shared" si="99"/>
        <v>20</v>
      </c>
      <c r="V225" s="165">
        <f t="shared" ref="V225:V239" si="122">IF($E225=25,IF(J225&gt;0, INT(J225/787)*K225,0),IF($E225=20,IF(J225&gt;0, INT(J225/600)*K225,0),IF($E225=16,IF(J225&gt;0, INT(J225/475)*K225,0),0)))</f>
        <v>48</v>
      </c>
      <c r="W225" s="166">
        <f t="shared" ref="W225:W239" si="123">IF(X225&gt;0,E225," ")</f>
        <v>20</v>
      </c>
      <c r="X225" s="167">
        <f t="shared" ref="X225:X239" si="124">IF(R225&gt;0,R225,IF(U225=25,J225-((V225/K225)*787),IF(U225=20,J225-((V225/K225)*600),IF(U225=16,J225-((V225/K225)*475),0))))</f>
        <v>300</v>
      </c>
      <c r="Y225" s="167">
        <f t="shared" si="118"/>
        <v>4</v>
      </c>
      <c r="Z225" s="168">
        <f t="shared" si="119"/>
        <v>2.9578799999999998</v>
      </c>
    </row>
    <row r="226" spans="1:26" s="203" customFormat="1" ht="12.75" hidden="1">
      <c r="A226" s="189">
        <v>6</v>
      </c>
      <c r="B226" s="190" t="s">
        <v>279</v>
      </c>
      <c r="C226" s="191" t="s">
        <v>290</v>
      </c>
      <c r="D226" s="76" t="s">
        <v>17</v>
      </c>
      <c r="E226" s="76">
        <v>25</v>
      </c>
      <c r="F226" s="261">
        <v>8650</v>
      </c>
      <c r="G226" s="261">
        <v>2</v>
      </c>
      <c r="H226" s="194">
        <f t="shared" si="113"/>
        <v>67.295621406250007</v>
      </c>
      <c r="I226" s="195">
        <f t="shared" si="114"/>
        <v>25</v>
      </c>
      <c r="J226" s="196">
        <f t="shared" si="115"/>
        <v>3350</v>
      </c>
      <c r="K226" s="196">
        <f t="shared" si="116"/>
        <v>2</v>
      </c>
      <c r="L226" s="197">
        <f t="shared" si="107"/>
        <v>25.804421874999999</v>
      </c>
      <c r="M226" s="195"/>
      <c r="N226" s="196"/>
      <c r="O226" s="197"/>
      <c r="P226" s="194"/>
      <c r="Q226" s="166" t="str">
        <f t="shared" si="120"/>
        <v xml:space="preserve"> </v>
      </c>
      <c r="R226" s="167">
        <f t="shared" si="117"/>
        <v>0</v>
      </c>
      <c r="S226" s="167">
        <f t="shared" si="121"/>
        <v>0</v>
      </c>
      <c r="T226" s="93" t="str">
        <f t="shared" si="106"/>
        <v xml:space="preserve"> </v>
      </c>
      <c r="U226" s="164">
        <f t="shared" si="99"/>
        <v>25</v>
      </c>
      <c r="V226" s="165">
        <f t="shared" si="122"/>
        <v>8</v>
      </c>
      <c r="W226" s="166">
        <f t="shared" si="123"/>
        <v>25</v>
      </c>
      <c r="X226" s="167">
        <f t="shared" si="124"/>
        <v>202</v>
      </c>
      <c r="Y226" s="167">
        <f t="shared" si="118"/>
        <v>2</v>
      </c>
      <c r="Z226" s="168">
        <f t="shared" si="119"/>
        <v>1.5559681249999999</v>
      </c>
    </row>
    <row r="227" spans="1:26" s="203" customFormat="1" ht="12.75" hidden="1">
      <c r="A227" s="189">
        <v>7</v>
      </c>
      <c r="B227" s="190" t="s">
        <v>279</v>
      </c>
      <c r="C227" s="191" t="s">
        <v>290</v>
      </c>
      <c r="D227" s="76" t="s">
        <v>17</v>
      </c>
      <c r="E227" s="76">
        <v>25</v>
      </c>
      <c r="F227" s="261">
        <v>1300</v>
      </c>
      <c r="G227" s="261">
        <v>2</v>
      </c>
      <c r="H227" s="194">
        <f t="shared" si="113"/>
        <v>10.113792812499998</v>
      </c>
      <c r="I227" s="195">
        <f t="shared" si="114"/>
        <v>25</v>
      </c>
      <c r="J227" s="196">
        <f t="shared" si="115"/>
        <v>10700</v>
      </c>
      <c r="K227" s="196">
        <f t="shared" si="116"/>
        <v>2</v>
      </c>
      <c r="L227" s="197">
        <f t="shared" si="107"/>
        <v>82.420093749999992</v>
      </c>
      <c r="M227" s="195"/>
      <c r="N227" s="196"/>
      <c r="O227" s="197"/>
      <c r="P227" s="194"/>
      <c r="Q227" s="166" t="str">
        <f t="shared" si="120"/>
        <v xml:space="preserve"> </v>
      </c>
      <c r="R227" s="167">
        <f t="shared" si="117"/>
        <v>0</v>
      </c>
      <c r="S227" s="167">
        <f t="shared" si="121"/>
        <v>0</v>
      </c>
      <c r="T227" s="93" t="str">
        <f t="shared" si="106"/>
        <v xml:space="preserve"> </v>
      </c>
      <c r="U227" s="164">
        <f t="shared" si="99"/>
        <v>25</v>
      </c>
      <c r="V227" s="165">
        <f t="shared" si="122"/>
        <v>26</v>
      </c>
      <c r="W227" s="166">
        <f t="shared" si="123"/>
        <v>25</v>
      </c>
      <c r="X227" s="167">
        <f t="shared" si="124"/>
        <v>469</v>
      </c>
      <c r="Y227" s="167">
        <f t="shared" si="118"/>
        <v>2</v>
      </c>
      <c r="Z227" s="168">
        <f t="shared" si="119"/>
        <v>3.6126190624999999</v>
      </c>
    </row>
    <row r="228" spans="1:26" s="203" customFormat="1" ht="12.75" hidden="1">
      <c r="A228" s="189">
        <v>8</v>
      </c>
      <c r="B228" s="190" t="s">
        <v>279</v>
      </c>
      <c r="C228" s="191" t="s">
        <v>290</v>
      </c>
      <c r="D228" s="76" t="s">
        <v>17</v>
      </c>
      <c r="E228" s="76">
        <v>25</v>
      </c>
      <c r="F228" s="261">
        <v>2960</v>
      </c>
      <c r="G228" s="261">
        <v>2</v>
      </c>
      <c r="H228" s="194">
        <f t="shared" si="113"/>
        <v>23.028328249999998</v>
      </c>
      <c r="I228" s="195">
        <f t="shared" si="114"/>
        <v>25</v>
      </c>
      <c r="J228" s="196">
        <f t="shared" si="115"/>
        <v>9040</v>
      </c>
      <c r="K228" s="196">
        <f t="shared" si="116"/>
        <v>2</v>
      </c>
      <c r="L228" s="197">
        <f t="shared" si="107"/>
        <v>69.633424999999988</v>
      </c>
      <c r="M228" s="195"/>
      <c r="N228" s="196"/>
      <c r="O228" s="197"/>
      <c r="P228" s="194"/>
      <c r="Q228" s="166" t="str">
        <f t="shared" si="120"/>
        <v xml:space="preserve"> </v>
      </c>
      <c r="R228" s="167">
        <f t="shared" si="117"/>
        <v>0</v>
      </c>
      <c r="S228" s="167">
        <f t="shared" si="121"/>
        <v>0</v>
      </c>
      <c r="T228" s="93" t="str">
        <f t="shared" si="106"/>
        <v xml:space="preserve"> </v>
      </c>
      <c r="U228" s="164">
        <f t="shared" ref="U228:U292" si="125">IF(V228&gt;0,$E228," ")</f>
        <v>25</v>
      </c>
      <c r="V228" s="165">
        <f t="shared" si="122"/>
        <v>22</v>
      </c>
      <c r="W228" s="166">
        <f t="shared" si="123"/>
        <v>25</v>
      </c>
      <c r="X228" s="167">
        <f t="shared" si="124"/>
        <v>383</v>
      </c>
      <c r="Y228" s="167">
        <f t="shared" si="118"/>
        <v>2</v>
      </c>
      <c r="Z228" s="168">
        <f t="shared" si="119"/>
        <v>2.9501771874999996</v>
      </c>
    </row>
    <row r="229" spans="1:26" s="203" customFormat="1" ht="12.75" hidden="1">
      <c r="A229" s="189">
        <v>9</v>
      </c>
      <c r="B229" s="190" t="s">
        <v>279</v>
      </c>
      <c r="C229" s="191" t="s">
        <v>290</v>
      </c>
      <c r="D229" s="76" t="s">
        <v>17</v>
      </c>
      <c r="E229" s="76">
        <v>25</v>
      </c>
      <c r="F229" s="261">
        <v>3880</v>
      </c>
      <c r="G229" s="261">
        <v>4</v>
      </c>
      <c r="H229" s="194">
        <f t="shared" si="113"/>
        <v>60.371563249999994</v>
      </c>
      <c r="I229" s="195">
        <f t="shared" si="114"/>
        <v>25</v>
      </c>
      <c r="J229" s="196">
        <f t="shared" si="115"/>
        <v>8120</v>
      </c>
      <c r="K229" s="196">
        <f t="shared" si="116"/>
        <v>4</v>
      </c>
      <c r="L229" s="197">
        <f t="shared" si="107"/>
        <v>125.09367499999999</v>
      </c>
      <c r="M229" s="195"/>
      <c r="N229" s="196"/>
      <c r="O229" s="197"/>
      <c r="P229" s="194"/>
      <c r="Q229" s="166" t="str">
        <f t="shared" si="120"/>
        <v xml:space="preserve"> </v>
      </c>
      <c r="R229" s="167">
        <f t="shared" si="117"/>
        <v>0</v>
      </c>
      <c r="S229" s="167">
        <f t="shared" si="121"/>
        <v>0</v>
      </c>
      <c r="T229" s="93" t="str">
        <f t="shared" si="106"/>
        <v xml:space="preserve"> </v>
      </c>
      <c r="U229" s="164">
        <f t="shared" si="125"/>
        <v>25</v>
      </c>
      <c r="V229" s="165">
        <f t="shared" si="122"/>
        <v>40</v>
      </c>
      <c r="W229" s="166">
        <f t="shared" si="123"/>
        <v>25</v>
      </c>
      <c r="X229" s="167">
        <f t="shared" si="124"/>
        <v>250</v>
      </c>
      <c r="Y229" s="167">
        <f t="shared" si="118"/>
        <v>4</v>
      </c>
      <c r="Z229" s="168">
        <f t="shared" si="119"/>
        <v>3.8514062499999997</v>
      </c>
    </row>
    <row r="230" spans="1:26" s="203" customFormat="1" ht="12.75" hidden="1">
      <c r="A230" s="189">
        <v>1</v>
      </c>
      <c r="B230" s="190" t="s">
        <v>280</v>
      </c>
      <c r="C230" s="191" t="s">
        <v>291</v>
      </c>
      <c r="D230" s="76" t="s">
        <v>17</v>
      </c>
      <c r="E230" s="76">
        <v>12</v>
      </c>
      <c r="F230" s="261">
        <v>7295</v>
      </c>
      <c r="G230" s="261">
        <v>2</v>
      </c>
      <c r="H230" s="194">
        <f t="shared" si="113"/>
        <v>13.0761071676</v>
      </c>
      <c r="I230" s="195" t="str">
        <f t="shared" si="114"/>
        <v xml:space="preserve"> </v>
      </c>
      <c r="J230" s="196">
        <f t="shared" si="115"/>
        <v>0</v>
      </c>
      <c r="K230" s="196">
        <f t="shared" si="116"/>
        <v>0</v>
      </c>
      <c r="L230" s="197" t="str">
        <f t="shared" si="107"/>
        <v xml:space="preserve"> </v>
      </c>
      <c r="M230" s="195"/>
      <c r="N230" s="196"/>
      <c r="O230" s="197"/>
      <c r="P230" s="194"/>
      <c r="Q230" s="166" t="str">
        <f t="shared" si="120"/>
        <v xml:space="preserve"> </v>
      </c>
      <c r="R230" s="167">
        <f t="shared" si="117"/>
        <v>0</v>
      </c>
      <c r="S230" s="167">
        <f t="shared" si="121"/>
        <v>0</v>
      </c>
      <c r="T230" s="93" t="str">
        <f t="shared" si="106"/>
        <v xml:space="preserve"> </v>
      </c>
      <c r="U230" s="164" t="str">
        <f t="shared" si="125"/>
        <v xml:space="preserve"> </v>
      </c>
      <c r="V230" s="165">
        <f t="shared" si="122"/>
        <v>0</v>
      </c>
      <c r="W230" s="166" t="str">
        <f t="shared" si="123"/>
        <v xml:space="preserve"> </v>
      </c>
      <c r="X230" s="167">
        <f t="shared" si="124"/>
        <v>0</v>
      </c>
      <c r="Y230" s="167">
        <f t="shared" si="118"/>
        <v>0</v>
      </c>
      <c r="Z230" s="168" t="str">
        <f t="shared" si="119"/>
        <v xml:space="preserve"> </v>
      </c>
    </row>
    <row r="231" spans="1:26" s="203" customFormat="1" ht="12.75" hidden="1">
      <c r="A231" s="189">
        <v>2</v>
      </c>
      <c r="B231" s="190" t="s">
        <v>280</v>
      </c>
      <c r="C231" s="191" t="s">
        <v>291</v>
      </c>
      <c r="D231" s="76" t="s">
        <v>17</v>
      </c>
      <c r="E231" s="76">
        <v>12</v>
      </c>
      <c r="F231" s="261">
        <v>7850</v>
      </c>
      <c r="G231" s="261">
        <v>4</v>
      </c>
      <c r="H231" s="194">
        <f t="shared" si="113"/>
        <v>28.141861895999998</v>
      </c>
      <c r="I231" s="195" t="str">
        <f t="shared" si="114"/>
        <v xml:space="preserve"> </v>
      </c>
      <c r="J231" s="196">
        <f t="shared" si="115"/>
        <v>0</v>
      </c>
      <c r="K231" s="196">
        <f t="shared" si="116"/>
        <v>0</v>
      </c>
      <c r="L231" s="197" t="str">
        <f t="shared" si="107"/>
        <v xml:space="preserve"> </v>
      </c>
      <c r="M231" s="195"/>
      <c r="N231" s="196"/>
      <c r="O231" s="197"/>
      <c r="P231" s="194"/>
      <c r="Q231" s="166" t="str">
        <f t="shared" si="120"/>
        <v xml:space="preserve"> </v>
      </c>
      <c r="R231" s="167">
        <f t="shared" si="117"/>
        <v>0</v>
      </c>
      <c r="S231" s="167">
        <f t="shared" si="121"/>
        <v>0</v>
      </c>
      <c r="T231" s="93" t="str">
        <f t="shared" si="106"/>
        <v xml:space="preserve"> </v>
      </c>
      <c r="U231" s="164" t="str">
        <f t="shared" si="125"/>
        <v xml:space="preserve"> </v>
      </c>
      <c r="V231" s="165">
        <f t="shared" si="122"/>
        <v>0</v>
      </c>
      <c r="W231" s="166" t="str">
        <f t="shared" si="123"/>
        <v xml:space="preserve"> </v>
      </c>
      <c r="X231" s="167">
        <f t="shared" si="124"/>
        <v>0</v>
      </c>
      <c r="Y231" s="167">
        <f t="shared" si="118"/>
        <v>0</v>
      </c>
      <c r="Z231" s="168" t="str">
        <f t="shared" si="119"/>
        <v xml:space="preserve"> </v>
      </c>
    </row>
    <row r="232" spans="1:26" s="203" customFormat="1" ht="12.75" hidden="1">
      <c r="A232" s="189">
        <v>3</v>
      </c>
      <c r="B232" s="190" t="s">
        <v>280</v>
      </c>
      <c r="C232" s="191" t="s">
        <v>291</v>
      </c>
      <c r="D232" s="76" t="s">
        <v>17</v>
      </c>
      <c r="E232" s="76">
        <v>12</v>
      </c>
      <c r="F232" s="261">
        <v>8300</v>
      </c>
      <c r="G232" s="261">
        <v>2</v>
      </c>
      <c r="H232" s="194">
        <f t="shared" si="113"/>
        <v>14.877544823999997</v>
      </c>
      <c r="I232" s="195" t="str">
        <f t="shared" si="114"/>
        <v xml:space="preserve"> </v>
      </c>
      <c r="J232" s="196">
        <f t="shared" si="115"/>
        <v>0</v>
      </c>
      <c r="K232" s="196">
        <f t="shared" si="116"/>
        <v>0</v>
      </c>
      <c r="L232" s="197" t="str">
        <f t="shared" si="107"/>
        <v xml:space="preserve"> </v>
      </c>
      <c r="M232" s="195"/>
      <c r="N232" s="196"/>
      <c r="O232" s="197"/>
      <c r="P232" s="194"/>
      <c r="Q232" s="166" t="str">
        <f t="shared" si="120"/>
        <v xml:space="preserve"> </v>
      </c>
      <c r="R232" s="167">
        <f t="shared" si="117"/>
        <v>0</v>
      </c>
      <c r="S232" s="167">
        <f t="shared" si="121"/>
        <v>0</v>
      </c>
      <c r="T232" s="93" t="str">
        <f t="shared" si="106"/>
        <v xml:space="preserve"> </v>
      </c>
      <c r="U232" s="164" t="str">
        <f t="shared" si="125"/>
        <v xml:space="preserve"> </v>
      </c>
      <c r="V232" s="165">
        <f t="shared" si="122"/>
        <v>0</v>
      </c>
      <c r="W232" s="166" t="str">
        <f t="shared" si="123"/>
        <v xml:space="preserve"> </v>
      </c>
      <c r="X232" s="167">
        <f t="shared" si="124"/>
        <v>0</v>
      </c>
      <c r="Y232" s="167">
        <f t="shared" si="118"/>
        <v>0</v>
      </c>
      <c r="Z232" s="168" t="str">
        <f t="shared" si="119"/>
        <v xml:space="preserve"> </v>
      </c>
    </row>
    <row r="233" spans="1:26" s="203" customFormat="1" ht="12.75" hidden="1">
      <c r="A233" s="189">
        <v>4</v>
      </c>
      <c r="B233" s="190" t="s">
        <v>280</v>
      </c>
      <c r="C233" s="191" t="s">
        <v>291</v>
      </c>
      <c r="D233" s="76" t="s">
        <v>17</v>
      </c>
      <c r="E233" s="76">
        <v>20</v>
      </c>
      <c r="F233" s="261">
        <v>10500</v>
      </c>
      <c r="G233" s="261">
        <v>8</v>
      </c>
      <c r="H233" s="194">
        <f t="shared" si="113"/>
        <v>209.12211599999998</v>
      </c>
      <c r="I233" s="195">
        <f t="shared" si="114"/>
        <v>20</v>
      </c>
      <c r="J233" s="196">
        <f t="shared" si="115"/>
        <v>1500</v>
      </c>
      <c r="K233" s="196">
        <f t="shared" si="116"/>
        <v>8</v>
      </c>
      <c r="L233" s="197">
        <f t="shared" si="107"/>
        <v>29.578799999999998</v>
      </c>
      <c r="M233" s="195"/>
      <c r="N233" s="196"/>
      <c r="O233" s="197"/>
      <c r="P233" s="194"/>
      <c r="Q233" s="166" t="str">
        <f t="shared" si="120"/>
        <v xml:space="preserve"> </v>
      </c>
      <c r="R233" s="167">
        <f t="shared" si="117"/>
        <v>0</v>
      </c>
      <c r="S233" s="167">
        <f t="shared" si="121"/>
        <v>0</v>
      </c>
      <c r="T233" s="93" t="str">
        <f t="shared" si="106"/>
        <v xml:space="preserve"> </v>
      </c>
      <c r="U233" s="164">
        <f t="shared" si="125"/>
        <v>20</v>
      </c>
      <c r="V233" s="165">
        <f t="shared" si="122"/>
        <v>16</v>
      </c>
      <c r="W233" s="166">
        <f t="shared" si="123"/>
        <v>20</v>
      </c>
      <c r="X233" s="167">
        <f t="shared" si="124"/>
        <v>300</v>
      </c>
      <c r="Y233" s="167">
        <f t="shared" si="118"/>
        <v>8</v>
      </c>
      <c r="Z233" s="168">
        <f t="shared" si="119"/>
        <v>5.9157599999999997</v>
      </c>
    </row>
    <row r="234" spans="1:26" s="203" customFormat="1" ht="12.75" hidden="1">
      <c r="A234" s="189">
        <v>5</v>
      </c>
      <c r="B234" s="190" t="s">
        <v>280</v>
      </c>
      <c r="C234" s="191" t="s">
        <v>291</v>
      </c>
      <c r="D234" s="76" t="s">
        <v>17</v>
      </c>
      <c r="E234" s="76">
        <v>20</v>
      </c>
      <c r="F234" s="261">
        <v>10850</v>
      </c>
      <c r="G234" s="261">
        <v>10</v>
      </c>
      <c r="H234" s="194">
        <f t="shared" si="113"/>
        <v>270.11606649999999</v>
      </c>
      <c r="I234" s="195">
        <f t="shared" si="114"/>
        <v>20</v>
      </c>
      <c r="J234" s="196">
        <f t="shared" si="115"/>
        <v>1150</v>
      </c>
      <c r="K234" s="196">
        <f t="shared" si="116"/>
        <v>10</v>
      </c>
      <c r="L234" s="197">
        <f t="shared" si="107"/>
        <v>28.346349999999994</v>
      </c>
      <c r="M234" s="195"/>
      <c r="N234" s="196"/>
      <c r="O234" s="197"/>
      <c r="P234" s="194"/>
      <c r="Q234" s="166" t="str">
        <f t="shared" si="120"/>
        <v xml:space="preserve"> </v>
      </c>
      <c r="R234" s="167">
        <f t="shared" si="117"/>
        <v>0</v>
      </c>
      <c r="S234" s="167">
        <f t="shared" si="121"/>
        <v>0</v>
      </c>
      <c r="T234" s="93" t="str">
        <f t="shared" si="106"/>
        <v xml:space="preserve"> </v>
      </c>
      <c r="U234" s="164">
        <f t="shared" si="125"/>
        <v>20</v>
      </c>
      <c r="V234" s="165">
        <f t="shared" si="122"/>
        <v>10</v>
      </c>
      <c r="W234" s="166">
        <f t="shared" si="123"/>
        <v>20</v>
      </c>
      <c r="X234" s="167">
        <f t="shared" si="124"/>
        <v>550</v>
      </c>
      <c r="Y234" s="167">
        <f t="shared" si="118"/>
        <v>10</v>
      </c>
      <c r="Z234" s="168">
        <f t="shared" si="119"/>
        <v>13.556949999999999</v>
      </c>
    </row>
    <row r="235" spans="1:26" s="203" customFormat="1" ht="12.75" hidden="1">
      <c r="A235" s="189">
        <v>6</v>
      </c>
      <c r="B235" s="190" t="s">
        <v>280</v>
      </c>
      <c r="C235" s="191" t="s">
        <v>291</v>
      </c>
      <c r="D235" s="76" t="s">
        <v>17</v>
      </c>
      <c r="E235" s="76">
        <v>20</v>
      </c>
      <c r="F235" s="261">
        <v>10950</v>
      </c>
      <c r="G235" s="261">
        <v>10</v>
      </c>
      <c r="H235" s="194">
        <f t="shared" si="113"/>
        <v>272.6056155</v>
      </c>
      <c r="I235" s="195">
        <f t="shared" si="114"/>
        <v>20</v>
      </c>
      <c r="J235" s="196">
        <f t="shared" si="115"/>
        <v>1050</v>
      </c>
      <c r="K235" s="196">
        <f t="shared" si="116"/>
        <v>10</v>
      </c>
      <c r="L235" s="197">
        <f t="shared" si="107"/>
        <v>25.881450000000001</v>
      </c>
      <c r="M235" s="195"/>
      <c r="N235" s="196"/>
      <c r="O235" s="197"/>
      <c r="P235" s="194"/>
      <c r="Q235" s="166" t="str">
        <f t="shared" si="120"/>
        <v xml:space="preserve"> </v>
      </c>
      <c r="R235" s="167">
        <f t="shared" si="117"/>
        <v>0</v>
      </c>
      <c r="S235" s="167">
        <f t="shared" si="121"/>
        <v>0</v>
      </c>
      <c r="T235" s="93" t="str">
        <f t="shared" si="106"/>
        <v xml:space="preserve"> </v>
      </c>
      <c r="U235" s="164">
        <f t="shared" si="125"/>
        <v>20</v>
      </c>
      <c r="V235" s="165">
        <f t="shared" si="122"/>
        <v>10</v>
      </c>
      <c r="W235" s="166">
        <f t="shared" si="123"/>
        <v>20</v>
      </c>
      <c r="X235" s="167">
        <f t="shared" si="124"/>
        <v>450</v>
      </c>
      <c r="Y235" s="167">
        <f t="shared" si="118"/>
        <v>10</v>
      </c>
      <c r="Z235" s="168">
        <f t="shared" si="119"/>
        <v>11.09205</v>
      </c>
    </row>
    <row r="236" spans="1:26" s="203" customFormat="1" ht="12.75" hidden="1">
      <c r="A236" s="189">
        <v>7</v>
      </c>
      <c r="B236" s="190" t="s">
        <v>280</v>
      </c>
      <c r="C236" s="191" t="s">
        <v>291</v>
      </c>
      <c r="D236" s="76" t="s">
        <v>17</v>
      </c>
      <c r="E236" s="76">
        <v>20</v>
      </c>
      <c r="F236" s="261">
        <v>11650</v>
      </c>
      <c r="G236" s="261">
        <v>4</v>
      </c>
      <c r="H236" s="194">
        <f t="shared" si="113"/>
        <v>116.01298339999998</v>
      </c>
      <c r="I236" s="195" t="str">
        <f t="shared" si="114"/>
        <v xml:space="preserve"> </v>
      </c>
      <c r="J236" s="196">
        <f t="shared" si="115"/>
        <v>0</v>
      </c>
      <c r="K236" s="196">
        <f t="shared" si="116"/>
        <v>0</v>
      </c>
      <c r="L236" s="197" t="str">
        <f t="shared" si="107"/>
        <v xml:space="preserve"> </v>
      </c>
      <c r="M236" s="195"/>
      <c r="N236" s="196"/>
      <c r="O236" s="197"/>
      <c r="P236" s="194"/>
      <c r="Q236" s="166">
        <f t="shared" si="120"/>
        <v>20</v>
      </c>
      <c r="R236" s="167">
        <f t="shared" si="117"/>
        <v>350</v>
      </c>
      <c r="S236" s="167">
        <f t="shared" si="121"/>
        <v>4</v>
      </c>
      <c r="T236" s="93">
        <f t="shared" si="106"/>
        <v>3.4508599999999996</v>
      </c>
      <c r="U236" s="164" t="str">
        <f t="shared" si="125"/>
        <v xml:space="preserve"> </v>
      </c>
      <c r="V236" s="165">
        <f t="shared" si="122"/>
        <v>0</v>
      </c>
      <c r="W236" s="166">
        <f t="shared" si="123"/>
        <v>20</v>
      </c>
      <c r="X236" s="167">
        <f t="shared" si="124"/>
        <v>350</v>
      </c>
      <c r="Y236" s="167">
        <f t="shared" si="118"/>
        <v>4</v>
      </c>
      <c r="Z236" s="168">
        <f t="shared" si="119"/>
        <v>3.4508599999999996</v>
      </c>
    </row>
    <row r="237" spans="1:26" s="203" customFormat="1" ht="12.75" hidden="1">
      <c r="A237" s="189">
        <v>8</v>
      </c>
      <c r="B237" s="190" t="s">
        <v>280</v>
      </c>
      <c r="C237" s="191" t="s">
        <v>291</v>
      </c>
      <c r="D237" s="76" t="s">
        <v>17</v>
      </c>
      <c r="E237" s="76">
        <v>20</v>
      </c>
      <c r="F237" s="261">
        <v>7850</v>
      </c>
      <c r="G237" s="261">
        <v>1</v>
      </c>
      <c r="H237" s="194">
        <f t="shared" si="113"/>
        <v>19.54295965</v>
      </c>
      <c r="I237" s="195"/>
      <c r="J237" s="196"/>
      <c r="K237" s="196"/>
      <c r="L237" s="197"/>
      <c r="M237" s="195">
        <v>20</v>
      </c>
      <c r="N237" s="196">
        <v>7850</v>
      </c>
      <c r="O237" s="197">
        <v>1</v>
      </c>
      <c r="P237" s="194"/>
      <c r="Q237" s="166">
        <v>20</v>
      </c>
      <c r="R237" s="167">
        <f>J223-N237</f>
        <v>500</v>
      </c>
      <c r="S237" s="167">
        <f t="shared" si="121"/>
        <v>1</v>
      </c>
      <c r="T237" s="93">
        <f t="shared" si="106"/>
        <v>1.2324499999999998</v>
      </c>
      <c r="U237" s="164" t="str">
        <f t="shared" si="125"/>
        <v xml:space="preserve"> </v>
      </c>
      <c r="V237" s="165">
        <f t="shared" si="122"/>
        <v>0</v>
      </c>
      <c r="W237" s="166">
        <f t="shared" si="123"/>
        <v>20</v>
      </c>
      <c r="X237" s="167">
        <f t="shared" si="124"/>
        <v>500</v>
      </c>
      <c r="Y237" s="167">
        <f t="shared" si="118"/>
        <v>1</v>
      </c>
      <c r="Z237" s="168">
        <f t="shared" si="119"/>
        <v>1.2324499999999998</v>
      </c>
    </row>
    <row r="238" spans="1:26" s="203" customFormat="1" ht="12.75" hidden="1">
      <c r="A238" s="189">
        <v>9</v>
      </c>
      <c r="B238" s="190" t="s">
        <v>280</v>
      </c>
      <c r="C238" s="191" t="s">
        <v>291</v>
      </c>
      <c r="D238" s="76" t="s">
        <v>17</v>
      </c>
      <c r="E238" s="76">
        <v>20</v>
      </c>
      <c r="F238" s="261">
        <v>7950</v>
      </c>
      <c r="G238" s="261">
        <v>3</v>
      </c>
      <c r="H238" s="194">
        <f t="shared" si="113"/>
        <v>59.375743649999997</v>
      </c>
      <c r="I238" s="195"/>
      <c r="J238" s="196"/>
      <c r="K238" s="196"/>
      <c r="L238" s="197"/>
      <c r="M238" s="195">
        <v>20</v>
      </c>
      <c r="N238" s="196">
        <v>7950</v>
      </c>
      <c r="O238" s="197">
        <v>3</v>
      </c>
      <c r="P238" s="194"/>
      <c r="Q238" s="166">
        <v>20</v>
      </c>
      <c r="R238" s="167">
        <f>J224-N238</f>
        <v>400</v>
      </c>
      <c r="S238" s="167">
        <f t="shared" si="121"/>
        <v>3</v>
      </c>
      <c r="T238" s="93">
        <f t="shared" si="106"/>
        <v>2.9578799999999998</v>
      </c>
      <c r="U238" s="164" t="str">
        <f t="shared" si="125"/>
        <v xml:space="preserve"> </v>
      </c>
      <c r="V238" s="165">
        <f t="shared" si="122"/>
        <v>0</v>
      </c>
      <c r="W238" s="166">
        <f t="shared" si="123"/>
        <v>20</v>
      </c>
      <c r="X238" s="167">
        <f t="shared" si="124"/>
        <v>400</v>
      </c>
      <c r="Y238" s="167">
        <f t="shared" si="118"/>
        <v>3</v>
      </c>
      <c r="Z238" s="168">
        <f t="shared" si="119"/>
        <v>2.9578799999999998</v>
      </c>
    </row>
    <row r="239" spans="1:26" s="203" customFormat="1" ht="12.75" hidden="1">
      <c r="A239" s="189">
        <v>10</v>
      </c>
      <c r="B239" s="190" t="s">
        <v>280</v>
      </c>
      <c r="C239" s="191" t="s">
        <v>291</v>
      </c>
      <c r="D239" s="76" t="s">
        <v>17</v>
      </c>
      <c r="E239" s="76">
        <v>20</v>
      </c>
      <c r="F239" s="261">
        <v>8400</v>
      </c>
      <c r="G239" s="261">
        <v>2</v>
      </c>
      <c r="H239" s="194">
        <f t="shared" si="113"/>
        <v>41.824423199999998</v>
      </c>
      <c r="I239" s="195">
        <f t="shared" si="114"/>
        <v>20</v>
      </c>
      <c r="J239" s="273">
        <f t="shared" si="115"/>
        <v>3600</v>
      </c>
      <c r="K239" s="273">
        <f t="shared" si="116"/>
        <v>2</v>
      </c>
      <c r="L239" s="197">
        <f t="shared" ref="L239:L270" si="126">IF(J239&gt;0,$E239*$E239*J239*3.14/4*0.00000785*K239," ")</f>
        <v>17.74728</v>
      </c>
      <c r="M239" s="195"/>
      <c r="N239" s="196"/>
      <c r="O239" s="197"/>
      <c r="P239" s="194"/>
      <c r="Q239" s="166" t="str">
        <f>IF(R239&gt;0,E239," ")</f>
        <v xml:space="preserve"> </v>
      </c>
      <c r="R239" s="167">
        <f t="shared" si="117"/>
        <v>0</v>
      </c>
      <c r="S239" s="167">
        <f t="shared" si="121"/>
        <v>0</v>
      </c>
      <c r="T239" s="93" t="str">
        <f t="shared" si="106"/>
        <v xml:space="preserve"> </v>
      </c>
      <c r="U239" s="164">
        <f t="shared" si="125"/>
        <v>20</v>
      </c>
      <c r="V239" s="165">
        <f t="shared" si="122"/>
        <v>12</v>
      </c>
      <c r="W239" s="166" t="str">
        <f t="shared" si="123"/>
        <v xml:space="preserve"> </v>
      </c>
      <c r="X239" s="167">
        <f t="shared" si="124"/>
        <v>0</v>
      </c>
      <c r="Y239" s="167">
        <f t="shared" si="118"/>
        <v>0</v>
      </c>
      <c r="Z239" s="168" t="str">
        <f t="shared" si="119"/>
        <v xml:space="preserve"> </v>
      </c>
    </row>
    <row r="240" spans="1:26" s="203" customFormat="1" ht="12.75" hidden="1">
      <c r="A240" s="189">
        <v>10</v>
      </c>
      <c r="B240" s="190" t="s">
        <v>280</v>
      </c>
      <c r="C240" s="191"/>
      <c r="D240" s="76"/>
      <c r="E240" s="76">
        <v>20</v>
      </c>
      <c r="F240" s="261">
        <v>8400</v>
      </c>
      <c r="G240" s="261">
        <v>2</v>
      </c>
      <c r="H240" s="194">
        <f t="shared" si="113"/>
        <v>41.824423199999998</v>
      </c>
      <c r="I240" s="195">
        <f t="shared" si="114"/>
        <v>20</v>
      </c>
      <c r="J240" s="273">
        <f t="shared" si="115"/>
        <v>3600</v>
      </c>
      <c r="K240" s="273">
        <v>2</v>
      </c>
      <c r="L240" s="197">
        <f t="shared" si="126"/>
        <v>17.74728</v>
      </c>
      <c r="M240" s="195"/>
      <c r="N240" s="196"/>
      <c r="O240" s="197"/>
      <c r="P240" s="194"/>
      <c r="Q240" s="166"/>
      <c r="R240" s="167"/>
      <c r="S240" s="167"/>
      <c r="T240" s="93"/>
      <c r="U240" s="164"/>
      <c r="V240" s="165"/>
      <c r="W240" s="166"/>
      <c r="X240" s="167"/>
      <c r="Y240" s="167"/>
      <c r="Z240" s="168"/>
    </row>
    <row r="241" spans="1:26" s="203" customFormat="1" ht="12.75" hidden="1">
      <c r="A241" s="189">
        <v>11</v>
      </c>
      <c r="B241" s="190" t="s">
        <v>280</v>
      </c>
      <c r="C241" s="191" t="s">
        <v>291</v>
      </c>
      <c r="D241" s="76" t="s">
        <v>17</v>
      </c>
      <c r="E241" s="76">
        <v>20</v>
      </c>
      <c r="F241" s="261">
        <v>8450</v>
      </c>
      <c r="G241" s="261">
        <v>8</v>
      </c>
      <c r="H241" s="194">
        <f t="shared" si="113"/>
        <v>168.2935124</v>
      </c>
      <c r="I241" s="195">
        <f t="shared" si="114"/>
        <v>20</v>
      </c>
      <c r="J241" s="273">
        <f t="shared" si="115"/>
        <v>3550</v>
      </c>
      <c r="K241" s="273">
        <f t="shared" si="116"/>
        <v>8</v>
      </c>
      <c r="L241" s="197">
        <f t="shared" si="126"/>
        <v>70.003159999999994</v>
      </c>
      <c r="M241" s="195"/>
      <c r="N241" s="196"/>
      <c r="O241" s="197"/>
      <c r="P241" s="194"/>
      <c r="Q241" s="166" t="str">
        <f t="shared" ref="Q241:Q272" si="127">IF(R241&gt;0,E241," ")</f>
        <v xml:space="preserve"> </v>
      </c>
      <c r="R241" s="167">
        <f t="shared" si="117"/>
        <v>0</v>
      </c>
      <c r="S241" s="167">
        <f t="shared" ref="S241:S304" si="128">IF(R241&gt;0,G241,0)</f>
        <v>0</v>
      </c>
      <c r="T241" s="93" t="str">
        <f t="shared" si="106"/>
        <v xml:space="preserve"> </v>
      </c>
      <c r="U241" s="164">
        <f t="shared" si="125"/>
        <v>20</v>
      </c>
      <c r="V241" s="165">
        <f t="shared" ref="V241:V272" si="129">IF($E241=25,IF(J241&gt;0, INT(J241/787)*K241,0),IF($E241=20,IF(J241&gt;0, INT(J241/600)*K241,0),IF($E241=16,IF(J241&gt;0, INT(J241/475)*K241,0),0)))</f>
        <v>40</v>
      </c>
      <c r="W241" s="166">
        <f t="shared" ref="W241:W304" si="130">IF(X241&gt;0,E241," ")</f>
        <v>20</v>
      </c>
      <c r="X241" s="167">
        <f t="shared" ref="X241:X272" si="131">IF(R241&gt;0,R241,IF(U241=25,J241-((V241/K241)*787),IF(U241=20,J241-((V241/K241)*600),IF(U241=16,J241-((V241/K241)*475),0))))</f>
        <v>550</v>
      </c>
      <c r="Y241" s="167">
        <f t="shared" si="118"/>
        <v>8</v>
      </c>
      <c r="Z241" s="168">
        <f t="shared" si="119"/>
        <v>10.845559999999999</v>
      </c>
    </row>
    <row r="242" spans="1:26" s="203" customFormat="1" ht="12.75" hidden="1">
      <c r="A242" s="189">
        <v>12</v>
      </c>
      <c r="B242" s="190" t="s">
        <v>280</v>
      </c>
      <c r="C242" s="191" t="s">
        <v>291</v>
      </c>
      <c r="D242" s="76" t="s">
        <v>17</v>
      </c>
      <c r="E242" s="76">
        <v>20</v>
      </c>
      <c r="F242" s="261">
        <v>8650</v>
      </c>
      <c r="G242" s="261">
        <v>1</v>
      </c>
      <c r="H242" s="194">
        <f t="shared" si="113"/>
        <v>21.534598849999998</v>
      </c>
      <c r="I242" s="195">
        <f t="shared" si="114"/>
        <v>20</v>
      </c>
      <c r="J242" s="196">
        <f t="shared" si="115"/>
        <v>3350</v>
      </c>
      <c r="K242" s="196">
        <f t="shared" si="116"/>
        <v>1</v>
      </c>
      <c r="L242" s="197">
        <f t="shared" si="126"/>
        <v>8.2574149999999999</v>
      </c>
      <c r="M242" s="195"/>
      <c r="N242" s="196"/>
      <c r="O242" s="197"/>
      <c r="P242" s="194"/>
      <c r="Q242" s="166" t="str">
        <f t="shared" si="127"/>
        <v xml:space="preserve"> </v>
      </c>
      <c r="R242" s="167">
        <f t="shared" si="117"/>
        <v>0</v>
      </c>
      <c r="S242" s="167">
        <f t="shared" si="128"/>
        <v>0</v>
      </c>
      <c r="T242" s="93" t="str">
        <f t="shared" si="106"/>
        <v xml:space="preserve"> </v>
      </c>
      <c r="U242" s="164">
        <f t="shared" si="125"/>
        <v>20</v>
      </c>
      <c r="V242" s="165">
        <f t="shared" si="129"/>
        <v>5</v>
      </c>
      <c r="W242" s="166">
        <f t="shared" si="130"/>
        <v>20</v>
      </c>
      <c r="X242" s="167">
        <f t="shared" si="131"/>
        <v>350</v>
      </c>
      <c r="Y242" s="167">
        <f t="shared" si="118"/>
        <v>1</v>
      </c>
      <c r="Z242" s="168">
        <f t="shared" si="119"/>
        <v>0.8627149999999999</v>
      </c>
    </row>
    <row r="243" spans="1:26" s="203" customFormat="1" ht="12.75" hidden="1">
      <c r="A243" s="189">
        <v>13</v>
      </c>
      <c r="B243" s="190" t="s">
        <v>280</v>
      </c>
      <c r="C243" s="191" t="s">
        <v>291</v>
      </c>
      <c r="D243" s="76" t="s">
        <v>17</v>
      </c>
      <c r="E243" s="76">
        <v>20</v>
      </c>
      <c r="F243" s="261">
        <v>8900</v>
      </c>
      <c r="G243" s="261">
        <v>1</v>
      </c>
      <c r="H243" s="194">
        <f t="shared" si="113"/>
        <v>22.156986100000001</v>
      </c>
      <c r="I243" s="195">
        <f t="shared" si="114"/>
        <v>20</v>
      </c>
      <c r="J243" s="196">
        <f t="shared" si="115"/>
        <v>3100</v>
      </c>
      <c r="K243" s="196">
        <f t="shared" si="116"/>
        <v>1</v>
      </c>
      <c r="L243" s="197">
        <f t="shared" si="126"/>
        <v>7.641189999999999</v>
      </c>
      <c r="M243" s="195"/>
      <c r="N243" s="196"/>
      <c r="O243" s="197"/>
      <c r="P243" s="194"/>
      <c r="Q243" s="166" t="str">
        <f t="shared" si="127"/>
        <v xml:space="preserve"> </v>
      </c>
      <c r="R243" s="167">
        <f t="shared" si="117"/>
        <v>0</v>
      </c>
      <c r="S243" s="167">
        <f t="shared" si="128"/>
        <v>0</v>
      </c>
      <c r="T243" s="93" t="str">
        <f t="shared" si="106"/>
        <v xml:space="preserve"> </v>
      </c>
      <c r="U243" s="164">
        <f t="shared" si="125"/>
        <v>20</v>
      </c>
      <c r="V243" s="165">
        <f t="shared" si="129"/>
        <v>5</v>
      </c>
      <c r="W243" s="166">
        <f t="shared" si="130"/>
        <v>20</v>
      </c>
      <c r="X243" s="167">
        <f t="shared" si="131"/>
        <v>100</v>
      </c>
      <c r="Y243" s="167">
        <f t="shared" si="118"/>
        <v>1</v>
      </c>
      <c r="Z243" s="168">
        <f t="shared" si="119"/>
        <v>0.24648999999999999</v>
      </c>
    </row>
    <row r="244" spans="1:26" s="203" customFormat="1" ht="12.75" hidden="1">
      <c r="A244" s="189">
        <v>14</v>
      </c>
      <c r="B244" s="190" t="s">
        <v>280</v>
      </c>
      <c r="C244" s="191" t="s">
        <v>291</v>
      </c>
      <c r="D244" s="76" t="s">
        <v>17</v>
      </c>
      <c r="E244" s="76">
        <v>20</v>
      </c>
      <c r="F244" s="261">
        <v>8950</v>
      </c>
      <c r="G244" s="261">
        <v>2</v>
      </c>
      <c r="H244" s="194">
        <f t="shared" si="113"/>
        <v>44.562927099999996</v>
      </c>
      <c r="I244" s="195">
        <f t="shared" si="114"/>
        <v>20</v>
      </c>
      <c r="J244" s="273">
        <f t="shared" si="115"/>
        <v>3050</v>
      </c>
      <c r="K244" s="273">
        <f t="shared" si="116"/>
        <v>2</v>
      </c>
      <c r="L244" s="197">
        <f t="shared" si="126"/>
        <v>15.035889999999998</v>
      </c>
      <c r="M244" s="195"/>
      <c r="N244" s="196"/>
      <c r="O244" s="197"/>
      <c r="P244" s="194"/>
      <c r="Q244" s="166" t="str">
        <f t="shared" si="127"/>
        <v xml:space="preserve"> </v>
      </c>
      <c r="R244" s="167">
        <f t="shared" si="117"/>
        <v>0</v>
      </c>
      <c r="S244" s="167">
        <f t="shared" si="128"/>
        <v>0</v>
      </c>
      <c r="T244" s="93" t="str">
        <f t="shared" si="106"/>
        <v xml:space="preserve"> </v>
      </c>
      <c r="U244" s="164">
        <f t="shared" si="125"/>
        <v>20</v>
      </c>
      <c r="V244" s="165">
        <f t="shared" si="129"/>
        <v>10</v>
      </c>
      <c r="W244" s="166">
        <f t="shared" si="130"/>
        <v>20</v>
      </c>
      <c r="X244" s="167">
        <f t="shared" si="131"/>
        <v>50</v>
      </c>
      <c r="Y244" s="167">
        <f t="shared" si="118"/>
        <v>2</v>
      </c>
      <c r="Z244" s="168">
        <f t="shared" si="119"/>
        <v>0.24648999999999999</v>
      </c>
    </row>
    <row r="245" spans="1:26" s="203" customFormat="1" ht="12.75" hidden="1">
      <c r="A245" s="189">
        <v>15</v>
      </c>
      <c r="B245" s="190" t="s">
        <v>280</v>
      </c>
      <c r="C245" s="191" t="s">
        <v>291</v>
      </c>
      <c r="D245" s="76" t="s">
        <v>17</v>
      </c>
      <c r="E245" s="76">
        <v>25</v>
      </c>
      <c r="F245" s="261">
        <v>10950</v>
      </c>
      <c r="G245" s="261">
        <v>6</v>
      </c>
      <c r="H245" s="194">
        <f t="shared" si="113"/>
        <v>255.56776453124996</v>
      </c>
      <c r="I245" s="195">
        <f t="shared" si="114"/>
        <v>25</v>
      </c>
      <c r="J245" s="196">
        <f t="shared" si="115"/>
        <v>1050</v>
      </c>
      <c r="K245" s="196">
        <f t="shared" si="116"/>
        <v>6</v>
      </c>
      <c r="L245" s="197">
        <f t="shared" si="126"/>
        <v>24.263859374999996</v>
      </c>
      <c r="M245" s="195"/>
      <c r="N245" s="196"/>
      <c r="O245" s="197"/>
      <c r="P245" s="194"/>
      <c r="Q245" s="166" t="str">
        <f t="shared" si="127"/>
        <v xml:space="preserve"> </v>
      </c>
      <c r="R245" s="167">
        <f t="shared" si="117"/>
        <v>0</v>
      </c>
      <c r="S245" s="167">
        <f t="shared" si="128"/>
        <v>0</v>
      </c>
      <c r="T245" s="93" t="str">
        <f t="shared" si="106"/>
        <v xml:space="preserve"> </v>
      </c>
      <c r="U245" s="164">
        <f t="shared" si="125"/>
        <v>25</v>
      </c>
      <c r="V245" s="165">
        <f t="shared" si="129"/>
        <v>6</v>
      </c>
      <c r="W245" s="166">
        <f t="shared" si="130"/>
        <v>25</v>
      </c>
      <c r="X245" s="167">
        <f t="shared" si="131"/>
        <v>263</v>
      </c>
      <c r="Y245" s="167">
        <f t="shared" si="118"/>
        <v>6</v>
      </c>
      <c r="Z245" s="168">
        <f t="shared" si="119"/>
        <v>6.0775190625000004</v>
      </c>
    </row>
    <row r="246" spans="1:26" s="203" customFormat="1" ht="12.75" hidden="1">
      <c r="A246" s="189">
        <v>16</v>
      </c>
      <c r="B246" s="190" t="s">
        <v>280</v>
      </c>
      <c r="C246" s="191" t="s">
        <v>291</v>
      </c>
      <c r="D246" s="76" t="s">
        <v>17</v>
      </c>
      <c r="E246" s="76">
        <v>25</v>
      </c>
      <c r="F246" s="261">
        <v>11700</v>
      </c>
      <c r="G246" s="261">
        <v>2</v>
      </c>
      <c r="H246" s="194">
        <f t="shared" si="113"/>
        <v>91.024135312500007</v>
      </c>
      <c r="I246" s="195" t="str">
        <f t="shared" si="114"/>
        <v xml:space="preserve"> </v>
      </c>
      <c r="J246" s="196">
        <f t="shared" si="115"/>
        <v>0</v>
      </c>
      <c r="K246" s="196">
        <f t="shared" si="116"/>
        <v>0</v>
      </c>
      <c r="L246" s="197" t="str">
        <f t="shared" si="126"/>
        <v xml:space="preserve"> </v>
      </c>
      <c r="M246" s="195"/>
      <c r="N246" s="196"/>
      <c r="O246" s="197"/>
      <c r="P246" s="194"/>
      <c r="Q246" s="166">
        <f t="shared" si="127"/>
        <v>25</v>
      </c>
      <c r="R246" s="167">
        <f t="shared" si="117"/>
        <v>300</v>
      </c>
      <c r="S246" s="167">
        <f t="shared" si="128"/>
        <v>2</v>
      </c>
      <c r="T246" s="93">
        <f t="shared" si="106"/>
        <v>2.3108437499999996</v>
      </c>
      <c r="U246" s="164" t="str">
        <f t="shared" si="125"/>
        <v xml:space="preserve"> </v>
      </c>
      <c r="V246" s="165">
        <f t="shared" si="129"/>
        <v>0</v>
      </c>
      <c r="W246" s="166">
        <f t="shared" si="130"/>
        <v>25</v>
      </c>
      <c r="X246" s="167">
        <f t="shared" si="131"/>
        <v>300</v>
      </c>
      <c r="Y246" s="167">
        <f t="shared" si="118"/>
        <v>2</v>
      </c>
      <c r="Z246" s="168">
        <f t="shared" si="119"/>
        <v>2.3108437499999996</v>
      </c>
    </row>
    <row r="247" spans="1:26" s="203" customFormat="1" ht="12.75" hidden="1">
      <c r="A247" s="189">
        <v>17</v>
      </c>
      <c r="B247" s="190" t="s">
        <v>280</v>
      </c>
      <c r="C247" s="191" t="s">
        <v>291</v>
      </c>
      <c r="D247" s="76" t="s">
        <v>17</v>
      </c>
      <c r="E247" s="76">
        <v>25</v>
      </c>
      <c r="F247" s="261">
        <v>8500</v>
      </c>
      <c r="G247" s="261">
        <v>4</v>
      </c>
      <c r="H247" s="194">
        <f t="shared" si="113"/>
        <v>132.257290625</v>
      </c>
      <c r="I247" s="195">
        <f t="shared" si="114"/>
        <v>25</v>
      </c>
      <c r="J247" s="196">
        <f t="shared" si="115"/>
        <v>3500</v>
      </c>
      <c r="K247" s="196">
        <f t="shared" si="116"/>
        <v>4</v>
      </c>
      <c r="L247" s="197">
        <f t="shared" si="126"/>
        <v>53.919687499999995</v>
      </c>
      <c r="M247" s="195"/>
      <c r="N247" s="196"/>
      <c r="O247" s="197"/>
      <c r="P247" s="194"/>
      <c r="Q247" s="166" t="str">
        <f t="shared" si="127"/>
        <v xml:space="preserve"> </v>
      </c>
      <c r="R247" s="167">
        <f t="shared" si="117"/>
        <v>0</v>
      </c>
      <c r="S247" s="167">
        <f t="shared" si="128"/>
        <v>0</v>
      </c>
      <c r="T247" s="93" t="str">
        <f t="shared" si="106"/>
        <v xml:space="preserve"> </v>
      </c>
      <c r="U247" s="164">
        <f t="shared" si="125"/>
        <v>25</v>
      </c>
      <c r="V247" s="165">
        <f t="shared" si="129"/>
        <v>16</v>
      </c>
      <c r="W247" s="166">
        <f t="shared" si="130"/>
        <v>25</v>
      </c>
      <c r="X247" s="167">
        <f t="shared" si="131"/>
        <v>352</v>
      </c>
      <c r="Y247" s="167">
        <f t="shared" si="118"/>
        <v>4</v>
      </c>
      <c r="Z247" s="168">
        <f t="shared" si="119"/>
        <v>5.4227799999999995</v>
      </c>
    </row>
    <row r="248" spans="1:26" s="203" customFormat="1" ht="12.75" hidden="1">
      <c r="A248" s="189">
        <v>18</v>
      </c>
      <c r="B248" s="190" t="s">
        <v>280</v>
      </c>
      <c r="C248" s="191" t="s">
        <v>291</v>
      </c>
      <c r="D248" s="76" t="s">
        <v>17</v>
      </c>
      <c r="E248" s="76">
        <v>25</v>
      </c>
      <c r="F248" s="261">
        <v>8600</v>
      </c>
      <c r="G248" s="261">
        <v>8</v>
      </c>
      <c r="H248" s="194">
        <f t="shared" si="113"/>
        <v>267.62651749999998</v>
      </c>
      <c r="I248" s="195">
        <f t="shared" si="114"/>
        <v>25</v>
      </c>
      <c r="J248" s="196">
        <f t="shared" si="115"/>
        <v>3400</v>
      </c>
      <c r="K248" s="196">
        <f t="shared" si="116"/>
        <v>8</v>
      </c>
      <c r="L248" s="197">
        <f t="shared" si="126"/>
        <v>104.75824999999999</v>
      </c>
      <c r="M248" s="195"/>
      <c r="N248" s="196"/>
      <c r="O248" s="197"/>
      <c r="P248" s="194"/>
      <c r="Q248" s="166" t="str">
        <f t="shared" si="127"/>
        <v xml:space="preserve"> </v>
      </c>
      <c r="R248" s="167">
        <f t="shared" si="117"/>
        <v>0</v>
      </c>
      <c r="S248" s="167">
        <f t="shared" si="128"/>
        <v>0</v>
      </c>
      <c r="T248" s="93" t="str">
        <f t="shared" si="106"/>
        <v xml:space="preserve"> </v>
      </c>
      <c r="U248" s="164">
        <f t="shared" si="125"/>
        <v>25</v>
      </c>
      <c r="V248" s="165">
        <f t="shared" si="129"/>
        <v>32</v>
      </c>
      <c r="W248" s="166">
        <f t="shared" si="130"/>
        <v>25</v>
      </c>
      <c r="X248" s="167">
        <f t="shared" si="131"/>
        <v>252</v>
      </c>
      <c r="Y248" s="167">
        <f t="shared" si="118"/>
        <v>8</v>
      </c>
      <c r="Z248" s="168">
        <f t="shared" si="119"/>
        <v>7.7644349999999998</v>
      </c>
    </row>
    <row r="249" spans="1:26" s="203" customFormat="1" ht="12.75" hidden="1">
      <c r="A249" s="189">
        <v>1</v>
      </c>
      <c r="B249" s="190" t="s">
        <v>281</v>
      </c>
      <c r="C249" s="191" t="s">
        <v>282</v>
      </c>
      <c r="D249" s="76" t="s">
        <v>17</v>
      </c>
      <c r="E249" s="76">
        <v>12</v>
      </c>
      <c r="F249" s="261">
        <v>1000</v>
      </c>
      <c r="G249" s="261">
        <v>62</v>
      </c>
      <c r="H249" s="194">
        <f t="shared" si="113"/>
        <v>55.566733679999992</v>
      </c>
      <c r="I249" s="195" t="str">
        <f t="shared" si="114"/>
        <v xml:space="preserve"> </v>
      </c>
      <c r="J249" s="196">
        <f t="shared" si="115"/>
        <v>0</v>
      </c>
      <c r="K249" s="196">
        <f t="shared" si="116"/>
        <v>0</v>
      </c>
      <c r="L249" s="197" t="str">
        <f t="shared" si="126"/>
        <v xml:space="preserve"> </v>
      </c>
      <c r="M249" s="195"/>
      <c r="N249" s="196"/>
      <c r="O249" s="197"/>
      <c r="P249" s="194"/>
      <c r="Q249" s="166" t="str">
        <f t="shared" si="127"/>
        <v xml:space="preserve"> </v>
      </c>
      <c r="R249" s="167">
        <f t="shared" si="117"/>
        <v>0</v>
      </c>
      <c r="S249" s="167">
        <f t="shared" si="128"/>
        <v>0</v>
      </c>
      <c r="T249" s="93" t="str">
        <f t="shared" si="106"/>
        <v xml:space="preserve"> </v>
      </c>
      <c r="U249" s="164" t="str">
        <f t="shared" si="125"/>
        <v xml:space="preserve"> </v>
      </c>
      <c r="V249" s="165">
        <f t="shared" si="129"/>
        <v>0</v>
      </c>
      <c r="W249" s="166" t="str">
        <f t="shared" si="130"/>
        <v xml:space="preserve"> </v>
      </c>
      <c r="X249" s="167">
        <f t="shared" si="131"/>
        <v>0</v>
      </c>
      <c r="Y249" s="167">
        <f t="shared" si="118"/>
        <v>0</v>
      </c>
      <c r="Z249" s="168" t="str">
        <f t="shared" si="119"/>
        <v xml:space="preserve"> </v>
      </c>
    </row>
    <row r="250" spans="1:26" s="203" customFormat="1" ht="12.75" hidden="1">
      <c r="A250" s="189">
        <v>2</v>
      </c>
      <c r="B250" s="190" t="s">
        <v>281</v>
      </c>
      <c r="C250" s="191" t="s">
        <v>282</v>
      </c>
      <c r="D250" s="76" t="s">
        <v>17</v>
      </c>
      <c r="E250" s="76">
        <v>12</v>
      </c>
      <c r="F250" s="261">
        <v>1050</v>
      </c>
      <c r="G250" s="261">
        <v>50</v>
      </c>
      <c r="H250" s="194">
        <f t="shared" si="113"/>
        <v>47.052476099999993</v>
      </c>
      <c r="I250" s="195" t="str">
        <f t="shared" si="114"/>
        <v xml:space="preserve"> </v>
      </c>
      <c r="J250" s="196">
        <f t="shared" si="115"/>
        <v>0</v>
      </c>
      <c r="K250" s="196">
        <f t="shared" si="116"/>
        <v>0</v>
      </c>
      <c r="L250" s="197" t="str">
        <f t="shared" si="126"/>
        <v xml:space="preserve"> </v>
      </c>
      <c r="M250" s="195"/>
      <c r="N250" s="196"/>
      <c r="O250" s="197"/>
      <c r="P250" s="194"/>
      <c r="Q250" s="166" t="str">
        <f t="shared" si="127"/>
        <v xml:space="preserve"> </v>
      </c>
      <c r="R250" s="167">
        <f t="shared" si="117"/>
        <v>0</v>
      </c>
      <c r="S250" s="167">
        <f t="shared" si="128"/>
        <v>0</v>
      </c>
      <c r="T250" s="93" t="str">
        <f t="shared" si="106"/>
        <v xml:space="preserve"> </v>
      </c>
      <c r="U250" s="164" t="str">
        <f t="shared" si="125"/>
        <v xml:space="preserve"> </v>
      </c>
      <c r="V250" s="165">
        <f t="shared" si="129"/>
        <v>0</v>
      </c>
      <c r="W250" s="166" t="str">
        <f t="shared" si="130"/>
        <v xml:space="preserve"> </v>
      </c>
      <c r="X250" s="167">
        <f t="shared" si="131"/>
        <v>0</v>
      </c>
      <c r="Y250" s="167">
        <f t="shared" si="118"/>
        <v>0</v>
      </c>
      <c r="Z250" s="168" t="str">
        <f t="shared" si="119"/>
        <v xml:space="preserve"> </v>
      </c>
    </row>
    <row r="251" spans="1:26" s="203" customFormat="1" ht="12.75" hidden="1">
      <c r="A251" s="189">
        <v>3</v>
      </c>
      <c r="B251" s="190" t="s">
        <v>281</v>
      </c>
      <c r="C251" s="191" t="s">
        <v>282</v>
      </c>
      <c r="D251" s="76" t="s">
        <v>17</v>
      </c>
      <c r="E251" s="76">
        <v>12</v>
      </c>
      <c r="F251" s="261">
        <v>1100</v>
      </c>
      <c r="G251" s="261">
        <v>60</v>
      </c>
      <c r="H251" s="194">
        <f t="shared" si="113"/>
        <v>59.151684239999994</v>
      </c>
      <c r="I251" s="195" t="str">
        <f t="shared" si="114"/>
        <v xml:space="preserve"> </v>
      </c>
      <c r="J251" s="196">
        <f t="shared" si="115"/>
        <v>0</v>
      </c>
      <c r="K251" s="196">
        <f t="shared" si="116"/>
        <v>0</v>
      </c>
      <c r="L251" s="197" t="str">
        <f t="shared" si="126"/>
        <v xml:space="preserve"> </v>
      </c>
      <c r="M251" s="195"/>
      <c r="N251" s="196"/>
      <c r="O251" s="197"/>
      <c r="P251" s="194"/>
      <c r="Q251" s="166" t="str">
        <f t="shared" si="127"/>
        <v xml:space="preserve"> </v>
      </c>
      <c r="R251" s="167">
        <f t="shared" si="117"/>
        <v>0</v>
      </c>
      <c r="S251" s="167">
        <f t="shared" si="128"/>
        <v>0</v>
      </c>
      <c r="T251" s="93" t="str">
        <f t="shared" si="106"/>
        <v xml:space="preserve"> </v>
      </c>
      <c r="U251" s="164" t="str">
        <f t="shared" si="125"/>
        <v xml:space="preserve"> </v>
      </c>
      <c r="V251" s="165">
        <f t="shared" si="129"/>
        <v>0</v>
      </c>
      <c r="W251" s="166" t="str">
        <f t="shared" si="130"/>
        <v xml:space="preserve"> </v>
      </c>
      <c r="X251" s="167">
        <f t="shared" si="131"/>
        <v>0</v>
      </c>
      <c r="Y251" s="167">
        <f t="shared" si="118"/>
        <v>0</v>
      </c>
      <c r="Z251" s="168" t="str">
        <f t="shared" si="119"/>
        <v xml:space="preserve"> </v>
      </c>
    </row>
    <row r="252" spans="1:26" s="203" customFormat="1" ht="12.75" hidden="1">
      <c r="A252" s="189">
        <v>4</v>
      </c>
      <c r="B252" s="190" t="s">
        <v>281</v>
      </c>
      <c r="C252" s="191" t="s">
        <v>282</v>
      </c>
      <c r="D252" s="76" t="s">
        <v>17</v>
      </c>
      <c r="E252" s="76">
        <v>12</v>
      </c>
      <c r="F252" s="261">
        <v>1150</v>
      </c>
      <c r="G252" s="261">
        <v>49</v>
      </c>
      <c r="H252" s="194">
        <f t="shared" si="113"/>
        <v>50.502991013999988</v>
      </c>
      <c r="I252" s="195" t="str">
        <f t="shared" si="114"/>
        <v xml:space="preserve"> </v>
      </c>
      <c r="J252" s="196">
        <f t="shared" si="115"/>
        <v>0</v>
      </c>
      <c r="K252" s="196">
        <f t="shared" si="116"/>
        <v>0</v>
      </c>
      <c r="L252" s="197" t="str">
        <f t="shared" si="126"/>
        <v xml:space="preserve"> </v>
      </c>
      <c r="M252" s="195"/>
      <c r="N252" s="196"/>
      <c r="O252" s="197"/>
      <c r="P252" s="194"/>
      <c r="Q252" s="166" t="str">
        <f t="shared" si="127"/>
        <v xml:space="preserve"> </v>
      </c>
      <c r="R252" s="167">
        <f t="shared" si="117"/>
        <v>0</v>
      </c>
      <c r="S252" s="167">
        <f t="shared" si="128"/>
        <v>0</v>
      </c>
      <c r="T252" s="93" t="str">
        <f t="shared" si="106"/>
        <v xml:space="preserve"> </v>
      </c>
      <c r="U252" s="164" t="str">
        <f t="shared" si="125"/>
        <v xml:space="preserve"> </v>
      </c>
      <c r="V252" s="165">
        <f t="shared" si="129"/>
        <v>0</v>
      </c>
      <c r="W252" s="166" t="str">
        <f t="shared" si="130"/>
        <v xml:space="preserve"> </v>
      </c>
      <c r="X252" s="167">
        <f t="shared" si="131"/>
        <v>0</v>
      </c>
      <c r="Y252" s="167">
        <f t="shared" si="118"/>
        <v>0</v>
      </c>
      <c r="Z252" s="168" t="str">
        <f t="shared" si="119"/>
        <v xml:space="preserve"> </v>
      </c>
    </row>
    <row r="253" spans="1:26" s="203" customFormat="1" ht="12.75" hidden="1">
      <c r="A253" s="189">
        <v>5</v>
      </c>
      <c r="B253" s="190" t="s">
        <v>281</v>
      </c>
      <c r="C253" s="191" t="s">
        <v>282</v>
      </c>
      <c r="D253" s="76" t="s">
        <v>17</v>
      </c>
      <c r="E253" s="76">
        <v>12</v>
      </c>
      <c r="F253" s="261">
        <v>1200</v>
      </c>
      <c r="G253" s="261">
        <v>40</v>
      </c>
      <c r="H253" s="194">
        <f t="shared" si="113"/>
        <v>43.019406719999999</v>
      </c>
      <c r="I253" s="195" t="str">
        <f t="shared" si="114"/>
        <v xml:space="preserve"> </v>
      </c>
      <c r="J253" s="196">
        <f t="shared" si="115"/>
        <v>0</v>
      </c>
      <c r="K253" s="196">
        <f t="shared" si="116"/>
        <v>0</v>
      </c>
      <c r="L253" s="197" t="str">
        <f t="shared" si="126"/>
        <v xml:space="preserve"> </v>
      </c>
      <c r="M253" s="195"/>
      <c r="N253" s="196"/>
      <c r="O253" s="197"/>
      <c r="P253" s="194"/>
      <c r="Q253" s="166" t="str">
        <f t="shared" si="127"/>
        <v xml:space="preserve"> </v>
      </c>
      <c r="R253" s="167">
        <f t="shared" si="117"/>
        <v>0</v>
      </c>
      <c r="S253" s="167">
        <f t="shared" si="128"/>
        <v>0</v>
      </c>
      <c r="T253" s="93" t="str">
        <f t="shared" si="106"/>
        <v xml:space="preserve"> </v>
      </c>
      <c r="U253" s="164" t="str">
        <f t="shared" si="125"/>
        <v xml:space="preserve"> </v>
      </c>
      <c r="V253" s="165">
        <f t="shared" si="129"/>
        <v>0</v>
      </c>
      <c r="W253" s="166" t="str">
        <f t="shared" si="130"/>
        <v xml:space="preserve"> </v>
      </c>
      <c r="X253" s="167">
        <f t="shared" si="131"/>
        <v>0</v>
      </c>
      <c r="Y253" s="167">
        <f t="shared" si="118"/>
        <v>0</v>
      </c>
      <c r="Z253" s="168" t="str">
        <f t="shared" si="119"/>
        <v xml:space="preserve"> </v>
      </c>
    </row>
    <row r="254" spans="1:26" s="203" customFormat="1" ht="12.75" hidden="1">
      <c r="A254" s="189">
        <v>6</v>
      </c>
      <c r="B254" s="190" t="s">
        <v>281</v>
      </c>
      <c r="C254" s="191" t="s">
        <v>282</v>
      </c>
      <c r="D254" s="76" t="s">
        <v>17</v>
      </c>
      <c r="E254" s="76">
        <v>12</v>
      </c>
      <c r="F254" s="261">
        <v>1250</v>
      </c>
      <c r="G254" s="261">
        <v>55</v>
      </c>
      <c r="H254" s="194">
        <f t="shared" si="113"/>
        <v>61.61633775</v>
      </c>
      <c r="I254" s="195" t="str">
        <f t="shared" si="114"/>
        <v xml:space="preserve"> </v>
      </c>
      <c r="J254" s="196">
        <f t="shared" si="115"/>
        <v>0</v>
      </c>
      <c r="K254" s="196">
        <f t="shared" si="116"/>
        <v>0</v>
      </c>
      <c r="L254" s="197" t="str">
        <f t="shared" si="126"/>
        <v xml:space="preserve"> </v>
      </c>
      <c r="M254" s="195"/>
      <c r="N254" s="196"/>
      <c r="O254" s="197"/>
      <c r="P254" s="194"/>
      <c r="Q254" s="166" t="str">
        <f t="shared" si="127"/>
        <v xml:space="preserve"> </v>
      </c>
      <c r="R254" s="167">
        <f t="shared" si="117"/>
        <v>0</v>
      </c>
      <c r="S254" s="167">
        <f t="shared" si="128"/>
        <v>0</v>
      </c>
      <c r="T254" s="93" t="str">
        <f t="shared" si="106"/>
        <v xml:space="preserve"> </v>
      </c>
      <c r="U254" s="164" t="str">
        <f t="shared" si="125"/>
        <v xml:space="preserve"> </v>
      </c>
      <c r="V254" s="165">
        <f t="shared" si="129"/>
        <v>0</v>
      </c>
      <c r="W254" s="166" t="str">
        <f t="shared" si="130"/>
        <v xml:space="preserve"> </v>
      </c>
      <c r="X254" s="167">
        <f t="shared" si="131"/>
        <v>0</v>
      </c>
      <c r="Y254" s="167">
        <f t="shared" si="118"/>
        <v>0</v>
      </c>
      <c r="Z254" s="168" t="str">
        <f t="shared" si="119"/>
        <v xml:space="preserve"> </v>
      </c>
    </row>
    <row r="255" spans="1:26" s="203" customFormat="1" ht="12.75" hidden="1">
      <c r="A255" s="189">
        <v>7</v>
      </c>
      <c r="B255" s="190" t="s">
        <v>281</v>
      </c>
      <c r="C255" s="191" t="s">
        <v>282</v>
      </c>
      <c r="D255" s="76" t="s">
        <v>17</v>
      </c>
      <c r="E255" s="76">
        <v>12</v>
      </c>
      <c r="F255" s="261">
        <v>1300</v>
      </c>
      <c r="G255" s="261">
        <v>1</v>
      </c>
      <c r="H255" s="194">
        <f t="shared" si="113"/>
        <v>1.1651089319999999</v>
      </c>
      <c r="I255" s="195" t="str">
        <f t="shared" si="114"/>
        <v xml:space="preserve"> </v>
      </c>
      <c r="J255" s="196">
        <f t="shared" si="115"/>
        <v>0</v>
      </c>
      <c r="K255" s="196">
        <f t="shared" si="116"/>
        <v>0</v>
      </c>
      <c r="L255" s="197" t="str">
        <f t="shared" si="126"/>
        <v xml:space="preserve"> </v>
      </c>
      <c r="M255" s="195"/>
      <c r="N255" s="196"/>
      <c r="O255" s="197"/>
      <c r="P255" s="194"/>
      <c r="Q255" s="166" t="str">
        <f t="shared" si="127"/>
        <v xml:space="preserve"> </v>
      </c>
      <c r="R255" s="167">
        <f t="shared" si="117"/>
        <v>0</v>
      </c>
      <c r="S255" s="167">
        <f t="shared" si="128"/>
        <v>0</v>
      </c>
      <c r="T255" s="93" t="str">
        <f t="shared" si="106"/>
        <v xml:space="preserve"> </v>
      </c>
      <c r="U255" s="164" t="str">
        <f t="shared" si="125"/>
        <v xml:space="preserve"> </v>
      </c>
      <c r="V255" s="165">
        <f t="shared" si="129"/>
        <v>0</v>
      </c>
      <c r="W255" s="166" t="str">
        <f t="shared" si="130"/>
        <v xml:space="preserve"> </v>
      </c>
      <c r="X255" s="167">
        <f t="shared" si="131"/>
        <v>0</v>
      </c>
      <c r="Y255" s="167">
        <f t="shared" si="118"/>
        <v>0</v>
      </c>
      <c r="Z255" s="168" t="str">
        <f t="shared" si="119"/>
        <v xml:space="preserve"> </v>
      </c>
    </row>
    <row r="256" spans="1:26" s="203" customFormat="1" ht="12.75" hidden="1">
      <c r="A256" s="189">
        <v>8</v>
      </c>
      <c r="B256" s="190" t="s">
        <v>281</v>
      </c>
      <c r="C256" s="191" t="s">
        <v>282</v>
      </c>
      <c r="D256" s="76" t="s">
        <v>17</v>
      </c>
      <c r="E256" s="76">
        <v>12</v>
      </c>
      <c r="F256" s="261">
        <v>1350</v>
      </c>
      <c r="G256" s="261">
        <v>2</v>
      </c>
      <c r="H256" s="194">
        <f t="shared" si="113"/>
        <v>2.4198416279999999</v>
      </c>
      <c r="I256" s="195" t="str">
        <f t="shared" si="114"/>
        <v xml:space="preserve"> </v>
      </c>
      <c r="J256" s="196">
        <f t="shared" si="115"/>
        <v>0</v>
      </c>
      <c r="K256" s="196">
        <f t="shared" si="116"/>
        <v>0</v>
      </c>
      <c r="L256" s="197" t="str">
        <f t="shared" si="126"/>
        <v xml:space="preserve"> </v>
      </c>
      <c r="M256" s="195"/>
      <c r="N256" s="196"/>
      <c r="O256" s="197"/>
      <c r="P256" s="194"/>
      <c r="Q256" s="166" t="str">
        <f t="shared" si="127"/>
        <v xml:space="preserve"> </v>
      </c>
      <c r="R256" s="167">
        <f t="shared" si="117"/>
        <v>0</v>
      </c>
      <c r="S256" s="167">
        <f t="shared" si="128"/>
        <v>0</v>
      </c>
      <c r="T256" s="93" t="str">
        <f t="shared" si="106"/>
        <v xml:space="preserve"> </v>
      </c>
      <c r="U256" s="164" t="str">
        <f t="shared" si="125"/>
        <v xml:space="preserve"> </v>
      </c>
      <c r="V256" s="165">
        <f t="shared" si="129"/>
        <v>0</v>
      </c>
      <c r="W256" s="166" t="str">
        <f t="shared" si="130"/>
        <v xml:space="preserve"> </v>
      </c>
      <c r="X256" s="167">
        <f t="shared" si="131"/>
        <v>0</v>
      </c>
      <c r="Y256" s="167">
        <f t="shared" si="118"/>
        <v>0</v>
      </c>
      <c r="Z256" s="168" t="str">
        <f t="shared" si="119"/>
        <v xml:space="preserve"> </v>
      </c>
    </row>
    <row r="257" spans="1:26" s="203" customFormat="1" ht="12.75" hidden="1">
      <c r="A257" s="189">
        <v>9</v>
      </c>
      <c r="B257" s="190" t="s">
        <v>281</v>
      </c>
      <c r="C257" s="191" t="s">
        <v>282</v>
      </c>
      <c r="D257" s="76" t="s">
        <v>17</v>
      </c>
      <c r="E257" s="76">
        <v>12</v>
      </c>
      <c r="F257" s="261">
        <v>1400</v>
      </c>
      <c r="G257" s="261">
        <v>782</v>
      </c>
      <c r="H257" s="194">
        <f t="shared" si="113"/>
        <v>981.20096827199984</v>
      </c>
      <c r="I257" s="195" t="str">
        <f t="shared" si="114"/>
        <v xml:space="preserve"> </v>
      </c>
      <c r="J257" s="196">
        <f t="shared" si="115"/>
        <v>0</v>
      </c>
      <c r="K257" s="196">
        <f t="shared" si="116"/>
        <v>0</v>
      </c>
      <c r="L257" s="197" t="str">
        <f t="shared" si="126"/>
        <v xml:space="preserve"> </v>
      </c>
      <c r="M257" s="195"/>
      <c r="N257" s="196"/>
      <c r="O257" s="197"/>
      <c r="P257" s="194"/>
      <c r="Q257" s="166" t="str">
        <f t="shared" si="127"/>
        <v xml:space="preserve"> </v>
      </c>
      <c r="R257" s="167">
        <f t="shared" si="117"/>
        <v>0</v>
      </c>
      <c r="S257" s="167">
        <f t="shared" si="128"/>
        <v>0</v>
      </c>
      <c r="T257" s="93" t="str">
        <f t="shared" si="106"/>
        <v xml:space="preserve"> </v>
      </c>
      <c r="U257" s="164" t="str">
        <f t="shared" si="125"/>
        <v xml:space="preserve"> </v>
      </c>
      <c r="V257" s="165">
        <f t="shared" si="129"/>
        <v>0</v>
      </c>
      <c r="W257" s="166" t="str">
        <f t="shared" si="130"/>
        <v xml:space="preserve"> </v>
      </c>
      <c r="X257" s="167">
        <f t="shared" si="131"/>
        <v>0</v>
      </c>
      <c r="Y257" s="167">
        <f t="shared" si="118"/>
        <v>0</v>
      </c>
      <c r="Z257" s="168" t="str">
        <f t="shared" si="119"/>
        <v xml:space="preserve"> </v>
      </c>
    </row>
    <row r="258" spans="1:26" s="203" customFormat="1" ht="12.75" hidden="1">
      <c r="A258" s="189">
        <v>10</v>
      </c>
      <c r="B258" s="190" t="s">
        <v>281</v>
      </c>
      <c r="C258" s="191" t="s">
        <v>282</v>
      </c>
      <c r="D258" s="76" t="s">
        <v>17</v>
      </c>
      <c r="E258" s="76">
        <v>12</v>
      </c>
      <c r="F258" s="261">
        <v>1450</v>
      </c>
      <c r="G258" s="261">
        <v>1</v>
      </c>
      <c r="H258" s="194">
        <f t="shared" si="113"/>
        <v>1.2995445779999999</v>
      </c>
      <c r="I258" s="195" t="str">
        <f t="shared" si="114"/>
        <v xml:space="preserve"> </v>
      </c>
      <c r="J258" s="196">
        <f t="shared" si="115"/>
        <v>0</v>
      </c>
      <c r="K258" s="196">
        <f t="shared" si="116"/>
        <v>0</v>
      </c>
      <c r="L258" s="197" t="str">
        <f t="shared" si="126"/>
        <v xml:space="preserve"> </v>
      </c>
      <c r="M258" s="195"/>
      <c r="N258" s="196"/>
      <c r="O258" s="197"/>
      <c r="P258" s="194"/>
      <c r="Q258" s="166" t="str">
        <f t="shared" si="127"/>
        <v xml:space="preserve"> </v>
      </c>
      <c r="R258" s="167">
        <f t="shared" si="117"/>
        <v>0</v>
      </c>
      <c r="S258" s="167">
        <f t="shared" si="128"/>
        <v>0</v>
      </c>
      <c r="T258" s="93" t="str">
        <f t="shared" si="106"/>
        <v xml:space="preserve"> </v>
      </c>
      <c r="U258" s="164" t="str">
        <f t="shared" si="125"/>
        <v xml:space="preserve"> </v>
      </c>
      <c r="V258" s="165">
        <f t="shared" si="129"/>
        <v>0</v>
      </c>
      <c r="W258" s="166" t="str">
        <f t="shared" si="130"/>
        <v xml:space="preserve"> </v>
      </c>
      <c r="X258" s="167">
        <f t="shared" si="131"/>
        <v>0</v>
      </c>
      <c r="Y258" s="167">
        <f t="shared" si="118"/>
        <v>0</v>
      </c>
      <c r="Z258" s="168" t="str">
        <f t="shared" si="119"/>
        <v xml:space="preserve"> </v>
      </c>
    </row>
    <row r="259" spans="1:26" s="203" customFormat="1" ht="12.75" hidden="1">
      <c r="A259" s="189">
        <v>11</v>
      </c>
      <c r="B259" s="190" t="s">
        <v>281</v>
      </c>
      <c r="C259" s="191" t="s">
        <v>282</v>
      </c>
      <c r="D259" s="76" t="s">
        <v>17</v>
      </c>
      <c r="E259" s="76">
        <v>12</v>
      </c>
      <c r="F259" s="261">
        <v>1500</v>
      </c>
      <c r="G259" s="261">
        <v>2</v>
      </c>
      <c r="H259" s="194">
        <f t="shared" si="113"/>
        <v>2.68871292</v>
      </c>
      <c r="I259" s="195" t="str">
        <f t="shared" si="114"/>
        <v xml:space="preserve"> </v>
      </c>
      <c r="J259" s="196">
        <f t="shared" si="115"/>
        <v>0</v>
      </c>
      <c r="K259" s="196">
        <f t="shared" si="116"/>
        <v>0</v>
      </c>
      <c r="L259" s="197" t="str">
        <f t="shared" si="126"/>
        <v xml:space="preserve"> </v>
      </c>
      <c r="M259" s="195"/>
      <c r="N259" s="196"/>
      <c r="O259" s="197"/>
      <c r="P259" s="194"/>
      <c r="Q259" s="166" t="str">
        <f t="shared" si="127"/>
        <v xml:space="preserve"> </v>
      </c>
      <c r="R259" s="167">
        <f t="shared" si="117"/>
        <v>0</v>
      </c>
      <c r="S259" s="167">
        <f t="shared" si="128"/>
        <v>0</v>
      </c>
      <c r="T259" s="93" t="str">
        <f t="shared" si="106"/>
        <v xml:space="preserve"> </v>
      </c>
      <c r="U259" s="164" t="str">
        <f t="shared" si="125"/>
        <v xml:space="preserve"> </v>
      </c>
      <c r="V259" s="165">
        <f t="shared" si="129"/>
        <v>0</v>
      </c>
      <c r="W259" s="166" t="str">
        <f t="shared" si="130"/>
        <v xml:space="preserve"> </v>
      </c>
      <c r="X259" s="167">
        <f t="shared" si="131"/>
        <v>0</v>
      </c>
      <c r="Y259" s="167">
        <f t="shared" si="118"/>
        <v>0</v>
      </c>
      <c r="Z259" s="168" t="str">
        <f t="shared" si="119"/>
        <v xml:space="preserve"> </v>
      </c>
    </row>
    <row r="260" spans="1:26" s="203" customFormat="1" ht="12.75" hidden="1">
      <c r="A260" s="189">
        <v>12</v>
      </c>
      <c r="B260" s="190" t="s">
        <v>281</v>
      </c>
      <c r="C260" s="191" t="s">
        <v>282</v>
      </c>
      <c r="D260" s="76" t="s">
        <v>17</v>
      </c>
      <c r="E260" s="76">
        <v>12</v>
      </c>
      <c r="F260" s="261">
        <v>450</v>
      </c>
      <c r="G260" s="261">
        <v>15</v>
      </c>
      <c r="H260" s="194">
        <f t="shared" si="113"/>
        <v>6.0496040699999991</v>
      </c>
      <c r="I260" s="195" t="str">
        <f t="shared" si="114"/>
        <v xml:space="preserve"> </v>
      </c>
      <c r="J260" s="196">
        <f t="shared" si="115"/>
        <v>0</v>
      </c>
      <c r="K260" s="196">
        <f t="shared" si="116"/>
        <v>0</v>
      </c>
      <c r="L260" s="197" t="str">
        <f t="shared" si="126"/>
        <v xml:space="preserve"> </v>
      </c>
      <c r="M260" s="195"/>
      <c r="N260" s="196"/>
      <c r="O260" s="197"/>
      <c r="P260" s="194"/>
      <c r="Q260" s="166" t="str">
        <f t="shared" si="127"/>
        <v xml:space="preserve"> </v>
      </c>
      <c r="R260" s="167">
        <f t="shared" si="117"/>
        <v>0</v>
      </c>
      <c r="S260" s="167">
        <f t="shared" si="128"/>
        <v>0</v>
      </c>
      <c r="T260" s="93" t="str">
        <f t="shared" si="106"/>
        <v xml:space="preserve"> </v>
      </c>
      <c r="U260" s="164" t="str">
        <f t="shared" si="125"/>
        <v xml:space="preserve"> </v>
      </c>
      <c r="V260" s="165">
        <f t="shared" si="129"/>
        <v>0</v>
      </c>
      <c r="W260" s="166" t="str">
        <f t="shared" si="130"/>
        <v xml:space="preserve"> </v>
      </c>
      <c r="X260" s="167">
        <f t="shared" si="131"/>
        <v>0</v>
      </c>
      <c r="Y260" s="167">
        <f t="shared" si="118"/>
        <v>0</v>
      </c>
      <c r="Z260" s="168" t="str">
        <f t="shared" si="119"/>
        <v xml:space="preserve"> </v>
      </c>
    </row>
    <row r="261" spans="1:26" s="203" customFormat="1" ht="12.75" hidden="1">
      <c r="A261" s="189">
        <v>13</v>
      </c>
      <c r="B261" s="190" t="s">
        <v>281</v>
      </c>
      <c r="C261" s="191" t="s">
        <v>282</v>
      </c>
      <c r="D261" s="76" t="s">
        <v>17</v>
      </c>
      <c r="E261" s="76">
        <v>12</v>
      </c>
      <c r="F261" s="261">
        <v>600</v>
      </c>
      <c r="G261" s="261">
        <v>4</v>
      </c>
      <c r="H261" s="194">
        <f t="shared" si="113"/>
        <v>2.1509703359999999</v>
      </c>
      <c r="I261" s="195" t="str">
        <f t="shared" si="114"/>
        <v xml:space="preserve"> </v>
      </c>
      <c r="J261" s="196">
        <f t="shared" si="115"/>
        <v>0</v>
      </c>
      <c r="K261" s="196">
        <f t="shared" si="116"/>
        <v>0</v>
      </c>
      <c r="L261" s="197" t="str">
        <f t="shared" si="126"/>
        <v xml:space="preserve"> </v>
      </c>
      <c r="M261" s="195"/>
      <c r="N261" s="196"/>
      <c r="O261" s="197"/>
      <c r="P261" s="194"/>
      <c r="Q261" s="166" t="str">
        <f t="shared" si="127"/>
        <v xml:space="preserve"> </v>
      </c>
      <c r="R261" s="167">
        <f t="shared" si="117"/>
        <v>0</v>
      </c>
      <c r="S261" s="167">
        <f t="shared" si="128"/>
        <v>0</v>
      </c>
      <c r="T261" s="93" t="str">
        <f t="shared" si="106"/>
        <v xml:space="preserve"> </v>
      </c>
      <c r="U261" s="164" t="str">
        <f t="shared" si="125"/>
        <v xml:space="preserve"> </v>
      </c>
      <c r="V261" s="165">
        <f t="shared" si="129"/>
        <v>0</v>
      </c>
      <c r="W261" s="166" t="str">
        <f t="shared" si="130"/>
        <v xml:space="preserve"> </v>
      </c>
      <c r="X261" s="167">
        <f t="shared" si="131"/>
        <v>0</v>
      </c>
      <c r="Y261" s="167">
        <f t="shared" si="118"/>
        <v>0</v>
      </c>
      <c r="Z261" s="168" t="str">
        <f t="shared" si="119"/>
        <v xml:space="preserve"> </v>
      </c>
    </row>
    <row r="262" spans="1:26" s="203" customFormat="1" ht="12.75" hidden="1">
      <c r="A262" s="189">
        <v>14</v>
      </c>
      <c r="B262" s="190" t="s">
        <v>281</v>
      </c>
      <c r="C262" s="191" t="s">
        <v>282</v>
      </c>
      <c r="D262" s="76" t="s">
        <v>17</v>
      </c>
      <c r="E262" s="76">
        <v>12</v>
      </c>
      <c r="F262" s="261">
        <v>750</v>
      </c>
      <c r="G262" s="261">
        <v>28</v>
      </c>
      <c r="H262" s="194">
        <f t="shared" si="113"/>
        <v>18.820990439999999</v>
      </c>
      <c r="I262" s="195" t="str">
        <f t="shared" si="114"/>
        <v xml:space="preserve"> </v>
      </c>
      <c r="J262" s="196">
        <f t="shared" si="115"/>
        <v>0</v>
      </c>
      <c r="K262" s="196">
        <f t="shared" si="116"/>
        <v>0</v>
      </c>
      <c r="L262" s="197" t="str">
        <f t="shared" si="126"/>
        <v xml:space="preserve"> </v>
      </c>
      <c r="M262" s="195"/>
      <c r="N262" s="196"/>
      <c r="O262" s="197"/>
      <c r="P262" s="194"/>
      <c r="Q262" s="166" t="str">
        <f t="shared" si="127"/>
        <v xml:space="preserve"> </v>
      </c>
      <c r="R262" s="167">
        <f t="shared" si="117"/>
        <v>0</v>
      </c>
      <c r="S262" s="167">
        <f t="shared" si="128"/>
        <v>0</v>
      </c>
      <c r="T262" s="93" t="str">
        <f t="shared" si="106"/>
        <v xml:space="preserve"> </v>
      </c>
      <c r="U262" s="164" t="str">
        <f t="shared" si="125"/>
        <v xml:space="preserve"> </v>
      </c>
      <c r="V262" s="165">
        <f t="shared" si="129"/>
        <v>0</v>
      </c>
      <c r="W262" s="166" t="str">
        <f t="shared" si="130"/>
        <v xml:space="preserve"> </v>
      </c>
      <c r="X262" s="167">
        <f t="shared" si="131"/>
        <v>0</v>
      </c>
      <c r="Y262" s="167">
        <f t="shared" si="118"/>
        <v>0</v>
      </c>
      <c r="Z262" s="168" t="str">
        <f t="shared" si="119"/>
        <v xml:space="preserve"> </v>
      </c>
    </row>
    <row r="263" spans="1:26" s="203" customFormat="1" ht="12.75" hidden="1">
      <c r="A263" s="189">
        <v>15</v>
      </c>
      <c r="B263" s="190" t="s">
        <v>281</v>
      </c>
      <c r="C263" s="191" t="s">
        <v>282</v>
      </c>
      <c r="D263" s="76" t="s">
        <v>17</v>
      </c>
      <c r="E263" s="76">
        <v>12</v>
      </c>
      <c r="F263" s="261">
        <v>800</v>
      </c>
      <c r="G263" s="261">
        <v>177</v>
      </c>
      <c r="H263" s="194">
        <f t="shared" si="113"/>
        <v>126.90724982399999</v>
      </c>
      <c r="I263" s="195" t="str">
        <f t="shared" si="114"/>
        <v xml:space="preserve"> </v>
      </c>
      <c r="J263" s="196">
        <f t="shared" si="115"/>
        <v>0</v>
      </c>
      <c r="K263" s="196">
        <f t="shared" si="116"/>
        <v>0</v>
      </c>
      <c r="L263" s="197" t="str">
        <f t="shared" si="126"/>
        <v xml:space="preserve"> </v>
      </c>
      <c r="M263" s="195"/>
      <c r="N263" s="196"/>
      <c r="O263" s="197"/>
      <c r="P263" s="194"/>
      <c r="Q263" s="166" t="str">
        <f t="shared" si="127"/>
        <v xml:space="preserve"> </v>
      </c>
      <c r="R263" s="167">
        <f t="shared" si="117"/>
        <v>0</v>
      </c>
      <c r="S263" s="167">
        <f t="shared" si="128"/>
        <v>0</v>
      </c>
      <c r="T263" s="93" t="str">
        <f t="shared" si="106"/>
        <v xml:space="preserve"> </v>
      </c>
      <c r="U263" s="164" t="str">
        <f t="shared" si="125"/>
        <v xml:space="preserve"> </v>
      </c>
      <c r="V263" s="165">
        <f t="shared" si="129"/>
        <v>0</v>
      </c>
      <c r="W263" s="166" t="str">
        <f t="shared" si="130"/>
        <v xml:space="preserve"> </v>
      </c>
      <c r="X263" s="167">
        <f t="shared" si="131"/>
        <v>0</v>
      </c>
      <c r="Y263" s="167">
        <f t="shared" si="118"/>
        <v>0</v>
      </c>
      <c r="Z263" s="168" t="str">
        <f t="shared" si="119"/>
        <v xml:space="preserve"> </v>
      </c>
    </row>
    <row r="264" spans="1:26" s="203" customFormat="1" ht="12.75" hidden="1">
      <c r="A264" s="189">
        <v>16</v>
      </c>
      <c r="B264" s="190" t="s">
        <v>281</v>
      </c>
      <c r="C264" s="191" t="s">
        <v>282</v>
      </c>
      <c r="D264" s="76" t="s">
        <v>17</v>
      </c>
      <c r="E264" s="76">
        <v>12</v>
      </c>
      <c r="F264" s="261">
        <v>900</v>
      </c>
      <c r="G264" s="261">
        <v>59</v>
      </c>
      <c r="H264" s="194">
        <f t="shared" si="113"/>
        <v>47.590218683999993</v>
      </c>
      <c r="I264" s="195" t="str">
        <f t="shared" si="114"/>
        <v xml:space="preserve"> </v>
      </c>
      <c r="J264" s="196">
        <f t="shared" si="115"/>
        <v>0</v>
      </c>
      <c r="K264" s="196">
        <f t="shared" si="116"/>
        <v>0</v>
      </c>
      <c r="L264" s="197" t="str">
        <f t="shared" si="126"/>
        <v xml:space="preserve"> </v>
      </c>
      <c r="M264" s="195"/>
      <c r="N264" s="196"/>
      <c r="O264" s="197"/>
      <c r="P264" s="194"/>
      <c r="Q264" s="166" t="str">
        <f t="shared" si="127"/>
        <v xml:space="preserve"> </v>
      </c>
      <c r="R264" s="167">
        <f t="shared" si="117"/>
        <v>0</v>
      </c>
      <c r="S264" s="167">
        <f t="shared" si="128"/>
        <v>0</v>
      </c>
      <c r="T264" s="93" t="str">
        <f t="shared" si="106"/>
        <v xml:space="preserve"> </v>
      </c>
      <c r="U264" s="164" t="str">
        <f t="shared" si="125"/>
        <v xml:space="preserve"> </v>
      </c>
      <c r="V264" s="165">
        <f t="shared" si="129"/>
        <v>0</v>
      </c>
      <c r="W264" s="166" t="str">
        <f t="shared" si="130"/>
        <v xml:space="preserve"> </v>
      </c>
      <c r="X264" s="167">
        <f t="shared" si="131"/>
        <v>0</v>
      </c>
      <c r="Y264" s="167">
        <f t="shared" si="118"/>
        <v>0</v>
      </c>
      <c r="Z264" s="168" t="str">
        <f t="shared" si="119"/>
        <v xml:space="preserve"> </v>
      </c>
    </row>
    <row r="265" spans="1:26" s="203" customFormat="1" ht="12.75" hidden="1">
      <c r="A265" s="189">
        <v>17</v>
      </c>
      <c r="B265" s="190" t="s">
        <v>281</v>
      </c>
      <c r="C265" s="191" t="s">
        <v>282</v>
      </c>
      <c r="D265" s="76" t="s">
        <v>17</v>
      </c>
      <c r="E265" s="76">
        <v>12</v>
      </c>
      <c r="F265" s="261">
        <v>2600</v>
      </c>
      <c r="G265" s="261">
        <v>2</v>
      </c>
      <c r="H265" s="194">
        <f t="shared" si="113"/>
        <v>4.6604357279999995</v>
      </c>
      <c r="I265" s="195" t="str">
        <f t="shared" si="114"/>
        <v xml:space="preserve"> </v>
      </c>
      <c r="J265" s="196">
        <f t="shared" si="115"/>
        <v>0</v>
      </c>
      <c r="K265" s="196">
        <f t="shared" si="116"/>
        <v>0</v>
      </c>
      <c r="L265" s="197" t="str">
        <f t="shared" si="126"/>
        <v xml:space="preserve"> </v>
      </c>
      <c r="M265" s="195"/>
      <c r="N265" s="196"/>
      <c r="O265" s="197"/>
      <c r="P265" s="194"/>
      <c r="Q265" s="166" t="str">
        <f t="shared" si="127"/>
        <v xml:space="preserve"> </v>
      </c>
      <c r="R265" s="167">
        <f t="shared" si="117"/>
        <v>0</v>
      </c>
      <c r="S265" s="167">
        <f t="shared" si="128"/>
        <v>0</v>
      </c>
      <c r="T265" s="93" t="str">
        <f t="shared" si="106"/>
        <v xml:space="preserve"> </v>
      </c>
      <c r="U265" s="164" t="str">
        <f t="shared" si="125"/>
        <v xml:space="preserve"> </v>
      </c>
      <c r="V265" s="165">
        <f t="shared" si="129"/>
        <v>0</v>
      </c>
      <c r="W265" s="166" t="str">
        <f t="shared" si="130"/>
        <v xml:space="preserve"> </v>
      </c>
      <c r="X265" s="167">
        <f t="shared" si="131"/>
        <v>0</v>
      </c>
      <c r="Y265" s="167">
        <f t="shared" si="118"/>
        <v>0</v>
      </c>
      <c r="Z265" s="168" t="str">
        <f t="shared" si="119"/>
        <v xml:space="preserve"> </v>
      </c>
    </row>
    <row r="266" spans="1:26" s="203" customFormat="1" ht="12.75" hidden="1">
      <c r="A266" s="189">
        <v>18</v>
      </c>
      <c r="B266" s="190" t="s">
        <v>281</v>
      </c>
      <c r="C266" s="191" t="s">
        <v>282</v>
      </c>
      <c r="D266" s="76" t="s">
        <v>17</v>
      </c>
      <c r="E266" s="76">
        <v>12</v>
      </c>
      <c r="F266" s="261">
        <v>2700</v>
      </c>
      <c r="G266" s="261">
        <v>56</v>
      </c>
      <c r="H266" s="194">
        <f t="shared" si="113"/>
        <v>135.51113116799999</v>
      </c>
      <c r="I266" s="195" t="str">
        <f t="shared" si="114"/>
        <v xml:space="preserve"> </v>
      </c>
      <c r="J266" s="196">
        <f t="shared" si="115"/>
        <v>0</v>
      </c>
      <c r="K266" s="196">
        <f t="shared" si="116"/>
        <v>0</v>
      </c>
      <c r="L266" s="197" t="str">
        <f t="shared" si="126"/>
        <v xml:space="preserve"> </v>
      </c>
      <c r="M266" s="195"/>
      <c r="N266" s="196"/>
      <c r="O266" s="197"/>
      <c r="P266" s="194"/>
      <c r="Q266" s="166" t="str">
        <f t="shared" si="127"/>
        <v xml:space="preserve"> </v>
      </c>
      <c r="R266" s="167">
        <f t="shared" si="117"/>
        <v>0</v>
      </c>
      <c r="S266" s="167">
        <f t="shared" si="128"/>
        <v>0</v>
      </c>
      <c r="T266" s="93" t="str">
        <f t="shared" si="106"/>
        <v xml:space="preserve"> </v>
      </c>
      <c r="U266" s="164" t="str">
        <f t="shared" si="125"/>
        <v xml:space="preserve"> </v>
      </c>
      <c r="V266" s="165">
        <f t="shared" si="129"/>
        <v>0</v>
      </c>
      <c r="W266" s="166" t="str">
        <f t="shared" si="130"/>
        <v xml:space="preserve"> </v>
      </c>
      <c r="X266" s="167">
        <f t="shared" si="131"/>
        <v>0</v>
      </c>
      <c r="Y266" s="167">
        <f t="shared" si="118"/>
        <v>0</v>
      </c>
      <c r="Z266" s="168" t="str">
        <f t="shared" si="119"/>
        <v xml:space="preserve"> </v>
      </c>
    </row>
    <row r="267" spans="1:26" s="203" customFormat="1" ht="12.75" hidden="1">
      <c r="A267" s="189">
        <v>19</v>
      </c>
      <c r="B267" s="190" t="s">
        <v>281</v>
      </c>
      <c r="C267" s="191" t="s">
        <v>282</v>
      </c>
      <c r="D267" s="76" t="s">
        <v>17</v>
      </c>
      <c r="E267" s="76">
        <v>12</v>
      </c>
      <c r="F267" s="261">
        <v>2750</v>
      </c>
      <c r="G267" s="261">
        <v>20</v>
      </c>
      <c r="H267" s="194">
        <f t="shared" si="113"/>
        <v>49.293070200000003</v>
      </c>
      <c r="I267" s="195" t="str">
        <f t="shared" si="114"/>
        <v xml:space="preserve"> </v>
      </c>
      <c r="J267" s="196">
        <f t="shared" si="115"/>
        <v>0</v>
      </c>
      <c r="K267" s="196">
        <f t="shared" si="116"/>
        <v>0</v>
      </c>
      <c r="L267" s="197" t="str">
        <f t="shared" si="126"/>
        <v xml:space="preserve"> </v>
      </c>
      <c r="M267" s="195"/>
      <c r="N267" s="196"/>
      <c r="O267" s="197"/>
      <c r="P267" s="194"/>
      <c r="Q267" s="166" t="str">
        <f t="shared" si="127"/>
        <v xml:space="preserve"> </v>
      </c>
      <c r="R267" s="167">
        <f t="shared" si="117"/>
        <v>0</v>
      </c>
      <c r="S267" s="167">
        <f t="shared" si="128"/>
        <v>0</v>
      </c>
      <c r="T267" s="93" t="str">
        <f t="shared" si="106"/>
        <v xml:space="preserve"> </v>
      </c>
      <c r="U267" s="164" t="str">
        <f t="shared" si="125"/>
        <v xml:space="preserve"> </v>
      </c>
      <c r="V267" s="165">
        <f t="shared" si="129"/>
        <v>0</v>
      </c>
      <c r="W267" s="166" t="str">
        <f t="shared" si="130"/>
        <v xml:space="preserve"> </v>
      </c>
      <c r="X267" s="167">
        <f t="shared" si="131"/>
        <v>0</v>
      </c>
      <c r="Y267" s="167">
        <f t="shared" si="118"/>
        <v>0</v>
      </c>
      <c r="Z267" s="168" t="str">
        <f t="shared" si="119"/>
        <v xml:space="preserve"> </v>
      </c>
    </row>
    <row r="268" spans="1:26" s="203" customFormat="1" ht="12.75" hidden="1">
      <c r="A268" s="189">
        <v>20</v>
      </c>
      <c r="B268" s="190" t="s">
        <v>281</v>
      </c>
      <c r="C268" s="191" t="s">
        <v>282</v>
      </c>
      <c r="D268" s="76" t="s">
        <v>17</v>
      </c>
      <c r="E268" s="76">
        <v>12</v>
      </c>
      <c r="F268" s="261">
        <v>2850</v>
      </c>
      <c r="G268" s="261">
        <v>40</v>
      </c>
      <c r="H268" s="194">
        <f t="shared" si="113"/>
        <v>102.17109095999999</v>
      </c>
      <c r="I268" s="195" t="str">
        <f t="shared" si="114"/>
        <v xml:space="preserve"> </v>
      </c>
      <c r="J268" s="196">
        <f t="shared" si="115"/>
        <v>0</v>
      </c>
      <c r="K268" s="196">
        <f t="shared" si="116"/>
        <v>0</v>
      </c>
      <c r="L268" s="197" t="str">
        <f t="shared" si="126"/>
        <v xml:space="preserve"> </v>
      </c>
      <c r="M268" s="195"/>
      <c r="N268" s="196"/>
      <c r="O268" s="197"/>
      <c r="P268" s="194"/>
      <c r="Q268" s="166" t="str">
        <f t="shared" si="127"/>
        <v xml:space="preserve"> </v>
      </c>
      <c r="R268" s="167">
        <f t="shared" si="117"/>
        <v>0</v>
      </c>
      <c r="S268" s="167">
        <f t="shared" si="128"/>
        <v>0</v>
      </c>
      <c r="T268" s="93" t="str">
        <f t="shared" si="106"/>
        <v xml:space="preserve"> </v>
      </c>
      <c r="U268" s="164" t="str">
        <f t="shared" si="125"/>
        <v xml:space="preserve"> </v>
      </c>
      <c r="V268" s="165">
        <f t="shared" si="129"/>
        <v>0</v>
      </c>
      <c r="W268" s="166" t="str">
        <f t="shared" si="130"/>
        <v xml:space="preserve"> </v>
      </c>
      <c r="X268" s="167">
        <f t="shared" si="131"/>
        <v>0</v>
      </c>
      <c r="Y268" s="167">
        <f t="shared" si="118"/>
        <v>0</v>
      </c>
      <c r="Z268" s="168" t="str">
        <f t="shared" si="119"/>
        <v xml:space="preserve"> </v>
      </c>
    </row>
    <row r="269" spans="1:26" s="203" customFormat="1" ht="12.75" hidden="1">
      <c r="A269" s="189">
        <v>21</v>
      </c>
      <c r="B269" s="190" t="s">
        <v>281</v>
      </c>
      <c r="C269" s="191" t="s">
        <v>282</v>
      </c>
      <c r="D269" s="76" t="s">
        <v>17</v>
      </c>
      <c r="E269" s="76">
        <v>12</v>
      </c>
      <c r="F269" s="261">
        <v>8350</v>
      </c>
      <c r="G269" s="261">
        <v>16</v>
      </c>
      <c r="H269" s="194">
        <f t="shared" si="113"/>
        <v>119.73734870399998</v>
      </c>
      <c r="I269" s="195" t="str">
        <f t="shared" si="114"/>
        <v xml:space="preserve"> </v>
      </c>
      <c r="J269" s="196">
        <f t="shared" si="115"/>
        <v>0</v>
      </c>
      <c r="K269" s="196">
        <f t="shared" si="116"/>
        <v>0</v>
      </c>
      <c r="L269" s="197" t="str">
        <f t="shared" si="126"/>
        <v xml:space="preserve"> </v>
      </c>
      <c r="M269" s="195"/>
      <c r="N269" s="196"/>
      <c r="O269" s="197"/>
      <c r="P269" s="194"/>
      <c r="Q269" s="166" t="str">
        <f t="shared" si="127"/>
        <v xml:space="preserve"> </v>
      </c>
      <c r="R269" s="167">
        <f t="shared" si="117"/>
        <v>0</v>
      </c>
      <c r="S269" s="167">
        <f t="shared" si="128"/>
        <v>0</v>
      </c>
      <c r="T269" s="93" t="str">
        <f t="shared" si="106"/>
        <v xml:space="preserve"> </v>
      </c>
      <c r="U269" s="164" t="str">
        <f t="shared" si="125"/>
        <v xml:space="preserve"> </v>
      </c>
      <c r="V269" s="165">
        <f t="shared" si="129"/>
        <v>0</v>
      </c>
      <c r="W269" s="166" t="str">
        <f t="shared" si="130"/>
        <v xml:space="preserve"> </v>
      </c>
      <c r="X269" s="167">
        <f t="shared" si="131"/>
        <v>0</v>
      </c>
      <c r="Y269" s="167">
        <f t="shared" si="118"/>
        <v>0</v>
      </c>
      <c r="Z269" s="168" t="str">
        <f t="shared" si="119"/>
        <v xml:space="preserve"> </v>
      </c>
    </row>
    <row r="270" spans="1:26" s="203" customFormat="1" ht="12.75">
      <c r="A270" s="189">
        <v>22</v>
      </c>
      <c r="B270" s="190" t="s">
        <v>281</v>
      </c>
      <c r="C270" s="191" t="s">
        <v>282</v>
      </c>
      <c r="D270" s="76" t="s">
        <v>17</v>
      </c>
      <c r="E270" s="76">
        <v>16</v>
      </c>
      <c r="F270" s="287">
        <v>7850</v>
      </c>
      <c r="G270" s="261">
        <v>2</v>
      </c>
      <c r="H270" s="194">
        <f t="shared" si="113"/>
        <v>25.014988352</v>
      </c>
      <c r="I270" s="195">
        <f t="shared" si="114"/>
        <v>16</v>
      </c>
      <c r="J270" s="196">
        <f t="shared" si="115"/>
        <v>4150</v>
      </c>
      <c r="K270" s="196">
        <f t="shared" si="116"/>
        <v>2</v>
      </c>
      <c r="L270" s="197">
        <f t="shared" si="126"/>
        <v>13.093548799999999</v>
      </c>
      <c r="M270" s="195"/>
      <c r="N270" s="196"/>
      <c r="O270" s="197"/>
      <c r="P270" s="194"/>
      <c r="Q270" s="166" t="str">
        <f t="shared" si="127"/>
        <v xml:space="preserve"> </v>
      </c>
      <c r="R270" s="167">
        <f t="shared" si="117"/>
        <v>0</v>
      </c>
      <c r="S270" s="167">
        <f t="shared" si="128"/>
        <v>0</v>
      </c>
      <c r="T270" s="93" t="str">
        <f t="shared" si="106"/>
        <v xml:space="preserve"> </v>
      </c>
      <c r="U270" s="164">
        <f t="shared" si="125"/>
        <v>16</v>
      </c>
      <c r="V270" s="165">
        <f t="shared" si="129"/>
        <v>16</v>
      </c>
      <c r="W270" s="166">
        <f t="shared" si="130"/>
        <v>16</v>
      </c>
      <c r="X270" s="167">
        <f t="shared" si="131"/>
        <v>350</v>
      </c>
      <c r="Y270" s="167">
        <f t="shared" si="118"/>
        <v>2</v>
      </c>
      <c r="Z270" s="168">
        <f t="shared" si="119"/>
        <v>1.1042752</v>
      </c>
    </row>
    <row r="271" spans="1:26" s="203" customFormat="1" ht="12.75">
      <c r="A271" s="189">
        <v>23</v>
      </c>
      <c r="B271" s="190" t="s">
        <v>281</v>
      </c>
      <c r="C271" s="191" t="s">
        <v>282</v>
      </c>
      <c r="D271" s="76" t="s">
        <v>17</v>
      </c>
      <c r="E271" s="76">
        <v>16</v>
      </c>
      <c r="F271" s="287">
        <v>8250</v>
      </c>
      <c r="G271" s="261">
        <v>16</v>
      </c>
      <c r="H271" s="194">
        <f t="shared" si="113"/>
        <v>210.31709952</v>
      </c>
      <c r="I271" s="195">
        <f t="shared" si="114"/>
        <v>16</v>
      </c>
      <c r="J271" s="196">
        <f t="shared" si="115"/>
        <v>3750</v>
      </c>
      <c r="K271" s="196">
        <f t="shared" si="116"/>
        <v>16</v>
      </c>
      <c r="L271" s="197">
        <f t="shared" ref="L271:L302" si="132">IF(J271&gt;0,$E271*$E271*J271*3.14/4*0.00000785*K271," ")</f>
        <v>94.652159999999995</v>
      </c>
      <c r="M271" s="195"/>
      <c r="N271" s="196"/>
      <c r="O271" s="197"/>
      <c r="P271" s="194"/>
      <c r="Q271" s="166" t="str">
        <f t="shared" si="127"/>
        <v xml:space="preserve"> </v>
      </c>
      <c r="R271" s="167">
        <f t="shared" si="117"/>
        <v>0</v>
      </c>
      <c r="S271" s="167">
        <f t="shared" si="128"/>
        <v>0</v>
      </c>
      <c r="T271" s="93" t="str">
        <f t="shared" si="106"/>
        <v xml:space="preserve"> </v>
      </c>
      <c r="U271" s="164">
        <f t="shared" si="125"/>
        <v>16</v>
      </c>
      <c r="V271" s="165">
        <f t="shared" si="129"/>
        <v>112</v>
      </c>
      <c r="W271" s="166">
        <f t="shared" si="130"/>
        <v>16</v>
      </c>
      <c r="X271" s="167">
        <f t="shared" si="131"/>
        <v>425</v>
      </c>
      <c r="Y271" s="167">
        <f t="shared" si="118"/>
        <v>16</v>
      </c>
      <c r="Z271" s="168">
        <f t="shared" si="119"/>
        <v>10.727244799999999</v>
      </c>
    </row>
    <row r="272" spans="1:26" s="203" customFormat="1" ht="12.75">
      <c r="A272" s="189">
        <v>24</v>
      </c>
      <c r="B272" s="190" t="s">
        <v>281</v>
      </c>
      <c r="C272" s="191" t="s">
        <v>282</v>
      </c>
      <c r="D272" s="76" t="s">
        <v>17</v>
      </c>
      <c r="E272" s="76">
        <v>16</v>
      </c>
      <c r="F272" s="287">
        <v>8350</v>
      </c>
      <c r="G272" s="261">
        <v>12</v>
      </c>
      <c r="H272" s="194">
        <f t="shared" si="113"/>
        <v>159.649798272</v>
      </c>
      <c r="I272" s="195">
        <f t="shared" si="114"/>
        <v>16</v>
      </c>
      <c r="J272" s="196">
        <f t="shared" si="115"/>
        <v>3650</v>
      </c>
      <c r="K272" s="196">
        <f t="shared" si="116"/>
        <v>12</v>
      </c>
      <c r="L272" s="197">
        <f t="shared" si="132"/>
        <v>69.096076799999992</v>
      </c>
      <c r="M272" s="195"/>
      <c r="N272" s="196"/>
      <c r="O272" s="197"/>
      <c r="P272" s="194"/>
      <c r="Q272" s="166" t="str">
        <f t="shared" si="127"/>
        <v xml:space="preserve"> </v>
      </c>
      <c r="R272" s="167">
        <f t="shared" si="117"/>
        <v>0</v>
      </c>
      <c r="S272" s="167">
        <f t="shared" si="128"/>
        <v>0</v>
      </c>
      <c r="T272" s="93" t="str">
        <f t="shared" si="106"/>
        <v xml:space="preserve"> </v>
      </c>
      <c r="U272" s="164">
        <f t="shared" si="125"/>
        <v>16</v>
      </c>
      <c r="V272" s="165">
        <f t="shared" si="129"/>
        <v>84</v>
      </c>
      <c r="W272" s="166">
        <f t="shared" si="130"/>
        <v>16</v>
      </c>
      <c r="X272" s="167">
        <f t="shared" si="131"/>
        <v>325</v>
      </c>
      <c r="Y272" s="167">
        <f t="shared" si="118"/>
        <v>12</v>
      </c>
      <c r="Z272" s="168">
        <f t="shared" si="119"/>
        <v>6.1523903999999989</v>
      </c>
    </row>
    <row r="273" spans="1:26" s="203" customFormat="1" ht="12.75">
      <c r="A273" s="189">
        <v>25</v>
      </c>
      <c r="B273" s="190" t="s">
        <v>281</v>
      </c>
      <c r="C273" s="191" t="s">
        <v>282</v>
      </c>
      <c r="D273" s="76" t="s">
        <v>17</v>
      </c>
      <c r="E273" s="76">
        <v>16</v>
      </c>
      <c r="F273" s="287">
        <v>8450</v>
      </c>
      <c r="G273" s="261">
        <v>16</v>
      </c>
      <c r="H273" s="194">
        <f t="shared" si="113"/>
        <v>215.41569587199996</v>
      </c>
      <c r="I273" s="195">
        <f t="shared" si="114"/>
        <v>16</v>
      </c>
      <c r="J273" s="196">
        <f t="shared" si="115"/>
        <v>3550</v>
      </c>
      <c r="K273" s="196">
        <f t="shared" si="116"/>
        <v>16</v>
      </c>
      <c r="L273" s="197">
        <f t="shared" si="132"/>
        <v>89.604044799999997</v>
      </c>
      <c r="M273" s="195"/>
      <c r="N273" s="196"/>
      <c r="O273" s="197"/>
      <c r="P273" s="194"/>
      <c r="Q273" s="166" t="str">
        <f t="shared" ref="Q273:Q304" si="133">IF(R273&gt;0,E273," ")</f>
        <v xml:space="preserve"> </v>
      </c>
      <c r="R273" s="167">
        <f t="shared" si="117"/>
        <v>0</v>
      </c>
      <c r="S273" s="167">
        <f t="shared" si="128"/>
        <v>0</v>
      </c>
      <c r="T273" s="93" t="str">
        <f t="shared" si="106"/>
        <v xml:space="preserve"> </v>
      </c>
      <c r="U273" s="164">
        <f t="shared" si="125"/>
        <v>16</v>
      </c>
      <c r="V273" s="165">
        <f t="shared" ref="V273:V294" si="134">IF($E273=25,IF(J273&gt;0, INT(J273/787)*K273,0),IF($E273=20,IF(J273&gt;0, INT(J273/600)*K273,0),IF($E273=16,IF(J273&gt;0, INT(J273/475)*K273,0),0)))</f>
        <v>112</v>
      </c>
      <c r="W273" s="166">
        <f t="shared" si="130"/>
        <v>16</v>
      </c>
      <c r="X273" s="167">
        <f t="shared" ref="X273:X304" si="135">IF(R273&gt;0,R273,IF(U273=25,J273-((V273/K273)*787),IF(U273=20,J273-((V273/K273)*600),IF(U273=16,J273-((V273/K273)*475),0))))</f>
        <v>225</v>
      </c>
      <c r="Y273" s="167">
        <f t="shared" si="118"/>
        <v>16</v>
      </c>
      <c r="Z273" s="168">
        <f t="shared" si="119"/>
        <v>5.6791295999999996</v>
      </c>
    </row>
    <row r="274" spans="1:26" s="203" customFormat="1" ht="12.75" hidden="1">
      <c r="A274" s="189">
        <v>26</v>
      </c>
      <c r="B274" s="190" t="s">
        <v>281</v>
      </c>
      <c r="C274" s="191" t="s">
        <v>282</v>
      </c>
      <c r="D274" s="76" t="s">
        <v>17</v>
      </c>
      <c r="E274" s="76">
        <v>20</v>
      </c>
      <c r="F274" s="261">
        <v>10300</v>
      </c>
      <c r="G274" s="261">
        <v>16</v>
      </c>
      <c r="H274" s="194">
        <f t="shared" si="113"/>
        <v>410.27767519999998</v>
      </c>
      <c r="I274" s="195">
        <f t="shared" si="114"/>
        <v>20</v>
      </c>
      <c r="J274" s="196">
        <f t="shared" si="115"/>
        <v>1700</v>
      </c>
      <c r="K274" s="196">
        <f t="shared" si="116"/>
        <v>16</v>
      </c>
      <c r="L274" s="197">
        <f t="shared" si="132"/>
        <v>67.045279999999991</v>
      </c>
      <c r="M274" s="195"/>
      <c r="N274" s="196"/>
      <c r="O274" s="197"/>
      <c r="P274" s="194"/>
      <c r="Q274" s="166" t="str">
        <f t="shared" si="133"/>
        <v xml:space="preserve"> </v>
      </c>
      <c r="R274" s="167">
        <f t="shared" si="117"/>
        <v>0</v>
      </c>
      <c r="S274" s="167">
        <f t="shared" si="128"/>
        <v>0</v>
      </c>
      <c r="T274" s="93" t="str">
        <f t="shared" si="106"/>
        <v xml:space="preserve"> </v>
      </c>
      <c r="U274" s="164">
        <f t="shared" si="125"/>
        <v>20</v>
      </c>
      <c r="V274" s="165">
        <f t="shared" si="134"/>
        <v>32</v>
      </c>
      <c r="W274" s="166">
        <f t="shared" si="130"/>
        <v>20</v>
      </c>
      <c r="X274" s="167">
        <f t="shared" si="135"/>
        <v>500</v>
      </c>
      <c r="Y274" s="167">
        <f t="shared" si="118"/>
        <v>16</v>
      </c>
      <c r="Z274" s="168">
        <f t="shared" si="119"/>
        <v>19.719199999999997</v>
      </c>
    </row>
    <row r="275" spans="1:26" s="203" customFormat="1" ht="12.75" hidden="1">
      <c r="A275" s="189">
        <v>27</v>
      </c>
      <c r="B275" s="190" t="s">
        <v>281</v>
      </c>
      <c r="C275" s="191" t="s">
        <v>282</v>
      </c>
      <c r="D275" s="76" t="s">
        <v>17</v>
      </c>
      <c r="E275" s="76">
        <v>20</v>
      </c>
      <c r="F275" s="261">
        <v>10750</v>
      </c>
      <c r="G275" s="261">
        <v>16</v>
      </c>
      <c r="H275" s="194">
        <f t="shared" si="113"/>
        <v>428.20242799999994</v>
      </c>
      <c r="I275" s="195">
        <f t="shared" si="114"/>
        <v>20</v>
      </c>
      <c r="J275" s="196">
        <f t="shared" si="115"/>
        <v>1250</v>
      </c>
      <c r="K275" s="196">
        <f t="shared" si="116"/>
        <v>16</v>
      </c>
      <c r="L275" s="197">
        <f t="shared" si="132"/>
        <v>49.297999999999995</v>
      </c>
      <c r="M275" s="195"/>
      <c r="N275" s="196"/>
      <c r="O275" s="197"/>
      <c r="P275" s="194"/>
      <c r="Q275" s="166" t="str">
        <f t="shared" si="133"/>
        <v xml:space="preserve"> </v>
      </c>
      <c r="R275" s="167">
        <f t="shared" si="117"/>
        <v>0</v>
      </c>
      <c r="S275" s="167">
        <f t="shared" si="128"/>
        <v>0</v>
      </c>
      <c r="T275" s="93" t="str">
        <f t="shared" ref="T275:T340" si="136">IF(R275&gt;0,$E275*$E275*R275*3.14/4*0.00000785*S275," ")</f>
        <v xml:space="preserve"> </v>
      </c>
      <c r="U275" s="164">
        <f t="shared" si="125"/>
        <v>20</v>
      </c>
      <c r="V275" s="165">
        <f t="shared" si="134"/>
        <v>32</v>
      </c>
      <c r="W275" s="166">
        <f t="shared" si="130"/>
        <v>20</v>
      </c>
      <c r="X275" s="167">
        <f t="shared" si="135"/>
        <v>50</v>
      </c>
      <c r="Y275" s="167">
        <f t="shared" si="118"/>
        <v>16</v>
      </c>
      <c r="Z275" s="168">
        <f t="shared" si="119"/>
        <v>1.9719199999999999</v>
      </c>
    </row>
    <row r="276" spans="1:26" s="203" customFormat="1" ht="12.75" hidden="1">
      <c r="A276" s="189">
        <v>28</v>
      </c>
      <c r="B276" s="190" t="s">
        <v>281</v>
      </c>
      <c r="C276" s="191" t="s">
        <v>282</v>
      </c>
      <c r="D276" s="76" t="s">
        <v>17</v>
      </c>
      <c r="E276" s="76">
        <v>20</v>
      </c>
      <c r="F276" s="261">
        <v>8850</v>
      </c>
      <c r="G276" s="261">
        <v>8</v>
      </c>
      <c r="H276" s="194">
        <f t="shared" si="113"/>
        <v>176.2600692</v>
      </c>
      <c r="I276" s="195">
        <f t="shared" si="114"/>
        <v>20</v>
      </c>
      <c r="J276" s="196">
        <f t="shared" si="115"/>
        <v>3150</v>
      </c>
      <c r="K276" s="196">
        <f t="shared" si="116"/>
        <v>8</v>
      </c>
      <c r="L276" s="197">
        <f t="shared" si="132"/>
        <v>62.115479999999998</v>
      </c>
      <c r="M276" s="195"/>
      <c r="N276" s="196"/>
      <c r="O276" s="197"/>
      <c r="P276" s="194"/>
      <c r="Q276" s="166" t="str">
        <f t="shared" si="133"/>
        <v xml:space="preserve"> </v>
      </c>
      <c r="R276" s="167">
        <f t="shared" si="117"/>
        <v>0</v>
      </c>
      <c r="S276" s="167">
        <f t="shared" si="128"/>
        <v>0</v>
      </c>
      <c r="T276" s="93" t="str">
        <f t="shared" si="136"/>
        <v xml:space="preserve"> </v>
      </c>
      <c r="U276" s="164">
        <f t="shared" si="125"/>
        <v>20</v>
      </c>
      <c r="V276" s="165">
        <f t="shared" si="134"/>
        <v>40</v>
      </c>
      <c r="W276" s="166">
        <f t="shared" si="130"/>
        <v>20</v>
      </c>
      <c r="X276" s="167">
        <f t="shared" si="135"/>
        <v>150</v>
      </c>
      <c r="Y276" s="167">
        <f t="shared" si="118"/>
        <v>8</v>
      </c>
      <c r="Z276" s="168">
        <f t="shared" si="119"/>
        <v>2.9578799999999998</v>
      </c>
    </row>
    <row r="277" spans="1:26" s="203" customFormat="1" ht="12.75" hidden="1">
      <c r="A277" s="189">
        <v>29</v>
      </c>
      <c r="B277" s="190" t="s">
        <v>281</v>
      </c>
      <c r="C277" s="191" t="s">
        <v>282</v>
      </c>
      <c r="D277" s="76" t="s">
        <v>17</v>
      </c>
      <c r="E277" s="76">
        <v>25</v>
      </c>
      <c r="F277" s="261">
        <v>8850</v>
      </c>
      <c r="G277" s="261">
        <v>16</v>
      </c>
      <c r="H277" s="194">
        <f t="shared" si="113"/>
        <v>550.81271624999999</v>
      </c>
      <c r="I277" s="195">
        <f t="shared" si="114"/>
        <v>25</v>
      </c>
      <c r="J277" s="196">
        <f t="shared" si="115"/>
        <v>3150</v>
      </c>
      <c r="K277" s="196">
        <f t="shared" si="116"/>
        <v>16</v>
      </c>
      <c r="L277" s="197">
        <f t="shared" si="132"/>
        <v>194.11087499999999</v>
      </c>
      <c r="M277" s="195"/>
      <c r="N277" s="196"/>
      <c r="O277" s="197"/>
      <c r="P277" s="194"/>
      <c r="Q277" s="166" t="str">
        <f t="shared" si="133"/>
        <v xml:space="preserve"> </v>
      </c>
      <c r="R277" s="167">
        <f t="shared" si="117"/>
        <v>0</v>
      </c>
      <c r="S277" s="167">
        <f t="shared" si="128"/>
        <v>0</v>
      </c>
      <c r="T277" s="93" t="str">
        <f t="shared" si="136"/>
        <v xml:space="preserve"> </v>
      </c>
      <c r="U277" s="164">
        <f t="shared" si="125"/>
        <v>25</v>
      </c>
      <c r="V277" s="165">
        <f t="shared" si="134"/>
        <v>64</v>
      </c>
      <c r="W277" s="166">
        <f t="shared" si="130"/>
        <v>25</v>
      </c>
      <c r="X277" s="167">
        <f t="shared" si="135"/>
        <v>2</v>
      </c>
      <c r="Y277" s="167">
        <f t="shared" si="118"/>
        <v>16</v>
      </c>
      <c r="Z277" s="168">
        <f t="shared" si="119"/>
        <v>0.12324499999999999</v>
      </c>
    </row>
    <row r="278" spans="1:26" s="203" customFormat="1" ht="12.75" hidden="1">
      <c r="A278" s="189">
        <v>30</v>
      </c>
      <c r="B278" s="190" t="s">
        <v>281</v>
      </c>
      <c r="C278" s="191" t="s">
        <v>282</v>
      </c>
      <c r="D278" s="76" t="s">
        <v>17</v>
      </c>
      <c r="E278" s="76">
        <v>12</v>
      </c>
      <c r="F278" s="261">
        <v>985</v>
      </c>
      <c r="G278" s="261">
        <v>14</v>
      </c>
      <c r="H278" s="194">
        <f t="shared" si="113"/>
        <v>12.359117055600001</v>
      </c>
      <c r="I278" s="195" t="str">
        <f t="shared" si="114"/>
        <v xml:space="preserve"> </v>
      </c>
      <c r="J278" s="196">
        <f t="shared" si="115"/>
        <v>0</v>
      </c>
      <c r="K278" s="196">
        <f t="shared" si="116"/>
        <v>0</v>
      </c>
      <c r="L278" s="197" t="str">
        <f t="shared" si="132"/>
        <v xml:space="preserve"> </v>
      </c>
      <c r="M278" s="195"/>
      <c r="N278" s="196"/>
      <c r="O278" s="197"/>
      <c r="P278" s="194"/>
      <c r="Q278" s="166" t="str">
        <f t="shared" si="133"/>
        <v xml:space="preserve"> </v>
      </c>
      <c r="R278" s="167">
        <f t="shared" si="117"/>
        <v>0</v>
      </c>
      <c r="S278" s="167">
        <f t="shared" si="128"/>
        <v>0</v>
      </c>
      <c r="T278" s="93" t="str">
        <f t="shared" si="136"/>
        <v xml:space="preserve"> </v>
      </c>
      <c r="U278" s="164" t="str">
        <f t="shared" si="125"/>
        <v xml:space="preserve"> </v>
      </c>
      <c r="V278" s="165">
        <f t="shared" si="134"/>
        <v>0</v>
      </c>
      <c r="W278" s="166" t="str">
        <f t="shared" si="130"/>
        <v xml:space="preserve"> </v>
      </c>
      <c r="X278" s="167">
        <f t="shared" si="135"/>
        <v>0</v>
      </c>
      <c r="Y278" s="167">
        <f t="shared" si="118"/>
        <v>0</v>
      </c>
      <c r="Z278" s="168" t="str">
        <f t="shared" si="119"/>
        <v xml:space="preserve"> </v>
      </c>
    </row>
    <row r="279" spans="1:26" s="203" customFormat="1" ht="12.75" hidden="1">
      <c r="A279" s="189">
        <v>1</v>
      </c>
      <c r="B279" s="190" t="s">
        <v>283</v>
      </c>
      <c r="C279" s="191" t="s">
        <v>284</v>
      </c>
      <c r="D279" s="76" t="s">
        <v>17</v>
      </c>
      <c r="E279" s="76">
        <v>12</v>
      </c>
      <c r="F279" s="261">
        <v>1000</v>
      </c>
      <c r="G279" s="261">
        <v>11</v>
      </c>
      <c r="H279" s="194">
        <f t="shared" si="113"/>
        <v>9.8586140399999991</v>
      </c>
      <c r="I279" s="195" t="str">
        <f t="shared" si="114"/>
        <v xml:space="preserve"> </v>
      </c>
      <c r="J279" s="196">
        <f t="shared" si="115"/>
        <v>0</v>
      </c>
      <c r="K279" s="196">
        <f t="shared" si="116"/>
        <v>0</v>
      </c>
      <c r="L279" s="197" t="str">
        <f t="shared" si="132"/>
        <v xml:space="preserve"> </v>
      </c>
      <c r="M279" s="195"/>
      <c r="N279" s="196"/>
      <c r="O279" s="197"/>
      <c r="P279" s="194"/>
      <c r="Q279" s="166" t="str">
        <f t="shared" si="133"/>
        <v xml:space="preserve"> </v>
      </c>
      <c r="R279" s="167">
        <f t="shared" si="117"/>
        <v>0</v>
      </c>
      <c r="S279" s="167">
        <f t="shared" si="128"/>
        <v>0</v>
      </c>
      <c r="T279" s="93" t="str">
        <f t="shared" si="136"/>
        <v xml:space="preserve"> </v>
      </c>
      <c r="U279" s="164" t="str">
        <f t="shared" si="125"/>
        <v xml:space="preserve"> </v>
      </c>
      <c r="V279" s="165">
        <f t="shared" si="134"/>
        <v>0</v>
      </c>
      <c r="W279" s="166" t="str">
        <f t="shared" si="130"/>
        <v xml:space="preserve"> </v>
      </c>
      <c r="X279" s="167">
        <f t="shared" si="135"/>
        <v>0</v>
      </c>
      <c r="Y279" s="167">
        <f t="shared" si="118"/>
        <v>0</v>
      </c>
      <c r="Z279" s="168" t="str">
        <f t="shared" si="119"/>
        <v xml:space="preserve"> </v>
      </c>
    </row>
    <row r="280" spans="1:26" s="203" customFormat="1" ht="12.75" hidden="1">
      <c r="A280" s="189">
        <v>2</v>
      </c>
      <c r="B280" s="190" t="s">
        <v>283</v>
      </c>
      <c r="C280" s="191" t="s">
        <v>284</v>
      </c>
      <c r="D280" s="76" t="s">
        <v>17</v>
      </c>
      <c r="E280" s="76">
        <v>12</v>
      </c>
      <c r="F280" s="261">
        <v>1050</v>
      </c>
      <c r="G280" s="261">
        <v>15</v>
      </c>
      <c r="H280" s="194">
        <f t="shared" si="113"/>
        <v>14.11574283</v>
      </c>
      <c r="I280" s="195" t="str">
        <f t="shared" si="114"/>
        <v xml:space="preserve"> </v>
      </c>
      <c r="J280" s="196">
        <f t="shared" si="115"/>
        <v>0</v>
      </c>
      <c r="K280" s="196">
        <f t="shared" si="116"/>
        <v>0</v>
      </c>
      <c r="L280" s="197" t="str">
        <f t="shared" si="132"/>
        <v xml:space="preserve"> </v>
      </c>
      <c r="M280" s="195"/>
      <c r="N280" s="196"/>
      <c r="O280" s="197"/>
      <c r="P280" s="194"/>
      <c r="Q280" s="166" t="str">
        <f t="shared" si="133"/>
        <v xml:space="preserve"> </v>
      </c>
      <c r="R280" s="167">
        <f t="shared" si="117"/>
        <v>0</v>
      </c>
      <c r="S280" s="167">
        <f t="shared" si="128"/>
        <v>0</v>
      </c>
      <c r="T280" s="93" t="str">
        <f t="shared" si="136"/>
        <v xml:space="preserve"> </v>
      </c>
      <c r="U280" s="164" t="str">
        <f t="shared" si="125"/>
        <v xml:space="preserve"> </v>
      </c>
      <c r="V280" s="165">
        <f t="shared" si="134"/>
        <v>0</v>
      </c>
      <c r="W280" s="166" t="str">
        <f t="shared" si="130"/>
        <v xml:space="preserve"> </v>
      </c>
      <c r="X280" s="167">
        <f t="shared" si="135"/>
        <v>0</v>
      </c>
      <c r="Y280" s="167">
        <f t="shared" si="118"/>
        <v>0</v>
      </c>
      <c r="Z280" s="168" t="str">
        <f t="shared" si="119"/>
        <v xml:space="preserve"> </v>
      </c>
    </row>
    <row r="281" spans="1:26" s="203" customFormat="1" ht="12.75" hidden="1">
      <c r="A281" s="189">
        <v>3</v>
      </c>
      <c r="B281" s="190" t="s">
        <v>289</v>
      </c>
      <c r="C281" s="191" t="s">
        <v>284</v>
      </c>
      <c r="D281" s="76" t="s">
        <v>17</v>
      </c>
      <c r="E281" s="76">
        <v>12</v>
      </c>
      <c r="F281" s="261">
        <v>1200</v>
      </c>
      <c r="G281" s="261">
        <v>11</v>
      </c>
      <c r="H281" s="194">
        <f t="shared" si="113"/>
        <v>11.830336848</v>
      </c>
      <c r="I281" s="195" t="str">
        <f t="shared" si="114"/>
        <v xml:space="preserve"> </v>
      </c>
      <c r="J281" s="196">
        <f t="shared" si="115"/>
        <v>0</v>
      </c>
      <c r="K281" s="196">
        <f t="shared" si="116"/>
        <v>0</v>
      </c>
      <c r="L281" s="197" t="str">
        <f t="shared" si="132"/>
        <v xml:space="preserve"> </v>
      </c>
      <c r="M281" s="195"/>
      <c r="N281" s="196"/>
      <c r="O281" s="197"/>
      <c r="P281" s="194"/>
      <c r="Q281" s="166" t="str">
        <f t="shared" si="133"/>
        <v xml:space="preserve"> </v>
      </c>
      <c r="R281" s="167">
        <f t="shared" si="117"/>
        <v>0</v>
      </c>
      <c r="S281" s="167">
        <f t="shared" si="128"/>
        <v>0</v>
      </c>
      <c r="T281" s="93" t="str">
        <f t="shared" si="136"/>
        <v xml:space="preserve"> </v>
      </c>
      <c r="U281" s="164" t="str">
        <f t="shared" si="125"/>
        <v xml:space="preserve"> </v>
      </c>
      <c r="V281" s="165">
        <f t="shared" si="134"/>
        <v>0</v>
      </c>
      <c r="W281" s="166" t="str">
        <f t="shared" si="130"/>
        <v xml:space="preserve"> </v>
      </c>
      <c r="X281" s="167">
        <f t="shared" si="135"/>
        <v>0</v>
      </c>
      <c r="Y281" s="167">
        <f t="shared" si="118"/>
        <v>0</v>
      </c>
      <c r="Z281" s="168" t="str">
        <f t="shared" si="119"/>
        <v xml:space="preserve"> </v>
      </c>
    </row>
    <row r="282" spans="1:26" s="203" customFormat="1" ht="12.75" hidden="1">
      <c r="A282" s="189">
        <v>4</v>
      </c>
      <c r="B282" s="190" t="s">
        <v>289</v>
      </c>
      <c r="C282" s="191" t="s">
        <v>284</v>
      </c>
      <c r="D282" s="76" t="s">
        <v>17</v>
      </c>
      <c r="E282" s="76">
        <v>12</v>
      </c>
      <c r="F282" s="261">
        <v>1550</v>
      </c>
      <c r="G282" s="261">
        <v>40</v>
      </c>
      <c r="H282" s="194">
        <f t="shared" si="113"/>
        <v>55.566733679999992</v>
      </c>
      <c r="I282" s="195" t="str">
        <f t="shared" si="114"/>
        <v xml:space="preserve"> </v>
      </c>
      <c r="J282" s="196">
        <f t="shared" si="115"/>
        <v>0</v>
      </c>
      <c r="K282" s="196">
        <f t="shared" si="116"/>
        <v>0</v>
      </c>
      <c r="L282" s="197" t="str">
        <f t="shared" si="132"/>
        <v xml:space="preserve"> </v>
      </c>
      <c r="M282" s="195"/>
      <c r="N282" s="196"/>
      <c r="O282" s="197"/>
      <c r="P282" s="194"/>
      <c r="Q282" s="166" t="str">
        <f t="shared" si="133"/>
        <v xml:space="preserve"> </v>
      </c>
      <c r="R282" s="167">
        <f t="shared" si="117"/>
        <v>0</v>
      </c>
      <c r="S282" s="167">
        <f t="shared" si="128"/>
        <v>0</v>
      </c>
      <c r="T282" s="93" t="str">
        <f t="shared" si="136"/>
        <v xml:space="preserve"> </v>
      </c>
      <c r="U282" s="164" t="str">
        <f t="shared" si="125"/>
        <v xml:space="preserve"> </v>
      </c>
      <c r="V282" s="165">
        <f t="shared" si="134"/>
        <v>0</v>
      </c>
      <c r="W282" s="166" t="str">
        <f t="shared" si="130"/>
        <v xml:space="preserve"> </v>
      </c>
      <c r="X282" s="167">
        <f t="shared" si="135"/>
        <v>0</v>
      </c>
      <c r="Y282" s="167">
        <f t="shared" si="118"/>
        <v>0</v>
      </c>
      <c r="Z282" s="168" t="str">
        <f t="shared" si="119"/>
        <v xml:space="preserve"> </v>
      </c>
    </row>
    <row r="283" spans="1:26" s="203" customFormat="1" ht="12.75" hidden="1">
      <c r="A283" s="189">
        <v>5</v>
      </c>
      <c r="B283" s="190" t="s">
        <v>289</v>
      </c>
      <c r="C283" s="191" t="s">
        <v>284</v>
      </c>
      <c r="D283" s="76" t="s">
        <v>17</v>
      </c>
      <c r="E283" s="76">
        <v>12</v>
      </c>
      <c r="F283" s="261">
        <v>1750</v>
      </c>
      <c r="G283" s="261">
        <v>554</v>
      </c>
      <c r="H283" s="194">
        <f t="shared" si="113"/>
        <v>868.90239197999995</v>
      </c>
      <c r="I283" s="195" t="str">
        <f t="shared" si="114"/>
        <v xml:space="preserve"> </v>
      </c>
      <c r="J283" s="196">
        <f t="shared" si="115"/>
        <v>0</v>
      </c>
      <c r="K283" s="196">
        <f t="shared" si="116"/>
        <v>0</v>
      </c>
      <c r="L283" s="197" t="str">
        <f t="shared" si="132"/>
        <v xml:space="preserve"> </v>
      </c>
      <c r="M283" s="195"/>
      <c r="N283" s="196"/>
      <c r="O283" s="197"/>
      <c r="P283" s="194"/>
      <c r="Q283" s="166" t="str">
        <f t="shared" si="133"/>
        <v xml:space="preserve"> </v>
      </c>
      <c r="R283" s="167">
        <f t="shared" si="117"/>
        <v>0</v>
      </c>
      <c r="S283" s="167">
        <f t="shared" si="128"/>
        <v>0</v>
      </c>
      <c r="T283" s="93" t="str">
        <f t="shared" si="136"/>
        <v xml:space="preserve"> </v>
      </c>
      <c r="U283" s="164" t="str">
        <f t="shared" si="125"/>
        <v xml:space="preserve"> </v>
      </c>
      <c r="V283" s="165">
        <f t="shared" si="134"/>
        <v>0</v>
      </c>
      <c r="W283" s="166" t="str">
        <f t="shared" si="130"/>
        <v xml:space="preserve"> </v>
      </c>
      <c r="X283" s="167">
        <f t="shared" si="135"/>
        <v>0</v>
      </c>
      <c r="Y283" s="167">
        <f t="shared" si="118"/>
        <v>0</v>
      </c>
      <c r="Z283" s="168" t="str">
        <f t="shared" si="119"/>
        <v xml:space="preserve"> </v>
      </c>
    </row>
    <row r="284" spans="1:26" s="203" customFormat="1" ht="12.75" hidden="1">
      <c r="A284" s="189">
        <v>6</v>
      </c>
      <c r="B284" s="190" t="s">
        <v>289</v>
      </c>
      <c r="C284" s="191" t="s">
        <v>284</v>
      </c>
      <c r="D284" s="76" t="s">
        <v>17</v>
      </c>
      <c r="E284" s="76">
        <v>12</v>
      </c>
      <c r="F284" s="261">
        <v>300</v>
      </c>
      <c r="G284" s="261">
        <v>4</v>
      </c>
      <c r="H284" s="194">
        <f t="shared" si="113"/>
        <v>1.0754851679999999</v>
      </c>
      <c r="I284" s="195" t="str">
        <f t="shared" si="114"/>
        <v xml:space="preserve"> </v>
      </c>
      <c r="J284" s="196">
        <f t="shared" si="115"/>
        <v>0</v>
      </c>
      <c r="K284" s="196">
        <f t="shared" si="116"/>
        <v>0</v>
      </c>
      <c r="L284" s="197" t="str">
        <f t="shared" si="132"/>
        <v xml:space="preserve"> </v>
      </c>
      <c r="M284" s="195"/>
      <c r="N284" s="196"/>
      <c r="O284" s="197"/>
      <c r="P284" s="194"/>
      <c r="Q284" s="166" t="str">
        <f t="shared" si="133"/>
        <v xml:space="preserve"> </v>
      </c>
      <c r="R284" s="167">
        <f t="shared" si="117"/>
        <v>0</v>
      </c>
      <c r="S284" s="167">
        <f t="shared" si="128"/>
        <v>0</v>
      </c>
      <c r="T284" s="93" t="str">
        <f t="shared" si="136"/>
        <v xml:space="preserve"> </v>
      </c>
      <c r="U284" s="164" t="str">
        <f t="shared" si="125"/>
        <v xml:space="preserve"> </v>
      </c>
      <c r="V284" s="165">
        <f t="shared" si="134"/>
        <v>0</v>
      </c>
      <c r="W284" s="166" t="str">
        <f t="shared" si="130"/>
        <v xml:space="preserve"> </v>
      </c>
      <c r="X284" s="167">
        <f t="shared" si="135"/>
        <v>0</v>
      </c>
      <c r="Y284" s="167">
        <f t="shared" si="118"/>
        <v>0</v>
      </c>
      <c r="Z284" s="168" t="str">
        <f t="shared" si="119"/>
        <v xml:space="preserve"> </v>
      </c>
    </row>
    <row r="285" spans="1:26" s="203" customFormat="1" ht="12.75" hidden="1">
      <c r="A285" s="189">
        <v>7</v>
      </c>
      <c r="B285" s="190" t="s">
        <v>289</v>
      </c>
      <c r="C285" s="191" t="s">
        <v>284</v>
      </c>
      <c r="D285" s="76" t="s">
        <v>17</v>
      </c>
      <c r="E285" s="76">
        <v>12</v>
      </c>
      <c r="F285" s="261">
        <v>750</v>
      </c>
      <c r="G285" s="261">
        <v>11</v>
      </c>
      <c r="H285" s="194">
        <f t="shared" si="113"/>
        <v>7.3939605300000002</v>
      </c>
      <c r="I285" s="195" t="str">
        <f t="shared" si="114"/>
        <v xml:space="preserve"> </v>
      </c>
      <c r="J285" s="196">
        <f t="shared" si="115"/>
        <v>0</v>
      </c>
      <c r="K285" s="196">
        <f t="shared" si="116"/>
        <v>0</v>
      </c>
      <c r="L285" s="197" t="str">
        <f t="shared" si="132"/>
        <v xml:space="preserve"> </v>
      </c>
      <c r="M285" s="195"/>
      <c r="N285" s="196"/>
      <c r="O285" s="197"/>
      <c r="P285" s="194"/>
      <c r="Q285" s="166" t="str">
        <f t="shared" si="133"/>
        <v xml:space="preserve"> </v>
      </c>
      <c r="R285" s="167">
        <f t="shared" si="117"/>
        <v>0</v>
      </c>
      <c r="S285" s="167">
        <f t="shared" si="128"/>
        <v>0</v>
      </c>
      <c r="T285" s="93" t="str">
        <f t="shared" si="136"/>
        <v xml:space="preserve"> </v>
      </c>
      <c r="U285" s="164" t="str">
        <f t="shared" si="125"/>
        <v xml:space="preserve"> </v>
      </c>
      <c r="V285" s="165">
        <f t="shared" si="134"/>
        <v>0</v>
      </c>
      <c r="W285" s="166" t="str">
        <f t="shared" si="130"/>
        <v xml:space="preserve"> </v>
      </c>
      <c r="X285" s="167">
        <f t="shared" si="135"/>
        <v>0</v>
      </c>
      <c r="Y285" s="167">
        <f t="shared" si="118"/>
        <v>0</v>
      </c>
      <c r="Z285" s="168" t="str">
        <f t="shared" si="119"/>
        <v xml:space="preserve"> </v>
      </c>
    </row>
    <row r="286" spans="1:26" s="203" customFormat="1" ht="12.75" hidden="1">
      <c r="A286" s="189">
        <v>8</v>
      </c>
      <c r="B286" s="190" t="s">
        <v>289</v>
      </c>
      <c r="C286" s="191" t="s">
        <v>284</v>
      </c>
      <c r="D286" s="76" t="s">
        <v>17</v>
      </c>
      <c r="E286" s="76">
        <v>12</v>
      </c>
      <c r="F286" s="261">
        <v>800</v>
      </c>
      <c r="G286" s="261">
        <v>4</v>
      </c>
      <c r="H286" s="194">
        <f t="shared" si="113"/>
        <v>2.8679604479999998</v>
      </c>
      <c r="I286" s="195" t="str">
        <f t="shared" si="114"/>
        <v xml:space="preserve"> </v>
      </c>
      <c r="J286" s="196">
        <f t="shared" si="115"/>
        <v>0</v>
      </c>
      <c r="K286" s="196">
        <f t="shared" si="116"/>
        <v>0</v>
      </c>
      <c r="L286" s="197" t="str">
        <f t="shared" si="132"/>
        <v xml:space="preserve"> </v>
      </c>
      <c r="M286" s="195"/>
      <c r="N286" s="196"/>
      <c r="O286" s="197"/>
      <c r="P286" s="194"/>
      <c r="Q286" s="166" t="str">
        <f t="shared" si="133"/>
        <v xml:space="preserve"> </v>
      </c>
      <c r="R286" s="167">
        <f t="shared" si="117"/>
        <v>0</v>
      </c>
      <c r="S286" s="167">
        <f t="shared" si="128"/>
        <v>0</v>
      </c>
      <c r="T286" s="93" t="str">
        <f t="shared" si="136"/>
        <v xml:space="preserve"> </v>
      </c>
      <c r="U286" s="164" t="str">
        <f t="shared" si="125"/>
        <v xml:space="preserve"> </v>
      </c>
      <c r="V286" s="165">
        <f t="shared" si="134"/>
        <v>0</v>
      </c>
      <c r="W286" s="166" t="str">
        <f t="shared" si="130"/>
        <v xml:space="preserve"> </v>
      </c>
      <c r="X286" s="167">
        <f t="shared" si="135"/>
        <v>0</v>
      </c>
      <c r="Y286" s="167">
        <f t="shared" si="118"/>
        <v>0</v>
      </c>
      <c r="Z286" s="168" t="str">
        <f t="shared" si="119"/>
        <v xml:space="preserve"> </v>
      </c>
    </row>
    <row r="287" spans="1:26" s="203" customFormat="1" ht="12.75" hidden="1">
      <c r="A287" s="189">
        <v>9</v>
      </c>
      <c r="B287" s="190" t="s">
        <v>289</v>
      </c>
      <c r="C287" s="191" t="s">
        <v>284</v>
      </c>
      <c r="D287" s="76" t="s">
        <v>17</v>
      </c>
      <c r="E287" s="76">
        <v>12</v>
      </c>
      <c r="F287" s="261">
        <v>850</v>
      </c>
      <c r="G287" s="261">
        <v>11</v>
      </c>
      <c r="H287" s="194">
        <f t="shared" si="113"/>
        <v>8.3798219340000006</v>
      </c>
      <c r="I287" s="195" t="str">
        <f t="shared" si="114"/>
        <v xml:space="preserve"> </v>
      </c>
      <c r="J287" s="196">
        <f t="shared" si="115"/>
        <v>0</v>
      </c>
      <c r="K287" s="196">
        <f t="shared" si="116"/>
        <v>0</v>
      </c>
      <c r="L287" s="197" t="str">
        <f t="shared" si="132"/>
        <v xml:space="preserve"> </v>
      </c>
      <c r="M287" s="195"/>
      <c r="N287" s="196"/>
      <c r="O287" s="197"/>
      <c r="P287" s="194"/>
      <c r="Q287" s="166" t="str">
        <f t="shared" si="133"/>
        <v xml:space="preserve"> </v>
      </c>
      <c r="R287" s="167">
        <f t="shared" si="117"/>
        <v>0</v>
      </c>
      <c r="S287" s="167">
        <f t="shared" si="128"/>
        <v>0</v>
      </c>
      <c r="T287" s="93" t="str">
        <f t="shared" si="136"/>
        <v xml:space="preserve"> </v>
      </c>
      <c r="U287" s="164" t="str">
        <f t="shared" si="125"/>
        <v xml:space="preserve"> </v>
      </c>
      <c r="V287" s="165">
        <f t="shared" si="134"/>
        <v>0</v>
      </c>
      <c r="W287" s="166" t="str">
        <f t="shared" si="130"/>
        <v xml:space="preserve"> </v>
      </c>
      <c r="X287" s="167">
        <f t="shared" si="135"/>
        <v>0</v>
      </c>
      <c r="Y287" s="167">
        <f t="shared" si="118"/>
        <v>0</v>
      </c>
      <c r="Z287" s="168" t="str">
        <f t="shared" si="119"/>
        <v xml:space="preserve"> </v>
      </c>
    </row>
    <row r="288" spans="1:26" s="203" customFormat="1" ht="12.75" hidden="1">
      <c r="A288" s="189">
        <v>10</v>
      </c>
      <c r="B288" s="190" t="s">
        <v>289</v>
      </c>
      <c r="C288" s="191" t="s">
        <v>284</v>
      </c>
      <c r="D288" s="76" t="s">
        <v>17</v>
      </c>
      <c r="E288" s="76">
        <v>12</v>
      </c>
      <c r="F288" s="261">
        <v>950</v>
      </c>
      <c r="G288" s="261">
        <v>7</v>
      </c>
      <c r="H288" s="194">
        <f t="shared" si="113"/>
        <v>5.9599803060000003</v>
      </c>
      <c r="I288" s="195" t="str">
        <f t="shared" si="114"/>
        <v xml:space="preserve"> </v>
      </c>
      <c r="J288" s="196">
        <f t="shared" si="115"/>
        <v>0</v>
      </c>
      <c r="K288" s="196">
        <f t="shared" si="116"/>
        <v>0</v>
      </c>
      <c r="L288" s="197" t="str">
        <f t="shared" si="132"/>
        <v xml:space="preserve"> </v>
      </c>
      <c r="M288" s="195"/>
      <c r="N288" s="196"/>
      <c r="O288" s="197"/>
      <c r="P288" s="194"/>
      <c r="Q288" s="166" t="str">
        <f t="shared" si="133"/>
        <v xml:space="preserve"> </v>
      </c>
      <c r="R288" s="167">
        <f t="shared" si="117"/>
        <v>0</v>
      </c>
      <c r="S288" s="167">
        <f t="shared" si="128"/>
        <v>0</v>
      </c>
      <c r="T288" s="93" t="str">
        <f t="shared" si="136"/>
        <v xml:space="preserve"> </v>
      </c>
      <c r="U288" s="164" t="str">
        <f t="shared" si="125"/>
        <v xml:space="preserve"> </v>
      </c>
      <c r="V288" s="165">
        <f t="shared" si="134"/>
        <v>0</v>
      </c>
      <c r="W288" s="166" t="str">
        <f t="shared" si="130"/>
        <v xml:space="preserve"> </v>
      </c>
      <c r="X288" s="167">
        <f t="shared" si="135"/>
        <v>0</v>
      </c>
      <c r="Y288" s="167">
        <f t="shared" si="118"/>
        <v>0</v>
      </c>
      <c r="Z288" s="168" t="str">
        <f t="shared" si="119"/>
        <v xml:space="preserve"> </v>
      </c>
    </row>
    <row r="289" spans="1:26" s="203" customFormat="1" ht="12.75" hidden="1">
      <c r="A289" s="189">
        <v>11</v>
      </c>
      <c r="B289" s="190" t="s">
        <v>289</v>
      </c>
      <c r="C289" s="191" t="s">
        <v>284</v>
      </c>
      <c r="D289" s="76" t="s">
        <v>17</v>
      </c>
      <c r="E289" s="76">
        <v>20</v>
      </c>
      <c r="F289" s="261">
        <v>10150</v>
      </c>
      <c r="G289" s="261">
        <v>2</v>
      </c>
      <c r="H289" s="194">
        <f t="shared" ref="H289:H354" si="137">E289*E289*F289*3.14/4*0.00000785*G289*1.01</f>
        <v>50.537844700000001</v>
      </c>
      <c r="I289" s="195">
        <f t="shared" ref="I289:I354" si="138">IF(J289&gt;0,$E289," ")</f>
        <v>20</v>
      </c>
      <c r="J289" s="196">
        <f t="shared" ref="J289:J354" si="139">IF($E289=25,IF((12000-$F289)&gt;=787,12000-$F289,0),IF($E289=20,IF((12000-$F289)&gt;=600,12000-$F289,0),IF($E289=16,IF((12000-$F289)&gt;=475,12000-$F289,0),0)))</f>
        <v>1850</v>
      </c>
      <c r="K289" s="196">
        <f t="shared" ref="K289:K354" si="140">IF(J289&gt;0,G289,0)</f>
        <v>2</v>
      </c>
      <c r="L289" s="197">
        <f t="shared" si="132"/>
        <v>9.1201299999999996</v>
      </c>
      <c r="M289" s="195"/>
      <c r="N289" s="196"/>
      <c r="O289" s="197"/>
      <c r="P289" s="194"/>
      <c r="Q289" s="166" t="str">
        <f t="shared" si="133"/>
        <v xml:space="preserve"> </v>
      </c>
      <c r="R289" s="167">
        <f t="shared" ref="R289:R354" si="141">IF($E289=25,IF((12000-$F289)&lt;787,12000-$F289,0),IF($E289=20,IF((12000-$F289)&lt;600,12000-$F289,0),IF($E289=16,IF((12000-$F289)&lt;475,12000-$F289,0),0)))</f>
        <v>0</v>
      </c>
      <c r="S289" s="167">
        <f t="shared" si="128"/>
        <v>0</v>
      </c>
      <c r="T289" s="93" t="str">
        <f t="shared" si="136"/>
        <v xml:space="preserve"> </v>
      </c>
      <c r="U289" s="164">
        <f t="shared" si="125"/>
        <v>20</v>
      </c>
      <c r="V289" s="165">
        <f t="shared" si="134"/>
        <v>6</v>
      </c>
      <c r="W289" s="166">
        <f t="shared" si="130"/>
        <v>20</v>
      </c>
      <c r="X289" s="167">
        <f t="shared" si="135"/>
        <v>50</v>
      </c>
      <c r="Y289" s="167">
        <f t="shared" ref="Y289:Y354" si="142">IF(X289&gt;0,K289+S289,0)</f>
        <v>2</v>
      </c>
      <c r="Z289" s="168">
        <f t="shared" ref="Z289:Z354" si="143">IF(X289&gt;0,$E289*$E289*X289*3.14/4*0.00000785*Y289," ")</f>
        <v>0.24648999999999999</v>
      </c>
    </row>
    <row r="290" spans="1:26" s="203" customFormat="1" ht="12.75" hidden="1">
      <c r="A290" s="189">
        <v>12</v>
      </c>
      <c r="B290" s="190" t="s">
        <v>289</v>
      </c>
      <c r="C290" s="191" t="s">
        <v>284</v>
      </c>
      <c r="D290" s="76" t="s">
        <v>17</v>
      </c>
      <c r="E290" s="76">
        <v>20</v>
      </c>
      <c r="F290" s="261">
        <v>11450</v>
      </c>
      <c r="G290" s="261">
        <v>2</v>
      </c>
      <c r="H290" s="194">
        <f t="shared" si="137"/>
        <v>57.010672099999994</v>
      </c>
      <c r="I290" s="195" t="str">
        <f t="shared" si="138"/>
        <v xml:space="preserve"> </v>
      </c>
      <c r="J290" s="196">
        <f t="shared" si="139"/>
        <v>0</v>
      </c>
      <c r="K290" s="196">
        <f t="shared" si="140"/>
        <v>0</v>
      </c>
      <c r="L290" s="197" t="str">
        <f t="shared" si="132"/>
        <v xml:space="preserve"> </v>
      </c>
      <c r="M290" s="195"/>
      <c r="N290" s="196"/>
      <c r="O290" s="197"/>
      <c r="P290" s="194"/>
      <c r="Q290" s="166">
        <f t="shared" si="133"/>
        <v>20</v>
      </c>
      <c r="R290" s="167">
        <f t="shared" si="141"/>
        <v>550</v>
      </c>
      <c r="S290" s="167">
        <f t="shared" si="128"/>
        <v>2</v>
      </c>
      <c r="T290" s="93">
        <f t="shared" si="136"/>
        <v>2.7113899999999997</v>
      </c>
      <c r="U290" s="164" t="str">
        <f t="shared" si="125"/>
        <v xml:space="preserve"> </v>
      </c>
      <c r="V290" s="165">
        <f t="shared" si="134"/>
        <v>0</v>
      </c>
      <c r="W290" s="166">
        <f t="shared" si="130"/>
        <v>20</v>
      </c>
      <c r="X290" s="167">
        <f t="shared" si="135"/>
        <v>550</v>
      </c>
      <c r="Y290" s="167">
        <f t="shared" si="142"/>
        <v>2</v>
      </c>
      <c r="Z290" s="168">
        <f t="shared" si="143"/>
        <v>2.7113899999999997</v>
      </c>
    </row>
    <row r="291" spans="1:26" s="203" customFormat="1" ht="12.75" hidden="1">
      <c r="A291" s="189">
        <v>13</v>
      </c>
      <c r="B291" s="190" t="s">
        <v>289</v>
      </c>
      <c r="C291" s="191" t="s">
        <v>284</v>
      </c>
      <c r="D291" s="76" t="s">
        <v>17</v>
      </c>
      <c r="E291" s="76">
        <v>20</v>
      </c>
      <c r="F291" s="261">
        <v>11790</v>
      </c>
      <c r="G291" s="261">
        <v>8</v>
      </c>
      <c r="H291" s="194">
        <f t="shared" si="137"/>
        <v>234.81426167999999</v>
      </c>
      <c r="I291" s="195" t="str">
        <f t="shared" si="138"/>
        <v xml:space="preserve"> </v>
      </c>
      <c r="J291" s="196">
        <f t="shared" si="139"/>
        <v>0</v>
      </c>
      <c r="K291" s="196">
        <f t="shared" si="140"/>
        <v>0</v>
      </c>
      <c r="L291" s="197" t="str">
        <f t="shared" si="132"/>
        <v xml:space="preserve"> </v>
      </c>
      <c r="M291" s="195"/>
      <c r="N291" s="196"/>
      <c r="O291" s="197"/>
      <c r="P291" s="194"/>
      <c r="Q291" s="166">
        <f t="shared" si="133"/>
        <v>20</v>
      </c>
      <c r="R291" s="167">
        <f t="shared" si="141"/>
        <v>210</v>
      </c>
      <c r="S291" s="167">
        <f t="shared" si="128"/>
        <v>8</v>
      </c>
      <c r="T291" s="93">
        <f t="shared" si="136"/>
        <v>4.141032</v>
      </c>
      <c r="U291" s="164" t="str">
        <f t="shared" si="125"/>
        <v xml:space="preserve"> </v>
      </c>
      <c r="V291" s="165">
        <f t="shared" si="134"/>
        <v>0</v>
      </c>
      <c r="W291" s="166">
        <f t="shared" si="130"/>
        <v>20</v>
      </c>
      <c r="X291" s="167">
        <f t="shared" si="135"/>
        <v>210</v>
      </c>
      <c r="Y291" s="167">
        <f t="shared" si="142"/>
        <v>8</v>
      </c>
      <c r="Z291" s="168">
        <f t="shared" si="143"/>
        <v>4.141032</v>
      </c>
    </row>
    <row r="292" spans="1:26" s="203" customFormat="1" ht="12.75" hidden="1">
      <c r="A292" s="189">
        <v>14</v>
      </c>
      <c r="B292" s="190" t="s">
        <v>289</v>
      </c>
      <c r="C292" s="191" t="s">
        <v>284</v>
      </c>
      <c r="D292" s="76" t="s">
        <v>17</v>
      </c>
      <c r="E292" s="76">
        <v>20</v>
      </c>
      <c r="F292" s="261">
        <v>9550</v>
      </c>
      <c r="G292" s="261">
        <v>2</v>
      </c>
      <c r="H292" s="194">
        <f t="shared" si="137"/>
        <v>47.550385899999995</v>
      </c>
      <c r="I292" s="195">
        <f t="shared" si="138"/>
        <v>20</v>
      </c>
      <c r="J292" s="196">
        <f t="shared" si="139"/>
        <v>2450</v>
      </c>
      <c r="K292" s="196">
        <f t="shared" si="140"/>
        <v>2</v>
      </c>
      <c r="L292" s="197">
        <f t="shared" si="132"/>
        <v>12.078009999999999</v>
      </c>
      <c r="M292" s="195"/>
      <c r="N292" s="196"/>
      <c r="O292" s="197"/>
      <c r="P292" s="194"/>
      <c r="Q292" s="166" t="str">
        <f t="shared" si="133"/>
        <v xml:space="preserve"> </v>
      </c>
      <c r="R292" s="167">
        <f t="shared" si="141"/>
        <v>0</v>
      </c>
      <c r="S292" s="167">
        <f t="shared" si="128"/>
        <v>0</v>
      </c>
      <c r="T292" s="93" t="str">
        <f t="shared" si="136"/>
        <v xml:space="preserve"> </v>
      </c>
      <c r="U292" s="164">
        <f t="shared" si="125"/>
        <v>20</v>
      </c>
      <c r="V292" s="165">
        <f t="shared" si="134"/>
        <v>8</v>
      </c>
      <c r="W292" s="166">
        <f t="shared" si="130"/>
        <v>20</v>
      </c>
      <c r="X292" s="167">
        <f t="shared" si="135"/>
        <v>50</v>
      </c>
      <c r="Y292" s="167">
        <f t="shared" si="142"/>
        <v>2</v>
      </c>
      <c r="Z292" s="168">
        <f t="shared" si="143"/>
        <v>0.24648999999999999</v>
      </c>
    </row>
    <row r="293" spans="1:26" s="203" customFormat="1" ht="12.75" hidden="1">
      <c r="A293" s="189">
        <v>15</v>
      </c>
      <c r="B293" s="190" t="s">
        <v>289</v>
      </c>
      <c r="C293" s="191" t="s">
        <v>284</v>
      </c>
      <c r="D293" s="76" t="s">
        <v>17</v>
      </c>
      <c r="E293" s="76">
        <v>20</v>
      </c>
      <c r="F293" s="261">
        <v>9800</v>
      </c>
      <c r="G293" s="261">
        <v>2</v>
      </c>
      <c r="H293" s="194">
        <f t="shared" si="137"/>
        <v>48.795160399999993</v>
      </c>
      <c r="I293" s="195">
        <f t="shared" si="138"/>
        <v>20</v>
      </c>
      <c r="J293" s="196">
        <f t="shared" si="139"/>
        <v>2200</v>
      </c>
      <c r="K293" s="196">
        <f t="shared" si="140"/>
        <v>2</v>
      </c>
      <c r="L293" s="197">
        <f t="shared" si="132"/>
        <v>10.845559999999999</v>
      </c>
      <c r="M293" s="195"/>
      <c r="N293" s="196"/>
      <c r="O293" s="197"/>
      <c r="P293" s="194"/>
      <c r="Q293" s="166" t="str">
        <f t="shared" si="133"/>
        <v xml:space="preserve"> </v>
      </c>
      <c r="R293" s="167">
        <f t="shared" si="141"/>
        <v>0</v>
      </c>
      <c r="S293" s="167">
        <f t="shared" si="128"/>
        <v>0</v>
      </c>
      <c r="T293" s="93" t="str">
        <f t="shared" si="136"/>
        <v xml:space="preserve"> </v>
      </c>
      <c r="U293" s="164">
        <f t="shared" ref="U293:U358" si="144">IF(V293&gt;0,$E293," ")</f>
        <v>20</v>
      </c>
      <c r="V293" s="165">
        <f t="shared" si="134"/>
        <v>6</v>
      </c>
      <c r="W293" s="166">
        <f t="shared" si="130"/>
        <v>20</v>
      </c>
      <c r="X293" s="167">
        <f t="shared" si="135"/>
        <v>400</v>
      </c>
      <c r="Y293" s="167">
        <f t="shared" si="142"/>
        <v>2</v>
      </c>
      <c r="Z293" s="168">
        <f t="shared" si="143"/>
        <v>1.9719199999999999</v>
      </c>
    </row>
    <row r="294" spans="1:26" s="299" customFormat="1" ht="12.75" hidden="1">
      <c r="A294" s="274">
        <v>16</v>
      </c>
      <c r="B294" s="275" t="s">
        <v>289</v>
      </c>
      <c r="C294" s="191" t="s">
        <v>284</v>
      </c>
      <c r="D294" s="76" t="s">
        <v>17</v>
      </c>
      <c r="E294" s="276">
        <v>20</v>
      </c>
      <c r="F294" s="277">
        <v>3000</v>
      </c>
      <c r="G294" s="277">
        <v>2</v>
      </c>
      <c r="H294" s="194">
        <f t="shared" si="137"/>
        <v>14.937294</v>
      </c>
      <c r="I294" s="278"/>
      <c r="J294" s="273"/>
      <c r="K294" s="273"/>
      <c r="L294" s="279"/>
      <c r="M294" s="278">
        <v>20</v>
      </c>
      <c r="N294" s="273">
        <v>3000</v>
      </c>
      <c r="O294" s="279">
        <v>2</v>
      </c>
      <c r="P294" s="280"/>
      <c r="Q294" s="278" t="s">
        <v>355</v>
      </c>
      <c r="R294" s="273">
        <f t="shared" si="141"/>
        <v>0</v>
      </c>
      <c r="S294" s="273">
        <f t="shared" si="128"/>
        <v>0</v>
      </c>
      <c r="T294" s="281" t="str">
        <f t="shared" si="136"/>
        <v xml:space="preserve"> </v>
      </c>
      <c r="U294" s="278" t="str">
        <f t="shared" si="144"/>
        <v xml:space="preserve"> </v>
      </c>
      <c r="V294" s="273">
        <f t="shared" si="134"/>
        <v>0</v>
      </c>
      <c r="W294" s="278" t="str">
        <f t="shared" si="130"/>
        <v xml:space="preserve"> </v>
      </c>
      <c r="X294" s="273">
        <f t="shared" si="135"/>
        <v>0</v>
      </c>
      <c r="Y294" s="273">
        <f t="shared" si="142"/>
        <v>0</v>
      </c>
      <c r="Z294" s="279" t="str">
        <f t="shared" si="143"/>
        <v xml:space="preserve"> </v>
      </c>
    </row>
    <row r="295" spans="1:26" s="299" customFormat="1" ht="12.75" hidden="1">
      <c r="A295" s="274">
        <v>17</v>
      </c>
      <c r="B295" s="275" t="s">
        <v>289</v>
      </c>
      <c r="C295" s="191"/>
      <c r="D295" s="76"/>
      <c r="E295" s="276">
        <v>20</v>
      </c>
      <c r="F295" s="277">
        <v>3260</v>
      </c>
      <c r="G295" s="277">
        <v>1</v>
      </c>
      <c r="H295" s="194">
        <f t="shared" si="137"/>
        <v>8.1159297399999986</v>
      </c>
      <c r="I295" s="278"/>
      <c r="J295" s="273"/>
      <c r="K295" s="273"/>
      <c r="L295" s="279"/>
      <c r="M295" s="278" t="s">
        <v>355</v>
      </c>
      <c r="N295" s="273">
        <v>3260</v>
      </c>
      <c r="O295" s="279">
        <v>1</v>
      </c>
      <c r="P295" s="280"/>
      <c r="Q295" s="278" t="s">
        <v>355</v>
      </c>
      <c r="R295" s="273">
        <f>J138-F295</f>
        <v>90</v>
      </c>
      <c r="S295" s="273">
        <f t="shared" si="128"/>
        <v>1</v>
      </c>
      <c r="T295" s="281">
        <f t="shared" si="136"/>
        <v>0.22184099999999998</v>
      </c>
      <c r="U295" s="278" t="s">
        <v>355</v>
      </c>
      <c r="V295" s="273">
        <v>0</v>
      </c>
      <c r="W295" s="278">
        <f t="shared" si="130"/>
        <v>20</v>
      </c>
      <c r="X295" s="273">
        <f t="shared" si="135"/>
        <v>90</v>
      </c>
      <c r="Y295" s="273">
        <f t="shared" si="142"/>
        <v>1</v>
      </c>
      <c r="Z295" s="279">
        <f t="shared" si="143"/>
        <v>0.22184099999999998</v>
      </c>
    </row>
    <row r="296" spans="1:26" s="203" customFormat="1" ht="12.75" hidden="1">
      <c r="A296" s="189">
        <v>17</v>
      </c>
      <c r="B296" s="190" t="s">
        <v>289</v>
      </c>
      <c r="C296" s="191" t="s">
        <v>284</v>
      </c>
      <c r="D296" s="76" t="s">
        <v>17</v>
      </c>
      <c r="E296" s="76">
        <v>20</v>
      </c>
      <c r="F296" s="261">
        <v>3260</v>
      </c>
      <c r="G296" s="261">
        <v>7</v>
      </c>
      <c r="H296" s="194">
        <f t="shared" si="137"/>
        <v>56.81150817999999</v>
      </c>
      <c r="I296" s="195">
        <f t="shared" si="138"/>
        <v>20</v>
      </c>
      <c r="J296" s="273">
        <f t="shared" si="139"/>
        <v>8740</v>
      </c>
      <c r="K296" s="273">
        <f t="shared" si="140"/>
        <v>7</v>
      </c>
      <c r="L296" s="197">
        <f>IF(J296&gt;0,$E296*$E296*J296*3.14/4*0.00000785*K296," ")</f>
        <v>150.80258199999997</v>
      </c>
      <c r="M296" s="195"/>
      <c r="N296" s="196"/>
      <c r="O296" s="197"/>
      <c r="P296" s="194"/>
      <c r="Q296" s="166" t="str">
        <f>IF(R296&gt;0,E296," ")</f>
        <v xml:space="preserve"> </v>
      </c>
      <c r="R296" s="167">
        <f t="shared" si="141"/>
        <v>0</v>
      </c>
      <c r="S296" s="167">
        <f t="shared" si="128"/>
        <v>0</v>
      </c>
      <c r="T296" s="93" t="str">
        <f t="shared" si="136"/>
        <v xml:space="preserve"> </v>
      </c>
      <c r="U296" s="164">
        <f t="shared" si="144"/>
        <v>20</v>
      </c>
      <c r="V296" s="165">
        <f>IF($E296=25,IF(J296&gt;0, INT(J296/787)*K296,0),IF($E296=20,IF(J296&gt;0, INT(J296/600)*K296,0),IF($E296=16,IF(J296&gt;0, INT(J296/475)*K296,0),0)))</f>
        <v>98</v>
      </c>
      <c r="W296" s="166">
        <f t="shared" si="130"/>
        <v>20</v>
      </c>
      <c r="X296" s="167">
        <f t="shared" si="135"/>
        <v>340</v>
      </c>
      <c r="Y296" s="167">
        <f t="shared" si="142"/>
        <v>7</v>
      </c>
      <c r="Z296" s="168">
        <f t="shared" si="143"/>
        <v>5.8664620000000003</v>
      </c>
    </row>
    <row r="297" spans="1:26" s="299" customFormat="1" ht="12.75" hidden="1">
      <c r="A297" s="274">
        <v>17</v>
      </c>
      <c r="B297" s="275" t="s">
        <v>289</v>
      </c>
      <c r="C297" s="191"/>
      <c r="D297" s="76"/>
      <c r="E297" s="276">
        <v>20</v>
      </c>
      <c r="F297" s="277">
        <v>3260</v>
      </c>
      <c r="G297" s="277">
        <v>6</v>
      </c>
      <c r="H297" s="194">
        <f t="shared" si="137"/>
        <v>48.695578439999998</v>
      </c>
      <c r="I297" s="278"/>
      <c r="J297" s="273"/>
      <c r="K297" s="273"/>
      <c r="L297" s="279"/>
      <c r="M297" s="278" t="s">
        <v>355</v>
      </c>
      <c r="N297" s="273">
        <v>3260</v>
      </c>
      <c r="O297" s="279">
        <v>6</v>
      </c>
      <c r="P297" s="280"/>
      <c r="Q297" s="278" t="s">
        <v>355</v>
      </c>
      <c r="R297" s="273">
        <f>J135-F297</f>
        <v>240</v>
      </c>
      <c r="S297" s="273">
        <f t="shared" si="128"/>
        <v>6</v>
      </c>
      <c r="T297" s="281">
        <f t="shared" si="136"/>
        <v>3.5494560000000002</v>
      </c>
      <c r="U297" s="278" t="s">
        <v>355</v>
      </c>
      <c r="V297" s="273">
        <v>0</v>
      </c>
      <c r="W297" s="278">
        <f t="shared" si="130"/>
        <v>20</v>
      </c>
      <c r="X297" s="273">
        <f t="shared" si="135"/>
        <v>240</v>
      </c>
      <c r="Y297" s="273">
        <f t="shared" si="142"/>
        <v>6</v>
      </c>
      <c r="Z297" s="279">
        <f t="shared" si="143"/>
        <v>3.5494560000000002</v>
      </c>
    </row>
    <row r="298" spans="1:26" s="299" customFormat="1" ht="12.75" hidden="1">
      <c r="A298" s="274">
        <v>18</v>
      </c>
      <c r="B298" s="275" t="s">
        <v>289</v>
      </c>
      <c r="C298" s="191" t="s">
        <v>284</v>
      </c>
      <c r="D298" s="76" t="s">
        <v>17</v>
      </c>
      <c r="E298" s="276">
        <v>20</v>
      </c>
      <c r="F298" s="277">
        <v>3300</v>
      </c>
      <c r="G298" s="277">
        <v>2</v>
      </c>
      <c r="H298" s="194">
        <f t="shared" si="137"/>
        <v>16.431023399999997</v>
      </c>
      <c r="I298" s="278"/>
      <c r="J298" s="273"/>
      <c r="K298" s="273"/>
      <c r="L298" s="279" t="str">
        <f t="shared" ref="L298:L329" si="145">IF(J298&gt;0,$E298*$E298*J298*3.14/4*0.00000785*K298," ")</f>
        <v xml:space="preserve"> </v>
      </c>
      <c r="M298" s="278">
        <v>20</v>
      </c>
      <c r="N298" s="273">
        <v>3300</v>
      </c>
      <c r="O298" s="279">
        <v>2</v>
      </c>
      <c r="P298" s="280"/>
      <c r="Q298" s="278">
        <v>20</v>
      </c>
      <c r="R298" s="273">
        <f>+J239-F298</f>
        <v>300</v>
      </c>
      <c r="S298" s="273">
        <f t="shared" si="128"/>
        <v>2</v>
      </c>
      <c r="T298" s="281">
        <f t="shared" si="136"/>
        <v>1.4789399999999999</v>
      </c>
      <c r="U298" s="278"/>
      <c r="V298" s="273"/>
      <c r="W298" s="278">
        <f t="shared" si="130"/>
        <v>20</v>
      </c>
      <c r="X298" s="273">
        <f t="shared" si="135"/>
        <v>300</v>
      </c>
      <c r="Y298" s="273">
        <v>2</v>
      </c>
      <c r="Z298" s="279">
        <f t="shared" si="143"/>
        <v>1.4789399999999999</v>
      </c>
    </row>
    <row r="299" spans="1:26" s="299" customFormat="1" ht="12.75" hidden="1">
      <c r="A299" s="274">
        <v>19</v>
      </c>
      <c r="B299" s="275" t="s">
        <v>289</v>
      </c>
      <c r="C299" s="191" t="s">
        <v>284</v>
      </c>
      <c r="D299" s="76" t="s">
        <v>17</v>
      </c>
      <c r="E299" s="276">
        <v>20</v>
      </c>
      <c r="F299" s="277">
        <v>3450</v>
      </c>
      <c r="G299" s="277">
        <v>2</v>
      </c>
      <c r="H299" s="194">
        <f t="shared" si="137"/>
        <v>17.177888100000001</v>
      </c>
      <c r="I299" s="278"/>
      <c r="J299" s="273"/>
      <c r="K299" s="273"/>
      <c r="L299" s="279" t="str">
        <f t="shared" si="145"/>
        <v xml:space="preserve"> </v>
      </c>
      <c r="M299" s="278">
        <v>20</v>
      </c>
      <c r="N299" s="273">
        <v>3450</v>
      </c>
      <c r="O299" s="279">
        <v>1</v>
      </c>
      <c r="P299" s="280"/>
      <c r="Q299" s="278">
        <v>20</v>
      </c>
      <c r="R299" s="273">
        <f>+J240-F299</f>
        <v>150</v>
      </c>
      <c r="S299" s="273">
        <f t="shared" si="128"/>
        <v>2</v>
      </c>
      <c r="T299" s="281">
        <f t="shared" si="136"/>
        <v>0.73946999999999996</v>
      </c>
      <c r="U299" s="278"/>
      <c r="V299" s="273"/>
      <c r="W299" s="278">
        <f t="shared" si="130"/>
        <v>20</v>
      </c>
      <c r="X299" s="273">
        <f t="shared" si="135"/>
        <v>150</v>
      </c>
      <c r="Y299" s="273">
        <v>2</v>
      </c>
      <c r="Z299" s="279">
        <f t="shared" si="143"/>
        <v>0.73946999999999996</v>
      </c>
    </row>
    <row r="300" spans="1:26" s="203" customFormat="1" ht="12.75" hidden="1">
      <c r="A300" s="189">
        <v>20</v>
      </c>
      <c r="B300" s="190" t="s">
        <v>289</v>
      </c>
      <c r="C300" s="191" t="s">
        <v>284</v>
      </c>
      <c r="D300" s="76" t="s">
        <v>17</v>
      </c>
      <c r="E300" s="76">
        <v>20</v>
      </c>
      <c r="F300" s="261">
        <v>4100</v>
      </c>
      <c r="G300" s="261">
        <v>2</v>
      </c>
      <c r="H300" s="194">
        <f t="shared" si="137"/>
        <v>20.4143018</v>
      </c>
      <c r="I300" s="195">
        <f t="shared" si="138"/>
        <v>20</v>
      </c>
      <c r="J300" s="273">
        <f t="shared" si="139"/>
        <v>7900</v>
      </c>
      <c r="K300" s="273">
        <f t="shared" si="140"/>
        <v>2</v>
      </c>
      <c r="L300" s="197">
        <f t="shared" si="145"/>
        <v>38.945419999999999</v>
      </c>
      <c r="M300" s="195"/>
      <c r="N300" s="196"/>
      <c r="O300" s="197"/>
      <c r="P300" s="194"/>
      <c r="Q300" s="166" t="str">
        <f t="shared" ref="Q300:Q331" si="146">IF(R300&gt;0,E300," ")</f>
        <v xml:space="preserve"> </v>
      </c>
      <c r="R300" s="167">
        <f t="shared" si="141"/>
        <v>0</v>
      </c>
      <c r="S300" s="167">
        <f t="shared" si="128"/>
        <v>0</v>
      </c>
      <c r="T300" s="93" t="str">
        <f t="shared" si="136"/>
        <v xml:space="preserve"> </v>
      </c>
      <c r="U300" s="164">
        <f t="shared" si="144"/>
        <v>20</v>
      </c>
      <c r="V300" s="165">
        <f t="shared" ref="V300:V331" si="147">IF($E300=25,IF(J300&gt;0, INT(J300/787)*K300,0),IF($E300=20,IF(J300&gt;0, INT(J300/600)*K300,0),IF($E300=16,IF(J300&gt;0, INT(J300/475)*K300,0),0)))</f>
        <v>26</v>
      </c>
      <c r="W300" s="166">
        <f t="shared" si="130"/>
        <v>20</v>
      </c>
      <c r="X300" s="167">
        <f t="shared" si="135"/>
        <v>100</v>
      </c>
      <c r="Y300" s="167">
        <f t="shared" si="142"/>
        <v>2</v>
      </c>
      <c r="Z300" s="168">
        <f t="shared" si="143"/>
        <v>0.49297999999999997</v>
      </c>
    </row>
    <row r="301" spans="1:26" s="203" customFormat="1" ht="12.75" hidden="1">
      <c r="A301" s="189">
        <v>21</v>
      </c>
      <c r="B301" s="190" t="s">
        <v>289</v>
      </c>
      <c r="C301" s="191" t="s">
        <v>284</v>
      </c>
      <c r="D301" s="76" t="s">
        <v>17</v>
      </c>
      <c r="E301" s="76">
        <v>20</v>
      </c>
      <c r="F301" s="261">
        <v>4450</v>
      </c>
      <c r="G301" s="261">
        <v>2</v>
      </c>
      <c r="H301" s="194">
        <f t="shared" si="137"/>
        <v>22.156986100000001</v>
      </c>
      <c r="I301" s="195">
        <f t="shared" si="138"/>
        <v>20</v>
      </c>
      <c r="J301" s="273">
        <f t="shared" si="139"/>
        <v>7550</v>
      </c>
      <c r="K301" s="273">
        <f t="shared" si="140"/>
        <v>2</v>
      </c>
      <c r="L301" s="197">
        <f t="shared" si="145"/>
        <v>37.219989999999996</v>
      </c>
      <c r="M301" s="195"/>
      <c r="N301" s="196"/>
      <c r="O301" s="197"/>
      <c r="P301" s="194"/>
      <c r="Q301" s="166" t="str">
        <f t="shared" si="146"/>
        <v xml:space="preserve"> </v>
      </c>
      <c r="R301" s="167">
        <f t="shared" si="141"/>
        <v>0</v>
      </c>
      <c r="S301" s="167">
        <f t="shared" si="128"/>
        <v>0</v>
      </c>
      <c r="T301" s="93" t="str">
        <f t="shared" si="136"/>
        <v xml:space="preserve"> </v>
      </c>
      <c r="U301" s="164">
        <f t="shared" si="144"/>
        <v>20</v>
      </c>
      <c r="V301" s="165">
        <f t="shared" si="147"/>
        <v>24</v>
      </c>
      <c r="W301" s="166">
        <f t="shared" si="130"/>
        <v>20</v>
      </c>
      <c r="X301" s="167">
        <f t="shared" si="135"/>
        <v>350</v>
      </c>
      <c r="Y301" s="167">
        <f t="shared" si="142"/>
        <v>2</v>
      </c>
      <c r="Z301" s="168">
        <f t="shared" si="143"/>
        <v>1.7254299999999998</v>
      </c>
    </row>
    <row r="302" spans="1:26" s="203" customFormat="1" ht="12.75" hidden="1">
      <c r="A302" s="189">
        <v>22</v>
      </c>
      <c r="B302" s="190" t="s">
        <v>289</v>
      </c>
      <c r="C302" s="191" t="s">
        <v>284</v>
      </c>
      <c r="D302" s="76" t="s">
        <v>17</v>
      </c>
      <c r="E302" s="76">
        <v>20</v>
      </c>
      <c r="F302" s="261">
        <v>9000</v>
      </c>
      <c r="G302" s="261">
        <v>24</v>
      </c>
      <c r="H302" s="194">
        <f t="shared" si="137"/>
        <v>537.74258399999997</v>
      </c>
      <c r="I302" s="195">
        <f t="shared" si="138"/>
        <v>20</v>
      </c>
      <c r="J302" s="196">
        <f t="shared" si="139"/>
        <v>3000</v>
      </c>
      <c r="K302" s="196">
        <f t="shared" si="140"/>
        <v>24</v>
      </c>
      <c r="L302" s="197">
        <f t="shared" si="145"/>
        <v>177.47279999999998</v>
      </c>
      <c r="M302" s="195"/>
      <c r="N302" s="196"/>
      <c r="O302" s="197"/>
      <c r="P302" s="194"/>
      <c r="Q302" s="166" t="str">
        <f t="shared" si="146"/>
        <v xml:space="preserve"> </v>
      </c>
      <c r="R302" s="167">
        <f t="shared" si="141"/>
        <v>0</v>
      </c>
      <c r="S302" s="167">
        <f t="shared" si="128"/>
        <v>0</v>
      </c>
      <c r="T302" s="93" t="str">
        <f t="shared" si="136"/>
        <v xml:space="preserve"> </v>
      </c>
      <c r="U302" s="164">
        <f t="shared" si="144"/>
        <v>20</v>
      </c>
      <c r="V302" s="165">
        <f t="shared" si="147"/>
        <v>120</v>
      </c>
      <c r="W302" s="166" t="str">
        <f t="shared" si="130"/>
        <v xml:space="preserve"> </v>
      </c>
      <c r="X302" s="167">
        <f t="shared" si="135"/>
        <v>0</v>
      </c>
      <c r="Y302" s="167">
        <f t="shared" si="142"/>
        <v>0</v>
      </c>
      <c r="Z302" s="168" t="str">
        <f t="shared" si="143"/>
        <v xml:space="preserve"> </v>
      </c>
    </row>
    <row r="303" spans="1:26" s="203" customFormat="1" ht="12.75" hidden="1">
      <c r="A303" s="189">
        <v>23</v>
      </c>
      <c r="B303" s="190" t="s">
        <v>289</v>
      </c>
      <c r="C303" s="191" t="s">
        <v>284</v>
      </c>
      <c r="D303" s="76" t="s">
        <v>212</v>
      </c>
      <c r="E303" s="76"/>
      <c r="F303" s="261"/>
      <c r="G303" s="261"/>
      <c r="H303" s="194">
        <f t="shared" si="137"/>
        <v>0</v>
      </c>
      <c r="I303" s="195" t="str">
        <f t="shared" si="138"/>
        <v xml:space="preserve"> </v>
      </c>
      <c r="J303" s="196">
        <f t="shared" si="139"/>
        <v>0</v>
      </c>
      <c r="K303" s="196">
        <f t="shared" si="140"/>
        <v>0</v>
      </c>
      <c r="L303" s="197" t="str">
        <f t="shared" si="145"/>
        <v xml:space="preserve"> </v>
      </c>
      <c r="M303" s="195"/>
      <c r="N303" s="196"/>
      <c r="O303" s="197"/>
      <c r="P303" s="194"/>
      <c r="Q303" s="166" t="str">
        <f t="shared" si="146"/>
        <v xml:space="preserve"> </v>
      </c>
      <c r="R303" s="167">
        <f t="shared" si="141"/>
        <v>0</v>
      </c>
      <c r="S303" s="167">
        <f t="shared" si="128"/>
        <v>0</v>
      </c>
      <c r="T303" s="93" t="str">
        <f t="shared" si="136"/>
        <v xml:space="preserve"> </v>
      </c>
      <c r="U303" s="164" t="str">
        <f t="shared" si="144"/>
        <v xml:space="preserve"> </v>
      </c>
      <c r="V303" s="165">
        <f t="shared" si="147"/>
        <v>0</v>
      </c>
      <c r="W303" s="166" t="str">
        <f t="shared" si="130"/>
        <v xml:space="preserve"> </v>
      </c>
      <c r="X303" s="167">
        <f t="shared" si="135"/>
        <v>0</v>
      </c>
      <c r="Y303" s="167">
        <f t="shared" si="142"/>
        <v>0</v>
      </c>
      <c r="Z303" s="168" t="str">
        <f t="shared" si="143"/>
        <v xml:space="preserve"> </v>
      </c>
    </row>
    <row r="304" spans="1:26" s="203" customFormat="1" ht="12.75" hidden="1">
      <c r="A304" s="189">
        <v>24</v>
      </c>
      <c r="B304" s="190" t="s">
        <v>289</v>
      </c>
      <c r="C304" s="191" t="s">
        <v>284</v>
      </c>
      <c r="D304" s="76" t="s">
        <v>17</v>
      </c>
      <c r="E304" s="76">
        <v>25</v>
      </c>
      <c r="F304" s="261">
        <v>10100</v>
      </c>
      <c r="G304" s="261">
        <v>1</v>
      </c>
      <c r="H304" s="194">
        <f t="shared" si="137"/>
        <v>39.288195156249998</v>
      </c>
      <c r="I304" s="195">
        <f t="shared" si="138"/>
        <v>25</v>
      </c>
      <c r="J304" s="196">
        <f t="shared" si="139"/>
        <v>1900</v>
      </c>
      <c r="K304" s="196">
        <f t="shared" si="140"/>
        <v>1</v>
      </c>
      <c r="L304" s="197">
        <f t="shared" si="145"/>
        <v>7.3176718749999994</v>
      </c>
      <c r="M304" s="195"/>
      <c r="N304" s="196"/>
      <c r="O304" s="197"/>
      <c r="P304" s="194"/>
      <c r="Q304" s="166" t="str">
        <f t="shared" si="146"/>
        <v xml:space="preserve"> </v>
      </c>
      <c r="R304" s="167">
        <f t="shared" si="141"/>
        <v>0</v>
      </c>
      <c r="S304" s="167">
        <f t="shared" si="128"/>
        <v>0</v>
      </c>
      <c r="T304" s="93" t="str">
        <f t="shared" si="136"/>
        <v xml:space="preserve"> </v>
      </c>
      <c r="U304" s="164">
        <f t="shared" si="144"/>
        <v>25</v>
      </c>
      <c r="V304" s="165">
        <f t="shared" si="147"/>
        <v>2</v>
      </c>
      <c r="W304" s="166">
        <f t="shared" si="130"/>
        <v>25</v>
      </c>
      <c r="X304" s="167">
        <f t="shared" si="135"/>
        <v>326</v>
      </c>
      <c r="Y304" s="167">
        <f t="shared" si="142"/>
        <v>1</v>
      </c>
      <c r="Z304" s="168">
        <f t="shared" si="143"/>
        <v>1.2555584375</v>
      </c>
    </row>
    <row r="305" spans="1:26" s="203" customFormat="1" ht="12.75" hidden="1">
      <c r="A305" s="189">
        <v>25</v>
      </c>
      <c r="B305" s="190" t="s">
        <v>289</v>
      </c>
      <c r="C305" s="191" t="s">
        <v>284</v>
      </c>
      <c r="D305" s="76" t="s">
        <v>17</v>
      </c>
      <c r="E305" s="76">
        <v>25</v>
      </c>
      <c r="F305" s="261">
        <v>10200</v>
      </c>
      <c r="G305" s="261">
        <v>2</v>
      </c>
      <c r="H305" s="194">
        <f t="shared" si="137"/>
        <v>79.354374374999992</v>
      </c>
      <c r="I305" s="195">
        <f t="shared" si="138"/>
        <v>25</v>
      </c>
      <c r="J305" s="196">
        <f t="shared" si="139"/>
        <v>1800</v>
      </c>
      <c r="K305" s="196">
        <f t="shared" si="140"/>
        <v>2</v>
      </c>
      <c r="L305" s="197">
        <f t="shared" si="145"/>
        <v>13.865062499999999</v>
      </c>
      <c r="M305" s="195"/>
      <c r="N305" s="196"/>
      <c r="O305" s="197"/>
      <c r="P305" s="194"/>
      <c r="Q305" s="166" t="str">
        <f t="shared" si="146"/>
        <v xml:space="preserve"> </v>
      </c>
      <c r="R305" s="167">
        <f t="shared" si="141"/>
        <v>0</v>
      </c>
      <c r="S305" s="167">
        <f t="shared" ref="S305:S368" si="148">IF(R305&gt;0,G305,0)</f>
        <v>0</v>
      </c>
      <c r="T305" s="93" t="str">
        <f t="shared" si="136"/>
        <v xml:space="preserve"> </v>
      </c>
      <c r="U305" s="164">
        <f t="shared" si="144"/>
        <v>25</v>
      </c>
      <c r="V305" s="165">
        <f t="shared" si="147"/>
        <v>4</v>
      </c>
      <c r="W305" s="166">
        <f t="shared" ref="W305:W368" si="149">IF(X305&gt;0,E305," ")</f>
        <v>25</v>
      </c>
      <c r="X305" s="167">
        <f t="shared" ref="X305:X336" si="150">IF(R305&gt;0,R305,IF(U305=25,J305-((V305/K305)*787),IF(U305=20,J305-((V305/K305)*600),IF(U305=16,J305-((V305/K305)*475),0))))</f>
        <v>226</v>
      </c>
      <c r="Y305" s="167">
        <f t="shared" si="142"/>
        <v>2</v>
      </c>
      <c r="Z305" s="168">
        <f t="shared" si="143"/>
        <v>1.7408356249999999</v>
      </c>
    </row>
    <row r="306" spans="1:26" s="203" customFormat="1" ht="12.75" hidden="1">
      <c r="A306" s="189">
        <v>26</v>
      </c>
      <c r="B306" s="190" t="s">
        <v>289</v>
      </c>
      <c r="C306" s="191" t="s">
        <v>284</v>
      </c>
      <c r="D306" s="76" t="s">
        <v>17</v>
      </c>
      <c r="E306" s="76">
        <v>25</v>
      </c>
      <c r="F306" s="261">
        <v>10250</v>
      </c>
      <c r="G306" s="261">
        <v>3</v>
      </c>
      <c r="H306" s="194">
        <f t="shared" si="137"/>
        <v>119.61504960937499</v>
      </c>
      <c r="I306" s="195">
        <f t="shared" si="138"/>
        <v>25</v>
      </c>
      <c r="J306" s="196">
        <f t="shared" si="139"/>
        <v>1750</v>
      </c>
      <c r="K306" s="196">
        <f t="shared" si="140"/>
        <v>3</v>
      </c>
      <c r="L306" s="197">
        <f t="shared" si="145"/>
        <v>20.219882812499996</v>
      </c>
      <c r="M306" s="195"/>
      <c r="N306" s="196"/>
      <c r="O306" s="197"/>
      <c r="P306" s="194"/>
      <c r="Q306" s="166" t="str">
        <f t="shared" si="146"/>
        <v xml:space="preserve"> </v>
      </c>
      <c r="R306" s="167">
        <f t="shared" si="141"/>
        <v>0</v>
      </c>
      <c r="S306" s="167">
        <f t="shared" si="148"/>
        <v>0</v>
      </c>
      <c r="T306" s="93" t="str">
        <f t="shared" si="136"/>
        <v xml:space="preserve"> </v>
      </c>
      <c r="U306" s="164">
        <f t="shared" si="144"/>
        <v>25</v>
      </c>
      <c r="V306" s="165">
        <f t="shared" si="147"/>
        <v>6</v>
      </c>
      <c r="W306" s="166">
        <f t="shared" si="149"/>
        <v>25</v>
      </c>
      <c r="X306" s="167">
        <f t="shared" si="150"/>
        <v>176</v>
      </c>
      <c r="Y306" s="167">
        <f t="shared" si="142"/>
        <v>3</v>
      </c>
      <c r="Z306" s="168">
        <f t="shared" si="143"/>
        <v>2.0335424999999998</v>
      </c>
    </row>
    <row r="307" spans="1:26" s="203" customFormat="1" ht="12.75" hidden="1">
      <c r="A307" s="189">
        <v>27</v>
      </c>
      <c r="B307" s="190" t="s">
        <v>289</v>
      </c>
      <c r="C307" s="191" t="s">
        <v>284</v>
      </c>
      <c r="D307" s="76" t="s">
        <v>17</v>
      </c>
      <c r="E307" s="76">
        <v>25</v>
      </c>
      <c r="F307" s="261">
        <v>10300</v>
      </c>
      <c r="G307" s="261">
        <v>4</v>
      </c>
      <c r="H307" s="194">
        <f t="shared" si="137"/>
        <v>160.26471687499998</v>
      </c>
      <c r="I307" s="195">
        <f t="shared" si="138"/>
        <v>25</v>
      </c>
      <c r="J307" s="196">
        <f t="shared" si="139"/>
        <v>1700</v>
      </c>
      <c r="K307" s="196">
        <f t="shared" si="140"/>
        <v>4</v>
      </c>
      <c r="L307" s="197">
        <f t="shared" si="145"/>
        <v>26.189562499999997</v>
      </c>
      <c r="M307" s="195"/>
      <c r="N307" s="196"/>
      <c r="O307" s="197"/>
      <c r="P307" s="194"/>
      <c r="Q307" s="166" t="str">
        <f t="shared" si="146"/>
        <v xml:space="preserve"> </v>
      </c>
      <c r="R307" s="167">
        <f t="shared" si="141"/>
        <v>0</v>
      </c>
      <c r="S307" s="167">
        <f t="shared" si="148"/>
        <v>0</v>
      </c>
      <c r="T307" s="93" t="str">
        <f t="shared" si="136"/>
        <v xml:space="preserve"> </v>
      </c>
      <c r="U307" s="164">
        <f t="shared" si="144"/>
        <v>25</v>
      </c>
      <c r="V307" s="165">
        <f t="shared" si="147"/>
        <v>8</v>
      </c>
      <c r="W307" s="166">
        <f t="shared" si="149"/>
        <v>25</v>
      </c>
      <c r="X307" s="167">
        <f t="shared" si="150"/>
        <v>126</v>
      </c>
      <c r="Y307" s="167">
        <f t="shared" si="142"/>
        <v>4</v>
      </c>
      <c r="Z307" s="168">
        <f t="shared" si="143"/>
        <v>1.9411087499999999</v>
      </c>
    </row>
    <row r="308" spans="1:26" s="203" customFormat="1" ht="12.75" hidden="1">
      <c r="A308" s="189">
        <v>28</v>
      </c>
      <c r="B308" s="190" t="s">
        <v>289</v>
      </c>
      <c r="C308" s="191" t="s">
        <v>284</v>
      </c>
      <c r="D308" s="76" t="s">
        <v>17</v>
      </c>
      <c r="E308" s="76">
        <v>25</v>
      </c>
      <c r="F308" s="261">
        <v>10350</v>
      </c>
      <c r="G308" s="261">
        <v>2</v>
      </c>
      <c r="H308" s="194">
        <f t="shared" si="137"/>
        <v>80.521350468750001</v>
      </c>
      <c r="I308" s="195">
        <f t="shared" si="138"/>
        <v>25</v>
      </c>
      <c r="J308" s="196">
        <f t="shared" si="139"/>
        <v>1650</v>
      </c>
      <c r="K308" s="196">
        <f t="shared" si="140"/>
        <v>2</v>
      </c>
      <c r="L308" s="197">
        <f t="shared" si="145"/>
        <v>12.709640624999999</v>
      </c>
      <c r="M308" s="195"/>
      <c r="N308" s="196"/>
      <c r="O308" s="197"/>
      <c r="P308" s="194"/>
      <c r="Q308" s="166" t="str">
        <f t="shared" si="146"/>
        <v xml:space="preserve"> </v>
      </c>
      <c r="R308" s="167">
        <f t="shared" si="141"/>
        <v>0</v>
      </c>
      <c r="S308" s="167">
        <f t="shared" si="148"/>
        <v>0</v>
      </c>
      <c r="T308" s="93" t="str">
        <f t="shared" si="136"/>
        <v xml:space="preserve"> </v>
      </c>
      <c r="U308" s="164">
        <f t="shared" si="144"/>
        <v>25</v>
      </c>
      <c r="V308" s="165">
        <f t="shared" si="147"/>
        <v>4</v>
      </c>
      <c r="W308" s="166">
        <f t="shared" si="149"/>
        <v>25</v>
      </c>
      <c r="X308" s="167">
        <f t="shared" si="150"/>
        <v>76</v>
      </c>
      <c r="Y308" s="167">
        <f t="shared" si="142"/>
        <v>2</v>
      </c>
      <c r="Z308" s="168">
        <f t="shared" si="143"/>
        <v>0.58541374999999995</v>
      </c>
    </row>
    <row r="309" spans="1:26" s="203" customFormat="1" ht="12.75" hidden="1">
      <c r="A309" s="189">
        <v>29</v>
      </c>
      <c r="B309" s="190" t="s">
        <v>289</v>
      </c>
      <c r="C309" s="191" t="s">
        <v>284</v>
      </c>
      <c r="D309" s="76" t="s">
        <v>17</v>
      </c>
      <c r="E309" s="76">
        <v>25</v>
      </c>
      <c r="F309" s="261">
        <v>10400</v>
      </c>
      <c r="G309" s="261">
        <v>2</v>
      </c>
      <c r="H309" s="194">
        <f t="shared" si="137"/>
        <v>80.910342499999985</v>
      </c>
      <c r="I309" s="195">
        <f t="shared" si="138"/>
        <v>25</v>
      </c>
      <c r="J309" s="196">
        <f t="shared" si="139"/>
        <v>1600</v>
      </c>
      <c r="K309" s="196">
        <f t="shared" si="140"/>
        <v>2</v>
      </c>
      <c r="L309" s="197">
        <f t="shared" si="145"/>
        <v>12.324499999999999</v>
      </c>
      <c r="M309" s="195"/>
      <c r="N309" s="196"/>
      <c r="O309" s="197"/>
      <c r="P309" s="194"/>
      <c r="Q309" s="166" t="str">
        <f t="shared" si="146"/>
        <v xml:space="preserve"> </v>
      </c>
      <c r="R309" s="167">
        <f t="shared" si="141"/>
        <v>0</v>
      </c>
      <c r="S309" s="167">
        <f t="shared" si="148"/>
        <v>0</v>
      </c>
      <c r="T309" s="93" t="str">
        <f t="shared" si="136"/>
        <v xml:space="preserve"> </v>
      </c>
      <c r="U309" s="164">
        <f t="shared" si="144"/>
        <v>25</v>
      </c>
      <c r="V309" s="165">
        <f t="shared" si="147"/>
        <v>4</v>
      </c>
      <c r="W309" s="166">
        <f t="shared" si="149"/>
        <v>25</v>
      </c>
      <c r="X309" s="167">
        <f t="shared" si="150"/>
        <v>26</v>
      </c>
      <c r="Y309" s="167">
        <f t="shared" si="142"/>
        <v>2</v>
      </c>
      <c r="Z309" s="168">
        <f t="shared" si="143"/>
        <v>0.200273125</v>
      </c>
    </row>
    <row r="310" spans="1:26" s="203" customFormat="1" ht="12.75" hidden="1">
      <c r="A310" s="189">
        <v>30</v>
      </c>
      <c r="B310" s="190" t="s">
        <v>289</v>
      </c>
      <c r="C310" s="191" t="s">
        <v>284</v>
      </c>
      <c r="D310" s="76" t="s">
        <v>17</v>
      </c>
      <c r="E310" s="76">
        <v>25</v>
      </c>
      <c r="F310" s="261">
        <v>11300</v>
      </c>
      <c r="G310" s="261">
        <v>2</v>
      </c>
      <c r="H310" s="194">
        <f t="shared" si="137"/>
        <v>87.912199062499994</v>
      </c>
      <c r="I310" s="195" t="str">
        <f t="shared" si="138"/>
        <v xml:space="preserve"> </v>
      </c>
      <c r="J310" s="196">
        <f t="shared" si="139"/>
        <v>0</v>
      </c>
      <c r="K310" s="196">
        <f t="shared" si="140"/>
        <v>0</v>
      </c>
      <c r="L310" s="197" t="str">
        <f t="shared" si="145"/>
        <v xml:space="preserve"> </v>
      </c>
      <c r="M310" s="195"/>
      <c r="N310" s="196"/>
      <c r="O310" s="197"/>
      <c r="P310" s="194"/>
      <c r="Q310" s="166">
        <f t="shared" si="146"/>
        <v>25</v>
      </c>
      <c r="R310" s="167">
        <f t="shared" si="141"/>
        <v>700</v>
      </c>
      <c r="S310" s="167">
        <f t="shared" si="148"/>
        <v>2</v>
      </c>
      <c r="T310" s="93">
        <f t="shared" si="136"/>
        <v>5.3919687499999993</v>
      </c>
      <c r="U310" s="164" t="str">
        <f t="shared" si="144"/>
        <v xml:space="preserve"> </v>
      </c>
      <c r="V310" s="165">
        <f t="shared" si="147"/>
        <v>0</v>
      </c>
      <c r="W310" s="166">
        <f t="shared" si="149"/>
        <v>25</v>
      </c>
      <c r="X310" s="167">
        <f t="shared" si="150"/>
        <v>700</v>
      </c>
      <c r="Y310" s="167">
        <f t="shared" si="142"/>
        <v>2</v>
      </c>
      <c r="Z310" s="168">
        <f t="shared" si="143"/>
        <v>5.3919687499999993</v>
      </c>
    </row>
    <row r="311" spans="1:26" s="203" customFormat="1" ht="12.75" hidden="1">
      <c r="A311" s="189">
        <v>31</v>
      </c>
      <c r="B311" s="190" t="s">
        <v>289</v>
      </c>
      <c r="C311" s="191" t="s">
        <v>284</v>
      </c>
      <c r="D311" s="76" t="s">
        <v>17</v>
      </c>
      <c r="E311" s="76">
        <v>25</v>
      </c>
      <c r="F311" s="261">
        <v>11400</v>
      </c>
      <c r="G311" s="261">
        <v>2</v>
      </c>
      <c r="H311" s="194">
        <f t="shared" si="137"/>
        <v>88.69018312499999</v>
      </c>
      <c r="I311" s="195" t="str">
        <f t="shared" si="138"/>
        <v xml:space="preserve"> </v>
      </c>
      <c r="J311" s="196">
        <f t="shared" si="139"/>
        <v>0</v>
      </c>
      <c r="K311" s="196">
        <f t="shared" si="140"/>
        <v>0</v>
      </c>
      <c r="L311" s="197" t="str">
        <f t="shared" si="145"/>
        <v xml:space="preserve"> </v>
      </c>
      <c r="M311" s="195"/>
      <c r="N311" s="196"/>
      <c r="O311" s="197"/>
      <c r="P311" s="194"/>
      <c r="Q311" s="166">
        <f t="shared" si="146"/>
        <v>25</v>
      </c>
      <c r="R311" s="167">
        <f t="shared" si="141"/>
        <v>600</v>
      </c>
      <c r="S311" s="167">
        <f t="shared" si="148"/>
        <v>2</v>
      </c>
      <c r="T311" s="93">
        <f t="shared" si="136"/>
        <v>4.6216874999999993</v>
      </c>
      <c r="U311" s="164" t="str">
        <f t="shared" si="144"/>
        <v xml:space="preserve"> </v>
      </c>
      <c r="V311" s="165">
        <f t="shared" si="147"/>
        <v>0</v>
      </c>
      <c r="W311" s="166">
        <f t="shared" si="149"/>
        <v>25</v>
      </c>
      <c r="X311" s="167">
        <f t="shared" si="150"/>
        <v>600</v>
      </c>
      <c r="Y311" s="167">
        <f t="shared" si="142"/>
        <v>2</v>
      </c>
      <c r="Z311" s="168">
        <f t="shared" si="143"/>
        <v>4.6216874999999993</v>
      </c>
    </row>
    <row r="312" spans="1:26" s="203" customFormat="1" ht="12.75" hidden="1">
      <c r="A312" s="189">
        <v>32</v>
      </c>
      <c r="B312" s="190" t="s">
        <v>289</v>
      </c>
      <c r="C312" s="191" t="s">
        <v>284</v>
      </c>
      <c r="D312" s="76" t="s">
        <v>17</v>
      </c>
      <c r="E312" s="76">
        <v>25</v>
      </c>
      <c r="F312" s="261">
        <v>11550</v>
      </c>
      <c r="G312" s="261">
        <v>2</v>
      </c>
      <c r="H312" s="194">
        <f t="shared" si="137"/>
        <v>89.857159218749999</v>
      </c>
      <c r="I312" s="195" t="str">
        <f t="shared" si="138"/>
        <v xml:space="preserve"> </v>
      </c>
      <c r="J312" s="196">
        <f t="shared" si="139"/>
        <v>0</v>
      </c>
      <c r="K312" s="196">
        <f t="shared" si="140"/>
        <v>0</v>
      </c>
      <c r="L312" s="197" t="str">
        <f t="shared" si="145"/>
        <v xml:space="preserve"> </v>
      </c>
      <c r="M312" s="195"/>
      <c r="N312" s="196"/>
      <c r="O312" s="197"/>
      <c r="P312" s="194"/>
      <c r="Q312" s="166">
        <f t="shared" si="146"/>
        <v>25</v>
      </c>
      <c r="R312" s="167">
        <f t="shared" si="141"/>
        <v>450</v>
      </c>
      <c r="S312" s="167">
        <f t="shared" si="148"/>
        <v>2</v>
      </c>
      <c r="T312" s="93">
        <f t="shared" si="136"/>
        <v>3.4662656249999997</v>
      </c>
      <c r="U312" s="164" t="str">
        <f t="shared" si="144"/>
        <v xml:space="preserve"> </v>
      </c>
      <c r="V312" s="165">
        <f t="shared" si="147"/>
        <v>0</v>
      </c>
      <c r="W312" s="166">
        <f t="shared" si="149"/>
        <v>25</v>
      </c>
      <c r="X312" s="167">
        <f t="shared" si="150"/>
        <v>450</v>
      </c>
      <c r="Y312" s="167">
        <f t="shared" si="142"/>
        <v>2</v>
      </c>
      <c r="Z312" s="168">
        <f t="shared" si="143"/>
        <v>3.4662656249999997</v>
      </c>
    </row>
    <row r="313" spans="1:26" s="203" customFormat="1" ht="12.75" hidden="1">
      <c r="A313" s="189">
        <v>33</v>
      </c>
      <c r="B313" s="190" t="s">
        <v>289</v>
      </c>
      <c r="C313" s="191" t="s">
        <v>284</v>
      </c>
      <c r="D313" s="76" t="s">
        <v>17</v>
      </c>
      <c r="E313" s="76">
        <v>25</v>
      </c>
      <c r="F313" s="261">
        <v>11750</v>
      </c>
      <c r="G313" s="261">
        <v>1</v>
      </c>
      <c r="H313" s="194">
        <f t="shared" si="137"/>
        <v>45.706563671874996</v>
      </c>
      <c r="I313" s="195" t="str">
        <f t="shared" si="138"/>
        <v xml:space="preserve"> </v>
      </c>
      <c r="J313" s="196">
        <f t="shared" si="139"/>
        <v>0</v>
      </c>
      <c r="K313" s="196">
        <f t="shared" si="140"/>
        <v>0</v>
      </c>
      <c r="L313" s="197" t="str">
        <f t="shared" si="145"/>
        <v xml:space="preserve"> </v>
      </c>
      <c r="M313" s="195"/>
      <c r="N313" s="196"/>
      <c r="O313" s="197"/>
      <c r="P313" s="194"/>
      <c r="Q313" s="166">
        <f t="shared" si="146"/>
        <v>25</v>
      </c>
      <c r="R313" s="167">
        <f t="shared" si="141"/>
        <v>250</v>
      </c>
      <c r="S313" s="167">
        <f t="shared" si="148"/>
        <v>1</v>
      </c>
      <c r="T313" s="93">
        <f t="shared" si="136"/>
        <v>0.96285156249999992</v>
      </c>
      <c r="U313" s="164" t="str">
        <f t="shared" si="144"/>
        <v xml:space="preserve"> </v>
      </c>
      <c r="V313" s="165">
        <f t="shared" si="147"/>
        <v>0</v>
      </c>
      <c r="W313" s="166">
        <f t="shared" si="149"/>
        <v>25</v>
      </c>
      <c r="X313" s="167">
        <f t="shared" si="150"/>
        <v>250</v>
      </c>
      <c r="Y313" s="167">
        <f t="shared" si="142"/>
        <v>1</v>
      </c>
      <c r="Z313" s="168">
        <f t="shared" si="143"/>
        <v>0.96285156249999992</v>
      </c>
    </row>
    <row r="314" spans="1:26" s="203" customFormat="1" ht="12.75" hidden="1">
      <c r="A314" s="189">
        <v>34</v>
      </c>
      <c r="B314" s="190" t="s">
        <v>289</v>
      </c>
      <c r="C314" s="191" t="s">
        <v>284</v>
      </c>
      <c r="D314" s="76" t="s">
        <v>17</v>
      </c>
      <c r="E314" s="76">
        <v>25</v>
      </c>
      <c r="F314" s="261">
        <v>11800</v>
      </c>
      <c r="G314" s="261">
        <v>2</v>
      </c>
      <c r="H314" s="194">
        <f t="shared" si="137"/>
        <v>91.802119375000004</v>
      </c>
      <c r="I314" s="195" t="str">
        <f t="shared" si="138"/>
        <v xml:space="preserve"> </v>
      </c>
      <c r="J314" s="196">
        <f t="shared" si="139"/>
        <v>0</v>
      </c>
      <c r="K314" s="196">
        <f t="shared" si="140"/>
        <v>0</v>
      </c>
      <c r="L314" s="197" t="str">
        <f t="shared" si="145"/>
        <v xml:space="preserve"> </v>
      </c>
      <c r="M314" s="195"/>
      <c r="N314" s="196"/>
      <c r="O314" s="197"/>
      <c r="P314" s="194"/>
      <c r="Q314" s="166">
        <f t="shared" si="146"/>
        <v>25</v>
      </c>
      <c r="R314" s="167">
        <f t="shared" si="141"/>
        <v>200</v>
      </c>
      <c r="S314" s="167">
        <f t="shared" si="148"/>
        <v>2</v>
      </c>
      <c r="T314" s="93">
        <f t="shared" si="136"/>
        <v>1.5405624999999998</v>
      </c>
      <c r="U314" s="164" t="str">
        <f t="shared" si="144"/>
        <v xml:space="preserve"> </v>
      </c>
      <c r="V314" s="165">
        <f t="shared" si="147"/>
        <v>0</v>
      </c>
      <c r="W314" s="166">
        <f t="shared" si="149"/>
        <v>25</v>
      </c>
      <c r="X314" s="167">
        <f t="shared" si="150"/>
        <v>200</v>
      </c>
      <c r="Y314" s="167">
        <f t="shared" si="142"/>
        <v>2</v>
      </c>
      <c r="Z314" s="168">
        <f t="shared" si="143"/>
        <v>1.5405624999999998</v>
      </c>
    </row>
    <row r="315" spans="1:26" s="203" customFormat="1" ht="12.75" hidden="1">
      <c r="A315" s="189">
        <v>35</v>
      </c>
      <c r="B315" s="190" t="s">
        <v>289</v>
      </c>
      <c r="C315" s="191" t="s">
        <v>284</v>
      </c>
      <c r="D315" s="76" t="s">
        <v>17</v>
      </c>
      <c r="E315" s="76">
        <v>25</v>
      </c>
      <c r="F315" s="261">
        <v>9750</v>
      </c>
      <c r="G315" s="261">
        <v>2</v>
      </c>
      <c r="H315" s="194">
        <f t="shared" si="137"/>
        <v>75.853446093749994</v>
      </c>
      <c r="I315" s="195">
        <f t="shared" si="138"/>
        <v>25</v>
      </c>
      <c r="J315" s="196">
        <f t="shared" si="139"/>
        <v>2250</v>
      </c>
      <c r="K315" s="196">
        <f t="shared" si="140"/>
        <v>2</v>
      </c>
      <c r="L315" s="197">
        <f t="shared" si="145"/>
        <v>17.331328124999999</v>
      </c>
      <c r="M315" s="195"/>
      <c r="N315" s="196"/>
      <c r="O315" s="197"/>
      <c r="P315" s="194"/>
      <c r="Q315" s="166" t="str">
        <f t="shared" si="146"/>
        <v xml:space="preserve"> </v>
      </c>
      <c r="R315" s="167">
        <f t="shared" si="141"/>
        <v>0</v>
      </c>
      <c r="S315" s="167">
        <f t="shared" si="148"/>
        <v>0</v>
      </c>
      <c r="T315" s="93" t="str">
        <f t="shared" si="136"/>
        <v xml:space="preserve"> </v>
      </c>
      <c r="U315" s="164">
        <f t="shared" si="144"/>
        <v>25</v>
      </c>
      <c r="V315" s="165">
        <f t="shared" si="147"/>
        <v>4</v>
      </c>
      <c r="W315" s="166">
        <f t="shared" si="149"/>
        <v>25</v>
      </c>
      <c r="X315" s="167">
        <f t="shared" si="150"/>
        <v>676</v>
      </c>
      <c r="Y315" s="167">
        <f t="shared" si="142"/>
        <v>2</v>
      </c>
      <c r="Z315" s="168">
        <f t="shared" si="143"/>
        <v>5.20710125</v>
      </c>
    </row>
    <row r="316" spans="1:26" s="203" customFormat="1" ht="12.75" hidden="1">
      <c r="A316" s="189">
        <v>36</v>
      </c>
      <c r="B316" s="190" t="s">
        <v>289</v>
      </c>
      <c r="C316" s="191" t="s">
        <v>284</v>
      </c>
      <c r="D316" s="76" t="s">
        <v>17</v>
      </c>
      <c r="E316" s="76">
        <v>25</v>
      </c>
      <c r="F316" s="261">
        <v>2950</v>
      </c>
      <c r="G316" s="261">
        <v>1</v>
      </c>
      <c r="H316" s="194">
        <f t="shared" si="137"/>
        <v>11.475264921875</v>
      </c>
      <c r="I316" s="195">
        <f t="shared" si="138"/>
        <v>25</v>
      </c>
      <c r="J316" s="196">
        <f t="shared" si="139"/>
        <v>9050</v>
      </c>
      <c r="K316" s="196">
        <f t="shared" si="140"/>
        <v>1</v>
      </c>
      <c r="L316" s="197">
        <f t="shared" si="145"/>
        <v>34.8552265625</v>
      </c>
      <c r="M316" s="195"/>
      <c r="N316" s="196"/>
      <c r="O316" s="197"/>
      <c r="P316" s="194"/>
      <c r="Q316" s="166" t="str">
        <f t="shared" si="146"/>
        <v xml:space="preserve"> </v>
      </c>
      <c r="R316" s="167">
        <f t="shared" si="141"/>
        <v>0</v>
      </c>
      <c r="S316" s="167">
        <f t="shared" si="148"/>
        <v>0</v>
      </c>
      <c r="T316" s="93" t="str">
        <f t="shared" si="136"/>
        <v xml:space="preserve"> </v>
      </c>
      <c r="U316" s="164">
        <f t="shared" si="144"/>
        <v>25</v>
      </c>
      <c r="V316" s="165">
        <f t="shared" si="147"/>
        <v>11</v>
      </c>
      <c r="W316" s="166">
        <f t="shared" si="149"/>
        <v>25</v>
      </c>
      <c r="X316" s="167">
        <f t="shared" si="150"/>
        <v>393</v>
      </c>
      <c r="Y316" s="167">
        <f t="shared" si="142"/>
        <v>1</v>
      </c>
      <c r="Z316" s="168">
        <f t="shared" si="143"/>
        <v>1.5136026562499998</v>
      </c>
    </row>
    <row r="317" spans="1:26" s="203" customFormat="1" ht="12.75" hidden="1">
      <c r="A317" s="189">
        <v>37</v>
      </c>
      <c r="B317" s="190" t="s">
        <v>289</v>
      </c>
      <c r="C317" s="191" t="s">
        <v>284</v>
      </c>
      <c r="D317" s="76" t="s">
        <v>17</v>
      </c>
      <c r="E317" s="76">
        <v>25</v>
      </c>
      <c r="F317" s="261">
        <v>3100</v>
      </c>
      <c r="G317" s="261">
        <v>2</v>
      </c>
      <c r="H317" s="194">
        <f t="shared" si="137"/>
        <v>24.117505937499999</v>
      </c>
      <c r="I317" s="195">
        <f t="shared" si="138"/>
        <v>25</v>
      </c>
      <c r="J317" s="196">
        <f t="shared" si="139"/>
        <v>8900</v>
      </c>
      <c r="K317" s="196">
        <f t="shared" si="140"/>
        <v>2</v>
      </c>
      <c r="L317" s="197">
        <f t="shared" si="145"/>
        <v>68.555031249999999</v>
      </c>
      <c r="M317" s="195"/>
      <c r="N317" s="196"/>
      <c r="O317" s="197"/>
      <c r="P317" s="194"/>
      <c r="Q317" s="166" t="str">
        <f t="shared" si="146"/>
        <v xml:space="preserve"> </v>
      </c>
      <c r="R317" s="167">
        <f t="shared" si="141"/>
        <v>0</v>
      </c>
      <c r="S317" s="167">
        <f t="shared" si="148"/>
        <v>0</v>
      </c>
      <c r="T317" s="93" t="str">
        <f t="shared" si="136"/>
        <v xml:space="preserve"> </v>
      </c>
      <c r="U317" s="164">
        <f t="shared" si="144"/>
        <v>25</v>
      </c>
      <c r="V317" s="165">
        <f t="shared" si="147"/>
        <v>22</v>
      </c>
      <c r="W317" s="166">
        <f t="shared" si="149"/>
        <v>25</v>
      </c>
      <c r="X317" s="167">
        <f t="shared" si="150"/>
        <v>243</v>
      </c>
      <c r="Y317" s="167">
        <f t="shared" si="142"/>
        <v>2</v>
      </c>
      <c r="Z317" s="168">
        <f t="shared" si="143"/>
        <v>1.8717834374999998</v>
      </c>
    </row>
    <row r="318" spans="1:26" s="203" customFormat="1" ht="12.75" hidden="1">
      <c r="A318" s="189">
        <v>38</v>
      </c>
      <c r="B318" s="190" t="s">
        <v>289</v>
      </c>
      <c r="C318" s="191" t="s">
        <v>284</v>
      </c>
      <c r="D318" s="76" t="s">
        <v>17</v>
      </c>
      <c r="E318" s="76">
        <v>25</v>
      </c>
      <c r="F318" s="261">
        <v>3400</v>
      </c>
      <c r="G318" s="261">
        <v>2</v>
      </c>
      <c r="H318" s="194">
        <f t="shared" si="137"/>
        <v>26.451458124999998</v>
      </c>
      <c r="I318" s="195">
        <f t="shared" si="138"/>
        <v>25</v>
      </c>
      <c r="J318" s="196">
        <f t="shared" si="139"/>
        <v>8600</v>
      </c>
      <c r="K318" s="196">
        <f t="shared" si="140"/>
        <v>2</v>
      </c>
      <c r="L318" s="197">
        <f t="shared" si="145"/>
        <v>66.244187499999995</v>
      </c>
      <c r="M318" s="195"/>
      <c r="N318" s="196"/>
      <c r="O318" s="197"/>
      <c r="P318" s="194"/>
      <c r="Q318" s="166" t="str">
        <f t="shared" si="146"/>
        <v xml:space="preserve"> </v>
      </c>
      <c r="R318" s="167">
        <f t="shared" si="141"/>
        <v>0</v>
      </c>
      <c r="S318" s="167">
        <f t="shared" si="148"/>
        <v>0</v>
      </c>
      <c r="T318" s="93" t="str">
        <f t="shared" si="136"/>
        <v xml:space="preserve"> </v>
      </c>
      <c r="U318" s="164">
        <f t="shared" si="144"/>
        <v>25</v>
      </c>
      <c r="V318" s="165">
        <f t="shared" si="147"/>
        <v>20</v>
      </c>
      <c r="W318" s="166">
        <f t="shared" si="149"/>
        <v>25</v>
      </c>
      <c r="X318" s="167">
        <f t="shared" si="150"/>
        <v>730</v>
      </c>
      <c r="Y318" s="167">
        <f t="shared" si="142"/>
        <v>2</v>
      </c>
      <c r="Z318" s="168">
        <f t="shared" si="143"/>
        <v>5.6230531249999993</v>
      </c>
    </row>
    <row r="319" spans="1:26" s="203" customFormat="1" ht="12.75" hidden="1">
      <c r="A319" s="189">
        <v>39</v>
      </c>
      <c r="B319" s="190" t="s">
        <v>289</v>
      </c>
      <c r="C319" s="191" t="s">
        <v>284</v>
      </c>
      <c r="D319" s="76" t="s">
        <v>17</v>
      </c>
      <c r="E319" s="76">
        <v>25</v>
      </c>
      <c r="F319" s="261">
        <v>9000</v>
      </c>
      <c r="G319" s="261">
        <v>5</v>
      </c>
      <c r="H319" s="194">
        <f t="shared" si="137"/>
        <v>175.04641406249999</v>
      </c>
      <c r="I319" s="195">
        <f t="shared" si="138"/>
        <v>25</v>
      </c>
      <c r="J319" s="196">
        <f t="shared" si="139"/>
        <v>3000</v>
      </c>
      <c r="K319" s="196">
        <f t="shared" si="140"/>
        <v>5</v>
      </c>
      <c r="L319" s="197">
        <f t="shared" si="145"/>
        <v>57.771093749999991</v>
      </c>
      <c r="M319" s="195"/>
      <c r="N319" s="196"/>
      <c r="O319" s="197"/>
      <c r="P319" s="194"/>
      <c r="Q319" s="166" t="str">
        <f t="shared" si="146"/>
        <v xml:space="preserve"> </v>
      </c>
      <c r="R319" s="167">
        <f t="shared" si="141"/>
        <v>0</v>
      </c>
      <c r="S319" s="167">
        <f t="shared" si="148"/>
        <v>0</v>
      </c>
      <c r="T319" s="93" t="str">
        <f t="shared" si="136"/>
        <v xml:space="preserve"> </v>
      </c>
      <c r="U319" s="164">
        <f t="shared" si="144"/>
        <v>25</v>
      </c>
      <c r="V319" s="165">
        <f t="shared" si="147"/>
        <v>15</v>
      </c>
      <c r="W319" s="166">
        <f t="shared" si="149"/>
        <v>25</v>
      </c>
      <c r="X319" s="167">
        <f t="shared" si="150"/>
        <v>639</v>
      </c>
      <c r="Y319" s="167">
        <f t="shared" si="142"/>
        <v>5</v>
      </c>
      <c r="Z319" s="168">
        <f t="shared" si="143"/>
        <v>12.305242968749999</v>
      </c>
    </row>
    <row r="320" spans="1:26" s="203" customFormat="1" ht="12.75" hidden="1">
      <c r="A320" s="189">
        <v>40</v>
      </c>
      <c r="B320" s="190" t="s">
        <v>289</v>
      </c>
      <c r="C320" s="191" t="s">
        <v>284</v>
      </c>
      <c r="D320" s="76" t="s">
        <v>212</v>
      </c>
      <c r="E320" s="76"/>
      <c r="F320" s="261"/>
      <c r="G320" s="261"/>
      <c r="H320" s="194">
        <f t="shared" si="137"/>
        <v>0</v>
      </c>
      <c r="I320" s="195" t="str">
        <f t="shared" si="138"/>
        <v xml:space="preserve"> </v>
      </c>
      <c r="J320" s="196">
        <f t="shared" si="139"/>
        <v>0</v>
      </c>
      <c r="K320" s="196">
        <f t="shared" si="140"/>
        <v>0</v>
      </c>
      <c r="L320" s="197" t="str">
        <f t="shared" si="145"/>
        <v xml:space="preserve"> </v>
      </c>
      <c r="M320" s="195"/>
      <c r="N320" s="196"/>
      <c r="O320" s="197"/>
      <c r="P320" s="194"/>
      <c r="Q320" s="166" t="str">
        <f t="shared" si="146"/>
        <v xml:space="preserve"> </v>
      </c>
      <c r="R320" s="167">
        <f t="shared" si="141"/>
        <v>0</v>
      </c>
      <c r="S320" s="167">
        <f t="shared" si="148"/>
        <v>0</v>
      </c>
      <c r="T320" s="93" t="str">
        <f t="shared" si="136"/>
        <v xml:space="preserve"> </v>
      </c>
      <c r="U320" s="164" t="str">
        <f t="shared" si="144"/>
        <v xml:space="preserve"> </v>
      </c>
      <c r="V320" s="165">
        <f t="shared" si="147"/>
        <v>0</v>
      </c>
      <c r="W320" s="166" t="str">
        <f t="shared" si="149"/>
        <v xml:space="preserve"> </v>
      </c>
      <c r="X320" s="167">
        <f t="shared" si="150"/>
        <v>0</v>
      </c>
      <c r="Y320" s="167">
        <f t="shared" si="142"/>
        <v>0</v>
      </c>
      <c r="Z320" s="168" t="str">
        <f t="shared" si="143"/>
        <v xml:space="preserve"> </v>
      </c>
    </row>
    <row r="321" spans="1:26" s="203" customFormat="1" ht="12.75" hidden="1">
      <c r="A321" s="189">
        <v>1</v>
      </c>
      <c r="B321" s="190" t="s">
        <v>285</v>
      </c>
      <c r="C321" s="191" t="s">
        <v>286</v>
      </c>
      <c r="D321" s="76" t="s">
        <v>17</v>
      </c>
      <c r="E321" s="76">
        <v>12</v>
      </c>
      <c r="F321" s="261">
        <v>1450</v>
      </c>
      <c r="G321" s="261">
        <v>11</v>
      </c>
      <c r="H321" s="194">
        <f t="shared" si="137"/>
        <v>14.294990357999998</v>
      </c>
      <c r="I321" s="195" t="str">
        <f t="shared" si="138"/>
        <v xml:space="preserve"> </v>
      </c>
      <c r="J321" s="196">
        <f t="shared" si="139"/>
        <v>0</v>
      </c>
      <c r="K321" s="196">
        <f t="shared" si="140"/>
        <v>0</v>
      </c>
      <c r="L321" s="197" t="str">
        <f t="shared" si="145"/>
        <v xml:space="preserve"> </v>
      </c>
      <c r="M321" s="195"/>
      <c r="N321" s="196"/>
      <c r="O321" s="197"/>
      <c r="P321" s="194"/>
      <c r="Q321" s="166" t="str">
        <f t="shared" si="146"/>
        <v xml:space="preserve"> </v>
      </c>
      <c r="R321" s="167">
        <f t="shared" si="141"/>
        <v>0</v>
      </c>
      <c r="S321" s="167">
        <f t="shared" si="148"/>
        <v>0</v>
      </c>
      <c r="T321" s="93" t="str">
        <f t="shared" si="136"/>
        <v xml:space="preserve"> </v>
      </c>
      <c r="U321" s="164" t="str">
        <f t="shared" si="144"/>
        <v xml:space="preserve"> </v>
      </c>
      <c r="V321" s="165">
        <f t="shared" si="147"/>
        <v>0</v>
      </c>
      <c r="W321" s="166" t="str">
        <f t="shared" si="149"/>
        <v xml:space="preserve"> </v>
      </c>
      <c r="X321" s="167">
        <f t="shared" si="150"/>
        <v>0</v>
      </c>
      <c r="Y321" s="167">
        <f t="shared" si="142"/>
        <v>0</v>
      </c>
      <c r="Z321" s="168" t="str">
        <f t="shared" si="143"/>
        <v xml:space="preserve"> </v>
      </c>
    </row>
    <row r="322" spans="1:26" s="203" customFormat="1" ht="12.75" hidden="1">
      <c r="A322" s="189">
        <v>2</v>
      </c>
      <c r="B322" s="190" t="s">
        <v>285</v>
      </c>
      <c r="C322" s="191" t="s">
        <v>286</v>
      </c>
      <c r="D322" s="76" t="s">
        <v>17</v>
      </c>
      <c r="E322" s="76">
        <v>12</v>
      </c>
      <c r="F322" s="261">
        <v>1500</v>
      </c>
      <c r="G322" s="261">
        <v>11</v>
      </c>
      <c r="H322" s="194">
        <f t="shared" si="137"/>
        <v>14.78792106</v>
      </c>
      <c r="I322" s="195" t="str">
        <f t="shared" si="138"/>
        <v xml:space="preserve"> </v>
      </c>
      <c r="J322" s="196">
        <f t="shared" si="139"/>
        <v>0</v>
      </c>
      <c r="K322" s="196">
        <f t="shared" si="140"/>
        <v>0</v>
      </c>
      <c r="L322" s="197" t="str">
        <f t="shared" si="145"/>
        <v xml:space="preserve"> </v>
      </c>
      <c r="M322" s="195"/>
      <c r="N322" s="196"/>
      <c r="O322" s="197"/>
      <c r="P322" s="194"/>
      <c r="Q322" s="166" t="str">
        <f t="shared" si="146"/>
        <v xml:space="preserve"> </v>
      </c>
      <c r="R322" s="167">
        <f t="shared" si="141"/>
        <v>0</v>
      </c>
      <c r="S322" s="167">
        <f t="shared" si="148"/>
        <v>0</v>
      </c>
      <c r="T322" s="93" t="str">
        <f t="shared" si="136"/>
        <v xml:space="preserve"> </v>
      </c>
      <c r="U322" s="164" t="str">
        <f t="shared" si="144"/>
        <v xml:space="preserve"> </v>
      </c>
      <c r="V322" s="165">
        <f t="shared" si="147"/>
        <v>0</v>
      </c>
      <c r="W322" s="166" t="str">
        <f t="shared" si="149"/>
        <v xml:space="preserve"> </v>
      </c>
      <c r="X322" s="167">
        <f t="shared" si="150"/>
        <v>0</v>
      </c>
      <c r="Y322" s="167">
        <f t="shared" si="142"/>
        <v>0</v>
      </c>
      <c r="Z322" s="168" t="str">
        <f t="shared" si="143"/>
        <v xml:space="preserve"> </v>
      </c>
    </row>
    <row r="323" spans="1:26" s="203" customFormat="1" ht="12.75" hidden="1">
      <c r="A323" s="189">
        <v>3</v>
      </c>
      <c r="B323" s="190" t="s">
        <v>285</v>
      </c>
      <c r="C323" s="191" t="s">
        <v>286</v>
      </c>
      <c r="D323" s="76" t="s">
        <v>17</v>
      </c>
      <c r="E323" s="76">
        <v>12</v>
      </c>
      <c r="F323" s="261">
        <v>1600</v>
      </c>
      <c r="G323" s="261">
        <v>22</v>
      </c>
      <c r="H323" s="194">
        <f t="shared" si="137"/>
        <v>31.547564928</v>
      </c>
      <c r="I323" s="195" t="str">
        <f t="shared" si="138"/>
        <v xml:space="preserve"> </v>
      </c>
      <c r="J323" s="196">
        <f t="shared" si="139"/>
        <v>0</v>
      </c>
      <c r="K323" s="196">
        <f t="shared" si="140"/>
        <v>0</v>
      </c>
      <c r="L323" s="197" t="str">
        <f t="shared" si="145"/>
        <v xml:space="preserve"> </v>
      </c>
      <c r="M323" s="195"/>
      <c r="N323" s="196"/>
      <c r="O323" s="197"/>
      <c r="P323" s="194"/>
      <c r="Q323" s="166" t="str">
        <f t="shared" si="146"/>
        <v xml:space="preserve"> </v>
      </c>
      <c r="R323" s="167">
        <f t="shared" si="141"/>
        <v>0</v>
      </c>
      <c r="S323" s="167">
        <f t="shared" si="148"/>
        <v>0</v>
      </c>
      <c r="T323" s="93" t="str">
        <f t="shared" si="136"/>
        <v xml:space="preserve"> </v>
      </c>
      <c r="U323" s="164" t="str">
        <f t="shared" si="144"/>
        <v xml:space="preserve"> </v>
      </c>
      <c r="V323" s="165">
        <f t="shared" si="147"/>
        <v>0</v>
      </c>
      <c r="W323" s="166" t="str">
        <f t="shared" si="149"/>
        <v xml:space="preserve"> </v>
      </c>
      <c r="X323" s="167">
        <f t="shared" si="150"/>
        <v>0</v>
      </c>
      <c r="Y323" s="167">
        <f t="shared" si="142"/>
        <v>0</v>
      </c>
      <c r="Z323" s="168" t="str">
        <f t="shared" si="143"/>
        <v xml:space="preserve"> </v>
      </c>
    </row>
    <row r="324" spans="1:26" s="203" customFormat="1" ht="12.75" hidden="1">
      <c r="A324" s="189">
        <v>4</v>
      </c>
      <c r="B324" s="190" t="s">
        <v>285</v>
      </c>
      <c r="C324" s="191" t="s">
        <v>286</v>
      </c>
      <c r="D324" s="76" t="s">
        <v>17</v>
      </c>
      <c r="E324" s="76">
        <v>12</v>
      </c>
      <c r="F324" s="261">
        <v>2350</v>
      </c>
      <c r="G324" s="261">
        <v>4</v>
      </c>
      <c r="H324" s="194">
        <f t="shared" si="137"/>
        <v>8.4246338159999983</v>
      </c>
      <c r="I324" s="195" t="str">
        <f t="shared" si="138"/>
        <v xml:space="preserve"> </v>
      </c>
      <c r="J324" s="196">
        <f t="shared" si="139"/>
        <v>0</v>
      </c>
      <c r="K324" s="196">
        <f t="shared" si="140"/>
        <v>0</v>
      </c>
      <c r="L324" s="197" t="str">
        <f t="shared" si="145"/>
        <v xml:space="preserve"> </v>
      </c>
      <c r="M324" s="195"/>
      <c r="N324" s="196"/>
      <c r="O324" s="197"/>
      <c r="P324" s="194"/>
      <c r="Q324" s="166" t="str">
        <f t="shared" si="146"/>
        <v xml:space="preserve"> </v>
      </c>
      <c r="R324" s="167">
        <f t="shared" si="141"/>
        <v>0</v>
      </c>
      <c r="S324" s="167">
        <f t="shared" si="148"/>
        <v>0</v>
      </c>
      <c r="T324" s="93" t="str">
        <f t="shared" si="136"/>
        <v xml:space="preserve"> </v>
      </c>
      <c r="U324" s="164" t="str">
        <f t="shared" si="144"/>
        <v xml:space="preserve"> </v>
      </c>
      <c r="V324" s="165">
        <f t="shared" si="147"/>
        <v>0</v>
      </c>
      <c r="W324" s="166" t="str">
        <f t="shared" si="149"/>
        <v xml:space="preserve"> </v>
      </c>
      <c r="X324" s="167">
        <f t="shared" si="150"/>
        <v>0</v>
      </c>
      <c r="Y324" s="167">
        <f t="shared" si="142"/>
        <v>0</v>
      </c>
      <c r="Z324" s="168" t="str">
        <f t="shared" si="143"/>
        <v xml:space="preserve"> </v>
      </c>
    </row>
    <row r="325" spans="1:26" s="203" customFormat="1" ht="12.75" hidden="1">
      <c r="A325" s="189">
        <v>5</v>
      </c>
      <c r="B325" s="190" t="s">
        <v>285</v>
      </c>
      <c r="C325" s="191" t="s">
        <v>286</v>
      </c>
      <c r="D325" s="76" t="s">
        <v>17</v>
      </c>
      <c r="E325" s="76">
        <v>12</v>
      </c>
      <c r="F325" s="261">
        <v>2950</v>
      </c>
      <c r="G325" s="261">
        <v>2</v>
      </c>
      <c r="H325" s="194">
        <f t="shared" si="137"/>
        <v>5.2878020759999993</v>
      </c>
      <c r="I325" s="195" t="str">
        <f t="shared" si="138"/>
        <v xml:space="preserve"> </v>
      </c>
      <c r="J325" s="196">
        <f t="shared" si="139"/>
        <v>0</v>
      </c>
      <c r="K325" s="196">
        <f t="shared" si="140"/>
        <v>0</v>
      </c>
      <c r="L325" s="197" t="str">
        <f t="shared" si="145"/>
        <v xml:space="preserve"> </v>
      </c>
      <c r="M325" s="195"/>
      <c r="N325" s="196"/>
      <c r="O325" s="197"/>
      <c r="P325" s="194"/>
      <c r="Q325" s="166" t="str">
        <f t="shared" si="146"/>
        <v xml:space="preserve"> </v>
      </c>
      <c r="R325" s="167">
        <f t="shared" si="141"/>
        <v>0</v>
      </c>
      <c r="S325" s="167">
        <f t="shared" si="148"/>
        <v>0</v>
      </c>
      <c r="T325" s="93" t="str">
        <f t="shared" si="136"/>
        <v xml:space="preserve"> </v>
      </c>
      <c r="U325" s="164" t="str">
        <f t="shared" si="144"/>
        <v xml:space="preserve"> </v>
      </c>
      <c r="V325" s="165">
        <f t="shared" si="147"/>
        <v>0</v>
      </c>
      <c r="W325" s="166" t="str">
        <f t="shared" si="149"/>
        <v xml:space="preserve"> </v>
      </c>
      <c r="X325" s="167">
        <f t="shared" si="150"/>
        <v>0</v>
      </c>
      <c r="Y325" s="167">
        <f t="shared" si="142"/>
        <v>0</v>
      </c>
      <c r="Z325" s="168" t="str">
        <f t="shared" si="143"/>
        <v xml:space="preserve"> </v>
      </c>
    </row>
    <row r="326" spans="1:26" s="203" customFormat="1" ht="12.75" hidden="1">
      <c r="A326" s="189">
        <v>6</v>
      </c>
      <c r="B326" s="190" t="s">
        <v>285</v>
      </c>
      <c r="C326" s="191" t="s">
        <v>286</v>
      </c>
      <c r="D326" s="76" t="s">
        <v>17</v>
      </c>
      <c r="E326" s="76">
        <v>12</v>
      </c>
      <c r="F326" s="261">
        <v>3000</v>
      </c>
      <c r="G326" s="261">
        <v>12</v>
      </c>
      <c r="H326" s="194">
        <f t="shared" si="137"/>
        <v>32.264555039999998</v>
      </c>
      <c r="I326" s="195" t="str">
        <f t="shared" si="138"/>
        <v xml:space="preserve"> </v>
      </c>
      <c r="J326" s="196">
        <f t="shared" si="139"/>
        <v>0</v>
      </c>
      <c r="K326" s="196">
        <f t="shared" si="140"/>
        <v>0</v>
      </c>
      <c r="L326" s="197" t="str">
        <f t="shared" si="145"/>
        <v xml:space="preserve"> </v>
      </c>
      <c r="M326" s="195"/>
      <c r="N326" s="196"/>
      <c r="O326" s="197"/>
      <c r="P326" s="194"/>
      <c r="Q326" s="166" t="str">
        <f t="shared" si="146"/>
        <v xml:space="preserve"> </v>
      </c>
      <c r="R326" s="167">
        <f t="shared" si="141"/>
        <v>0</v>
      </c>
      <c r="S326" s="167">
        <f t="shared" si="148"/>
        <v>0</v>
      </c>
      <c r="T326" s="93" t="str">
        <f t="shared" si="136"/>
        <v xml:space="preserve"> </v>
      </c>
      <c r="U326" s="164" t="str">
        <f t="shared" si="144"/>
        <v xml:space="preserve"> </v>
      </c>
      <c r="V326" s="165">
        <f t="shared" si="147"/>
        <v>0</v>
      </c>
      <c r="W326" s="166" t="str">
        <f t="shared" si="149"/>
        <v xml:space="preserve"> </v>
      </c>
      <c r="X326" s="167">
        <f t="shared" si="150"/>
        <v>0</v>
      </c>
      <c r="Y326" s="167">
        <f t="shared" si="142"/>
        <v>0</v>
      </c>
      <c r="Z326" s="168" t="str">
        <f t="shared" si="143"/>
        <v xml:space="preserve"> </v>
      </c>
    </row>
    <row r="327" spans="1:26" s="203" customFormat="1" ht="12.75" hidden="1">
      <c r="A327" s="189">
        <v>7</v>
      </c>
      <c r="B327" s="190" t="s">
        <v>285</v>
      </c>
      <c r="C327" s="191" t="s">
        <v>286</v>
      </c>
      <c r="D327" s="76" t="s">
        <v>17</v>
      </c>
      <c r="E327" s="76">
        <v>12</v>
      </c>
      <c r="F327" s="261">
        <v>3100</v>
      </c>
      <c r="G327" s="261">
        <v>4</v>
      </c>
      <c r="H327" s="194">
        <f t="shared" si="137"/>
        <v>11.113346735999999</v>
      </c>
      <c r="I327" s="195" t="str">
        <f t="shared" si="138"/>
        <v xml:space="preserve"> </v>
      </c>
      <c r="J327" s="196">
        <f t="shared" si="139"/>
        <v>0</v>
      </c>
      <c r="K327" s="196">
        <f t="shared" si="140"/>
        <v>0</v>
      </c>
      <c r="L327" s="197" t="str">
        <f t="shared" si="145"/>
        <v xml:space="preserve"> </v>
      </c>
      <c r="M327" s="195"/>
      <c r="N327" s="196"/>
      <c r="O327" s="197"/>
      <c r="P327" s="194"/>
      <c r="Q327" s="166" t="str">
        <f t="shared" si="146"/>
        <v xml:space="preserve"> </v>
      </c>
      <c r="R327" s="167">
        <f t="shared" si="141"/>
        <v>0</v>
      </c>
      <c r="S327" s="167">
        <f t="shared" si="148"/>
        <v>0</v>
      </c>
      <c r="T327" s="93" t="str">
        <f t="shared" si="136"/>
        <v xml:space="preserve"> </v>
      </c>
      <c r="U327" s="164" t="str">
        <f t="shared" si="144"/>
        <v xml:space="preserve"> </v>
      </c>
      <c r="V327" s="165">
        <f t="shared" si="147"/>
        <v>0</v>
      </c>
      <c r="W327" s="166" t="str">
        <f t="shared" si="149"/>
        <v xml:space="preserve"> </v>
      </c>
      <c r="X327" s="167">
        <f t="shared" si="150"/>
        <v>0</v>
      </c>
      <c r="Y327" s="167">
        <f t="shared" si="142"/>
        <v>0</v>
      </c>
      <c r="Z327" s="168" t="str">
        <f t="shared" si="143"/>
        <v xml:space="preserve"> </v>
      </c>
    </row>
    <row r="328" spans="1:26" s="203" customFormat="1" ht="12.75">
      <c r="A328" s="189">
        <v>8</v>
      </c>
      <c r="B328" s="190" t="s">
        <v>285</v>
      </c>
      <c r="C328" s="191" t="s">
        <v>286</v>
      </c>
      <c r="D328" s="76" t="s">
        <v>17</v>
      </c>
      <c r="E328" s="76">
        <v>16</v>
      </c>
      <c r="F328" s="287">
        <v>6850</v>
      </c>
      <c r="G328" s="261">
        <v>2</v>
      </c>
      <c r="H328" s="194">
        <f t="shared" si="137"/>
        <v>21.828365631999997</v>
      </c>
      <c r="I328" s="195">
        <f t="shared" si="138"/>
        <v>16</v>
      </c>
      <c r="J328" s="273">
        <f t="shared" si="139"/>
        <v>5150</v>
      </c>
      <c r="K328" s="273">
        <f t="shared" si="140"/>
        <v>2</v>
      </c>
      <c r="L328" s="197">
        <f t="shared" si="145"/>
        <v>16.248620799999998</v>
      </c>
      <c r="M328" s="195"/>
      <c r="N328" s="196"/>
      <c r="O328" s="197"/>
      <c r="P328" s="194"/>
      <c r="Q328" s="166" t="str">
        <f t="shared" si="146"/>
        <v xml:space="preserve"> </v>
      </c>
      <c r="R328" s="167">
        <f t="shared" si="141"/>
        <v>0</v>
      </c>
      <c r="S328" s="167">
        <f t="shared" si="148"/>
        <v>0</v>
      </c>
      <c r="T328" s="93" t="str">
        <f t="shared" si="136"/>
        <v xml:space="preserve"> </v>
      </c>
      <c r="U328" s="164">
        <f t="shared" si="144"/>
        <v>16</v>
      </c>
      <c r="V328" s="165">
        <f t="shared" si="147"/>
        <v>20</v>
      </c>
      <c r="W328" s="166">
        <f t="shared" si="149"/>
        <v>16</v>
      </c>
      <c r="X328" s="167">
        <f t="shared" si="150"/>
        <v>400</v>
      </c>
      <c r="Y328" s="167">
        <f t="shared" si="142"/>
        <v>2</v>
      </c>
      <c r="Z328" s="168">
        <f t="shared" si="143"/>
        <v>1.2620288</v>
      </c>
    </row>
    <row r="329" spans="1:26" s="203" customFormat="1" ht="12.75">
      <c r="A329" s="189">
        <v>9</v>
      </c>
      <c r="B329" s="190" t="s">
        <v>285</v>
      </c>
      <c r="C329" s="191" t="s">
        <v>286</v>
      </c>
      <c r="D329" s="76" t="s">
        <v>17</v>
      </c>
      <c r="E329" s="76">
        <v>16</v>
      </c>
      <c r="F329" s="287">
        <v>8100</v>
      </c>
      <c r="G329" s="261">
        <v>2</v>
      </c>
      <c r="H329" s="194">
        <f t="shared" si="137"/>
        <v>25.811644031999997</v>
      </c>
      <c r="I329" s="195">
        <f t="shared" si="138"/>
        <v>16</v>
      </c>
      <c r="J329" s="196">
        <f t="shared" si="139"/>
        <v>3900</v>
      </c>
      <c r="K329" s="196">
        <f t="shared" si="140"/>
        <v>2</v>
      </c>
      <c r="L329" s="197">
        <f t="shared" si="145"/>
        <v>12.3047808</v>
      </c>
      <c r="M329" s="195"/>
      <c r="N329" s="196"/>
      <c r="O329" s="197"/>
      <c r="P329" s="194"/>
      <c r="Q329" s="166" t="str">
        <f t="shared" si="146"/>
        <v xml:space="preserve"> </v>
      </c>
      <c r="R329" s="167">
        <f t="shared" si="141"/>
        <v>0</v>
      </c>
      <c r="S329" s="167">
        <f t="shared" si="148"/>
        <v>0</v>
      </c>
      <c r="T329" s="93" t="str">
        <f t="shared" si="136"/>
        <v xml:space="preserve"> </v>
      </c>
      <c r="U329" s="164">
        <f t="shared" si="144"/>
        <v>16</v>
      </c>
      <c r="V329" s="165">
        <f t="shared" si="147"/>
        <v>16</v>
      </c>
      <c r="W329" s="166">
        <f t="shared" si="149"/>
        <v>16</v>
      </c>
      <c r="X329" s="167">
        <f t="shared" si="150"/>
        <v>100</v>
      </c>
      <c r="Y329" s="167">
        <f t="shared" si="142"/>
        <v>2</v>
      </c>
      <c r="Z329" s="168">
        <f t="shared" si="143"/>
        <v>0.31550719999999999</v>
      </c>
    </row>
    <row r="330" spans="1:26" s="203" customFormat="1" ht="12.75">
      <c r="A330" s="189">
        <v>10</v>
      </c>
      <c r="B330" s="190" t="s">
        <v>285</v>
      </c>
      <c r="C330" s="191" t="s">
        <v>286</v>
      </c>
      <c r="D330" s="76" t="s">
        <v>17</v>
      </c>
      <c r="E330" s="76">
        <v>16</v>
      </c>
      <c r="F330" s="287">
        <v>8150</v>
      </c>
      <c r="G330" s="261">
        <v>2</v>
      </c>
      <c r="H330" s="194">
        <f t="shared" si="137"/>
        <v>25.970975167999999</v>
      </c>
      <c r="I330" s="195">
        <f t="shared" si="138"/>
        <v>16</v>
      </c>
      <c r="J330" s="273">
        <f t="shared" si="139"/>
        <v>3850</v>
      </c>
      <c r="K330" s="273">
        <f t="shared" si="140"/>
        <v>2</v>
      </c>
      <c r="L330" s="197">
        <f t="shared" ref="L330:L361" si="151">IF(J330&gt;0,$E330*$E330*J330*3.14/4*0.00000785*K330," ")</f>
        <v>12.147027199999998</v>
      </c>
      <c r="M330" s="195"/>
      <c r="N330" s="196"/>
      <c r="O330" s="197"/>
      <c r="P330" s="194"/>
      <c r="Q330" s="166" t="str">
        <f t="shared" si="146"/>
        <v xml:space="preserve"> </v>
      </c>
      <c r="R330" s="167">
        <f t="shared" si="141"/>
        <v>0</v>
      </c>
      <c r="S330" s="167">
        <f t="shared" si="148"/>
        <v>0</v>
      </c>
      <c r="T330" s="93" t="str">
        <f t="shared" si="136"/>
        <v xml:space="preserve"> </v>
      </c>
      <c r="U330" s="164">
        <f t="shared" si="144"/>
        <v>16</v>
      </c>
      <c r="V330" s="165">
        <f t="shared" si="147"/>
        <v>16</v>
      </c>
      <c r="W330" s="166">
        <f t="shared" si="149"/>
        <v>16</v>
      </c>
      <c r="X330" s="167">
        <f t="shared" si="150"/>
        <v>50</v>
      </c>
      <c r="Y330" s="167">
        <f t="shared" si="142"/>
        <v>2</v>
      </c>
      <c r="Z330" s="168">
        <f t="shared" si="143"/>
        <v>0.15775359999999999</v>
      </c>
    </row>
    <row r="331" spans="1:26" s="203" customFormat="1" ht="12.75">
      <c r="A331" s="189">
        <v>11</v>
      </c>
      <c r="B331" s="190" t="s">
        <v>285</v>
      </c>
      <c r="C331" s="191" t="s">
        <v>286</v>
      </c>
      <c r="D331" s="76" t="s">
        <v>17</v>
      </c>
      <c r="E331" s="76">
        <v>16</v>
      </c>
      <c r="F331" s="287">
        <v>8350</v>
      </c>
      <c r="G331" s="261">
        <v>2</v>
      </c>
      <c r="H331" s="194">
        <f t="shared" si="137"/>
        <v>26.608299711999997</v>
      </c>
      <c r="I331" s="195">
        <f t="shared" si="138"/>
        <v>16</v>
      </c>
      <c r="J331" s="273">
        <f t="shared" si="139"/>
        <v>3650</v>
      </c>
      <c r="K331" s="273">
        <f t="shared" si="140"/>
        <v>2</v>
      </c>
      <c r="L331" s="197">
        <f t="shared" si="151"/>
        <v>11.516012799999999</v>
      </c>
      <c r="M331" s="195"/>
      <c r="N331" s="196"/>
      <c r="O331" s="197"/>
      <c r="P331" s="194"/>
      <c r="Q331" s="166" t="str">
        <f t="shared" si="146"/>
        <v xml:space="preserve"> </v>
      </c>
      <c r="R331" s="167">
        <f t="shared" si="141"/>
        <v>0</v>
      </c>
      <c r="S331" s="167">
        <f t="shared" si="148"/>
        <v>0</v>
      </c>
      <c r="T331" s="93" t="str">
        <f t="shared" si="136"/>
        <v xml:space="preserve"> </v>
      </c>
      <c r="U331" s="164">
        <f t="shared" si="144"/>
        <v>16</v>
      </c>
      <c r="V331" s="165">
        <f t="shared" si="147"/>
        <v>14</v>
      </c>
      <c r="W331" s="166">
        <f t="shared" si="149"/>
        <v>16</v>
      </c>
      <c r="X331" s="167">
        <f t="shared" si="150"/>
        <v>325</v>
      </c>
      <c r="Y331" s="167">
        <f t="shared" si="142"/>
        <v>2</v>
      </c>
      <c r="Z331" s="168">
        <f t="shared" si="143"/>
        <v>1.0253983999999998</v>
      </c>
    </row>
    <row r="332" spans="1:26" s="203" customFormat="1" ht="12.75" hidden="1">
      <c r="A332" s="189">
        <v>1</v>
      </c>
      <c r="B332" s="190" t="s">
        <v>287</v>
      </c>
      <c r="C332" s="191" t="s">
        <v>288</v>
      </c>
      <c r="D332" s="76" t="s">
        <v>17</v>
      </c>
      <c r="E332" s="76">
        <v>12</v>
      </c>
      <c r="F332" s="261">
        <v>1100</v>
      </c>
      <c r="G332" s="261">
        <f>2455-2280</f>
        <v>175</v>
      </c>
      <c r="H332" s="194">
        <f t="shared" si="137"/>
        <v>172.52574569999999</v>
      </c>
      <c r="I332" s="195" t="str">
        <f t="shared" si="138"/>
        <v xml:space="preserve"> </v>
      </c>
      <c r="J332" s="196">
        <f t="shared" si="139"/>
        <v>0</v>
      </c>
      <c r="K332" s="196">
        <f t="shared" si="140"/>
        <v>0</v>
      </c>
      <c r="L332" s="197" t="str">
        <f t="shared" si="151"/>
        <v xml:space="preserve"> </v>
      </c>
      <c r="M332" s="195"/>
      <c r="N332" s="196"/>
      <c r="O332" s="197"/>
      <c r="P332" s="194"/>
      <c r="Q332" s="166" t="str">
        <f t="shared" ref="Q332:Q363" si="152">IF(R332&gt;0,E332," ")</f>
        <v xml:space="preserve"> </v>
      </c>
      <c r="R332" s="167">
        <f t="shared" si="141"/>
        <v>0</v>
      </c>
      <c r="S332" s="167">
        <f t="shared" si="148"/>
        <v>0</v>
      </c>
      <c r="T332" s="93" t="str">
        <f t="shared" si="136"/>
        <v xml:space="preserve"> </v>
      </c>
      <c r="U332" s="164" t="str">
        <f t="shared" si="144"/>
        <v xml:space="preserve"> </v>
      </c>
      <c r="V332" s="165">
        <f t="shared" ref="V332:V358" si="153">IF($E332=25,IF(J332&gt;0, INT(J332/787)*K332,0),IF($E332=20,IF(J332&gt;0, INT(J332/600)*K332,0),IF($E332=16,IF(J332&gt;0, INT(J332/475)*K332,0),0)))</f>
        <v>0</v>
      </c>
      <c r="W332" s="166" t="str">
        <f t="shared" si="149"/>
        <v xml:space="preserve"> </v>
      </c>
      <c r="X332" s="167">
        <f t="shared" si="150"/>
        <v>0</v>
      </c>
      <c r="Y332" s="167">
        <f t="shared" si="142"/>
        <v>0</v>
      </c>
      <c r="Z332" s="168" t="str">
        <f t="shared" si="143"/>
        <v xml:space="preserve"> </v>
      </c>
    </row>
    <row r="333" spans="1:26" s="203" customFormat="1" ht="12.75" hidden="1">
      <c r="A333" s="189">
        <v>2</v>
      </c>
      <c r="B333" s="190" t="s">
        <v>287</v>
      </c>
      <c r="C333" s="191" t="s">
        <v>288</v>
      </c>
      <c r="D333" s="76" t="s">
        <v>17</v>
      </c>
      <c r="E333" s="76">
        <v>12</v>
      </c>
      <c r="F333" s="261">
        <v>800</v>
      </c>
      <c r="G333" s="261">
        <f>54-50</f>
        <v>4</v>
      </c>
      <c r="H333" s="194">
        <f t="shared" si="137"/>
        <v>2.8679604479999998</v>
      </c>
      <c r="I333" s="195" t="str">
        <f t="shared" si="138"/>
        <v xml:space="preserve"> </v>
      </c>
      <c r="J333" s="196">
        <f t="shared" si="139"/>
        <v>0</v>
      </c>
      <c r="K333" s="196">
        <f t="shared" si="140"/>
        <v>0</v>
      </c>
      <c r="L333" s="197" t="str">
        <f t="shared" si="151"/>
        <v xml:space="preserve"> </v>
      </c>
      <c r="M333" s="195"/>
      <c r="N333" s="196"/>
      <c r="O333" s="197"/>
      <c r="P333" s="194"/>
      <c r="Q333" s="166" t="str">
        <f t="shared" si="152"/>
        <v xml:space="preserve"> </v>
      </c>
      <c r="R333" s="167">
        <f t="shared" si="141"/>
        <v>0</v>
      </c>
      <c r="S333" s="167">
        <f t="shared" si="148"/>
        <v>0</v>
      </c>
      <c r="T333" s="93" t="str">
        <f t="shared" si="136"/>
        <v xml:space="preserve"> </v>
      </c>
      <c r="U333" s="164" t="str">
        <f t="shared" si="144"/>
        <v xml:space="preserve"> </v>
      </c>
      <c r="V333" s="165">
        <f t="shared" si="153"/>
        <v>0</v>
      </c>
      <c r="W333" s="166" t="str">
        <f t="shared" si="149"/>
        <v xml:space="preserve"> </v>
      </c>
      <c r="X333" s="167">
        <f t="shared" si="150"/>
        <v>0</v>
      </c>
      <c r="Y333" s="167">
        <f t="shared" si="142"/>
        <v>0</v>
      </c>
      <c r="Z333" s="168" t="str">
        <f t="shared" si="143"/>
        <v xml:space="preserve"> </v>
      </c>
    </row>
    <row r="334" spans="1:26" s="203" customFormat="1" ht="12.75" hidden="1">
      <c r="A334" s="189">
        <v>3</v>
      </c>
      <c r="B334" s="190" t="s">
        <v>287</v>
      </c>
      <c r="C334" s="191" t="s">
        <v>288</v>
      </c>
      <c r="D334" s="76" t="s">
        <v>17</v>
      </c>
      <c r="E334" s="76">
        <v>12</v>
      </c>
      <c r="F334" s="261">
        <v>900</v>
      </c>
      <c r="G334" s="261">
        <f>32-28</f>
        <v>4</v>
      </c>
      <c r="H334" s="194">
        <f t="shared" si="137"/>
        <v>3.2264555039999996</v>
      </c>
      <c r="I334" s="195" t="str">
        <f t="shared" si="138"/>
        <v xml:space="preserve"> </v>
      </c>
      <c r="J334" s="196">
        <f t="shared" si="139"/>
        <v>0</v>
      </c>
      <c r="K334" s="196">
        <f t="shared" si="140"/>
        <v>0</v>
      </c>
      <c r="L334" s="197" t="str">
        <f t="shared" si="151"/>
        <v xml:space="preserve"> </v>
      </c>
      <c r="M334" s="195"/>
      <c r="N334" s="196"/>
      <c r="O334" s="197"/>
      <c r="P334" s="194"/>
      <c r="Q334" s="166" t="str">
        <f t="shared" si="152"/>
        <v xml:space="preserve"> </v>
      </c>
      <c r="R334" s="167">
        <f t="shared" si="141"/>
        <v>0</v>
      </c>
      <c r="S334" s="167">
        <f t="shared" si="148"/>
        <v>0</v>
      </c>
      <c r="T334" s="93" t="str">
        <f t="shared" si="136"/>
        <v xml:space="preserve"> </v>
      </c>
      <c r="U334" s="164" t="str">
        <f t="shared" si="144"/>
        <v xml:space="preserve"> </v>
      </c>
      <c r="V334" s="165">
        <f t="shared" si="153"/>
        <v>0</v>
      </c>
      <c r="W334" s="166" t="str">
        <f t="shared" si="149"/>
        <v xml:space="preserve"> </v>
      </c>
      <c r="X334" s="167">
        <f t="shared" si="150"/>
        <v>0</v>
      </c>
      <c r="Y334" s="167">
        <f t="shared" si="142"/>
        <v>0</v>
      </c>
      <c r="Z334" s="168" t="str">
        <f t="shared" si="143"/>
        <v xml:space="preserve"> </v>
      </c>
    </row>
    <row r="335" spans="1:26" s="203" customFormat="1" ht="12.75" hidden="1">
      <c r="A335" s="189">
        <v>1</v>
      </c>
      <c r="B335" s="190" t="s">
        <v>292</v>
      </c>
      <c r="C335" s="191" t="s">
        <v>293</v>
      </c>
      <c r="D335" s="76" t="s">
        <v>17</v>
      </c>
      <c r="E335" s="76">
        <v>12</v>
      </c>
      <c r="F335" s="261">
        <v>1300</v>
      </c>
      <c r="G335" s="261">
        <v>16</v>
      </c>
      <c r="H335" s="194">
        <f t="shared" si="137"/>
        <v>18.641742911999998</v>
      </c>
      <c r="I335" s="195" t="str">
        <f t="shared" si="138"/>
        <v xml:space="preserve"> </v>
      </c>
      <c r="J335" s="196">
        <f t="shared" si="139"/>
        <v>0</v>
      </c>
      <c r="K335" s="196">
        <f t="shared" si="140"/>
        <v>0</v>
      </c>
      <c r="L335" s="197" t="str">
        <f t="shared" si="151"/>
        <v xml:space="preserve"> </v>
      </c>
      <c r="M335" s="195"/>
      <c r="N335" s="196"/>
      <c r="O335" s="197"/>
      <c r="P335" s="194"/>
      <c r="Q335" s="166" t="str">
        <f t="shared" si="152"/>
        <v xml:space="preserve"> </v>
      </c>
      <c r="R335" s="167">
        <f t="shared" si="141"/>
        <v>0</v>
      </c>
      <c r="S335" s="167">
        <f t="shared" si="148"/>
        <v>0</v>
      </c>
      <c r="T335" s="93" t="str">
        <f t="shared" si="136"/>
        <v xml:space="preserve"> </v>
      </c>
      <c r="U335" s="164" t="str">
        <f t="shared" si="144"/>
        <v xml:space="preserve"> </v>
      </c>
      <c r="V335" s="165">
        <f t="shared" si="153"/>
        <v>0</v>
      </c>
      <c r="W335" s="166" t="str">
        <f t="shared" si="149"/>
        <v xml:space="preserve"> </v>
      </c>
      <c r="X335" s="167">
        <f t="shared" si="150"/>
        <v>0</v>
      </c>
      <c r="Y335" s="167">
        <f t="shared" si="142"/>
        <v>0</v>
      </c>
      <c r="Z335" s="168" t="str">
        <f t="shared" si="143"/>
        <v xml:space="preserve"> </v>
      </c>
    </row>
    <row r="336" spans="1:26" s="203" customFormat="1" ht="12.75" hidden="1">
      <c r="A336" s="189">
        <v>2</v>
      </c>
      <c r="B336" s="190" t="s">
        <v>317</v>
      </c>
      <c r="C336" s="191" t="s">
        <v>295</v>
      </c>
      <c r="D336" s="76" t="s">
        <v>17</v>
      </c>
      <c r="E336" s="76">
        <v>12</v>
      </c>
      <c r="F336" s="261">
        <v>922</v>
      </c>
      <c r="G336" s="261">
        <v>16</v>
      </c>
      <c r="H336" s="194">
        <f t="shared" si="137"/>
        <v>13.221297665279998</v>
      </c>
      <c r="I336" s="195" t="str">
        <f t="shared" si="138"/>
        <v xml:space="preserve"> </v>
      </c>
      <c r="J336" s="196">
        <f t="shared" si="139"/>
        <v>0</v>
      </c>
      <c r="K336" s="196">
        <f t="shared" si="140"/>
        <v>0</v>
      </c>
      <c r="L336" s="197" t="str">
        <f t="shared" si="151"/>
        <v xml:space="preserve"> </v>
      </c>
      <c r="M336" s="195"/>
      <c r="N336" s="196"/>
      <c r="O336" s="197"/>
      <c r="P336" s="194"/>
      <c r="Q336" s="166" t="str">
        <f t="shared" si="152"/>
        <v xml:space="preserve"> </v>
      </c>
      <c r="R336" s="167">
        <f t="shared" si="141"/>
        <v>0</v>
      </c>
      <c r="S336" s="167">
        <f t="shared" si="148"/>
        <v>0</v>
      </c>
      <c r="T336" s="93" t="str">
        <f t="shared" si="136"/>
        <v xml:space="preserve"> </v>
      </c>
      <c r="U336" s="164" t="str">
        <f t="shared" si="144"/>
        <v xml:space="preserve"> </v>
      </c>
      <c r="V336" s="165">
        <f t="shared" si="153"/>
        <v>0</v>
      </c>
      <c r="W336" s="166" t="str">
        <f t="shared" si="149"/>
        <v xml:space="preserve"> </v>
      </c>
      <c r="X336" s="167">
        <f t="shared" si="150"/>
        <v>0</v>
      </c>
      <c r="Y336" s="167">
        <f t="shared" si="142"/>
        <v>0</v>
      </c>
      <c r="Z336" s="168" t="str">
        <f t="shared" si="143"/>
        <v xml:space="preserve"> </v>
      </c>
    </row>
    <row r="337" spans="1:26" s="203" customFormat="1" ht="12.75" hidden="1">
      <c r="A337" s="189">
        <v>1</v>
      </c>
      <c r="B337" s="190" t="s">
        <v>294</v>
      </c>
      <c r="C337" s="191" t="s">
        <v>295</v>
      </c>
      <c r="D337" s="76" t="s">
        <v>17</v>
      </c>
      <c r="E337" s="76">
        <v>12</v>
      </c>
      <c r="F337" s="261">
        <v>1050</v>
      </c>
      <c r="G337" s="261">
        <v>30</v>
      </c>
      <c r="H337" s="194">
        <f t="shared" si="137"/>
        <v>28.231485660000001</v>
      </c>
      <c r="I337" s="195" t="str">
        <f t="shared" si="138"/>
        <v xml:space="preserve"> </v>
      </c>
      <c r="J337" s="196">
        <f t="shared" si="139"/>
        <v>0</v>
      </c>
      <c r="K337" s="196">
        <f t="shared" si="140"/>
        <v>0</v>
      </c>
      <c r="L337" s="197" t="str">
        <f t="shared" si="151"/>
        <v xml:space="preserve"> </v>
      </c>
      <c r="M337" s="195"/>
      <c r="N337" s="196"/>
      <c r="O337" s="197"/>
      <c r="P337" s="194"/>
      <c r="Q337" s="166" t="str">
        <f t="shared" si="152"/>
        <v xml:space="preserve"> </v>
      </c>
      <c r="R337" s="167">
        <f t="shared" si="141"/>
        <v>0</v>
      </c>
      <c r="S337" s="167">
        <f t="shared" si="148"/>
        <v>0</v>
      </c>
      <c r="T337" s="93" t="str">
        <f t="shared" si="136"/>
        <v xml:space="preserve"> </v>
      </c>
      <c r="U337" s="164" t="str">
        <f t="shared" si="144"/>
        <v xml:space="preserve"> </v>
      </c>
      <c r="V337" s="165">
        <f t="shared" si="153"/>
        <v>0</v>
      </c>
      <c r="W337" s="166" t="str">
        <f t="shared" si="149"/>
        <v xml:space="preserve"> </v>
      </c>
      <c r="X337" s="167">
        <f t="shared" ref="X337:X358" si="154">IF(R337&gt;0,R337,IF(U337=25,J337-((V337/K337)*787),IF(U337=20,J337-((V337/K337)*600),IF(U337=16,J337-((V337/K337)*475),0))))</f>
        <v>0</v>
      </c>
      <c r="Y337" s="167">
        <f t="shared" si="142"/>
        <v>0</v>
      </c>
      <c r="Z337" s="168" t="str">
        <f t="shared" si="143"/>
        <v xml:space="preserve"> </v>
      </c>
    </row>
    <row r="338" spans="1:26" s="203" customFormat="1" ht="12.75" hidden="1">
      <c r="A338" s="189">
        <v>2</v>
      </c>
      <c r="B338" s="190" t="s">
        <v>294</v>
      </c>
      <c r="C338" s="191" t="s">
        <v>318</v>
      </c>
      <c r="D338" s="76" t="s">
        <v>17</v>
      </c>
      <c r="E338" s="76">
        <v>12</v>
      </c>
      <c r="F338" s="261">
        <v>1200</v>
      </c>
      <c r="G338" s="261">
        <v>42</v>
      </c>
      <c r="H338" s="194">
        <f t="shared" si="137"/>
        <v>45.170377055999992</v>
      </c>
      <c r="I338" s="195" t="str">
        <f t="shared" si="138"/>
        <v xml:space="preserve"> </v>
      </c>
      <c r="J338" s="196">
        <f t="shared" si="139"/>
        <v>0</v>
      </c>
      <c r="K338" s="196">
        <f t="shared" si="140"/>
        <v>0</v>
      </c>
      <c r="L338" s="197" t="str">
        <f t="shared" si="151"/>
        <v xml:space="preserve"> </v>
      </c>
      <c r="M338" s="195"/>
      <c r="N338" s="196"/>
      <c r="O338" s="197"/>
      <c r="P338" s="194"/>
      <c r="Q338" s="166" t="str">
        <f t="shared" si="152"/>
        <v xml:space="preserve"> </v>
      </c>
      <c r="R338" s="167">
        <f t="shared" si="141"/>
        <v>0</v>
      </c>
      <c r="S338" s="167">
        <f t="shared" si="148"/>
        <v>0</v>
      </c>
      <c r="T338" s="93" t="str">
        <f t="shared" si="136"/>
        <v xml:space="preserve"> </v>
      </c>
      <c r="U338" s="164" t="str">
        <f t="shared" si="144"/>
        <v xml:space="preserve"> </v>
      </c>
      <c r="V338" s="165">
        <f t="shared" si="153"/>
        <v>0</v>
      </c>
      <c r="W338" s="166" t="str">
        <f t="shared" si="149"/>
        <v xml:space="preserve"> </v>
      </c>
      <c r="X338" s="167">
        <f t="shared" si="154"/>
        <v>0</v>
      </c>
      <c r="Y338" s="167">
        <f t="shared" si="142"/>
        <v>0</v>
      </c>
      <c r="Z338" s="168" t="str">
        <f t="shared" si="143"/>
        <v xml:space="preserve"> </v>
      </c>
    </row>
    <row r="339" spans="1:26" s="203" customFormat="1" ht="12.75" hidden="1">
      <c r="A339" s="189">
        <v>3</v>
      </c>
      <c r="B339" s="190" t="s">
        <v>294</v>
      </c>
      <c r="C339" s="191" t="s">
        <v>295</v>
      </c>
      <c r="D339" s="76" t="s">
        <v>17</v>
      </c>
      <c r="E339" s="76">
        <v>12</v>
      </c>
      <c r="F339" s="261">
        <v>1250</v>
      </c>
      <c r="G339" s="261">
        <v>6</v>
      </c>
      <c r="H339" s="194">
        <f t="shared" si="137"/>
        <v>6.7217822999999992</v>
      </c>
      <c r="I339" s="195" t="str">
        <f t="shared" si="138"/>
        <v xml:space="preserve"> </v>
      </c>
      <c r="J339" s="196">
        <f t="shared" si="139"/>
        <v>0</v>
      </c>
      <c r="K339" s="196">
        <f t="shared" si="140"/>
        <v>0</v>
      </c>
      <c r="L339" s="197" t="str">
        <f t="shared" si="151"/>
        <v xml:space="preserve"> </v>
      </c>
      <c r="M339" s="195"/>
      <c r="N339" s="196"/>
      <c r="O339" s="197"/>
      <c r="P339" s="194"/>
      <c r="Q339" s="166" t="str">
        <f t="shared" si="152"/>
        <v xml:space="preserve"> </v>
      </c>
      <c r="R339" s="167">
        <f t="shared" si="141"/>
        <v>0</v>
      </c>
      <c r="S339" s="167">
        <f t="shared" si="148"/>
        <v>0</v>
      </c>
      <c r="T339" s="93" t="str">
        <f t="shared" si="136"/>
        <v xml:space="preserve"> </v>
      </c>
      <c r="U339" s="164" t="str">
        <f t="shared" si="144"/>
        <v xml:space="preserve"> </v>
      </c>
      <c r="V339" s="165">
        <f t="shared" si="153"/>
        <v>0</v>
      </c>
      <c r="W339" s="166" t="str">
        <f t="shared" si="149"/>
        <v xml:space="preserve"> </v>
      </c>
      <c r="X339" s="167">
        <f t="shared" si="154"/>
        <v>0</v>
      </c>
      <c r="Y339" s="167">
        <f t="shared" si="142"/>
        <v>0</v>
      </c>
      <c r="Z339" s="168" t="str">
        <f t="shared" si="143"/>
        <v xml:space="preserve"> </v>
      </c>
    </row>
    <row r="340" spans="1:26" s="203" customFormat="1" ht="12.75" hidden="1">
      <c r="A340" s="189">
        <v>4</v>
      </c>
      <c r="B340" s="190" t="s">
        <v>294</v>
      </c>
      <c r="C340" s="191" t="s">
        <v>295</v>
      </c>
      <c r="D340" s="76" t="s">
        <v>17</v>
      </c>
      <c r="E340" s="76">
        <v>12</v>
      </c>
      <c r="F340" s="261">
        <v>1300</v>
      </c>
      <c r="G340" s="261">
        <v>30</v>
      </c>
      <c r="H340" s="194">
        <f t="shared" si="137"/>
        <v>34.953267959999998</v>
      </c>
      <c r="I340" s="195" t="str">
        <f t="shared" si="138"/>
        <v xml:space="preserve"> </v>
      </c>
      <c r="J340" s="196">
        <f t="shared" si="139"/>
        <v>0</v>
      </c>
      <c r="K340" s="196">
        <f t="shared" si="140"/>
        <v>0</v>
      </c>
      <c r="L340" s="197" t="str">
        <f t="shared" si="151"/>
        <v xml:space="preserve"> </v>
      </c>
      <c r="M340" s="195"/>
      <c r="N340" s="196"/>
      <c r="O340" s="197"/>
      <c r="P340" s="194"/>
      <c r="Q340" s="166" t="str">
        <f t="shared" si="152"/>
        <v xml:space="preserve"> </v>
      </c>
      <c r="R340" s="167">
        <f t="shared" si="141"/>
        <v>0</v>
      </c>
      <c r="S340" s="167">
        <f t="shared" si="148"/>
        <v>0</v>
      </c>
      <c r="T340" s="93" t="str">
        <f t="shared" si="136"/>
        <v xml:space="preserve"> </v>
      </c>
      <c r="U340" s="164" t="str">
        <f t="shared" si="144"/>
        <v xml:space="preserve"> </v>
      </c>
      <c r="V340" s="165">
        <f t="shared" si="153"/>
        <v>0</v>
      </c>
      <c r="W340" s="166" t="str">
        <f t="shared" si="149"/>
        <v xml:space="preserve"> </v>
      </c>
      <c r="X340" s="167">
        <f t="shared" si="154"/>
        <v>0</v>
      </c>
      <c r="Y340" s="167">
        <f t="shared" si="142"/>
        <v>0</v>
      </c>
      <c r="Z340" s="168" t="str">
        <f t="shared" si="143"/>
        <v xml:space="preserve"> </v>
      </c>
    </row>
    <row r="341" spans="1:26" s="203" customFormat="1" ht="12.75" hidden="1">
      <c r="A341" s="189">
        <v>5</v>
      </c>
      <c r="B341" s="190" t="s">
        <v>294</v>
      </c>
      <c r="C341" s="191" t="s">
        <v>318</v>
      </c>
      <c r="D341" s="76" t="s">
        <v>17</v>
      </c>
      <c r="E341" s="76">
        <v>12</v>
      </c>
      <c r="F341" s="261">
        <v>1500</v>
      </c>
      <c r="G341" s="261">
        <v>6</v>
      </c>
      <c r="H341" s="194">
        <f t="shared" si="137"/>
        <v>8.0661387599999994</v>
      </c>
      <c r="I341" s="195" t="str">
        <f t="shared" si="138"/>
        <v xml:space="preserve"> </v>
      </c>
      <c r="J341" s="196">
        <f t="shared" si="139"/>
        <v>0</v>
      </c>
      <c r="K341" s="196">
        <f t="shared" si="140"/>
        <v>0</v>
      </c>
      <c r="L341" s="197" t="str">
        <f t="shared" si="151"/>
        <v xml:space="preserve"> </v>
      </c>
      <c r="M341" s="195"/>
      <c r="N341" s="196"/>
      <c r="O341" s="197"/>
      <c r="P341" s="194"/>
      <c r="Q341" s="166" t="str">
        <f t="shared" si="152"/>
        <v xml:space="preserve"> </v>
      </c>
      <c r="R341" s="167">
        <f t="shared" si="141"/>
        <v>0</v>
      </c>
      <c r="S341" s="167">
        <f t="shared" si="148"/>
        <v>0</v>
      </c>
      <c r="T341" s="93" t="str">
        <f t="shared" ref="T341:T404" si="155">IF(R341&gt;0,$E341*$E341*R341*3.14/4*0.00000785*S341," ")</f>
        <v xml:space="preserve"> </v>
      </c>
      <c r="U341" s="164" t="str">
        <f t="shared" si="144"/>
        <v xml:space="preserve"> </v>
      </c>
      <c r="V341" s="165">
        <f t="shared" si="153"/>
        <v>0</v>
      </c>
      <c r="W341" s="166" t="str">
        <f t="shared" si="149"/>
        <v xml:space="preserve"> </v>
      </c>
      <c r="X341" s="167">
        <f t="shared" si="154"/>
        <v>0</v>
      </c>
      <c r="Y341" s="167">
        <f t="shared" si="142"/>
        <v>0</v>
      </c>
      <c r="Z341" s="168" t="str">
        <f t="shared" si="143"/>
        <v xml:space="preserve"> </v>
      </c>
    </row>
    <row r="342" spans="1:26" s="203" customFormat="1" ht="12.75" hidden="1">
      <c r="A342" s="189">
        <v>6</v>
      </c>
      <c r="B342" s="190" t="s">
        <v>294</v>
      </c>
      <c r="C342" s="191" t="s">
        <v>295</v>
      </c>
      <c r="D342" s="76" t="s">
        <v>17</v>
      </c>
      <c r="E342" s="76">
        <v>12</v>
      </c>
      <c r="F342" s="261">
        <v>1550</v>
      </c>
      <c r="G342" s="261">
        <v>30</v>
      </c>
      <c r="H342" s="194">
        <f t="shared" si="137"/>
        <v>41.675050259999992</v>
      </c>
      <c r="I342" s="195" t="str">
        <f t="shared" si="138"/>
        <v xml:space="preserve"> </v>
      </c>
      <c r="J342" s="196">
        <f t="shared" si="139"/>
        <v>0</v>
      </c>
      <c r="K342" s="196">
        <f t="shared" si="140"/>
        <v>0</v>
      </c>
      <c r="L342" s="197" t="str">
        <f t="shared" si="151"/>
        <v xml:space="preserve"> </v>
      </c>
      <c r="M342" s="195"/>
      <c r="N342" s="196"/>
      <c r="O342" s="197"/>
      <c r="P342" s="194"/>
      <c r="Q342" s="166" t="str">
        <f t="shared" si="152"/>
        <v xml:space="preserve"> </v>
      </c>
      <c r="R342" s="167">
        <f t="shared" si="141"/>
        <v>0</v>
      </c>
      <c r="S342" s="167">
        <f t="shared" si="148"/>
        <v>0</v>
      </c>
      <c r="T342" s="93" t="str">
        <f t="shared" si="155"/>
        <v xml:space="preserve"> </v>
      </c>
      <c r="U342" s="164" t="str">
        <f t="shared" si="144"/>
        <v xml:space="preserve"> </v>
      </c>
      <c r="V342" s="165">
        <f t="shared" si="153"/>
        <v>0</v>
      </c>
      <c r="W342" s="166" t="str">
        <f t="shared" si="149"/>
        <v xml:space="preserve"> </v>
      </c>
      <c r="X342" s="167">
        <f t="shared" si="154"/>
        <v>0</v>
      </c>
      <c r="Y342" s="167">
        <f t="shared" si="142"/>
        <v>0</v>
      </c>
      <c r="Z342" s="168" t="str">
        <f t="shared" si="143"/>
        <v xml:space="preserve"> </v>
      </c>
    </row>
    <row r="343" spans="1:26" s="203" customFormat="1" ht="12.75" hidden="1">
      <c r="A343" s="189">
        <v>7</v>
      </c>
      <c r="B343" s="190" t="s">
        <v>294</v>
      </c>
      <c r="C343" s="191" t="s">
        <v>295</v>
      </c>
      <c r="D343" s="76" t="s">
        <v>17</v>
      </c>
      <c r="E343" s="76">
        <v>12</v>
      </c>
      <c r="F343" s="261">
        <v>1600</v>
      </c>
      <c r="G343" s="261">
        <v>6</v>
      </c>
      <c r="H343" s="194">
        <f t="shared" si="137"/>
        <v>8.6038813439999995</v>
      </c>
      <c r="I343" s="195" t="str">
        <f t="shared" si="138"/>
        <v xml:space="preserve"> </v>
      </c>
      <c r="J343" s="196">
        <f t="shared" si="139"/>
        <v>0</v>
      </c>
      <c r="K343" s="196">
        <f t="shared" si="140"/>
        <v>0</v>
      </c>
      <c r="L343" s="197" t="str">
        <f t="shared" si="151"/>
        <v xml:space="preserve"> </v>
      </c>
      <c r="M343" s="195"/>
      <c r="N343" s="196"/>
      <c r="O343" s="197"/>
      <c r="P343" s="194"/>
      <c r="Q343" s="166" t="str">
        <f t="shared" si="152"/>
        <v xml:space="preserve"> </v>
      </c>
      <c r="R343" s="167">
        <f t="shared" si="141"/>
        <v>0</v>
      </c>
      <c r="S343" s="167">
        <f t="shared" si="148"/>
        <v>0</v>
      </c>
      <c r="T343" s="93" t="str">
        <f t="shared" si="155"/>
        <v xml:space="preserve"> </v>
      </c>
      <c r="U343" s="164" t="str">
        <f t="shared" si="144"/>
        <v xml:space="preserve"> </v>
      </c>
      <c r="V343" s="165">
        <f t="shared" si="153"/>
        <v>0</v>
      </c>
      <c r="W343" s="166" t="str">
        <f t="shared" si="149"/>
        <v xml:space="preserve"> </v>
      </c>
      <c r="X343" s="167">
        <f t="shared" si="154"/>
        <v>0</v>
      </c>
      <c r="Y343" s="167">
        <f t="shared" si="142"/>
        <v>0</v>
      </c>
      <c r="Z343" s="168" t="str">
        <f t="shared" si="143"/>
        <v xml:space="preserve"> </v>
      </c>
    </row>
    <row r="344" spans="1:26" s="203" customFormat="1" ht="12.75" hidden="1">
      <c r="A344" s="189">
        <v>8</v>
      </c>
      <c r="B344" s="190" t="s">
        <v>294</v>
      </c>
      <c r="C344" s="191" t="s">
        <v>318</v>
      </c>
      <c r="D344" s="76" t="s">
        <v>17</v>
      </c>
      <c r="E344" s="76">
        <v>12</v>
      </c>
      <c r="F344" s="261">
        <v>1650</v>
      </c>
      <c r="G344" s="261">
        <v>1224</v>
      </c>
      <c r="H344" s="194">
        <f t="shared" si="137"/>
        <v>1810.0415377440002</v>
      </c>
      <c r="I344" s="195" t="str">
        <f t="shared" si="138"/>
        <v xml:space="preserve"> </v>
      </c>
      <c r="J344" s="196">
        <f t="shared" si="139"/>
        <v>0</v>
      </c>
      <c r="K344" s="196">
        <f t="shared" si="140"/>
        <v>0</v>
      </c>
      <c r="L344" s="197" t="str">
        <f t="shared" si="151"/>
        <v xml:space="preserve"> </v>
      </c>
      <c r="M344" s="195"/>
      <c r="N344" s="196"/>
      <c r="O344" s="197"/>
      <c r="P344" s="194"/>
      <c r="Q344" s="166" t="str">
        <f t="shared" si="152"/>
        <v xml:space="preserve"> </v>
      </c>
      <c r="R344" s="167">
        <f t="shared" si="141"/>
        <v>0</v>
      </c>
      <c r="S344" s="167">
        <f t="shared" si="148"/>
        <v>0</v>
      </c>
      <c r="T344" s="93" t="str">
        <f t="shared" si="155"/>
        <v xml:space="preserve"> </v>
      </c>
      <c r="U344" s="164" t="str">
        <f t="shared" si="144"/>
        <v xml:space="preserve"> </v>
      </c>
      <c r="V344" s="165">
        <f t="shared" si="153"/>
        <v>0</v>
      </c>
      <c r="W344" s="166" t="str">
        <f t="shared" si="149"/>
        <v xml:space="preserve"> </v>
      </c>
      <c r="X344" s="167">
        <f t="shared" si="154"/>
        <v>0</v>
      </c>
      <c r="Y344" s="167">
        <f t="shared" si="142"/>
        <v>0</v>
      </c>
      <c r="Z344" s="168" t="str">
        <f t="shared" si="143"/>
        <v xml:space="preserve"> </v>
      </c>
    </row>
    <row r="345" spans="1:26" s="203" customFormat="1" ht="12.75" hidden="1">
      <c r="A345" s="189">
        <v>9</v>
      </c>
      <c r="B345" s="190" t="s">
        <v>294</v>
      </c>
      <c r="C345" s="191" t="s">
        <v>295</v>
      </c>
      <c r="D345" s="76" t="s">
        <v>17</v>
      </c>
      <c r="E345" s="76">
        <v>12</v>
      </c>
      <c r="F345" s="261">
        <v>1750</v>
      </c>
      <c r="G345" s="261">
        <v>1226</v>
      </c>
      <c r="H345" s="194">
        <f t="shared" si="137"/>
        <v>1922.8778566199999</v>
      </c>
      <c r="I345" s="195" t="str">
        <f t="shared" si="138"/>
        <v xml:space="preserve"> </v>
      </c>
      <c r="J345" s="196">
        <f t="shared" si="139"/>
        <v>0</v>
      </c>
      <c r="K345" s="196">
        <f t="shared" si="140"/>
        <v>0</v>
      </c>
      <c r="L345" s="197" t="str">
        <f t="shared" si="151"/>
        <v xml:space="preserve"> </v>
      </c>
      <c r="M345" s="195"/>
      <c r="N345" s="196"/>
      <c r="O345" s="197"/>
      <c r="P345" s="194"/>
      <c r="Q345" s="166" t="str">
        <f t="shared" si="152"/>
        <v xml:space="preserve"> </v>
      </c>
      <c r="R345" s="167">
        <f t="shared" si="141"/>
        <v>0</v>
      </c>
      <c r="S345" s="167">
        <f t="shared" si="148"/>
        <v>0</v>
      </c>
      <c r="T345" s="93" t="str">
        <f t="shared" si="155"/>
        <v xml:space="preserve"> </v>
      </c>
      <c r="U345" s="164" t="str">
        <f t="shared" si="144"/>
        <v xml:space="preserve"> </v>
      </c>
      <c r="V345" s="165">
        <f t="shared" si="153"/>
        <v>0</v>
      </c>
      <c r="W345" s="166" t="str">
        <f t="shared" si="149"/>
        <v xml:space="preserve"> </v>
      </c>
      <c r="X345" s="167">
        <f t="shared" si="154"/>
        <v>0</v>
      </c>
      <c r="Y345" s="167">
        <f t="shared" si="142"/>
        <v>0</v>
      </c>
      <c r="Z345" s="168" t="str">
        <f t="shared" si="143"/>
        <v xml:space="preserve"> </v>
      </c>
    </row>
    <row r="346" spans="1:26" hidden="1">
      <c r="A346" s="189">
        <v>10</v>
      </c>
      <c r="B346" s="190" t="s">
        <v>294</v>
      </c>
      <c r="C346" s="191" t="s">
        <v>295</v>
      </c>
      <c r="D346" s="76" t="s">
        <v>17</v>
      </c>
      <c r="E346" s="76">
        <v>12</v>
      </c>
      <c r="F346" s="261">
        <v>500</v>
      </c>
      <c r="G346" s="261">
        <v>6</v>
      </c>
      <c r="H346" s="194">
        <f t="shared" si="137"/>
        <v>2.68871292</v>
      </c>
      <c r="I346" s="195" t="str">
        <f t="shared" si="138"/>
        <v xml:space="preserve"> </v>
      </c>
      <c r="J346" s="196">
        <f t="shared" si="139"/>
        <v>0</v>
      </c>
      <c r="K346" s="196">
        <f t="shared" si="140"/>
        <v>0</v>
      </c>
      <c r="L346" s="197" t="str">
        <f t="shared" si="151"/>
        <v xml:space="preserve"> </v>
      </c>
      <c r="M346" s="195"/>
      <c r="N346" s="196"/>
      <c r="O346" s="197"/>
      <c r="P346" s="194"/>
      <c r="Q346" s="166" t="str">
        <f t="shared" si="152"/>
        <v xml:space="preserve"> </v>
      </c>
      <c r="R346" s="167">
        <f t="shared" si="141"/>
        <v>0</v>
      </c>
      <c r="S346" s="167">
        <f t="shared" si="148"/>
        <v>0</v>
      </c>
      <c r="T346" s="93" t="str">
        <f t="shared" si="155"/>
        <v xml:space="preserve"> </v>
      </c>
      <c r="U346" s="164" t="str">
        <f t="shared" si="144"/>
        <v xml:space="preserve"> </v>
      </c>
      <c r="V346" s="165">
        <f t="shared" si="153"/>
        <v>0</v>
      </c>
      <c r="W346" s="166" t="str">
        <f t="shared" si="149"/>
        <v xml:space="preserve"> </v>
      </c>
      <c r="X346" s="167">
        <f t="shared" si="154"/>
        <v>0</v>
      </c>
      <c r="Y346" s="167">
        <f t="shared" si="142"/>
        <v>0</v>
      </c>
      <c r="Z346" s="168" t="str">
        <f t="shared" si="143"/>
        <v xml:space="preserve"> </v>
      </c>
    </row>
    <row r="347" spans="1:26" hidden="1">
      <c r="A347" s="189">
        <v>11</v>
      </c>
      <c r="B347" s="190" t="s">
        <v>294</v>
      </c>
      <c r="C347" s="191" t="s">
        <v>318</v>
      </c>
      <c r="D347" s="76" t="s">
        <v>17</v>
      </c>
      <c r="E347" s="76">
        <v>12</v>
      </c>
      <c r="F347" s="261">
        <v>800</v>
      </c>
      <c r="G347" s="261">
        <v>42</v>
      </c>
      <c r="H347" s="194">
        <f t="shared" si="137"/>
        <v>30.113584703999997</v>
      </c>
      <c r="I347" s="195" t="str">
        <f t="shared" si="138"/>
        <v xml:space="preserve"> </v>
      </c>
      <c r="J347" s="196">
        <f t="shared" si="139"/>
        <v>0</v>
      </c>
      <c r="K347" s="196">
        <f t="shared" si="140"/>
        <v>0</v>
      </c>
      <c r="L347" s="197" t="str">
        <f t="shared" si="151"/>
        <v xml:space="preserve"> </v>
      </c>
      <c r="M347" s="195"/>
      <c r="N347" s="196"/>
      <c r="O347" s="197"/>
      <c r="P347" s="194"/>
      <c r="Q347" s="166" t="str">
        <f t="shared" si="152"/>
        <v xml:space="preserve"> </v>
      </c>
      <c r="R347" s="167">
        <f t="shared" si="141"/>
        <v>0</v>
      </c>
      <c r="S347" s="167">
        <f t="shared" si="148"/>
        <v>0</v>
      </c>
      <c r="T347" s="93" t="str">
        <f t="shared" si="155"/>
        <v xml:space="preserve"> </v>
      </c>
      <c r="U347" s="164" t="str">
        <f t="shared" si="144"/>
        <v xml:space="preserve"> </v>
      </c>
      <c r="V347" s="165">
        <f t="shared" si="153"/>
        <v>0</v>
      </c>
      <c r="W347" s="166" t="str">
        <f t="shared" si="149"/>
        <v xml:space="preserve"> </v>
      </c>
      <c r="X347" s="167">
        <f t="shared" si="154"/>
        <v>0</v>
      </c>
      <c r="Y347" s="167">
        <f t="shared" si="142"/>
        <v>0</v>
      </c>
      <c r="Z347" s="168" t="str">
        <f t="shared" si="143"/>
        <v xml:space="preserve"> </v>
      </c>
    </row>
    <row r="348" spans="1:26" hidden="1">
      <c r="A348" s="189">
        <v>12</v>
      </c>
      <c r="B348" s="190" t="s">
        <v>294</v>
      </c>
      <c r="C348" s="191" t="s">
        <v>295</v>
      </c>
      <c r="D348" s="76" t="s">
        <v>17</v>
      </c>
      <c r="E348" s="76">
        <v>12</v>
      </c>
      <c r="F348" s="261">
        <v>900</v>
      </c>
      <c r="G348" s="261">
        <v>36</v>
      </c>
      <c r="H348" s="194">
        <f t="shared" si="137"/>
        <v>29.038099535999994</v>
      </c>
      <c r="I348" s="195" t="str">
        <f t="shared" si="138"/>
        <v xml:space="preserve"> </v>
      </c>
      <c r="J348" s="196">
        <f t="shared" si="139"/>
        <v>0</v>
      </c>
      <c r="K348" s="196">
        <f t="shared" si="140"/>
        <v>0</v>
      </c>
      <c r="L348" s="197" t="str">
        <f t="shared" si="151"/>
        <v xml:space="preserve"> </v>
      </c>
      <c r="M348" s="195"/>
      <c r="N348" s="196"/>
      <c r="O348" s="197"/>
      <c r="P348" s="194"/>
      <c r="Q348" s="166" t="str">
        <f t="shared" si="152"/>
        <v xml:space="preserve"> </v>
      </c>
      <c r="R348" s="167">
        <f t="shared" si="141"/>
        <v>0</v>
      </c>
      <c r="S348" s="167">
        <f t="shared" si="148"/>
        <v>0</v>
      </c>
      <c r="T348" s="93" t="str">
        <f t="shared" si="155"/>
        <v xml:space="preserve"> </v>
      </c>
      <c r="U348" s="164" t="str">
        <f t="shared" si="144"/>
        <v xml:space="preserve"> </v>
      </c>
      <c r="V348" s="165">
        <f t="shared" si="153"/>
        <v>0</v>
      </c>
      <c r="W348" s="166" t="str">
        <f t="shared" si="149"/>
        <v xml:space="preserve"> </v>
      </c>
      <c r="X348" s="167">
        <f t="shared" si="154"/>
        <v>0</v>
      </c>
      <c r="Y348" s="167">
        <f t="shared" si="142"/>
        <v>0</v>
      </c>
      <c r="Z348" s="168" t="str">
        <f t="shared" si="143"/>
        <v xml:space="preserve"> </v>
      </c>
    </row>
    <row r="349" spans="1:26" hidden="1">
      <c r="A349" s="189">
        <v>13</v>
      </c>
      <c r="B349" s="190" t="s">
        <v>294</v>
      </c>
      <c r="C349" s="191" t="s">
        <v>295</v>
      </c>
      <c r="D349" s="76" t="s">
        <v>17</v>
      </c>
      <c r="E349" s="76">
        <v>12</v>
      </c>
      <c r="F349" s="261">
        <v>950</v>
      </c>
      <c r="G349" s="261">
        <v>30</v>
      </c>
      <c r="H349" s="194">
        <f t="shared" si="137"/>
        <v>25.542772739999997</v>
      </c>
      <c r="I349" s="195" t="str">
        <f t="shared" si="138"/>
        <v xml:space="preserve"> </v>
      </c>
      <c r="J349" s="196">
        <f t="shared" si="139"/>
        <v>0</v>
      </c>
      <c r="K349" s="196">
        <f t="shared" si="140"/>
        <v>0</v>
      </c>
      <c r="L349" s="197" t="str">
        <f t="shared" si="151"/>
        <v xml:space="preserve"> </v>
      </c>
      <c r="M349" s="195"/>
      <c r="N349" s="196"/>
      <c r="O349" s="197"/>
      <c r="P349" s="194"/>
      <c r="Q349" s="166" t="str">
        <f t="shared" si="152"/>
        <v xml:space="preserve"> </v>
      </c>
      <c r="R349" s="167">
        <f t="shared" si="141"/>
        <v>0</v>
      </c>
      <c r="S349" s="167">
        <f t="shared" si="148"/>
        <v>0</v>
      </c>
      <c r="T349" s="93" t="str">
        <f t="shared" si="155"/>
        <v xml:space="preserve"> </v>
      </c>
      <c r="U349" s="164" t="str">
        <f t="shared" si="144"/>
        <v xml:space="preserve"> </v>
      </c>
      <c r="V349" s="165">
        <f t="shared" si="153"/>
        <v>0</v>
      </c>
      <c r="W349" s="166" t="str">
        <f t="shared" si="149"/>
        <v xml:space="preserve"> </v>
      </c>
      <c r="X349" s="167">
        <f t="shared" si="154"/>
        <v>0</v>
      </c>
      <c r="Y349" s="167">
        <f t="shared" si="142"/>
        <v>0</v>
      </c>
      <c r="Z349" s="168" t="str">
        <f t="shared" si="143"/>
        <v xml:space="preserve"> </v>
      </c>
    </row>
    <row r="350" spans="1:26" hidden="1">
      <c r="A350" s="189">
        <v>14</v>
      </c>
      <c r="B350" s="190" t="s">
        <v>294</v>
      </c>
      <c r="C350" s="191" t="s">
        <v>318</v>
      </c>
      <c r="D350" s="76" t="s">
        <v>17</v>
      </c>
      <c r="E350" s="76">
        <v>12</v>
      </c>
      <c r="F350" s="261">
        <v>2700</v>
      </c>
      <c r="G350" s="261">
        <v>24</v>
      </c>
      <c r="H350" s="194">
        <f t="shared" si="137"/>
        <v>58.076199071999994</v>
      </c>
      <c r="I350" s="195" t="str">
        <f t="shared" si="138"/>
        <v xml:space="preserve"> </v>
      </c>
      <c r="J350" s="196">
        <f t="shared" si="139"/>
        <v>0</v>
      </c>
      <c r="K350" s="196">
        <f t="shared" si="140"/>
        <v>0</v>
      </c>
      <c r="L350" s="197" t="str">
        <f t="shared" si="151"/>
        <v xml:space="preserve"> </v>
      </c>
      <c r="M350" s="195"/>
      <c r="N350" s="196"/>
      <c r="O350" s="197"/>
      <c r="P350" s="194"/>
      <c r="Q350" s="166" t="str">
        <f t="shared" si="152"/>
        <v xml:space="preserve"> </v>
      </c>
      <c r="R350" s="167">
        <f t="shared" si="141"/>
        <v>0</v>
      </c>
      <c r="S350" s="167">
        <f t="shared" si="148"/>
        <v>0</v>
      </c>
      <c r="T350" s="93" t="str">
        <f t="shared" si="155"/>
        <v xml:space="preserve"> </v>
      </c>
      <c r="U350" s="164" t="str">
        <f t="shared" si="144"/>
        <v xml:space="preserve"> </v>
      </c>
      <c r="V350" s="165">
        <f t="shared" si="153"/>
        <v>0</v>
      </c>
      <c r="W350" s="166" t="str">
        <f t="shared" si="149"/>
        <v xml:space="preserve"> </v>
      </c>
      <c r="X350" s="167">
        <f t="shared" si="154"/>
        <v>0</v>
      </c>
      <c r="Y350" s="167">
        <f t="shared" si="142"/>
        <v>0</v>
      </c>
      <c r="Z350" s="168" t="str">
        <f t="shared" si="143"/>
        <v xml:space="preserve"> </v>
      </c>
    </row>
    <row r="351" spans="1:26" hidden="1">
      <c r="A351" s="189">
        <v>15</v>
      </c>
      <c r="B351" s="190" t="s">
        <v>294</v>
      </c>
      <c r="C351" s="191" t="s">
        <v>295</v>
      </c>
      <c r="D351" s="76" t="s">
        <v>17</v>
      </c>
      <c r="E351" s="76">
        <v>12</v>
      </c>
      <c r="F351" s="261">
        <v>8050</v>
      </c>
      <c r="G351" s="261">
        <v>6</v>
      </c>
      <c r="H351" s="194">
        <f t="shared" si="137"/>
        <v>43.288278011999999</v>
      </c>
      <c r="I351" s="195" t="str">
        <f t="shared" si="138"/>
        <v xml:space="preserve"> </v>
      </c>
      <c r="J351" s="196">
        <f t="shared" si="139"/>
        <v>0</v>
      </c>
      <c r="K351" s="196">
        <f t="shared" si="140"/>
        <v>0</v>
      </c>
      <c r="L351" s="197" t="str">
        <f t="shared" si="151"/>
        <v xml:space="preserve"> </v>
      </c>
      <c r="M351" s="195"/>
      <c r="N351" s="196"/>
      <c r="O351" s="197"/>
      <c r="P351" s="194"/>
      <c r="Q351" s="166" t="str">
        <f t="shared" si="152"/>
        <v xml:space="preserve"> </v>
      </c>
      <c r="R351" s="167">
        <f t="shared" si="141"/>
        <v>0</v>
      </c>
      <c r="S351" s="167">
        <f t="shared" si="148"/>
        <v>0</v>
      </c>
      <c r="T351" s="93" t="str">
        <f t="shared" si="155"/>
        <v xml:space="preserve"> </v>
      </c>
      <c r="U351" s="164" t="str">
        <f t="shared" si="144"/>
        <v xml:space="preserve"> </v>
      </c>
      <c r="V351" s="165">
        <f t="shared" si="153"/>
        <v>0</v>
      </c>
      <c r="W351" s="166" t="str">
        <f t="shared" si="149"/>
        <v xml:space="preserve"> </v>
      </c>
      <c r="X351" s="167">
        <f t="shared" si="154"/>
        <v>0</v>
      </c>
      <c r="Y351" s="167">
        <f t="shared" si="142"/>
        <v>0</v>
      </c>
      <c r="Z351" s="168" t="str">
        <f t="shared" si="143"/>
        <v xml:space="preserve"> </v>
      </c>
    </row>
    <row r="352" spans="1:26" hidden="1">
      <c r="A352" s="189">
        <v>16</v>
      </c>
      <c r="B352" s="190" t="s">
        <v>294</v>
      </c>
      <c r="C352" s="191" t="s">
        <v>295</v>
      </c>
      <c r="D352" s="76" t="s">
        <v>17</v>
      </c>
      <c r="E352" s="76">
        <v>12</v>
      </c>
      <c r="F352" s="261">
        <v>8250</v>
      </c>
      <c r="G352" s="261">
        <v>6</v>
      </c>
      <c r="H352" s="194">
        <f t="shared" si="137"/>
        <v>44.363763179999999</v>
      </c>
      <c r="I352" s="195" t="str">
        <f t="shared" si="138"/>
        <v xml:space="preserve"> </v>
      </c>
      <c r="J352" s="196">
        <f t="shared" si="139"/>
        <v>0</v>
      </c>
      <c r="K352" s="196">
        <f t="shared" si="140"/>
        <v>0</v>
      </c>
      <c r="L352" s="197" t="str">
        <f t="shared" si="151"/>
        <v xml:space="preserve"> </v>
      </c>
      <c r="M352" s="195"/>
      <c r="N352" s="196"/>
      <c r="O352" s="197"/>
      <c r="P352" s="194"/>
      <c r="Q352" s="166" t="str">
        <f t="shared" si="152"/>
        <v xml:space="preserve"> </v>
      </c>
      <c r="R352" s="167">
        <f t="shared" si="141"/>
        <v>0</v>
      </c>
      <c r="S352" s="167">
        <f t="shared" si="148"/>
        <v>0</v>
      </c>
      <c r="T352" s="93" t="str">
        <f t="shared" si="155"/>
        <v xml:space="preserve"> </v>
      </c>
      <c r="U352" s="164" t="str">
        <f t="shared" si="144"/>
        <v xml:space="preserve"> </v>
      </c>
      <c r="V352" s="165">
        <f t="shared" si="153"/>
        <v>0</v>
      </c>
      <c r="W352" s="166" t="str">
        <f t="shared" si="149"/>
        <v xml:space="preserve"> </v>
      </c>
      <c r="X352" s="167">
        <f t="shared" si="154"/>
        <v>0</v>
      </c>
      <c r="Y352" s="167">
        <f t="shared" si="142"/>
        <v>0</v>
      </c>
      <c r="Z352" s="168" t="str">
        <f t="shared" si="143"/>
        <v xml:space="preserve"> </v>
      </c>
    </row>
    <row r="353" spans="1:26" hidden="1">
      <c r="A353" s="189">
        <v>17</v>
      </c>
      <c r="B353" s="190" t="s">
        <v>294</v>
      </c>
      <c r="C353" s="191" t="s">
        <v>318</v>
      </c>
      <c r="D353" s="76" t="s">
        <v>17</v>
      </c>
      <c r="E353" s="76">
        <v>12</v>
      </c>
      <c r="F353" s="261">
        <v>8350</v>
      </c>
      <c r="G353" s="261">
        <v>6</v>
      </c>
      <c r="H353" s="194">
        <f t="shared" si="137"/>
        <v>44.901505763999999</v>
      </c>
      <c r="I353" s="195" t="str">
        <f t="shared" si="138"/>
        <v xml:space="preserve"> </v>
      </c>
      <c r="J353" s="196">
        <f t="shared" si="139"/>
        <v>0</v>
      </c>
      <c r="K353" s="196">
        <f t="shared" si="140"/>
        <v>0</v>
      </c>
      <c r="L353" s="197" t="str">
        <f t="shared" si="151"/>
        <v xml:space="preserve"> </v>
      </c>
      <c r="M353" s="195"/>
      <c r="N353" s="196"/>
      <c r="O353" s="197"/>
      <c r="P353" s="194"/>
      <c r="Q353" s="166" t="str">
        <f t="shared" si="152"/>
        <v xml:space="preserve"> </v>
      </c>
      <c r="R353" s="167">
        <f t="shared" si="141"/>
        <v>0</v>
      </c>
      <c r="S353" s="167">
        <f t="shared" si="148"/>
        <v>0</v>
      </c>
      <c r="T353" s="93" t="str">
        <f t="shared" si="155"/>
        <v xml:space="preserve"> </v>
      </c>
      <c r="U353" s="164" t="str">
        <f t="shared" si="144"/>
        <v xml:space="preserve"> </v>
      </c>
      <c r="V353" s="165">
        <f t="shared" si="153"/>
        <v>0</v>
      </c>
      <c r="W353" s="166" t="str">
        <f t="shared" si="149"/>
        <v xml:space="preserve"> </v>
      </c>
      <c r="X353" s="167">
        <f t="shared" si="154"/>
        <v>0</v>
      </c>
      <c r="Y353" s="167">
        <f t="shared" si="142"/>
        <v>0</v>
      </c>
      <c r="Z353" s="168" t="str">
        <f t="shared" si="143"/>
        <v xml:space="preserve"> </v>
      </c>
    </row>
    <row r="354" spans="1:26" hidden="1">
      <c r="A354" s="189">
        <v>18</v>
      </c>
      <c r="B354" s="190" t="s">
        <v>294</v>
      </c>
      <c r="C354" s="191" t="s">
        <v>295</v>
      </c>
      <c r="D354" s="76" t="s">
        <v>17</v>
      </c>
      <c r="E354" s="76">
        <v>12</v>
      </c>
      <c r="F354" s="261">
        <v>8550</v>
      </c>
      <c r="G354" s="261">
        <v>6</v>
      </c>
      <c r="H354" s="194">
        <f t="shared" si="137"/>
        <v>45.976990932</v>
      </c>
      <c r="I354" s="195" t="str">
        <f t="shared" si="138"/>
        <v xml:space="preserve"> </v>
      </c>
      <c r="J354" s="196">
        <f t="shared" si="139"/>
        <v>0</v>
      </c>
      <c r="K354" s="196">
        <f t="shared" si="140"/>
        <v>0</v>
      </c>
      <c r="L354" s="197" t="str">
        <f t="shared" si="151"/>
        <v xml:space="preserve"> </v>
      </c>
      <c r="M354" s="195"/>
      <c r="N354" s="196"/>
      <c r="O354" s="197"/>
      <c r="P354" s="194"/>
      <c r="Q354" s="166" t="str">
        <f t="shared" si="152"/>
        <v xml:space="preserve"> </v>
      </c>
      <c r="R354" s="167">
        <f t="shared" si="141"/>
        <v>0</v>
      </c>
      <c r="S354" s="167">
        <f t="shared" si="148"/>
        <v>0</v>
      </c>
      <c r="T354" s="93" t="str">
        <f t="shared" si="155"/>
        <v xml:space="preserve"> </v>
      </c>
      <c r="U354" s="164" t="str">
        <f t="shared" si="144"/>
        <v xml:space="preserve"> </v>
      </c>
      <c r="V354" s="165">
        <f t="shared" si="153"/>
        <v>0</v>
      </c>
      <c r="W354" s="166" t="str">
        <f t="shared" si="149"/>
        <v xml:space="preserve"> </v>
      </c>
      <c r="X354" s="167">
        <f t="shared" si="154"/>
        <v>0</v>
      </c>
      <c r="Y354" s="167">
        <f t="shared" si="142"/>
        <v>0</v>
      </c>
      <c r="Z354" s="168" t="str">
        <f t="shared" si="143"/>
        <v xml:space="preserve"> </v>
      </c>
    </row>
    <row r="355" spans="1:26" hidden="1">
      <c r="A355" s="189">
        <v>19</v>
      </c>
      <c r="B355" s="190" t="s">
        <v>294</v>
      </c>
      <c r="C355" s="191" t="s">
        <v>295</v>
      </c>
      <c r="D355" s="76" t="s">
        <v>17</v>
      </c>
      <c r="E355" s="76">
        <v>12</v>
      </c>
      <c r="F355" s="261">
        <v>8600</v>
      </c>
      <c r="G355" s="261">
        <v>6</v>
      </c>
      <c r="H355" s="194">
        <f t="shared" ref="H355:H417" si="156">E355*E355*F355*3.14/4*0.00000785*G355*1.01</f>
        <v>46.245862224</v>
      </c>
      <c r="I355" s="195" t="str">
        <f t="shared" ref="I355:I417" si="157">IF(J355&gt;0,$E355," ")</f>
        <v xml:space="preserve"> </v>
      </c>
      <c r="J355" s="196">
        <f t="shared" ref="J355:J436" si="158">IF($E355=25,IF((12000-$F355)&gt;=787,12000-$F355,0),IF($E355=20,IF((12000-$F355)&gt;=600,12000-$F355,0),IF($E355=16,IF((12000-$F355)&gt;=475,12000-$F355,0),0)))</f>
        <v>0</v>
      </c>
      <c r="K355" s="196">
        <f t="shared" ref="K355:K417" si="159">IF(J355&gt;0,G355,0)</f>
        <v>0</v>
      </c>
      <c r="L355" s="197" t="str">
        <f t="shared" si="151"/>
        <v xml:space="preserve"> </v>
      </c>
      <c r="M355" s="195"/>
      <c r="N355" s="196"/>
      <c r="O355" s="197"/>
      <c r="P355" s="194"/>
      <c r="Q355" s="166" t="str">
        <f t="shared" si="152"/>
        <v xml:space="preserve"> </v>
      </c>
      <c r="R355" s="167">
        <f t="shared" ref="R355:R436" si="160">IF($E355=25,IF((12000-$F355)&lt;787,12000-$F355,0),IF($E355=20,IF((12000-$F355)&lt;600,12000-$F355,0),IF($E355=16,IF((12000-$F355)&lt;475,12000-$F355,0),0)))</f>
        <v>0</v>
      </c>
      <c r="S355" s="167">
        <f t="shared" si="148"/>
        <v>0</v>
      </c>
      <c r="T355" s="93" t="str">
        <f t="shared" si="155"/>
        <v xml:space="preserve"> </v>
      </c>
      <c r="U355" s="164" t="str">
        <f t="shared" si="144"/>
        <v xml:space="preserve"> </v>
      </c>
      <c r="V355" s="165">
        <f t="shared" si="153"/>
        <v>0</v>
      </c>
      <c r="W355" s="166" t="str">
        <f t="shared" si="149"/>
        <v xml:space="preserve"> </v>
      </c>
      <c r="X355" s="167">
        <f t="shared" si="154"/>
        <v>0</v>
      </c>
      <c r="Y355" s="167">
        <f t="shared" ref="Y355:Y417" si="161">IF(X355&gt;0,K355+S355,0)</f>
        <v>0</v>
      </c>
      <c r="Z355" s="168" t="str">
        <f t="shared" ref="Z355:Z417" si="162">IF(X355&gt;0,$E355*$E355*X355*3.14/4*0.00000785*Y355," ")</f>
        <v xml:space="preserve"> </v>
      </c>
    </row>
    <row r="356" spans="1:26" hidden="1">
      <c r="A356" s="189">
        <v>20</v>
      </c>
      <c r="B356" s="190" t="s">
        <v>294</v>
      </c>
      <c r="C356" s="191" t="s">
        <v>318</v>
      </c>
      <c r="D356" s="76" t="s">
        <v>17</v>
      </c>
      <c r="E356" s="76">
        <v>12</v>
      </c>
      <c r="F356" s="261">
        <v>8850</v>
      </c>
      <c r="G356" s="261">
        <v>6</v>
      </c>
      <c r="H356" s="194">
        <f t="shared" si="156"/>
        <v>47.590218683999993</v>
      </c>
      <c r="I356" s="195" t="str">
        <f t="shared" si="157"/>
        <v xml:space="preserve"> </v>
      </c>
      <c r="J356" s="196">
        <f t="shared" si="158"/>
        <v>0</v>
      </c>
      <c r="K356" s="196">
        <f t="shared" si="159"/>
        <v>0</v>
      </c>
      <c r="L356" s="197" t="str">
        <f t="shared" si="151"/>
        <v xml:space="preserve"> </v>
      </c>
      <c r="M356" s="195"/>
      <c r="N356" s="196"/>
      <c r="O356" s="197"/>
      <c r="P356" s="194"/>
      <c r="Q356" s="166" t="str">
        <f t="shared" si="152"/>
        <v xml:space="preserve"> </v>
      </c>
      <c r="R356" s="167">
        <f t="shared" si="160"/>
        <v>0</v>
      </c>
      <c r="S356" s="167">
        <f t="shared" si="148"/>
        <v>0</v>
      </c>
      <c r="T356" s="93" t="str">
        <f t="shared" si="155"/>
        <v xml:space="preserve"> </v>
      </c>
      <c r="U356" s="164" t="str">
        <f t="shared" si="144"/>
        <v xml:space="preserve"> </v>
      </c>
      <c r="V356" s="165">
        <f t="shared" si="153"/>
        <v>0</v>
      </c>
      <c r="W356" s="166" t="str">
        <f t="shared" si="149"/>
        <v xml:space="preserve"> </v>
      </c>
      <c r="X356" s="167">
        <f t="shared" si="154"/>
        <v>0</v>
      </c>
      <c r="Y356" s="167">
        <f t="shared" si="161"/>
        <v>0</v>
      </c>
      <c r="Z356" s="168" t="str">
        <f t="shared" si="162"/>
        <v xml:space="preserve"> </v>
      </c>
    </row>
    <row r="357" spans="1:26">
      <c r="A357" s="189">
        <v>21</v>
      </c>
      <c r="B357" s="190" t="s">
        <v>294</v>
      </c>
      <c r="C357" s="191" t="s">
        <v>295</v>
      </c>
      <c r="D357" s="76" t="s">
        <v>17</v>
      </c>
      <c r="E357" s="76">
        <v>16</v>
      </c>
      <c r="F357" s="287">
        <v>11300</v>
      </c>
      <c r="G357" s="261">
        <v>2</v>
      </c>
      <c r="H357" s="194">
        <f t="shared" si="156"/>
        <v>36.008836735999999</v>
      </c>
      <c r="I357" s="195">
        <f t="shared" si="157"/>
        <v>16</v>
      </c>
      <c r="J357" s="196">
        <f t="shared" si="158"/>
        <v>700</v>
      </c>
      <c r="K357" s="196">
        <f t="shared" si="159"/>
        <v>2</v>
      </c>
      <c r="L357" s="197">
        <f t="shared" si="151"/>
        <v>2.2085504</v>
      </c>
      <c r="M357" s="195"/>
      <c r="N357" s="196"/>
      <c r="O357" s="197"/>
      <c r="P357" s="194"/>
      <c r="Q357" s="166" t="str">
        <f t="shared" si="152"/>
        <v xml:space="preserve"> </v>
      </c>
      <c r="R357" s="167">
        <f t="shared" si="160"/>
        <v>0</v>
      </c>
      <c r="S357" s="167">
        <f t="shared" si="148"/>
        <v>0</v>
      </c>
      <c r="T357" s="93" t="str">
        <f t="shared" si="155"/>
        <v xml:space="preserve"> </v>
      </c>
      <c r="U357" s="164">
        <f t="shared" si="144"/>
        <v>16</v>
      </c>
      <c r="V357" s="165">
        <f t="shared" si="153"/>
        <v>2</v>
      </c>
      <c r="W357" s="166">
        <f t="shared" si="149"/>
        <v>16</v>
      </c>
      <c r="X357" s="167">
        <f t="shared" si="154"/>
        <v>225</v>
      </c>
      <c r="Y357" s="167">
        <f t="shared" si="161"/>
        <v>2</v>
      </c>
      <c r="Z357" s="168">
        <f t="shared" si="162"/>
        <v>0.70989119999999994</v>
      </c>
    </row>
    <row r="358" spans="1:26">
      <c r="A358" s="189">
        <v>22</v>
      </c>
      <c r="B358" s="190" t="s">
        <v>294</v>
      </c>
      <c r="C358" s="191" t="s">
        <v>295</v>
      </c>
      <c r="D358" s="76" t="s">
        <v>17</v>
      </c>
      <c r="E358" s="76">
        <v>16</v>
      </c>
      <c r="F358" s="287">
        <v>11950</v>
      </c>
      <c r="G358" s="261">
        <v>6</v>
      </c>
      <c r="H358" s="194">
        <f t="shared" si="156"/>
        <v>114.240424512</v>
      </c>
      <c r="I358" s="195" t="str">
        <f t="shared" si="157"/>
        <v xml:space="preserve"> </v>
      </c>
      <c r="J358" s="196">
        <f t="shared" si="158"/>
        <v>0</v>
      </c>
      <c r="K358" s="196">
        <f t="shared" si="159"/>
        <v>0</v>
      </c>
      <c r="L358" s="197" t="str">
        <f t="shared" si="151"/>
        <v xml:space="preserve"> </v>
      </c>
      <c r="M358" s="195"/>
      <c r="N358" s="196"/>
      <c r="O358" s="197"/>
      <c r="P358" s="194"/>
      <c r="Q358" s="166">
        <f t="shared" si="152"/>
        <v>16</v>
      </c>
      <c r="R358" s="167">
        <f t="shared" si="160"/>
        <v>50</v>
      </c>
      <c r="S358" s="167">
        <f t="shared" si="148"/>
        <v>6</v>
      </c>
      <c r="T358" s="93">
        <f t="shared" si="155"/>
        <v>0.47326079999999998</v>
      </c>
      <c r="U358" s="164" t="str">
        <f t="shared" si="144"/>
        <v xml:space="preserve"> </v>
      </c>
      <c r="V358" s="165">
        <f t="shared" si="153"/>
        <v>0</v>
      </c>
      <c r="W358" s="166">
        <f t="shared" si="149"/>
        <v>16</v>
      </c>
      <c r="X358" s="167">
        <f t="shared" si="154"/>
        <v>50</v>
      </c>
      <c r="Y358" s="167">
        <f t="shared" si="161"/>
        <v>6</v>
      </c>
      <c r="Z358" s="168">
        <f t="shared" si="162"/>
        <v>0.47326079999999998</v>
      </c>
    </row>
    <row r="359" spans="1:26" s="282" customFormat="1">
      <c r="A359" s="274">
        <v>23</v>
      </c>
      <c r="B359" s="275" t="s">
        <v>294</v>
      </c>
      <c r="C359" s="191" t="s">
        <v>318</v>
      </c>
      <c r="D359" s="76" t="s">
        <v>17</v>
      </c>
      <c r="E359" s="276">
        <v>16</v>
      </c>
      <c r="F359" s="288">
        <v>3000</v>
      </c>
      <c r="G359" s="277">
        <v>4</v>
      </c>
      <c r="H359" s="194">
        <f t="shared" si="156"/>
        <v>19.119736320000001</v>
      </c>
      <c r="I359" s="278"/>
      <c r="J359" s="273"/>
      <c r="K359" s="273"/>
      <c r="L359" s="279"/>
      <c r="M359" s="278">
        <v>16</v>
      </c>
      <c r="N359" s="273">
        <v>3000</v>
      </c>
      <c r="O359" s="279">
        <v>4</v>
      </c>
      <c r="P359" s="280"/>
      <c r="Q359" s="278">
        <v>16</v>
      </c>
      <c r="R359" s="273">
        <f>J178-F359</f>
        <v>650</v>
      </c>
      <c r="S359" s="273">
        <f t="shared" si="148"/>
        <v>4</v>
      </c>
      <c r="T359" s="281">
        <f t="shared" si="155"/>
        <v>4.1015935999999993</v>
      </c>
      <c r="U359" s="278" t="s">
        <v>356</v>
      </c>
      <c r="V359" s="273">
        <v>4</v>
      </c>
      <c r="W359" s="278">
        <f t="shared" si="149"/>
        <v>16</v>
      </c>
      <c r="X359" s="273">
        <v>150</v>
      </c>
      <c r="Y359" s="273">
        <v>4</v>
      </c>
      <c r="Z359" s="279">
        <f t="shared" si="162"/>
        <v>0.94652159999999996</v>
      </c>
    </row>
    <row r="360" spans="1:26" s="282" customFormat="1">
      <c r="A360" s="274">
        <v>24</v>
      </c>
      <c r="B360" s="275" t="s">
        <v>294</v>
      </c>
      <c r="C360" s="191" t="s">
        <v>295</v>
      </c>
      <c r="D360" s="76" t="s">
        <v>17</v>
      </c>
      <c r="E360" s="276">
        <v>16</v>
      </c>
      <c r="F360" s="288">
        <v>3550</v>
      </c>
      <c r="G360" s="277">
        <v>2</v>
      </c>
      <c r="H360" s="194">
        <f t="shared" si="156"/>
        <v>11.312510655999999</v>
      </c>
      <c r="I360" s="278" t="str">
        <f t="shared" si="157"/>
        <v xml:space="preserve"> </v>
      </c>
      <c r="J360" s="273"/>
      <c r="K360" s="273"/>
      <c r="L360" s="279"/>
      <c r="M360" s="278">
        <v>16</v>
      </c>
      <c r="N360" s="273">
        <v>3550</v>
      </c>
      <c r="O360" s="279">
        <v>2</v>
      </c>
      <c r="P360" s="280"/>
      <c r="Q360" s="278">
        <v>16</v>
      </c>
      <c r="R360" s="273">
        <f>J331-F360</f>
        <v>100</v>
      </c>
      <c r="S360" s="273">
        <f t="shared" si="148"/>
        <v>2</v>
      </c>
      <c r="T360" s="281">
        <f t="shared" si="155"/>
        <v>0.31550719999999999</v>
      </c>
      <c r="U360" s="278" t="str">
        <f t="shared" ref="U360:U422" si="163">IF(V360&gt;0,$E360," ")</f>
        <v xml:space="preserve"> </v>
      </c>
      <c r="V360" s="273">
        <f t="shared" ref="V360:V372" si="164">IF($E360=25,IF(J360&gt;0, INT(J360/787)*K360,0),IF($E360=20,IF(J360&gt;0, INT(J360/600)*K360,0),IF($E360=16,IF(J360&gt;0, INT(J360/475)*K360,0),0)))</f>
        <v>0</v>
      </c>
      <c r="W360" s="278">
        <f t="shared" si="149"/>
        <v>16</v>
      </c>
      <c r="X360" s="273">
        <f t="shared" ref="X360:X391" si="165">IF(R360&gt;0,R360,IF(U360=25,J360-((V360/K360)*787),IF(U360=20,J360-((V360/K360)*600),IF(U360=16,J360-((V360/K360)*475),0))))</f>
        <v>100</v>
      </c>
      <c r="Y360" s="273">
        <f t="shared" si="161"/>
        <v>2</v>
      </c>
      <c r="Z360" s="279">
        <f t="shared" si="162"/>
        <v>0.31550719999999999</v>
      </c>
    </row>
    <row r="361" spans="1:26">
      <c r="A361" s="189">
        <v>25</v>
      </c>
      <c r="B361" s="190" t="s">
        <v>294</v>
      </c>
      <c r="C361" s="191" t="s">
        <v>295</v>
      </c>
      <c r="D361" s="76" t="s">
        <v>17</v>
      </c>
      <c r="E361" s="76">
        <v>16</v>
      </c>
      <c r="F361" s="287">
        <v>9000</v>
      </c>
      <c r="G361" s="261">
        <v>6</v>
      </c>
      <c r="H361" s="194">
        <f t="shared" si="156"/>
        <v>86.038813439999998</v>
      </c>
      <c r="I361" s="195">
        <f t="shared" si="157"/>
        <v>16</v>
      </c>
      <c r="J361" s="196">
        <f t="shared" si="158"/>
        <v>3000</v>
      </c>
      <c r="K361" s="196">
        <f t="shared" si="159"/>
        <v>6</v>
      </c>
      <c r="L361" s="197">
        <f t="shared" ref="L361:L372" si="166">IF(J361&gt;0,$E361*$E361*J361*3.14/4*0.00000785*K361," ")</f>
        <v>28.395648000000001</v>
      </c>
      <c r="M361" s="195"/>
      <c r="N361" s="196"/>
      <c r="O361" s="197"/>
      <c r="P361" s="194"/>
      <c r="Q361" s="166" t="str">
        <f t="shared" ref="Q361:Q372" si="167">IF(R361&gt;0,E361," ")</f>
        <v xml:space="preserve"> </v>
      </c>
      <c r="R361" s="167">
        <f t="shared" si="160"/>
        <v>0</v>
      </c>
      <c r="S361" s="167">
        <f t="shared" si="148"/>
        <v>0</v>
      </c>
      <c r="T361" s="93" t="str">
        <f t="shared" si="155"/>
        <v xml:space="preserve"> </v>
      </c>
      <c r="U361" s="164">
        <f t="shared" si="163"/>
        <v>16</v>
      </c>
      <c r="V361" s="165">
        <f t="shared" si="164"/>
        <v>36</v>
      </c>
      <c r="W361" s="166">
        <f t="shared" si="149"/>
        <v>16</v>
      </c>
      <c r="X361" s="167">
        <f t="shared" si="165"/>
        <v>150</v>
      </c>
      <c r="Y361" s="167">
        <f t="shared" si="161"/>
        <v>6</v>
      </c>
      <c r="Z361" s="168">
        <f t="shared" si="162"/>
        <v>1.4197823999999999</v>
      </c>
    </row>
    <row r="362" spans="1:26" hidden="1">
      <c r="A362" s="189">
        <v>26</v>
      </c>
      <c r="B362" s="190" t="s">
        <v>294</v>
      </c>
      <c r="C362" s="191" t="s">
        <v>318</v>
      </c>
      <c r="D362" s="76" t="s">
        <v>212</v>
      </c>
      <c r="E362" s="76"/>
      <c r="F362" s="261"/>
      <c r="G362" s="261"/>
      <c r="H362" s="194">
        <f t="shared" si="156"/>
        <v>0</v>
      </c>
      <c r="I362" s="195" t="str">
        <f t="shared" si="157"/>
        <v xml:space="preserve"> </v>
      </c>
      <c r="J362" s="196">
        <f t="shared" si="158"/>
        <v>0</v>
      </c>
      <c r="K362" s="196">
        <f t="shared" si="159"/>
        <v>0</v>
      </c>
      <c r="L362" s="197" t="str">
        <f t="shared" si="166"/>
        <v xml:space="preserve"> </v>
      </c>
      <c r="M362" s="195"/>
      <c r="N362" s="196"/>
      <c r="O362" s="197"/>
      <c r="P362" s="194"/>
      <c r="Q362" s="166" t="str">
        <f t="shared" si="167"/>
        <v xml:space="preserve"> </v>
      </c>
      <c r="R362" s="167">
        <f t="shared" si="160"/>
        <v>0</v>
      </c>
      <c r="S362" s="167">
        <f t="shared" si="148"/>
        <v>0</v>
      </c>
      <c r="T362" s="93" t="str">
        <f t="shared" si="155"/>
        <v xml:space="preserve"> </v>
      </c>
      <c r="U362" s="164" t="str">
        <f t="shared" si="163"/>
        <v xml:space="preserve"> </v>
      </c>
      <c r="V362" s="165">
        <f t="shared" si="164"/>
        <v>0</v>
      </c>
      <c r="W362" s="166" t="str">
        <f t="shared" si="149"/>
        <v xml:space="preserve"> </v>
      </c>
      <c r="X362" s="167">
        <f t="shared" si="165"/>
        <v>0</v>
      </c>
      <c r="Y362" s="167">
        <f t="shared" si="161"/>
        <v>0</v>
      </c>
      <c r="Z362" s="168" t="str">
        <f t="shared" si="162"/>
        <v xml:space="preserve"> </v>
      </c>
    </row>
    <row r="363" spans="1:26" hidden="1">
      <c r="A363" s="189">
        <v>27</v>
      </c>
      <c r="B363" s="190" t="s">
        <v>294</v>
      </c>
      <c r="C363" s="191" t="s">
        <v>295</v>
      </c>
      <c r="D363" s="76" t="s">
        <v>17</v>
      </c>
      <c r="E363" s="76">
        <v>20</v>
      </c>
      <c r="F363" s="261">
        <v>10200</v>
      </c>
      <c r="G363" s="261">
        <v>2</v>
      </c>
      <c r="H363" s="194">
        <f t="shared" si="156"/>
        <v>50.786799599999995</v>
      </c>
      <c r="I363" s="195">
        <f t="shared" si="157"/>
        <v>20</v>
      </c>
      <c r="J363" s="196">
        <f t="shared" si="158"/>
        <v>1800</v>
      </c>
      <c r="K363" s="196">
        <f t="shared" si="159"/>
        <v>2</v>
      </c>
      <c r="L363" s="197">
        <f t="shared" si="166"/>
        <v>8.87364</v>
      </c>
      <c r="M363" s="195"/>
      <c r="N363" s="196"/>
      <c r="O363" s="197"/>
      <c r="P363" s="194"/>
      <c r="Q363" s="166" t="str">
        <f t="shared" si="167"/>
        <v xml:space="preserve"> </v>
      </c>
      <c r="R363" s="167">
        <f t="shared" si="160"/>
        <v>0</v>
      </c>
      <c r="S363" s="167">
        <f t="shared" si="148"/>
        <v>0</v>
      </c>
      <c r="T363" s="93" t="str">
        <f t="shared" si="155"/>
        <v xml:space="preserve"> </v>
      </c>
      <c r="U363" s="164">
        <f t="shared" si="163"/>
        <v>20</v>
      </c>
      <c r="V363" s="165">
        <f t="shared" si="164"/>
        <v>6</v>
      </c>
      <c r="W363" s="166" t="str">
        <f t="shared" si="149"/>
        <v xml:space="preserve"> </v>
      </c>
      <c r="X363" s="167">
        <f t="shared" si="165"/>
        <v>0</v>
      </c>
      <c r="Y363" s="167">
        <f t="shared" si="161"/>
        <v>0</v>
      </c>
      <c r="Z363" s="168" t="str">
        <f t="shared" si="162"/>
        <v xml:space="preserve"> </v>
      </c>
    </row>
    <row r="364" spans="1:26" hidden="1">
      <c r="A364" s="189">
        <v>28</v>
      </c>
      <c r="B364" s="190" t="s">
        <v>294</v>
      </c>
      <c r="C364" s="191" t="s">
        <v>295</v>
      </c>
      <c r="D364" s="76" t="s">
        <v>17</v>
      </c>
      <c r="E364" s="76">
        <v>20</v>
      </c>
      <c r="F364" s="261">
        <v>10505</v>
      </c>
      <c r="G364" s="261">
        <v>2</v>
      </c>
      <c r="H364" s="194">
        <f t="shared" si="156"/>
        <v>52.30542449</v>
      </c>
      <c r="I364" s="195">
        <f t="shared" si="157"/>
        <v>20</v>
      </c>
      <c r="J364" s="196">
        <f t="shared" si="158"/>
        <v>1495</v>
      </c>
      <c r="K364" s="196">
        <f t="shared" si="159"/>
        <v>2</v>
      </c>
      <c r="L364" s="197">
        <f t="shared" si="166"/>
        <v>7.3700509999999992</v>
      </c>
      <c r="M364" s="195"/>
      <c r="N364" s="196"/>
      <c r="O364" s="197"/>
      <c r="P364" s="194"/>
      <c r="Q364" s="166" t="str">
        <f t="shared" si="167"/>
        <v xml:space="preserve"> </v>
      </c>
      <c r="R364" s="167">
        <f t="shared" si="160"/>
        <v>0</v>
      </c>
      <c r="S364" s="167">
        <f t="shared" si="148"/>
        <v>0</v>
      </c>
      <c r="T364" s="93" t="str">
        <f t="shared" si="155"/>
        <v xml:space="preserve"> </v>
      </c>
      <c r="U364" s="164">
        <f t="shared" si="163"/>
        <v>20</v>
      </c>
      <c r="V364" s="165">
        <f t="shared" si="164"/>
        <v>4</v>
      </c>
      <c r="W364" s="166">
        <f t="shared" si="149"/>
        <v>20</v>
      </c>
      <c r="X364" s="167">
        <f t="shared" si="165"/>
        <v>295</v>
      </c>
      <c r="Y364" s="167">
        <f t="shared" si="161"/>
        <v>2</v>
      </c>
      <c r="Z364" s="168">
        <f t="shared" si="162"/>
        <v>1.4542909999999998</v>
      </c>
    </row>
    <row r="365" spans="1:26" hidden="1">
      <c r="A365" s="189">
        <v>29</v>
      </c>
      <c r="B365" s="190" t="s">
        <v>294</v>
      </c>
      <c r="C365" s="191" t="s">
        <v>318</v>
      </c>
      <c r="D365" s="76" t="s">
        <v>17</v>
      </c>
      <c r="E365" s="76">
        <v>20</v>
      </c>
      <c r="F365" s="261">
        <v>11000</v>
      </c>
      <c r="G365" s="261">
        <v>2</v>
      </c>
      <c r="H365" s="194">
        <f t="shared" si="156"/>
        <v>54.770077999999998</v>
      </c>
      <c r="I365" s="195">
        <f t="shared" si="157"/>
        <v>20</v>
      </c>
      <c r="J365" s="196">
        <f t="shared" si="158"/>
        <v>1000</v>
      </c>
      <c r="K365" s="196">
        <f t="shared" si="159"/>
        <v>2</v>
      </c>
      <c r="L365" s="197">
        <f t="shared" si="166"/>
        <v>4.9297999999999993</v>
      </c>
      <c r="M365" s="195"/>
      <c r="N365" s="196"/>
      <c r="O365" s="197"/>
      <c r="P365" s="194"/>
      <c r="Q365" s="166" t="str">
        <f t="shared" si="167"/>
        <v xml:space="preserve"> </v>
      </c>
      <c r="R365" s="167">
        <f t="shared" si="160"/>
        <v>0</v>
      </c>
      <c r="S365" s="167">
        <f t="shared" si="148"/>
        <v>0</v>
      </c>
      <c r="T365" s="93" t="str">
        <f t="shared" si="155"/>
        <v xml:space="preserve"> </v>
      </c>
      <c r="U365" s="164">
        <f t="shared" si="163"/>
        <v>20</v>
      </c>
      <c r="V365" s="165">
        <f t="shared" si="164"/>
        <v>2</v>
      </c>
      <c r="W365" s="166">
        <f t="shared" si="149"/>
        <v>20</v>
      </c>
      <c r="X365" s="167">
        <f t="shared" si="165"/>
        <v>400</v>
      </c>
      <c r="Y365" s="167">
        <f t="shared" si="161"/>
        <v>2</v>
      </c>
      <c r="Z365" s="168">
        <f t="shared" si="162"/>
        <v>1.9719199999999999</v>
      </c>
    </row>
    <row r="366" spans="1:26" hidden="1">
      <c r="A366" s="189">
        <v>30</v>
      </c>
      <c r="B366" s="190" t="s">
        <v>294</v>
      </c>
      <c r="C366" s="191" t="s">
        <v>295</v>
      </c>
      <c r="D366" s="76" t="s">
        <v>17</v>
      </c>
      <c r="E366" s="76">
        <v>20</v>
      </c>
      <c r="F366" s="261">
        <v>11200</v>
      </c>
      <c r="G366" s="261">
        <v>2</v>
      </c>
      <c r="H366" s="194">
        <f t="shared" si="156"/>
        <v>55.765897599999995</v>
      </c>
      <c r="I366" s="195">
        <f t="shared" si="157"/>
        <v>20</v>
      </c>
      <c r="J366" s="196">
        <f t="shared" si="158"/>
        <v>800</v>
      </c>
      <c r="K366" s="196">
        <f t="shared" si="159"/>
        <v>2</v>
      </c>
      <c r="L366" s="197">
        <f t="shared" si="166"/>
        <v>3.9438399999999998</v>
      </c>
      <c r="M366" s="195"/>
      <c r="N366" s="196"/>
      <c r="O366" s="197"/>
      <c r="P366" s="194"/>
      <c r="Q366" s="166" t="str">
        <f t="shared" si="167"/>
        <v xml:space="preserve"> </v>
      </c>
      <c r="R366" s="167">
        <f t="shared" si="160"/>
        <v>0</v>
      </c>
      <c r="S366" s="167">
        <f t="shared" si="148"/>
        <v>0</v>
      </c>
      <c r="T366" s="93" t="str">
        <f t="shared" si="155"/>
        <v xml:space="preserve"> </v>
      </c>
      <c r="U366" s="164">
        <f t="shared" si="163"/>
        <v>20</v>
      </c>
      <c r="V366" s="165">
        <f t="shared" si="164"/>
        <v>2</v>
      </c>
      <c r="W366" s="166">
        <f t="shared" si="149"/>
        <v>20</v>
      </c>
      <c r="X366" s="167">
        <f t="shared" si="165"/>
        <v>200</v>
      </c>
      <c r="Y366" s="167">
        <f t="shared" si="161"/>
        <v>2</v>
      </c>
      <c r="Z366" s="168">
        <f t="shared" si="162"/>
        <v>0.98595999999999995</v>
      </c>
    </row>
    <row r="367" spans="1:26" hidden="1">
      <c r="A367" s="189">
        <v>31</v>
      </c>
      <c r="B367" s="190" t="s">
        <v>294</v>
      </c>
      <c r="C367" s="191" t="s">
        <v>295</v>
      </c>
      <c r="D367" s="76" t="s">
        <v>17</v>
      </c>
      <c r="E367" s="76">
        <v>20</v>
      </c>
      <c r="F367" s="261">
        <v>11450</v>
      </c>
      <c r="G367" s="261">
        <v>2</v>
      </c>
      <c r="H367" s="194">
        <f t="shared" si="156"/>
        <v>57.010672099999994</v>
      </c>
      <c r="I367" s="195" t="str">
        <f t="shared" si="157"/>
        <v xml:space="preserve"> </v>
      </c>
      <c r="J367" s="196">
        <f t="shared" si="158"/>
        <v>0</v>
      </c>
      <c r="K367" s="196">
        <f t="shared" si="159"/>
        <v>0</v>
      </c>
      <c r="L367" s="197" t="str">
        <f t="shared" si="166"/>
        <v xml:space="preserve"> </v>
      </c>
      <c r="M367" s="195"/>
      <c r="N367" s="196"/>
      <c r="O367" s="197"/>
      <c r="P367" s="194"/>
      <c r="Q367" s="166">
        <f t="shared" si="167"/>
        <v>20</v>
      </c>
      <c r="R367" s="167">
        <f t="shared" si="160"/>
        <v>550</v>
      </c>
      <c r="S367" s="167">
        <f t="shared" si="148"/>
        <v>2</v>
      </c>
      <c r="T367" s="93">
        <f t="shared" si="155"/>
        <v>2.7113899999999997</v>
      </c>
      <c r="U367" s="164" t="str">
        <f t="shared" si="163"/>
        <v xml:space="preserve"> </v>
      </c>
      <c r="V367" s="165">
        <f t="shared" si="164"/>
        <v>0</v>
      </c>
      <c r="W367" s="166">
        <f t="shared" si="149"/>
        <v>20</v>
      </c>
      <c r="X367" s="167">
        <f t="shared" si="165"/>
        <v>550</v>
      </c>
      <c r="Y367" s="167">
        <f t="shared" si="161"/>
        <v>2</v>
      </c>
      <c r="Z367" s="168">
        <f t="shared" si="162"/>
        <v>2.7113899999999997</v>
      </c>
    </row>
    <row r="368" spans="1:26" hidden="1">
      <c r="A368" s="189">
        <v>32</v>
      </c>
      <c r="B368" s="190" t="s">
        <v>294</v>
      </c>
      <c r="C368" s="191" t="s">
        <v>318</v>
      </c>
      <c r="D368" s="76" t="s">
        <v>17</v>
      </c>
      <c r="E368" s="76">
        <v>20</v>
      </c>
      <c r="F368" s="261">
        <v>11750</v>
      </c>
      <c r="G368" s="261">
        <v>2</v>
      </c>
      <c r="H368" s="194">
        <f t="shared" si="156"/>
        <v>58.504401499999993</v>
      </c>
      <c r="I368" s="195" t="str">
        <f t="shared" si="157"/>
        <v xml:space="preserve"> </v>
      </c>
      <c r="J368" s="196">
        <f t="shared" si="158"/>
        <v>0</v>
      </c>
      <c r="K368" s="196">
        <f t="shared" si="159"/>
        <v>0</v>
      </c>
      <c r="L368" s="197" t="str">
        <f t="shared" si="166"/>
        <v xml:space="preserve"> </v>
      </c>
      <c r="M368" s="195"/>
      <c r="N368" s="196"/>
      <c r="O368" s="197"/>
      <c r="P368" s="194"/>
      <c r="Q368" s="166">
        <f t="shared" si="167"/>
        <v>20</v>
      </c>
      <c r="R368" s="167">
        <f t="shared" si="160"/>
        <v>250</v>
      </c>
      <c r="S368" s="167">
        <f t="shared" si="148"/>
        <v>2</v>
      </c>
      <c r="T368" s="93">
        <f t="shared" si="155"/>
        <v>1.2324499999999998</v>
      </c>
      <c r="U368" s="164" t="str">
        <f t="shared" si="163"/>
        <v xml:space="preserve"> </v>
      </c>
      <c r="V368" s="165">
        <f t="shared" si="164"/>
        <v>0</v>
      </c>
      <c r="W368" s="166">
        <f t="shared" si="149"/>
        <v>20</v>
      </c>
      <c r="X368" s="167">
        <f t="shared" si="165"/>
        <v>250</v>
      </c>
      <c r="Y368" s="167">
        <f t="shared" si="161"/>
        <v>2</v>
      </c>
      <c r="Z368" s="168">
        <f t="shared" si="162"/>
        <v>1.2324499999999998</v>
      </c>
    </row>
    <row r="369" spans="1:26" hidden="1">
      <c r="A369" s="189">
        <v>33</v>
      </c>
      <c r="B369" s="190" t="s">
        <v>294</v>
      </c>
      <c r="C369" s="191" t="s">
        <v>295</v>
      </c>
      <c r="D369" s="76" t="s">
        <v>17</v>
      </c>
      <c r="E369" s="76">
        <v>20</v>
      </c>
      <c r="F369" s="261">
        <v>11850</v>
      </c>
      <c r="G369" s="261">
        <v>4</v>
      </c>
      <c r="H369" s="194">
        <f t="shared" si="156"/>
        <v>118.00462259999999</v>
      </c>
      <c r="I369" s="195" t="str">
        <f t="shared" si="157"/>
        <v xml:space="preserve"> </v>
      </c>
      <c r="J369" s="196">
        <f t="shared" si="158"/>
        <v>0</v>
      </c>
      <c r="K369" s="196">
        <f t="shared" si="159"/>
        <v>0</v>
      </c>
      <c r="L369" s="197" t="str">
        <f t="shared" si="166"/>
        <v xml:space="preserve"> </v>
      </c>
      <c r="M369" s="195"/>
      <c r="N369" s="196"/>
      <c r="O369" s="197"/>
      <c r="P369" s="194"/>
      <c r="Q369" s="166">
        <f t="shared" si="167"/>
        <v>20</v>
      </c>
      <c r="R369" s="167">
        <f t="shared" si="160"/>
        <v>150</v>
      </c>
      <c r="S369" s="167">
        <f t="shared" ref="S369:S432" si="168">IF(R369&gt;0,G369,0)</f>
        <v>4</v>
      </c>
      <c r="T369" s="93">
        <f t="shared" si="155"/>
        <v>1.4789399999999999</v>
      </c>
      <c r="U369" s="164" t="str">
        <f t="shared" si="163"/>
        <v xml:space="preserve"> </v>
      </c>
      <c r="V369" s="165">
        <f t="shared" si="164"/>
        <v>0</v>
      </c>
      <c r="W369" s="166">
        <f t="shared" ref="W369:W432" si="169">IF(X369&gt;0,E369," ")</f>
        <v>20</v>
      </c>
      <c r="X369" s="167">
        <f t="shared" si="165"/>
        <v>150</v>
      </c>
      <c r="Y369" s="167">
        <f t="shared" si="161"/>
        <v>4</v>
      </c>
      <c r="Z369" s="168">
        <f t="shared" si="162"/>
        <v>1.4789399999999999</v>
      </c>
    </row>
    <row r="370" spans="1:26" hidden="1">
      <c r="A370" s="189">
        <v>34</v>
      </c>
      <c r="B370" s="190" t="s">
        <v>294</v>
      </c>
      <c r="C370" s="191" t="s">
        <v>295</v>
      </c>
      <c r="D370" s="76" t="s">
        <v>17</v>
      </c>
      <c r="E370" s="76">
        <v>20</v>
      </c>
      <c r="F370" s="261">
        <v>9600</v>
      </c>
      <c r="G370" s="261">
        <v>6</v>
      </c>
      <c r="H370" s="194">
        <f t="shared" si="156"/>
        <v>143.3980224</v>
      </c>
      <c r="I370" s="195">
        <f t="shared" si="157"/>
        <v>20</v>
      </c>
      <c r="J370" s="196">
        <f t="shared" si="158"/>
        <v>2400</v>
      </c>
      <c r="K370" s="196">
        <f t="shared" si="159"/>
        <v>6</v>
      </c>
      <c r="L370" s="197">
        <f t="shared" si="166"/>
        <v>35.49456</v>
      </c>
      <c r="M370" s="195"/>
      <c r="N370" s="196"/>
      <c r="O370" s="197"/>
      <c r="P370" s="194"/>
      <c r="Q370" s="166" t="str">
        <f t="shared" si="167"/>
        <v xml:space="preserve"> </v>
      </c>
      <c r="R370" s="167">
        <f t="shared" si="160"/>
        <v>0</v>
      </c>
      <c r="S370" s="167">
        <f t="shared" si="168"/>
        <v>0</v>
      </c>
      <c r="T370" s="93" t="str">
        <f t="shared" si="155"/>
        <v xml:space="preserve"> </v>
      </c>
      <c r="U370" s="164">
        <f t="shared" si="163"/>
        <v>20</v>
      </c>
      <c r="V370" s="165">
        <f t="shared" si="164"/>
        <v>24</v>
      </c>
      <c r="W370" s="166" t="str">
        <f t="shared" si="169"/>
        <v xml:space="preserve"> </v>
      </c>
      <c r="X370" s="167">
        <f t="shared" si="165"/>
        <v>0</v>
      </c>
      <c r="Y370" s="167">
        <f t="shared" si="161"/>
        <v>0</v>
      </c>
      <c r="Z370" s="168" t="str">
        <f t="shared" si="162"/>
        <v xml:space="preserve"> </v>
      </c>
    </row>
    <row r="371" spans="1:26" hidden="1">
      <c r="A371" s="189">
        <v>35</v>
      </c>
      <c r="B371" s="190" t="s">
        <v>294</v>
      </c>
      <c r="C371" s="191" t="s">
        <v>318</v>
      </c>
      <c r="D371" s="76" t="s">
        <v>17</v>
      </c>
      <c r="E371" s="76">
        <v>20</v>
      </c>
      <c r="F371" s="261">
        <v>9850</v>
      </c>
      <c r="G371" s="261">
        <v>2</v>
      </c>
      <c r="H371" s="194">
        <f t="shared" si="156"/>
        <v>49.044115300000001</v>
      </c>
      <c r="I371" s="195">
        <f t="shared" si="157"/>
        <v>20</v>
      </c>
      <c r="J371" s="196">
        <f t="shared" si="158"/>
        <v>2150</v>
      </c>
      <c r="K371" s="196">
        <f t="shared" si="159"/>
        <v>2</v>
      </c>
      <c r="L371" s="197">
        <f t="shared" si="166"/>
        <v>10.599069999999999</v>
      </c>
      <c r="M371" s="195"/>
      <c r="N371" s="196"/>
      <c r="O371" s="197"/>
      <c r="P371" s="194"/>
      <c r="Q371" s="166" t="str">
        <f t="shared" si="167"/>
        <v xml:space="preserve"> </v>
      </c>
      <c r="R371" s="167">
        <f t="shared" si="160"/>
        <v>0</v>
      </c>
      <c r="S371" s="167">
        <f t="shared" si="168"/>
        <v>0</v>
      </c>
      <c r="T371" s="93" t="str">
        <f t="shared" si="155"/>
        <v xml:space="preserve"> </v>
      </c>
      <c r="U371" s="164">
        <f t="shared" si="163"/>
        <v>20</v>
      </c>
      <c r="V371" s="165">
        <f t="shared" si="164"/>
        <v>6</v>
      </c>
      <c r="W371" s="166">
        <f t="shared" si="169"/>
        <v>20</v>
      </c>
      <c r="X371" s="167">
        <f t="shared" si="165"/>
        <v>350</v>
      </c>
      <c r="Y371" s="167">
        <f t="shared" si="161"/>
        <v>2</v>
      </c>
      <c r="Z371" s="168">
        <f t="shared" si="162"/>
        <v>1.7254299999999998</v>
      </c>
    </row>
    <row r="372" spans="1:26" hidden="1">
      <c r="A372" s="189">
        <v>36</v>
      </c>
      <c r="B372" s="190" t="s">
        <v>294</v>
      </c>
      <c r="C372" s="191" t="s">
        <v>295</v>
      </c>
      <c r="D372" s="76" t="s">
        <v>17</v>
      </c>
      <c r="E372" s="76">
        <v>20</v>
      </c>
      <c r="F372" s="261">
        <v>3150</v>
      </c>
      <c r="G372" s="261">
        <v>4</v>
      </c>
      <c r="H372" s="194">
        <f t="shared" si="156"/>
        <v>31.368317399999999</v>
      </c>
      <c r="I372" s="195">
        <f t="shared" si="157"/>
        <v>20</v>
      </c>
      <c r="J372" s="273">
        <f t="shared" si="158"/>
        <v>8850</v>
      </c>
      <c r="K372" s="273">
        <f t="shared" si="159"/>
        <v>4</v>
      </c>
      <c r="L372" s="197">
        <f t="shared" si="166"/>
        <v>87.257459999999995</v>
      </c>
      <c r="M372" s="195"/>
      <c r="N372" s="196"/>
      <c r="O372" s="197"/>
      <c r="P372" s="194"/>
      <c r="Q372" s="166" t="str">
        <f t="shared" si="167"/>
        <v xml:space="preserve"> </v>
      </c>
      <c r="R372" s="167">
        <f t="shared" si="160"/>
        <v>0</v>
      </c>
      <c r="S372" s="167">
        <f t="shared" si="168"/>
        <v>0</v>
      </c>
      <c r="T372" s="93" t="str">
        <f t="shared" si="155"/>
        <v xml:space="preserve"> </v>
      </c>
      <c r="U372" s="164">
        <f t="shared" si="163"/>
        <v>20</v>
      </c>
      <c r="V372" s="165">
        <f t="shared" si="164"/>
        <v>56</v>
      </c>
      <c r="W372" s="166">
        <f t="shared" si="169"/>
        <v>20</v>
      </c>
      <c r="X372" s="167">
        <f t="shared" si="165"/>
        <v>450</v>
      </c>
      <c r="Y372" s="167">
        <f t="shared" si="161"/>
        <v>4</v>
      </c>
      <c r="Z372" s="168">
        <f t="shared" si="162"/>
        <v>4.43682</v>
      </c>
    </row>
    <row r="373" spans="1:26" s="282" customFormat="1" hidden="1">
      <c r="A373" s="274">
        <v>37</v>
      </c>
      <c r="B373" s="275" t="s">
        <v>294</v>
      </c>
      <c r="C373" s="191" t="s">
        <v>295</v>
      </c>
      <c r="D373" s="76" t="s">
        <v>17</v>
      </c>
      <c r="E373" s="276">
        <v>20</v>
      </c>
      <c r="F373" s="277">
        <v>3260</v>
      </c>
      <c r="G373" s="277">
        <v>8</v>
      </c>
      <c r="H373" s="194">
        <f t="shared" si="156"/>
        <v>64.927437919999988</v>
      </c>
      <c r="I373" s="278"/>
      <c r="J373" s="273"/>
      <c r="K373" s="273"/>
      <c r="L373" s="279"/>
      <c r="M373" s="278">
        <v>20</v>
      </c>
      <c r="N373" s="273">
        <v>3260</v>
      </c>
      <c r="O373" s="279">
        <v>8</v>
      </c>
      <c r="P373" s="280"/>
      <c r="Q373" s="278">
        <v>20</v>
      </c>
      <c r="R373" s="273">
        <f>J241-F373</f>
        <v>290</v>
      </c>
      <c r="S373" s="273">
        <f t="shared" si="168"/>
        <v>8</v>
      </c>
      <c r="T373" s="281">
        <f t="shared" si="155"/>
        <v>5.7185679999999994</v>
      </c>
      <c r="U373" s="278" t="str">
        <f t="shared" si="163"/>
        <v xml:space="preserve"> </v>
      </c>
      <c r="V373" s="273"/>
      <c r="W373" s="278">
        <f t="shared" si="169"/>
        <v>20</v>
      </c>
      <c r="X373" s="273">
        <f t="shared" si="165"/>
        <v>290</v>
      </c>
      <c r="Y373" s="273">
        <v>8</v>
      </c>
      <c r="Z373" s="279">
        <f t="shared" si="162"/>
        <v>5.7185679999999994</v>
      </c>
    </row>
    <row r="374" spans="1:26" hidden="1">
      <c r="A374" s="189">
        <v>38</v>
      </c>
      <c r="B374" s="190" t="s">
        <v>294</v>
      </c>
      <c r="C374" s="191" t="s">
        <v>318</v>
      </c>
      <c r="D374" s="76" t="s">
        <v>17</v>
      </c>
      <c r="E374" s="76">
        <v>20</v>
      </c>
      <c r="F374" s="261">
        <v>3550</v>
      </c>
      <c r="G374" s="261">
        <v>2</v>
      </c>
      <c r="H374" s="194">
        <f t="shared" si="156"/>
        <v>17.675797899999999</v>
      </c>
      <c r="I374" s="195">
        <f t="shared" si="157"/>
        <v>20</v>
      </c>
      <c r="J374" s="273">
        <f t="shared" si="158"/>
        <v>8450</v>
      </c>
      <c r="K374" s="273">
        <f t="shared" si="159"/>
        <v>2</v>
      </c>
      <c r="L374" s="197">
        <f t="shared" ref="L374:L405" si="170">IF(J374&gt;0,$E374*$E374*J374*3.14/4*0.00000785*K374," ")</f>
        <v>41.65681</v>
      </c>
      <c r="M374" s="195"/>
      <c r="N374" s="196"/>
      <c r="O374" s="197"/>
      <c r="P374" s="194"/>
      <c r="Q374" s="166" t="str">
        <f t="shared" ref="Q374:Q405" si="171">IF(R374&gt;0,E374," ")</f>
        <v xml:space="preserve"> </v>
      </c>
      <c r="R374" s="167">
        <f t="shared" si="160"/>
        <v>0</v>
      </c>
      <c r="S374" s="167">
        <f t="shared" si="168"/>
        <v>0</v>
      </c>
      <c r="T374" s="93" t="str">
        <f t="shared" si="155"/>
        <v xml:space="preserve"> </v>
      </c>
      <c r="U374" s="164">
        <f t="shared" si="163"/>
        <v>20</v>
      </c>
      <c r="V374" s="165">
        <f t="shared" ref="V374:V405" si="172">IF($E374=25,IF(J374&gt;0, INT(J374/787)*K374,0),IF($E374=20,IF(J374&gt;0, INT(J374/600)*K374,0),IF($E374=16,IF(J374&gt;0, INT(J374/475)*K374,0),0)))</f>
        <v>28</v>
      </c>
      <c r="W374" s="166">
        <f t="shared" si="169"/>
        <v>20</v>
      </c>
      <c r="X374" s="167">
        <f t="shared" si="165"/>
        <v>50</v>
      </c>
      <c r="Y374" s="167">
        <f t="shared" si="161"/>
        <v>2</v>
      </c>
      <c r="Z374" s="168">
        <f t="shared" si="162"/>
        <v>0.24648999999999999</v>
      </c>
    </row>
    <row r="375" spans="1:26" hidden="1">
      <c r="A375" s="189">
        <v>39</v>
      </c>
      <c r="B375" s="190" t="s">
        <v>294</v>
      </c>
      <c r="C375" s="191" t="s">
        <v>295</v>
      </c>
      <c r="D375" s="76" t="s">
        <v>17</v>
      </c>
      <c r="E375" s="76">
        <v>20</v>
      </c>
      <c r="F375" s="261">
        <v>3600</v>
      </c>
      <c r="G375" s="261">
        <v>2</v>
      </c>
      <c r="H375" s="194">
        <f t="shared" si="156"/>
        <v>17.9247528</v>
      </c>
      <c r="I375" s="195">
        <f t="shared" si="157"/>
        <v>20</v>
      </c>
      <c r="J375" s="273">
        <f t="shared" si="158"/>
        <v>8400</v>
      </c>
      <c r="K375" s="273">
        <f t="shared" si="159"/>
        <v>2</v>
      </c>
      <c r="L375" s="197">
        <f t="shared" si="170"/>
        <v>41.410319999999999</v>
      </c>
      <c r="M375" s="195"/>
      <c r="N375" s="196"/>
      <c r="O375" s="197"/>
      <c r="P375" s="194"/>
      <c r="Q375" s="166" t="str">
        <f t="shared" si="171"/>
        <v xml:space="preserve"> </v>
      </c>
      <c r="R375" s="167">
        <f t="shared" si="160"/>
        <v>0</v>
      </c>
      <c r="S375" s="167">
        <f t="shared" si="168"/>
        <v>0</v>
      </c>
      <c r="T375" s="93" t="str">
        <f t="shared" si="155"/>
        <v xml:space="preserve"> </v>
      </c>
      <c r="U375" s="164">
        <f t="shared" si="163"/>
        <v>20</v>
      </c>
      <c r="V375" s="165">
        <f t="shared" si="172"/>
        <v>28</v>
      </c>
      <c r="W375" s="166" t="str">
        <f t="shared" si="169"/>
        <v xml:space="preserve"> </v>
      </c>
      <c r="X375" s="167">
        <f t="shared" si="165"/>
        <v>0</v>
      </c>
      <c r="Y375" s="167">
        <f t="shared" si="161"/>
        <v>0</v>
      </c>
      <c r="Z375" s="168" t="str">
        <f t="shared" si="162"/>
        <v xml:space="preserve"> </v>
      </c>
    </row>
    <row r="376" spans="1:26" hidden="1">
      <c r="A376" s="189">
        <v>40</v>
      </c>
      <c r="B376" s="190" t="s">
        <v>294</v>
      </c>
      <c r="C376" s="191" t="s">
        <v>295</v>
      </c>
      <c r="D376" s="76" t="s">
        <v>17</v>
      </c>
      <c r="E376" s="76">
        <v>20</v>
      </c>
      <c r="F376" s="261">
        <v>9000</v>
      </c>
      <c r="G376" s="261">
        <v>16</v>
      </c>
      <c r="H376" s="194">
        <f t="shared" si="156"/>
        <v>358.49505599999998</v>
      </c>
      <c r="I376" s="195">
        <f t="shared" si="157"/>
        <v>20</v>
      </c>
      <c r="J376" s="196">
        <f t="shared" si="158"/>
        <v>3000</v>
      </c>
      <c r="K376" s="196">
        <f t="shared" si="159"/>
        <v>16</v>
      </c>
      <c r="L376" s="197">
        <f t="shared" si="170"/>
        <v>118.31519999999999</v>
      </c>
      <c r="M376" s="195"/>
      <c r="N376" s="196"/>
      <c r="O376" s="197"/>
      <c r="P376" s="194"/>
      <c r="Q376" s="166" t="str">
        <f t="shared" si="171"/>
        <v xml:space="preserve"> </v>
      </c>
      <c r="R376" s="167">
        <f t="shared" si="160"/>
        <v>0</v>
      </c>
      <c r="S376" s="167">
        <f t="shared" si="168"/>
        <v>0</v>
      </c>
      <c r="T376" s="93" t="str">
        <f t="shared" si="155"/>
        <v xml:space="preserve"> </v>
      </c>
      <c r="U376" s="164">
        <f t="shared" si="163"/>
        <v>20</v>
      </c>
      <c r="V376" s="165">
        <f t="shared" si="172"/>
        <v>80</v>
      </c>
      <c r="W376" s="166" t="str">
        <f t="shared" si="169"/>
        <v xml:space="preserve"> </v>
      </c>
      <c r="X376" s="167">
        <f t="shared" si="165"/>
        <v>0</v>
      </c>
      <c r="Y376" s="167">
        <f t="shared" si="161"/>
        <v>0</v>
      </c>
      <c r="Z376" s="168" t="str">
        <f t="shared" si="162"/>
        <v xml:space="preserve"> </v>
      </c>
    </row>
    <row r="377" spans="1:26" hidden="1">
      <c r="A377" s="189">
        <v>41</v>
      </c>
      <c r="B377" s="190" t="s">
        <v>294</v>
      </c>
      <c r="C377" s="191" t="s">
        <v>318</v>
      </c>
      <c r="D377" s="76" t="s">
        <v>212</v>
      </c>
      <c r="E377" s="76"/>
      <c r="F377" s="261"/>
      <c r="G377" s="261"/>
      <c r="H377" s="194">
        <f t="shared" si="156"/>
        <v>0</v>
      </c>
      <c r="I377" s="195" t="str">
        <f t="shared" si="157"/>
        <v xml:space="preserve"> </v>
      </c>
      <c r="J377" s="196">
        <f t="shared" si="158"/>
        <v>0</v>
      </c>
      <c r="K377" s="196">
        <f t="shared" si="159"/>
        <v>0</v>
      </c>
      <c r="L377" s="197" t="str">
        <f t="shared" si="170"/>
        <v xml:space="preserve"> </v>
      </c>
      <c r="M377" s="195"/>
      <c r="N377" s="196"/>
      <c r="O377" s="197"/>
      <c r="P377" s="194"/>
      <c r="Q377" s="166" t="str">
        <f t="shared" si="171"/>
        <v xml:space="preserve"> </v>
      </c>
      <c r="R377" s="167">
        <f t="shared" si="160"/>
        <v>0</v>
      </c>
      <c r="S377" s="167">
        <f t="shared" si="168"/>
        <v>0</v>
      </c>
      <c r="T377" s="93" t="str">
        <f t="shared" si="155"/>
        <v xml:space="preserve"> </v>
      </c>
      <c r="U377" s="164" t="str">
        <f t="shared" si="163"/>
        <v xml:space="preserve"> </v>
      </c>
      <c r="V377" s="165">
        <f t="shared" si="172"/>
        <v>0</v>
      </c>
      <c r="W377" s="166" t="str">
        <f t="shared" si="169"/>
        <v xml:space="preserve"> </v>
      </c>
      <c r="X377" s="167">
        <f t="shared" si="165"/>
        <v>0</v>
      </c>
      <c r="Y377" s="167">
        <f t="shared" si="161"/>
        <v>0</v>
      </c>
      <c r="Z377" s="168" t="str">
        <f t="shared" si="162"/>
        <v xml:space="preserve"> </v>
      </c>
    </row>
    <row r="378" spans="1:26" hidden="1">
      <c r="A378" s="189">
        <v>42</v>
      </c>
      <c r="B378" s="190" t="s">
        <v>294</v>
      </c>
      <c r="C378" s="191" t="s">
        <v>295</v>
      </c>
      <c r="D378" s="76" t="s">
        <v>17</v>
      </c>
      <c r="E378" s="76">
        <v>25</v>
      </c>
      <c r="F378" s="261">
        <v>10250</v>
      </c>
      <c r="G378" s="261">
        <v>3</v>
      </c>
      <c r="H378" s="194">
        <f t="shared" si="156"/>
        <v>119.61504960937499</v>
      </c>
      <c r="I378" s="195">
        <f t="shared" si="157"/>
        <v>25</v>
      </c>
      <c r="J378" s="196">
        <f t="shared" si="158"/>
        <v>1750</v>
      </c>
      <c r="K378" s="196">
        <f t="shared" si="159"/>
        <v>3</v>
      </c>
      <c r="L378" s="197">
        <f t="shared" si="170"/>
        <v>20.219882812499996</v>
      </c>
      <c r="M378" s="195"/>
      <c r="N378" s="196"/>
      <c r="O378" s="197"/>
      <c r="P378" s="194"/>
      <c r="Q378" s="166" t="str">
        <f t="shared" si="171"/>
        <v xml:space="preserve"> </v>
      </c>
      <c r="R378" s="167">
        <f t="shared" si="160"/>
        <v>0</v>
      </c>
      <c r="S378" s="167">
        <f t="shared" si="168"/>
        <v>0</v>
      </c>
      <c r="T378" s="93" t="str">
        <f t="shared" si="155"/>
        <v xml:space="preserve"> </v>
      </c>
      <c r="U378" s="164">
        <f t="shared" si="163"/>
        <v>25</v>
      </c>
      <c r="V378" s="165">
        <f t="shared" si="172"/>
        <v>6</v>
      </c>
      <c r="W378" s="166">
        <f t="shared" si="169"/>
        <v>25</v>
      </c>
      <c r="X378" s="167">
        <f t="shared" si="165"/>
        <v>176</v>
      </c>
      <c r="Y378" s="167">
        <f t="shared" si="161"/>
        <v>3</v>
      </c>
      <c r="Z378" s="168">
        <f t="shared" si="162"/>
        <v>2.0335424999999998</v>
      </c>
    </row>
    <row r="379" spans="1:26" hidden="1">
      <c r="A379" s="189">
        <v>43</v>
      </c>
      <c r="B379" s="190" t="s">
        <v>294</v>
      </c>
      <c r="C379" s="191" t="s">
        <v>295</v>
      </c>
      <c r="D379" s="76" t="s">
        <v>17</v>
      </c>
      <c r="E379" s="76">
        <v>25</v>
      </c>
      <c r="F379" s="261">
        <v>10300</v>
      </c>
      <c r="G379" s="261">
        <v>2</v>
      </c>
      <c r="H379" s="194">
        <f t="shared" si="156"/>
        <v>80.132358437499988</v>
      </c>
      <c r="I379" s="195">
        <f t="shared" si="157"/>
        <v>25</v>
      </c>
      <c r="J379" s="196">
        <f t="shared" si="158"/>
        <v>1700</v>
      </c>
      <c r="K379" s="196">
        <f t="shared" si="159"/>
        <v>2</v>
      </c>
      <c r="L379" s="197">
        <f t="shared" si="170"/>
        <v>13.094781249999999</v>
      </c>
      <c r="M379" s="195"/>
      <c r="N379" s="196"/>
      <c r="O379" s="197"/>
      <c r="P379" s="194"/>
      <c r="Q379" s="166" t="str">
        <f t="shared" si="171"/>
        <v xml:space="preserve"> </v>
      </c>
      <c r="R379" s="167">
        <f t="shared" si="160"/>
        <v>0</v>
      </c>
      <c r="S379" s="167">
        <f t="shared" si="168"/>
        <v>0</v>
      </c>
      <c r="T379" s="93" t="str">
        <f t="shared" si="155"/>
        <v xml:space="preserve"> </v>
      </c>
      <c r="U379" s="164">
        <f t="shared" si="163"/>
        <v>25</v>
      </c>
      <c r="V379" s="165">
        <f t="shared" si="172"/>
        <v>4</v>
      </c>
      <c r="W379" s="166">
        <f t="shared" si="169"/>
        <v>25</v>
      </c>
      <c r="X379" s="167">
        <f t="shared" si="165"/>
        <v>126</v>
      </c>
      <c r="Y379" s="167">
        <f t="shared" si="161"/>
        <v>2</v>
      </c>
      <c r="Z379" s="168">
        <f t="shared" si="162"/>
        <v>0.97055437499999997</v>
      </c>
    </row>
    <row r="380" spans="1:26" hidden="1">
      <c r="A380" s="189">
        <v>44</v>
      </c>
      <c r="B380" s="190" t="s">
        <v>294</v>
      </c>
      <c r="C380" s="191" t="s">
        <v>318</v>
      </c>
      <c r="D380" s="76" t="s">
        <v>17</v>
      </c>
      <c r="E380" s="76">
        <v>25</v>
      </c>
      <c r="F380" s="261">
        <v>10350</v>
      </c>
      <c r="G380" s="261">
        <v>9</v>
      </c>
      <c r="H380" s="194">
        <f t="shared" si="156"/>
        <v>362.34607710937502</v>
      </c>
      <c r="I380" s="195">
        <f t="shared" si="157"/>
        <v>25</v>
      </c>
      <c r="J380" s="196">
        <f t="shared" si="158"/>
        <v>1650</v>
      </c>
      <c r="K380" s="196">
        <f t="shared" si="159"/>
        <v>9</v>
      </c>
      <c r="L380" s="197">
        <f t="shared" si="170"/>
        <v>57.193382812499991</v>
      </c>
      <c r="M380" s="195"/>
      <c r="N380" s="196"/>
      <c r="O380" s="197"/>
      <c r="P380" s="194"/>
      <c r="Q380" s="166" t="str">
        <f t="shared" si="171"/>
        <v xml:space="preserve"> </v>
      </c>
      <c r="R380" s="167">
        <f t="shared" si="160"/>
        <v>0</v>
      </c>
      <c r="S380" s="167">
        <f t="shared" si="168"/>
        <v>0</v>
      </c>
      <c r="T380" s="93" t="str">
        <f t="shared" si="155"/>
        <v xml:space="preserve"> </v>
      </c>
      <c r="U380" s="164">
        <f t="shared" si="163"/>
        <v>25</v>
      </c>
      <c r="V380" s="165">
        <f t="shared" si="172"/>
        <v>18</v>
      </c>
      <c r="W380" s="166">
        <f t="shared" si="169"/>
        <v>25</v>
      </c>
      <c r="X380" s="167">
        <f t="shared" si="165"/>
        <v>76</v>
      </c>
      <c r="Y380" s="167">
        <f t="shared" si="161"/>
        <v>9</v>
      </c>
      <c r="Z380" s="168">
        <f t="shared" si="162"/>
        <v>2.6343618749999997</v>
      </c>
    </row>
    <row r="381" spans="1:26" hidden="1">
      <c r="A381" s="189">
        <v>45</v>
      </c>
      <c r="B381" s="190" t="s">
        <v>294</v>
      </c>
      <c r="C381" s="191" t="s">
        <v>295</v>
      </c>
      <c r="D381" s="76" t="s">
        <v>17</v>
      </c>
      <c r="E381" s="76">
        <v>25</v>
      </c>
      <c r="F381" s="261">
        <v>10500</v>
      </c>
      <c r="G381" s="261">
        <v>4</v>
      </c>
      <c r="H381" s="194">
        <f t="shared" si="156"/>
        <v>163.37665312499999</v>
      </c>
      <c r="I381" s="195">
        <f t="shared" si="157"/>
        <v>25</v>
      </c>
      <c r="J381" s="196">
        <f t="shared" si="158"/>
        <v>1500</v>
      </c>
      <c r="K381" s="196">
        <f t="shared" si="159"/>
        <v>4</v>
      </c>
      <c r="L381" s="197">
        <f t="shared" si="170"/>
        <v>23.108437499999997</v>
      </c>
      <c r="M381" s="195"/>
      <c r="N381" s="196"/>
      <c r="O381" s="197"/>
      <c r="P381" s="194"/>
      <c r="Q381" s="166" t="str">
        <f t="shared" si="171"/>
        <v xml:space="preserve"> </v>
      </c>
      <c r="R381" s="167">
        <f t="shared" si="160"/>
        <v>0</v>
      </c>
      <c r="S381" s="167">
        <f t="shared" si="168"/>
        <v>0</v>
      </c>
      <c r="T381" s="93" t="str">
        <f t="shared" si="155"/>
        <v xml:space="preserve"> </v>
      </c>
      <c r="U381" s="164">
        <f t="shared" si="163"/>
        <v>25</v>
      </c>
      <c r="V381" s="165">
        <f t="shared" si="172"/>
        <v>4</v>
      </c>
      <c r="W381" s="166">
        <f t="shared" si="169"/>
        <v>25</v>
      </c>
      <c r="X381" s="167">
        <f t="shared" si="165"/>
        <v>713</v>
      </c>
      <c r="Y381" s="167">
        <f t="shared" si="161"/>
        <v>4</v>
      </c>
      <c r="Z381" s="168">
        <f t="shared" si="162"/>
        <v>10.984210624999999</v>
      </c>
    </row>
    <row r="382" spans="1:26" hidden="1">
      <c r="A382" s="189">
        <v>46</v>
      </c>
      <c r="B382" s="190" t="s">
        <v>294</v>
      </c>
      <c r="C382" s="191" t="s">
        <v>295</v>
      </c>
      <c r="D382" s="76" t="s">
        <v>17</v>
      </c>
      <c r="E382" s="76">
        <v>25</v>
      </c>
      <c r="F382" s="261">
        <v>10750</v>
      </c>
      <c r="G382" s="261">
        <v>2</v>
      </c>
      <c r="H382" s="194">
        <f t="shared" si="156"/>
        <v>83.63328671875</v>
      </c>
      <c r="I382" s="195">
        <f t="shared" si="157"/>
        <v>25</v>
      </c>
      <c r="J382" s="196">
        <f t="shared" si="158"/>
        <v>1250</v>
      </c>
      <c r="K382" s="196">
        <f t="shared" si="159"/>
        <v>2</v>
      </c>
      <c r="L382" s="197">
        <f t="shared" si="170"/>
        <v>9.6285156249999986</v>
      </c>
      <c r="M382" s="195"/>
      <c r="N382" s="196"/>
      <c r="O382" s="197"/>
      <c r="P382" s="194"/>
      <c r="Q382" s="166" t="str">
        <f t="shared" si="171"/>
        <v xml:space="preserve"> </v>
      </c>
      <c r="R382" s="167">
        <f t="shared" si="160"/>
        <v>0</v>
      </c>
      <c r="S382" s="167">
        <f t="shared" si="168"/>
        <v>0</v>
      </c>
      <c r="T382" s="93" t="str">
        <f t="shared" si="155"/>
        <v xml:space="preserve"> </v>
      </c>
      <c r="U382" s="164">
        <f t="shared" si="163"/>
        <v>25</v>
      </c>
      <c r="V382" s="165">
        <f t="shared" si="172"/>
        <v>2</v>
      </c>
      <c r="W382" s="166">
        <f t="shared" si="169"/>
        <v>25</v>
      </c>
      <c r="X382" s="167">
        <f t="shared" si="165"/>
        <v>463</v>
      </c>
      <c r="Y382" s="167">
        <f t="shared" si="161"/>
        <v>2</v>
      </c>
      <c r="Z382" s="168">
        <f t="shared" si="162"/>
        <v>3.5664021874999996</v>
      </c>
    </row>
    <row r="383" spans="1:26" hidden="1">
      <c r="A383" s="189">
        <v>47</v>
      </c>
      <c r="B383" s="190" t="s">
        <v>294</v>
      </c>
      <c r="C383" s="191" t="s">
        <v>318</v>
      </c>
      <c r="D383" s="76" t="s">
        <v>17</v>
      </c>
      <c r="E383" s="76">
        <v>25</v>
      </c>
      <c r="F383" s="261">
        <v>11150</v>
      </c>
      <c r="G383" s="261">
        <v>2</v>
      </c>
      <c r="H383" s="194">
        <f t="shared" si="156"/>
        <v>86.745222968749999</v>
      </c>
      <c r="I383" s="195">
        <f t="shared" si="157"/>
        <v>25</v>
      </c>
      <c r="J383" s="196">
        <f t="shared" si="158"/>
        <v>850</v>
      </c>
      <c r="K383" s="196">
        <f t="shared" si="159"/>
        <v>2</v>
      </c>
      <c r="L383" s="197">
        <f t="shared" si="170"/>
        <v>6.5473906249999994</v>
      </c>
      <c r="M383" s="195"/>
      <c r="N383" s="196"/>
      <c r="O383" s="197"/>
      <c r="P383" s="194"/>
      <c r="Q383" s="166" t="str">
        <f t="shared" si="171"/>
        <v xml:space="preserve"> </v>
      </c>
      <c r="R383" s="167">
        <f t="shared" si="160"/>
        <v>0</v>
      </c>
      <c r="S383" s="167">
        <f t="shared" si="168"/>
        <v>0</v>
      </c>
      <c r="T383" s="93" t="str">
        <f t="shared" si="155"/>
        <v xml:space="preserve"> </v>
      </c>
      <c r="U383" s="164">
        <f t="shared" si="163"/>
        <v>25</v>
      </c>
      <c r="V383" s="165">
        <f t="shared" si="172"/>
        <v>2</v>
      </c>
      <c r="W383" s="166">
        <f t="shared" si="169"/>
        <v>25</v>
      </c>
      <c r="X383" s="167">
        <f t="shared" si="165"/>
        <v>63</v>
      </c>
      <c r="Y383" s="167">
        <f t="shared" si="161"/>
        <v>2</v>
      </c>
      <c r="Z383" s="168">
        <f t="shared" si="162"/>
        <v>0.48527718749999998</v>
      </c>
    </row>
    <row r="384" spans="1:26" hidden="1">
      <c r="A384" s="189">
        <v>48</v>
      </c>
      <c r="B384" s="190" t="s">
        <v>294</v>
      </c>
      <c r="C384" s="191" t="s">
        <v>295</v>
      </c>
      <c r="D384" s="76" t="s">
        <v>17</v>
      </c>
      <c r="E384" s="76">
        <v>25</v>
      </c>
      <c r="F384" s="261">
        <v>11955</v>
      </c>
      <c r="G384" s="261">
        <v>2</v>
      </c>
      <c r="H384" s="194">
        <f t="shared" si="156"/>
        <v>93.007994671874997</v>
      </c>
      <c r="I384" s="195" t="str">
        <f t="shared" si="157"/>
        <v xml:space="preserve"> </v>
      </c>
      <c r="J384" s="196">
        <f t="shared" si="158"/>
        <v>0</v>
      </c>
      <c r="K384" s="196">
        <f t="shared" si="159"/>
        <v>0</v>
      </c>
      <c r="L384" s="197" t="str">
        <f t="shared" si="170"/>
        <v xml:space="preserve"> </v>
      </c>
      <c r="M384" s="195"/>
      <c r="N384" s="196"/>
      <c r="O384" s="197"/>
      <c r="P384" s="194"/>
      <c r="Q384" s="166">
        <f t="shared" si="171"/>
        <v>25</v>
      </c>
      <c r="R384" s="167">
        <f t="shared" si="160"/>
        <v>45</v>
      </c>
      <c r="S384" s="167">
        <f t="shared" si="168"/>
        <v>2</v>
      </c>
      <c r="T384" s="93">
        <f t="shared" si="155"/>
        <v>0.34662656249999996</v>
      </c>
      <c r="U384" s="164" t="str">
        <f t="shared" si="163"/>
        <v xml:space="preserve"> </v>
      </c>
      <c r="V384" s="165">
        <f t="shared" si="172"/>
        <v>0</v>
      </c>
      <c r="W384" s="166">
        <f t="shared" si="169"/>
        <v>25</v>
      </c>
      <c r="X384" s="167">
        <f t="shared" si="165"/>
        <v>45</v>
      </c>
      <c r="Y384" s="167">
        <f t="shared" si="161"/>
        <v>2</v>
      </c>
      <c r="Z384" s="168">
        <f t="shared" si="162"/>
        <v>0.34662656249999996</v>
      </c>
    </row>
    <row r="385" spans="1:26" hidden="1">
      <c r="A385" s="189">
        <v>49</v>
      </c>
      <c r="B385" s="190" t="s">
        <v>294</v>
      </c>
      <c r="C385" s="191" t="s">
        <v>295</v>
      </c>
      <c r="D385" s="76" t="s">
        <v>17</v>
      </c>
      <c r="E385" s="76">
        <v>25</v>
      </c>
      <c r="F385" s="261">
        <v>3000</v>
      </c>
      <c r="G385" s="261">
        <v>2</v>
      </c>
      <c r="H385" s="194">
        <f t="shared" si="156"/>
        <v>23.339521874999999</v>
      </c>
      <c r="I385" s="195">
        <f t="shared" si="157"/>
        <v>25</v>
      </c>
      <c r="J385" s="196">
        <f t="shared" si="158"/>
        <v>9000</v>
      </c>
      <c r="K385" s="196">
        <f t="shared" si="159"/>
        <v>2</v>
      </c>
      <c r="L385" s="197">
        <f t="shared" si="170"/>
        <v>69.325312499999995</v>
      </c>
      <c r="M385" s="195"/>
      <c r="N385" s="196"/>
      <c r="O385" s="197"/>
      <c r="P385" s="194"/>
      <c r="Q385" s="166" t="str">
        <f t="shared" si="171"/>
        <v xml:space="preserve"> </v>
      </c>
      <c r="R385" s="167">
        <f t="shared" si="160"/>
        <v>0</v>
      </c>
      <c r="S385" s="167">
        <f t="shared" si="168"/>
        <v>0</v>
      </c>
      <c r="T385" s="93" t="str">
        <f t="shared" si="155"/>
        <v xml:space="preserve"> </v>
      </c>
      <c r="U385" s="164">
        <f t="shared" si="163"/>
        <v>25</v>
      </c>
      <c r="V385" s="165">
        <f t="shared" si="172"/>
        <v>22</v>
      </c>
      <c r="W385" s="166">
        <f t="shared" si="169"/>
        <v>25</v>
      </c>
      <c r="X385" s="167">
        <f t="shared" si="165"/>
        <v>343</v>
      </c>
      <c r="Y385" s="167">
        <f t="shared" si="161"/>
        <v>2</v>
      </c>
      <c r="Z385" s="168">
        <f t="shared" si="162"/>
        <v>2.6420646875</v>
      </c>
    </row>
    <row r="386" spans="1:26" hidden="1">
      <c r="A386" s="189">
        <v>50</v>
      </c>
      <c r="B386" s="190" t="s">
        <v>294</v>
      </c>
      <c r="C386" s="191" t="s">
        <v>318</v>
      </c>
      <c r="D386" s="76" t="s">
        <v>17</v>
      </c>
      <c r="E386" s="76">
        <v>25</v>
      </c>
      <c r="F386" s="261">
        <v>9000</v>
      </c>
      <c r="G386" s="261">
        <v>2</v>
      </c>
      <c r="H386" s="194">
        <f t="shared" si="156"/>
        <v>70.018565624999994</v>
      </c>
      <c r="I386" s="195">
        <f t="shared" si="157"/>
        <v>25</v>
      </c>
      <c r="J386" s="196">
        <f t="shared" si="158"/>
        <v>3000</v>
      </c>
      <c r="K386" s="196">
        <f t="shared" si="159"/>
        <v>2</v>
      </c>
      <c r="L386" s="197">
        <f t="shared" si="170"/>
        <v>23.108437499999997</v>
      </c>
      <c r="M386" s="195"/>
      <c r="N386" s="196"/>
      <c r="O386" s="197"/>
      <c r="P386" s="194"/>
      <c r="Q386" s="166" t="str">
        <f t="shared" si="171"/>
        <v xml:space="preserve"> </v>
      </c>
      <c r="R386" s="167">
        <f t="shared" si="160"/>
        <v>0</v>
      </c>
      <c r="S386" s="167">
        <f t="shared" si="168"/>
        <v>0</v>
      </c>
      <c r="T386" s="93" t="str">
        <f t="shared" si="155"/>
        <v xml:space="preserve"> </v>
      </c>
      <c r="U386" s="164">
        <f t="shared" si="163"/>
        <v>25</v>
      </c>
      <c r="V386" s="165">
        <f t="shared" si="172"/>
        <v>6</v>
      </c>
      <c r="W386" s="166">
        <f t="shared" si="169"/>
        <v>25</v>
      </c>
      <c r="X386" s="167">
        <f t="shared" si="165"/>
        <v>639</v>
      </c>
      <c r="Y386" s="167">
        <f t="shared" si="161"/>
        <v>2</v>
      </c>
      <c r="Z386" s="168">
        <f t="shared" si="162"/>
        <v>4.9220971874999995</v>
      </c>
    </row>
    <row r="387" spans="1:26" hidden="1">
      <c r="A387" s="189">
        <v>51</v>
      </c>
      <c r="B387" s="190" t="s">
        <v>294</v>
      </c>
      <c r="C387" s="191" t="s">
        <v>295</v>
      </c>
      <c r="D387" s="76" t="s">
        <v>212</v>
      </c>
      <c r="E387" s="76"/>
      <c r="F387" s="261"/>
      <c r="G387" s="261"/>
      <c r="H387" s="194">
        <f t="shared" si="156"/>
        <v>0</v>
      </c>
      <c r="I387" s="195" t="str">
        <f t="shared" si="157"/>
        <v xml:space="preserve"> </v>
      </c>
      <c r="J387" s="196">
        <f t="shared" si="158"/>
        <v>0</v>
      </c>
      <c r="K387" s="196">
        <f t="shared" si="159"/>
        <v>0</v>
      </c>
      <c r="L387" s="197" t="str">
        <f t="shared" si="170"/>
        <v xml:space="preserve"> </v>
      </c>
      <c r="M387" s="195"/>
      <c r="N387" s="196"/>
      <c r="O387" s="197"/>
      <c r="P387" s="194"/>
      <c r="Q387" s="166" t="str">
        <f t="shared" si="171"/>
        <v xml:space="preserve"> </v>
      </c>
      <c r="R387" s="167">
        <f t="shared" si="160"/>
        <v>0</v>
      </c>
      <c r="S387" s="167">
        <f t="shared" si="168"/>
        <v>0</v>
      </c>
      <c r="T387" s="93" t="str">
        <f t="shared" si="155"/>
        <v xml:space="preserve"> </v>
      </c>
      <c r="U387" s="164" t="str">
        <f t="shared" si="163"/>
        <v xml:space="preserve"> </v>
      </c>
      <c r="V387" s="165">
        <f t="shared" si="172"/>
        <v>0</v>
      </c>
      <c r="W387" s="166" t="str">
        <f t="shared" si="169"/>
        <v xml:space="preserve"> </v>
      </c>
      <c r="X387" s="167">
        <f t="shared" si="165"/>
        <v>0</v>
      </c>
      <c r="Y387" s="167">
        <f t="shared" si="161"/>
        <v>0</v>
      </c>
      <c r="Z387" s="168" t="str">
        <f t="shared" si="162"/>
        <v xml:space="preserve"> </v>
      </c>
    </row>
    <row r="388" spans="1:26" hidden="1">
      <c r="A388" s="189" t="s">
        <v>39</v>
      </c>
      <c r="B388" s="190" t="s">
        <v>304</v>
      </c>
      <c r="C388" s="191" t="s">
        <v>305</v>
      </c>
      <c r="D388" s="76" t="s">
        <v>17</v>
      </c>
      <c r="E388" s="76">
        <v>12</v>
      </c>
      <c r="F388" s="261">
        <v>1000</v>
      </c>
      <c r="G388" s="261">
        <v>30</v>
      </c>
      <c r="H388" s="194">
        <f t="shared" si="156"/>
        <v>26.887129199999997</v>
      </c>
      <c r="I388" s="195" t="str">
        <f t="shared" si="157"/>
        <v xml:space="preserve"> </v>
      </c>
      <c r="J388" s="196">
        <f t="shared" si="158"/>
        <v>0</v>
      </c>
      <c r="K388" s="196">
        <f t="shared" si="159"/>
        <v>0</v>
      </c>
      <c r="L388" s="197" t="str">
        <f t="shared" si="170"/>
        <v xml:space="preserve"> </v>
      </c>
      <c r="M388" s="195"/>
      <c r="N388" s="196"/>
      <c r="O388" s="197"/>
      <c r="P388" s="194"/>
      <c r="Q388" s="166" t="str">
        <f t="shared" si="171"/>
        <v xml:space="preserve"> </v>
      </c>
      <c r="R388" s="167">
        <f t="shared" si="160"/>
        <v>0</v>
      </c>
      <c r="S388" s="167">
        <f t="shared" si="168"/>
        <v>0</v>
      </c>
      <c r="T388" s="93" t="str">
        <f t="shared" si="155"/>
        <v xml:space="preserve"> </v>
      </c>
      <c r="U388" s="164" t="str">
        <f t="shared" si="163"/>
        <v xml:space="preserve"> </v>
      </c>
      <c r="V388" s="165">
        <f t="shared" si="172"/>
        <v>0</v>
      </c>
      <c r="W388" s="166" t="str">
        <f t="shared" si="169"/>
        <v xml:space="preserve"> </v>
      </c>
      <c r="X388" s="167">
        <f t="shared" si="165"/>
        <v>0</v>
      </c>
      <c r="Y388" s="167">
        <f t="shared" si="161"/>
        <v>0</v>
      </c>
      <c r="Z388" s="168" t="str">
        <f t="shared" si="162"/>
        <v xml:space="preserve"> </v>
      </c>
    </row>
    <row r="389" spans="1:26" hidden="1">
      <c r="A389" s="189" t="s">
        <v>40</v>
      </c>
      <c r="B389" s="190" t="s">
        <v>304</v>
      </c>
      <c r="C389" s="191" t="s">
        <v>305</v>
      </c>
      <c r="D389" s="76" t="s">
        <v>17</v>
      </c>
      <c r="E389" s="76">
        <v>12</v>
      </c>
      <c r="F389" s="261">
        <v>1050</v>
      </c>
      <c r="G389" s="261">
        <v>6</v>
      </c>
      <c r="H389" s="194">
        <f t="shared" si="156"/>
        <v>5.6462971319999991</v>
      </c>
      <c r="I389" s="195" t="str">
        <f t="shared" si="157"/>
        <v xml:space="preserve"> </v>
      </c>
      <c r="J389" s="196">
        <f t="shared" si="158"/>
        <v>0</v>
      </c>
      <c r="K389" s="196">
        <f t="shared" si="159"/>
        <v>0</v>
      </c>
      <c r="L389" s="197" t="str">
        <f t="shared" si="170"/>
        <v xml:space="preserve"> </v>
      </c>
      <c r="M389" s="195"/>
      <c r="N389" s="196"/>
      <c r="O389" s="197"/>
      <c r="P389" s="194"/>
      <c r="Q389" s="166" t="str">
        <f t="shared" si="171"/>
        <v xml:space="preserve"> </v>
      </c>
      <c r="R389" s="167">
        <f t="shared" si="160"/>
        <v>0</v>
      </c>
      <c r="S389" s="167">
        <f t="shared" si="168"/>
        <v>0</v>
      </c>
      <c r="T389" s="93" t="str">
        <f t="shared" si="155"/>
        <v xml:space="preserve"> </v>
      </c>
      <c r="U389" s="164" t="str">
        <f t="shared" si="163"/>
        <v xml:space="preserve"> </v>
      </c>
      <c r="V389" s="165">
        <f t="shared" si="172"/>
        <v>0</v>
      </c>
      <c r="W389" s="166" t="str">
        <f t="shared" si="169"/>
        <v xml:space="preserve"> </v>
      </c>
      <c r="X389" s="167">
        <f t="shared" si="165"/>
        <v>0</v>
      </c>
      <c r="Y389" s="167">
        <f t="shared" si="161"/>
        <v>0</v>
      </c>
      <c r="Z389" s="168" t="str">
        <f t="shared" si="162"/>
        <v xml:space="preserve"> </v>
      </c>
    </row>
    <row r="390" spans="1:26" hidden="1">
      <c r="A390" s="189" t="s">
        <v>49</v>
      </c>
      <c r="B390" s="190" t="s">
        <v>319</v>
      </c>
      <c r="C390" s="191" t="s">
        <v>305</v>
      </c>
      <c r="D390" s="76" t="s">
        <v>17</v>
      </c>
      <c r="E390" s="76">
        <v>12</v>
      </c>
      <c r="F390" s="261">
        <v>1100</v>
      </c>
      <c r="G390" s="261">
        <v>8</v>
      </c>
      <c r="H390" s="194">
        <f t="shared" si="156"/>
        <v>7.8868912319999991</v>
      </c>
      <c r="I390" s="195" t="str">
        <f t="shared" si="157"/>
        <v xml:space="preserve"> </v>
      </c>
      <c r="J390" s="196">
        <f t="shared" si="158"/>
        <v>0</v>
      </c>
      <c r="K390" s="196">
        <f t="shared" si="159"/>
        <v>0</v>
      </c>
      <c r="L390" s="197" t="str">
        <f t="shared" si="170"/>
        <v xml:space="preserve"> </v>
      </c>
      <c r="M390" s="195"/>
      <c r="N390" s="196"/>
      <c r="O390" s="197"/>
      <c r="P390" s="194"/>
      <c r="Q390" s="166" t="str">
        <f t="shared" si="171"/>
        <v xml:space="preserve"> </v>
      </c>
      <c r="R390" s="167">
        <f t="shared" si="160"/>
        <v>0</v>
      </c>
      <c r="S390" s="167">
        <f t="shared" si="168"/>
        <v>0</v>
      </c>
      <c r="T390" s="93" t="str">
        <f t="shared" si="155"/>
        <v xml:space="preserve"> </v>
      </c>
      <c r="U390" s="164" t="str">
        <f t="shared" si="163"/>
        <v xml:space="preserve"> </v>
      </c>
      <c r="V390" s="165">
        <f t="shared" si="172"/>
        <v>0</v>
      </c>
      <c r="W390" s="166" t="str">
        <f t="shared" si="169"/>
        <v xml:space="preserve"> </v>
      </c>
      <c r="X390" s="167">
        <f t="shared" si="165"/>
        <v>0</v>
      </c>
      <c r="Y390" s="167">
        <f t="shared" si="161"/>
        <v>0</v>
      </c>
      <c r="Z390" s="168" t="str">
        <f t="shared" si="162"/>
        <v xml:space="preserve"> </v>
      </c>
    </row>
    <row r="391" spans="1:26" hidden="1">
      <c r="A391" s="189" t="s">
        <v>50</v>
      </c>
      <c r="B391" s="190" t="s">
        <v>319</v>
      </c>
      <c r="C391" s="191" t="s">
        <v>305</v>
      </c>
      <c r="D391" s="76" t="s">
        <v>17</v>
      </c>
      <c r="E391" s="76">
        <v>12</v>
      </c>
      <c r="F391" s="261">
        <v>1150</v>
      </c>
      <c r="G391" s="261">
        <v>34</v>
      </c>
      <c r="H391" s="194">
        <f t="shared" si="156"/>
        <v>35.042891724</v>
      </c>
      <c r="I391" s="195" t="str">
        <f t="shared" si="157"/>
        <v xml:space="preserve"> </v>
      </c>
      <c r="J391" s="196">
        <f t="shared" si="158"/>
        <v>0</v>
      </c>
      <c r="K391" s="196">
        <f t="shared" si="159"/>
        <v>0</v>
      </c>
      <c r="L391" s="197" t="str">
        <f t="shared" si="170"/>
        <v xml:space="preserve"> </v>
      </c>
      <c r="M391" s="195"/>
      <c r="N391" s="196"/>
      <c r="O391" s="197"/>
      <c r="P391" s="194"/>
      <c r="Q391" s="166" t="str">
        <f t="shared" si="171"/>
        <v xml:space="preserve"> </v>
      </c>
      <c r="R391" s="167">
        <f t="shared" si="160"/>
        <v>0</v>
      </c>
      <c r="S391" s="167">
        <f t="shared" si="168"/>
        <v>0</v>
      </c>
      <c r="T391" s="93" t="str">
        <f t="shared" si="155"/>
        <v xml:space="preserve"> </v>
      </c>
      <c r="U391" s="164" t="str">
        <f t="shared" si="163"/>
        <v xml:space="preserve"> </v>
      </c>
      <c r="V391" s="165">
        <f t="shared" si="172"/>
        <v>0</v>
      </c>
      <c r="W391" s="166" t="str">
        <f t="shared" si="169"/>
        <v xml:space="preserve"> </v>
      </c>
      <c r="X391" s="167">
        <f t="shared" si="165"/>
        <v>0</v>
      </c>
      <c r="Y391" s="167">
        <f t="shared" si="161"/>
        <v>0</v>
      </c>
      <c r="Z391" s="168" t="str">
        <f t="shared" si="162"/>
        <v xml:space="preserve"> </v>
      </c>
    </row>
    <row r="392" spans="1:26" hidden="1">
      <c r="A392" s="189" t="s">
        <v>51</v>
      </c>
      <c r="B392" s="190" t="s">
        <v>319</v>
      </c>
      <c r="C392" s="191" t="s">
        <v>305</v>
      </c>
      <c r="D392" s="76" t="s">
        <v>17</v>
      </c>
      <c r="E392" s="76">
        <v>12</v>
      </c>
      <c r="F392" s="261">
        <v>1200</v>
      </c>
      <c r="G392" s="261">
        <v>38</v>
      </c>
      <c r="H392" s="194">
        <f t="shared" si="156"/>
        <v>40.868436383999992</v>
      </c>
      <c r="I392" s="195" t="str">
        <f t="shared" si="157"/>
        <v xml:space="preserve"> </v>
      </c>
      <c r="J392" s="196">
        <f t="shared" si="158"/>
        <v>0</v>
      </c>
      <c r="K392" s="196">
        <f t="shared" si="159"/>
        <v>0</v>
      </c>
      <c r="L392" s="197" t="str">
        <f t="shared" si="170"/>
        <v xml:space="preserve"> </v>
      </c>
      <c r="M392" s="195"/>
      <c r="N392" s="196"/>
      <c r="O392" s="197"/>
      <c r="P392" s="194"/>
      <c r="Q392" s="166" t="str">
        <f t="shared" si="171"/>
        <v xml:space="preserve"> </v>
      </c>
      <c r="R392" s="167">
        <f t="shared" si="160"/>
        <v>0</v>
      </c>
      <c r="S392" s="167">
        <f t="shared" si="168"/>
        <v>0</v>
      </c>
      <c r="T392" s="93" t="str">
        <f t="shared" si="155"/>
        <v xml:space="preserve"> </v>
      </c>
      <c r="U392" s="164" t="str">
        <f t="shared" si="163"/>
        <v xml:space="preserve"> </v>
      </c>
      <c r="V392" s="165">
        <f t="shared" si="172"/>
        <v>0</v>
      </c>
      <c r="W392" s="166" t="str">
        <f t="shared" si="169"/>
        <v xml:space="preserve"> </v>
      </c>
      <c r="X392" s="167">
        <f t="shared" ref="X392:X423" si="173">IF(R392&gt;0,R392,IF(U392=25,J392-((V392/K392)*787),IF(U392=20,J392-((V392/K392)*600),IF(U392=16,J392-((V392/K392)*475),0))))</f>
        <v>0</v>
      </c>
      <c r="Y392" s="167">
        <f t="shared" si="161"/>
        <v>0</v>
      </c>
      <c r="Z392" s="168" t="str">
        <f t="shared" si="162"/>
        <v xml:space="preserve"> </v>
      </c>
    </row>
    <row r="393" spans="1:26" hidden="1">
      <c r="A393" s="189" t="s">
        <v>52</v>
      </c>
      <c r="B393" s="190" t="s">
        <v>319</v>
      </c>
      <c r="C393" s="191" t="s">
        <v>305</v>
      </c>
      <c r="D393" s="76" t="s">
        <v>17</v>
      </c>
      <c r="E393" s="76">
        <v>12</v>
      </c>
      <c r="F393" s="261">
        <v>1250</v>
      </c>
      <c r="G393" s="261">
        <v>8</v>
      </c>
      <c r="H393" s="194">
        <f t="shared" si="156"/>
        <v>8.9623764000000001</v>
      </c>
      <c r="I393" s="195" t="str">
        <f t="shared" si="157"/>
        <v xml:space="preserve"> </v>
      </c>
      <c r="J393" s="196">
        <f t="shared" si="158"/>
        <v>0</v>
      </c>
      <c r="K393" s="196">
        <f t="shared" si="159"/>
        <v>0</v>
      </c>
      <c r="L393" s="197" t="str">
        <f t="shared" si="170"/>
        <v xml:space="preserve"> </v>
      </c>
      <c r="M393" s="195"/>
      <c r="N393" s="196"/>
      <c r="O393" s="197"/>
      <c r="P393" s="194"/>
      <c r="Q393" s="166" t="str">
        <f t="shared" si="171"/>
        <v xml:space="preserve"> </v>
      </c>
      <c r="R393" s="167">
        <f t="shared" si="160"/>
        <v>0</v>
      </c>
      <c r="S393" s="167">
        <f t="shared" si="168"/>
        <v>0</v>
      </c>
      <c r="T393" s="93" t="str">
        <f t="shared" si="155"/>
        <v xml:space="preserve"> </v>
      </c>
      <c r="U393" s="164" t="str">
        <f t="shared" si="163"/>
        <v xml:space="preserve"> </v>
      </c>
      <c r="V393" s="165">
        <f t="shared" si="172"/>
        <v>0</v>
      </c>
      <c r="W393" s="166" t="str">
        <f t="shared" si="169"/>
        <v xml:space="preserve"> </v>
      </c>
      <c r="X393" s="167">
        <f t="shared" si="173"/>
        <v>0</v>
      </c>
      <c r="Y393" s="167">
        <f t="shared" si="161"/>
        <v>0</v>
      </c>
      <c r="Z393" s="168" t="str">
        <f t="shared" si="162"/>
        <v xml:space="preserve"> </v>
      </c>
    </row>
    <row r="394" spans="1:26" hidden="1">
      <c r="A394" s="189" t="s">
        <v>53</v>
      </c>
      <c r="B394" s="190" t="s">
        <v>319</v>
      </c>
      <c r="C394" s="191" t="s">
        <v>305</v>
      </c>
      <c r="D394" s="76" t="s">
        <v>17</v>
      </c>
      <c r="E394" s="76">
        <v>12</v>
      </c>
      <c r="F394" s="261">
        <v>1300</v>
      </c>
      <c r="G394" s="261">
        <v>6</v>
      </c>
      <c r="H394" s="194">
        <f t="shared" si="156"/>
        <v>6.9906535919999993</v>
      </c>
      <c r="I394" s="195" t="str">
        <f t="shared" si="157"/>
        <v xml:space="preserve"> </v>
      </c>
      <c r="J394" s="196">
        <f t="shared" si="158"/>
        <v>0</v>
      </c>
      <c r="K394" s="196">
        <f t="shared" si="159"/>
        <v>0</v>
      </c>
      <c r="L394" s="197" t="str">
        <f t="shared" si="170"/>
        <v xml:space="preserve"> </v>
      </c>
      <c r="M394" s="195"/>
      <c r="N394" s="196"/>
      <c r="O394" s="197"/>
      <c r="P394" s="194"/>
      <c r="Q394" s="166" t="str">
        <f t="shared" si="171"/>
        <v xml:space="preserve"> </v>
      </c>
      <c r="R394" s="167">
        <f t="shared" si="160"/>
        <v>0</v>
      </c>
      <c r="S394" s="167">
        <f t="shared" si="168"/>
        <v>0</v>
      </c>
      <c r="T394" s="93" t="str">
        <f t="shared" si="155"/>
        <v xml:space="preserve"> </v>
      </c>
      <c r="U394" s="164" t="str">
        <f t="shared" si="163"/>
        <v xml:space="preserve"> </v>
      </c>
      <c r="V394" s="165">
        <f t="shared" si="172"/>
        <v>0</v>
      </c>
      <c r="W394" s="166" t="str">
        <f t="shared" si="169"/>
        <v xml:space="preserve"> </v>
      </c>
      <c r="X394" s="167">
        <f t="shared" si="173"/>
        <v>0</v>
      </c>
      <c r="Y394" s="167">
        <f t="shared" si="161"/>
        <v>0</v>
      </c>
      <c r="Z394" s="168" t="str">
        <f t="shared" si="162"/>
        <v xml:space="preserve"> </v>
      </c>
    </row>
    <row r="395" spans="1:26" hidden="1">
      <c r="A395" s="189" t="s">
        <v>296</v>
      </c>
      <c r="B395" s="190" t="s">
        <v>319</v>
      </c>
      <c r="C395" s="191" t="s">
        <v>305</v>
      </c>
      <c r="D395" s="76" t="s">
        <v>17</v>
      </c>
      <c r="E395" s="76">
        <v>12</v>
      </c>
      <c r="F395" s="261">
        <v>1350</v>
      </c>
      <c r="G395" s="261">
        <v>56</v>
      </c>
      <c r="H395" s="194">
        <f t="shared" si="156"/>
        <v>67.755565583999996</v>
      </c>
      <c r="I395" s="195" t="str">
        <f t="shared" si="157"/>
        <v xml:space="preserve"> </v>
      </c>
      <c r="J395" s="196">
        <f t="shared" si="158"/>
        <v>0</v>
      </c>
      <c r="K395" s="196">
        <f t="shared" si="159"/>
        <v>0</v>
      </c>
      <c r="L395" s="197" t="str">
        <f t="shared" si="170"/>
        <v xml:space="preserve"> </v>
      </c>
      <c r="M395" s="195"/>
      <c r="N395" s="196"/>
      <c r="O395" s="197"/>
      <c r="P395" s="194"/>
      <c r="Q395" s="166" t="str">
        <f t="shared" si="171"/>
        <v xml:space="preserve"> </v>
      </c>
      <c r="R395" s="167">
        <f t="shared" si="160"/>
        <v>0</v>
      </c>
      <c r="S395" s="167">
        <f t="shared" si="168"/>
        <v>0</v>
      </c>
      <c r="T395" s="93" t="str">
        <f t="shared" si="155"/>
        <v xml:space="preserve"> </v>
      </c>
      <c r="U395" s="164" t="str">
        <f t="shared" si="163"/>
        <v xml:space="preserve"> </v>
      </c>
      <c r="V395" s="165">
        <f t="shared" si="172"/>
        <v>0</v>
      </c>
      <c r="W395" s="166" t="str">
        <f t="shared" si="169"/>
        <v xml:space="preserve"> </v>
      </c>
      <c r="X395" s="167">
        <f t="shared" si="173"/>
        <v>0</v>
      </c>
      <c r="Y395" s="167">
        <f t="shared" si="161"/>
        <v>0</v>
      </c>
      <c r="Z395" s="168" t="str">
        <f t="shared" si="162"/>
        <v xml:space="preserve"> </v>
      </c>
    </row>
    <row r="396" spans="1:26" hidden="1">
      <c r="A396" s="189" t="s">
        <v>297</v>
      </c>
      <c r="B396" s="190" t="s">
        <v>319</v>
      </c>
      <c r="C396" s="191" t="s">
        <v>305</v>
      </c>
      <c r="D396" s="76" t="s">
        <v>17</v>
      </c>
      <c r="E396" s="76">
        <v>12</v>
      </c>
      <c r="F396" s="261">
        <v>1650</v>
      </c>
      <c r="G396" s="261">
        <v>30</v>
      </c>
      <c r="H396" s="194">
        <f t="shared" si="156"/>
        <v>44.363763179999999</v>
      </c>
      <c r="I396" s="195" t="str">
        <f t="shared" si="157"/>
        <v xml:space="preserve"> </v>
      </c>
      <c r="J396" s="196">
        <f t="shared" si="158"/>
        <v>0</v>
      </c>
      <c r="K396" s="196">
        <f t="shared" si="159"/>
        <v>0</v>
      </c>
      <c r="L396" s="197" t="str">
        <f t="shared" si="170"/>
        <v xml:space="preserve"> </v>
      </c>
      <c r="M396" s="195"/>
      <c r="N396" s="196"/>
      <c r="O396" s="197"/>
      <c r="P396" s="194"/>
      <c r="Q396" s="166" t="str">
        <f t="shared" si="171"/>
        <v xml:space="preserve"> </v>
      </c>
      <c r="R396" s="167">
        <f t="shared" si="160"/>
        <v>0</v>
      </c>
      <c r="S396" s="167">
        <f t="shared" si="168"/>
        <v>0</v>
      </c>
      <c r="T396" s="93" t="str">
        <f t="shared" si="155"/>
        <v xml:space="preserve"> </v>
      </c>
      <c r="U396" s="164" t="str">
        <f t="shared" si="163"/>
        <v xml:space="preserve"> </v>
      </c>
      <c r="V396" s="165">
        <f t="shared" si="172"/>
        <v>0</v>
      </c>
      <c r="W396" s="166" t="str">
        <f t="shared" si="169"/>
        <v xml:space="preserve"> </v>
      </c>
      <c r="X396" s="167">
        <f t="shared" si="173"/>
        <v>0</v>
      </c>
      <c r="Y396" s="167">
        <f t="shared" si="161"/>
        <v>0</v>
      </c>
      <c r="Z396" s="168" t="str">
        <f t="shared" si="162"/>
        <v xml:space="preserve"> </v>
      </c>
    </row>
    <row r="397" spans="1:26" hidden="1">
      <c r="A397" s="189" t="s">
        <v>298</v>
      </c>
      <c r="B397" s="190" t="s">
        <v>319</v>
      </c>
      <c r="C397" s="191" t="s">
        <v>305</v>
      </c>
      <c r="D397" s="76" t="s">
        <v>17</v>
      </c>
      <c r="E397" s="76">
        <v>12</v>
      </c>
      <c r="F397" s="261">
        <v>1750</v>
      </c>
      <c r="G397" s="261">
        <v>1860</v>
      </c>
      <c r="H397" s="194">
        <f t="shared" si="156"/>
        <v>2917.2535181999997</v>
      </c>
      <c r="I397" s="195" t="str">
        <f t="shared" si="157"/>
        <v xml:space="preserve"> </v>
      </c>
      <c r="J397" s="196">
        <f t="shared" si="158"/>
        <v>0</v>
      </c>
      <c r="K397" s="196">
        <f t="shared" si="159"/>
        <v>0</v>
      </c>
      <c r="L397" s="197" t="str">
        <f t="shared" si="170"/>
        <v xml:space="preserve"> </v>
      </c>
      <c r="M397" s="195"/>
      <c r="N397" s="196"/>
      <c r="O397" s="197"/>
      <c r="P397" s="194"/>
      <c r="Q397" s="166" t="str">
        <f t="shared" si="171"/>
        <v xml:space="preserve"> </v>
      </c>
      <c r="R397" s="167">
        <f t="shared" si="160"/>
        <v>0</v>
      </c>
      <c r="S397" s="167">
        <f t="shared" si="168"/>
        <v>0</v>
      </c>
      <c r="T397" s="93" t="str">
        <f t="shared" si="155"/>
        <v xml:space="preserve"> </v>
      </c>
      <c r="U397" s="164" t="str">
        <f t="shared" si="163"/>
        <v xml:space="preserve"> </v>
      </c>
      <c r="V397" s="165">
        <f t="shared" si="172"/>
        <v>0</v>
      </c>
      <c r="W397" s="166" t="str">
        <f t="shared" si="169"/>
        <v xml:space="preserve"> </v>
      </c>
      <c r="X397" s="167">
        <f t="shared" si="173"/>
        <v>0</v>
      </c>
      <c r="Y397" s="167">
        <f t="shared" si="161"/>
        <v>0</v>
      </c>
      <c r="Z397" s="168" t="str">
        <f t="shared" si="162"/>
        <v xml:space="preserve"> </v>
      </c>
    </row>
    <row r="398" spans="1:26" hidden="1">
      <c r="A398" s="189" t="s">
        <v>299</v>
      </c>
      <c r="B398" s="190" t="s">
        <v>319</v>
      </c>
      <c r="C398" s="191" t="s">
        <v>305</v>
      </c>
      <c r="D398" s="76" t="s">
        <v>17</v>
      </c>
      <c r="E398" s="76">
        <v>12</v>
      </c>
      <c r="F398" s="261">
        <v>350</v>
      </c>
      <c r="G398" s="261">
        <v>6</v>
      </c>
      <c r="H398" s="194">
        <f t="shared" si="156"/>
        <v>1.8820990439999998</v>
      </c>
      <c r="I398" s="195" t="str">
        <f t="shared" si="157"/>
        <v xml:space="preserve"> </v>
      </c>
      <c r="J398" s="196">
        <f t="shared" si="158"/>
        <v>0</v>
      </c>
      <c r="K398" s="196">
        <f t="shared" si="159"/>
        <v>0</v>
      </c>
      <c r="L398" s="197" t="str">
        <f t="shared" si="170"/>
        <v xml:space="preserve"> </v>
      </c>
      <c r="M398" s="195"/>
      <c r="N398" s="196"/>
      <c r="O398" s="197"/>
      <c r="P398" s="194"/>
      <c r="Q398" s="166" t="str">
        <f t="shared" si="171"/>
        <v xml:space="preserve"> </v>
      </c>
      <c r="R398" s="167">
        <f t="shared" si="160"/>
        <v>0</v>
      </c>
      <c r="S398" s="167">
        <f t="shared" si="168"/>
        <v>0</v>
      </c>
      <c r="T398" s="93" t="str">
        <f t="shared" si="155"/>
        <v xml:space="preserve"> </v>
      </c>
      <c r="U398" s="164" t="str">
        <f t="shared" si="163"/>
        <v xml:space="preserve"> </v>
      </c>
      <c r="V398" s="165">
        <f t="shared" si="172"/>
        <v>0</v>
      </c>
      <c r="W398" s="166" t="str">
        <f t="shared" si="169"/>
        <v xml:space="preserve"> </v>
      </c>
      <c r="X398" s="167">
        <f t="shared" si="173"/>
        <v>0</v>
      </c>
      <c r="Y398" s="167">
        <f t="shared" si="161"/>
        <v>0</v>
      </c>
      <c r="Z398" s="168" t="str">
        <f t="shared" si="162"/>
        <v xml:space="preserve"> </v>
      </c>
    </row>
    <row r="399" spans="1:26" hidden="1">
      <c r="A399" s="189" t="s">
        <v>300</v>
      </c>
      <c r="B399" s="190" t="s">
        <v>319</v>
      </c>
      <c r="C399" s="191" t="s">
        <v>305</v>
      </c>
      <c r="D399" s="76" t="s">
        <v>17</v>
      </c>
      <c r="E399" s="76">
        <v>12</v>
      </c>
      <c r="F399" s="261">
        <v>450</v>
      </c>
      <c r="G399" s="261">
        <v>6</v>
      </c>
      <c r="H399" s="194">
        <f t="shared" si="156"/>
        <v>2.4198416279999999</v>
      </c>
      <c r="I399" s="195" t="str">
        <f t="shared" si="157"/>
        <v xml:space="preserve"> </v>
      </c>
      <c r="J399" s="196">
        <f t="shared" si="158"/>
        <v>0</v>
      </c>
      <c r="K399" s="196">
        <f t="shared" si="159"/>
        <v>0</v>
      </c>
      <c r="L399" s="197" t="str">
        <f t="shared" si="170"/>
        <v xml:space="preserve"> </v>
      </c>
      <c r="M399" s="195"/>
      <c r="N399" s="196"/>
      <c r="O399" s="197"/>
      <c r="P399" s="194"/>
      <c r="Q399" s="166" t="str">
        <f t="shared" si="171"/>
        <v xml:space="preserve"> </v>
      </c>
      <c r="R399" s="167">
        <f t="shared" si="160"/>
        <v>0</v>
      </c>
      <c r="S399" s="167">
        <f t="shared" si="168"/>
        <v>0</v>
      </c>
      <c r="T399" s="93" t="str">
        <f t="shared" si="155"/>
        <v xml:space="preserve"> </v>
      </c>
      <c r="U399" s="164" t="str">
        <f t="shared" si="163"/>
        <v xml:space="preserve"> </v>
      </c>
      <c r="V399" s="165">
        <f t="shared" si="172"/>
        <v>0</v>
      </c>
      <c r="W399" s="166" t="str">
        <f t="shared" si="169"/>
        <v xml:space="preserve"> </v>
      </c>
      <c r="X399" s="167">
        <f t="shared" si="173"/>
        <v>0</v>
      </c>
      <c r="Y399" s="167">
        <f t="shared" si="161"/>
        <v>0</v>
      </c>
      <c r="Z399" s="168" t="str">
        <f t="shared" si="162"/>
        <v xml:space="preserve"> </v>
      </c>
    </row>
    <row r="400" spans="1:26" hidden="1">
      <c r="A400" s="189" t="s">
        <v>301</v>
      </c>
      <c r="B400" s="190" t="s">
        <v>319</v>
      </c>
      <c r="C400" s="191" t="s">
        <v>305</v>
      </c>
      <c r="D400" s="76" t="s">
        <v>17</v>
      </c>
      <c r="E400" s="76">
        <v>12</v>
      </c>
      <c r="F400" s="261">
        <v>750</v>
      </c>
      <c r="G400" s="261">
        <v>30</v>
      </c>
      <c r="H400" s="194">
        <f t="shared" si="156"/>
        <v>20.165346899999999</v>
      </c>
      <c r="I400" s="195" t="str">
        <f t="shared" si="157"/>
        <v xml:space="preserve"> </v>
      </c>
      <c r="J400" s="196">
        <f t="shared" si="158"/>
        <v>0</v>
      </c>
      <c r="K400" s="196">
        <f t="shared" si="159"/>
        <v>0</v>
      </c>
      <c r="L400" s="197" t="str">
        <f t="shared" si="170"/>
        <v xml:space="preserve"> </v>
      </c>
      <c r="M400" s="195"/>
      <c r="N400" s="196"/>
      <c r="O400" s="197"/>
      <c r="P400" s="194"/>
      <c r="Q400" s="166" t="str">
        <f t="shared" si="171"/>
        <v xml:space="preserve"> </v>
      </c>
      <c r="R400" s="167">
        <f t="shared" si="160"/>
        <v>0</v>
      </c>
      <c r="S400" s="167">
        <f t="shared" si="168"/>
        <v>0</v>
      </c>
      <c r="T400" s="93" t="str">
        <f t="shared" si="155"/>
        <v xml:space="preserve"> </v>
      </c>
      <c r="U400" s="164" t="str">
        <f t="shared" si="163"/>
        <v xml:space="preserve"> </v>
      </c>
      <c r="V400" s="165">
        <f t="shared" si="172"/>
        <v>0</v>
      </c>
      <c r="W400" s="166" t="str">
        <f t="shared" si="169"/>
        <v xml:space="preserve"> </v>
      </c>
      <c r="X400" s="167">
        <f t="shared" si="173"/>
        <v>0</v>
      </c>
      <c r="Y400" s="167">
        <f t="shared" si="161"/>
        <v>0</v>
      </c>
      <c r="Z400" s="168" t="str">
        <f t="shared" si="162"/>
        <v xml:space="preserve"> </v>
      </c>
    </row>
    <row r="401" spans="1:26" hidden="1">
      <c r="A401" s="189" t="s">
        <v>302</v>
      </c>
      <c r="B401" s="190" t="s">
        <v>319</v>
      </c>
      <c r="C401" s="191" t="s">
        <v>305</v>
      </c>
      <c r="D401" s="76" t="s">
        <v>17</v>
      </c>
      <c r="E401" s="76">
        <v>12</v>
      </c>
      <c r="F401" s="261">
        <v>900</v>
      </c>
      <c r="G401" s="261">
        <v>30</v>
      </c>
      <c r="H401" s="194">
        <f t="shared" si="156"/>
        <v>24.198416279999996</v>
      </c>
      <c r="I401" s="195" t="str">
        <f t="shared" si="157"/>
        <v xml:space="preserve"> </v>
      </c>
      <c r="J401" s="196">
        <f t="shared" si="158"/>
        <v>0</v>
      </c>
      <c r="K401" s="196">
        <f t="shared" si="159"/>
        <v>0</v>
      </c>
      <c r="L401" s="197" t="str">
        <f t="shared" si="170"/>
        <v xml:space="preserve"> </v>
      </c>
      <c r="M401" s="195"/>
      <c r="N401" s="196"/>
      <c r="O401" s="197"/>
      <c r="P401" s="194"/>
      <c r="Q401" s="166" t="str">
        <f t="shared" si="171"/>
        <v xml:space="preserve"> </v>
      </c>
      <c r="R401" s="167">
        <f t="shared" si="160"/>
        <v>0</v>
      </c>
      <c r="S401" s="167">
        <f t="shared" si="168"/>
        <v>0</v>
      </c>
      <c r="T401" s="93" t="str">
        <f t="shared" si="155"/>
        <v xml:space="preserve"> </v>
      </c>
      <c r="U401" s="164" t="str">
        <f t="shared" si="163"/>
        <v xml:space="preserve"> </v>
      </c>
      <c r="V401" s="165">
        <f t="shared" si="172"/>
        <v>0</v>
      </c>
      <c r="W401" s="166" t="str">
        <f t="shared" si="169"/>
        <v xml:space="preserve"> </v>
      </c>
      <c r="X401" s="167">
        <f t="shared" si="173"/>
        <v>0</v>
      </c>
      <c r="Y401" s="167">
        <f t="shared" si="161"/>
        <v>0</v>
      </c>
      <c r="Z401" s="168" t="str">
        <f t="shared" si="162"/>
        <v xml:space="preserve"> </v>
      </c>
    </row>
    <row r="402" spans="1:26" hidden="1">
      <c r="A402" s="189" t="s">
        <v>303</v>
      </c>
      <c r="B402" s="190" t="s">
        <v>319</v>
      </c>
      <c r="C402" s="191" t="s">
        <v>305</v>
      </c>
      <c r="D402" s="76" t="s">
        <v>17</v>
      </c>
      <c r="E402" s="76">
        <v>12</v>
      </c>
      <c r="F402" s="261">
        <v>950</v>
      </c>
      <c r="G402" s="261">
        <v>6</v>
      </c>
      <c r="H402" s="194">
        <f t="shared" si="156"/>
        <v>5.1085545479999999</v>
      </c>
      <c r="I402" s="195" t="str">
        <f t="shared" si="157"/>
        <v xml:space="preserve"> </v>
      </c>
      <c r="J402" s="196">
        <f t="shared" si="158"/>
        <v>0</v>
      </c>
      <c r="K402" s="196">
        <f t="shared" si="159"/>
        <v>0</v>
      </c>
      <c r="L402" s="197" t="str">
        <f t="shared" si="170"/>
        <v xml:space="preserve"> </v>
      </c>
      <c r="M402" s="195"/>
      <c r="N402" s="196"/>
      <c r="O402" s="197"/>
      <c r="P402" s="194"/>
      <c r="Q402" s="166" t="str">
        <f t="shared" si="171"/>
        <v xml:space="preserve"> </v>
      </c>
      <c r="R402" s="167">
        <f t="shared" si="160"/>
        <v>0</v>
      </c>
      <c r="S402" s="167">
        <f t="shared" si="168"/>
        <v>0</v>
      </c>
      <c r="T402" s="93" t="str">
        <f t="shared" si="155"/>
        <v xml:space="preserve"> </v>
      </c>
      <c r="U402" s="164" t="str">
        <f t="shared" si="163"/>
        <v xml:space="preserve"> </v>
      </c>
      <c r="V402" s="165">
        <f t="shared" si="172"/>
        <v>0</v>
      </c>
      <c r="W402" s="166" t="str">
        <f t="shared" si="169"/>
        <v xml:space="preserve"> </v>
      </c>
      <c r="X402" s="167">
        <f t="shared" si="173"/>
        <v>0</v>
      </c>
      <c r="Y402" s="167">
        <f t="shared" si="161"/>
        <v>0</v>
      </c>
      <c r="Z402" s="168" t="str">
        <f t="shared" si="162"/>
        <v xml:space="preserve"> </v>
      </c>
    </row>
    <row r="403" spans="1:26" hidden="1">
      <c r="A403" s="189" t="s">
        <v>39</v>
      </c>
      <c r="B403" s="190" t="s">
        <v>306</v>
      </c>
      <c r="C403" s="191" t="s">
        <v>307</v>
      </c>
      <c r="D403" s="76" t="s">
        <v>17</v>
      </c>
      <c r="E403" s="76">
        <v>12</v>
      </c>
      <c r="F403" s="261">
        <v>1100</v>
      </c>
      <c r="G403" s="261">
        <v>4</v>
      </c>
      <c r="H403" s="194">
        <f t="shared" si="156"/>
        <v>3.9434456159999995</v>
      </c>
      <c r="I403" s="195" t="str">
        <f t="shared" si="157"/>
        <v xml:space="preserve"> </v>
      </c>
      <c r="J403" s="196">
        <f t="shared" si="158"/>
        <v>0</v>
      </c>
      <c r="K403" s="196">
        <f t="shared" si="159"/>
        <v>0</v>
      </c>
      <c r="L403" s="197" t="str">
        <f t="shared" si="170"/>
        <v xml:space="preserve"> </v>
      </c>
      <c r="M403" s="195"/>
      <c r="N403" s="196"/>
      <c r="O403" s="197"/>
      <c r="P403" s="194"/>
      <c r="Q403" s="166" t="str">
        <f t="shared" si="171"/>
        <v xml:space="preserve"> </v>
      </c>
      <c r="R403" s="167">
        <f t="shared" si="160"/>
        <v>0</v>
      </c>
      <c r="S403" s="167">
        <f t="shared" si="168"/>
        <v>0</v>
      </c>
      <c r="T403" s="93" t="str">
        <f t="shared" si="155"/>
        <v xml:space="preserve"> </v>
      </c>
      <c r="U403" s="164" t="str">
        <f t="shared" si="163"/>
        <v xml:space="preserve"> </v>
      </c>
      <c r="V403" s="165">
        <f t="shared" si="172"/>
        <v>0</v>
      </c>
      <c r="W403" s="166" t="str">
        <f t="shared" si="169"/>
        <v xml:space="preserve"> </v>
      </c>
      <c r="X403" s="167">
        <f t="shared" si="173"/>
        <v>0</v>
      </c>
      <c r="Y403" s="167">
        <f t="shared" si="161"/>
        <v>0</v>
      </c>
      <c r="Z403" s="168" t="str">
        <f t="shared" si="162"/>
        <v xml:space="preserve"> </v>
      </c>
    </row>
    <row r="404" spans="1:26" hidden="1">
      <c r="A404" s="189" t="s">
        <v>40</v>
      </c>
      <c r="B404" s="190" t="s">
        <v>306</v>
      </c>
      <c r="C404" s="191" t="s">
        <v>307</v>
      </c>
      <c r="D404" s="76" t="s">
        <v>17</v>
      </c>
      <c r="E404" s="76">
        <v>12</v>
      </c>
      <c r="F404" s="261">
        <v>400</v>
      </c>
      <c r="G404" s="261">
        <v>1</v>
      </c>
      <c r="H404" s="194">
        <f t="shared" si="156"/>
        <v>0.35849505599999998</v>
      </c>
      <c r="I404" s="195" t="str">
        <f t="shared" si="157"/>
        <v xml:space="preserve"> </v>
      </c>
      <c r="J404" s="196">
        <f t="shared" si="158"/>
        <v>0</v>
      </c>
      <c r="K404" s="196">
        <f t="shared" si="159"/>
        <v>0</v>
      </c>
      <c r="L404" s="197" t="str">
        <f t="shared" si="170"/>
        <v xml:space="preserve"> </v>
      </c>
      <c r="M404" s="195"/>
      <c r="N404" s="196"/>
      <c r="O404" s="197"/>
      <c r="P404" s="194"/>
      <c r="Q404" s="166" t="str">
        <f t="shared" si="171"/>
        <v xml:space="preserve"> </v>
      </c>
      <c r="R404" s="167">
        <f t="shared" si="160"/>
        <v>0</v>
      </c>
      <c r="S404" s="167">
        <f t="shared" si="168"/>
        <v>0</v>
      </c>
      <c r="T404" s="93" t="str">
        <f t="shared" si="155"/>
        <v xml:space="preserve"> </v>
      </c>
      <c r="U404" s="164" t="str">
        <f t="shared" si="163"/>
        <v xml:space="preserve"> </v>
      </c>
      <c r="V404" s="165">
        <f t="shared" si="172"/>
        <v>0</v>
      </c>
      <c r="W404" s="166" t="str">
        <f t="shared" si="169"/>
        <v xml:space="preserve"> </v>
      </c>
      <c r="X404" s="167">
        <f t="shared" si="173"/>
        <v>0</v>
      </c>
      <c r="Y404" s="167">
        <f t="shared" si="161"/>
        <v>0</v>
      </c>
      <c r="Z404" s="168" t="str">
        <f t="shared" si="162"/>
        <v xml:space="preserve"> </v>
      </c>
    </row>
    <row r="405" spans="1:26" hidden="1">
      <c r="A405" s="189" t="s">
        <v>49</v>
      </c>
      <c r="B405" s="190" t="s">
        <v>306</v>
      </c>
      <c r="C405" s="191" t="s">
        <v>307</v>
      </c>
      <c r="D405" s="76" t="s">
        <v>17</v>
      </c>
      <c r="E405" s="76">
        <v>12</v>
      </c>
      <c r="F405" s="261">
        <v>450</v>
      </c>
      <c r="G405" s="261">
        <v>2</v>
      </c>
      <c r="H405" s="194">
        <f t="shared" si="156"/>
        <v>0.8066138759999999</v>
      </c>
      <c r="I405" s="195" t="str">
        <f t="shared" si="157"/>
        <v xml:space="preserve"> </v>
      </c>
      <c r="J405" s="196">
        <f t="shared" si="158"/>
        <v>0</v>
      </c>
      <c r="K405" s="196">
        <f t="shared" si="159"/>
        <v>0</v>
      </c>
      <c r="L405" s="197" t="str">
        <f t="shared" si="170"/>
        <v xml:space="preserve"> </v>
      </c>
      <c r="M405" s="195"/>
      <c r="N405" s="196"/>
      <c r="O405" s="197"/>
      <c r="P405" s="194"/>
      <c r="Q405" s="166" t="str">
        <f t="shared" si="171"/>
        <v xml:space="preserve"> </v>
      </c>
      <c r="R405" s="167">
        <f t="shared" si="160"/>
        <v>0</v>
      </c>
      <c r="S405" s="167">
        <f t="shared" si="168"/>
        <v>0</v>
      </c>
      <c r="T405" s="93" t="str">
        <f t="shared" ref="T405:T468" si="174">IF(R405&gt;0,$E405*$E405*R405*3.14/4*0.00000785*S405," ")</f>
        <v xml:space="preserve"> </v>
      </c>
      <c r="U405" s="164" t="str">
        <f t="shared" si="163"/>
        <v xml:space="preserve"> </v>
      </c>
      <c r="V405" s="165">
        <f t="shared" si="172"/>
        <v>0</v>
      </c>
      <c r="W405" s="166" t="str">
        <f t="shared" si="169"/>
        <v xml:space="preserve"> </v>
      </c>
      <c r="X405" s="167">
        <f t="shared" si="173"/>
        <v>0</v>
      </c>
      <c r="Y405" s="167">
        <f t="shared" si="161"/>
        <v>0</v>
      </c>
      <c r="Z405" s="168" t="str">
        <f t="shared" si="162"/>
        <v xml:space="preserve"> </v>
      </c>
    </row>
    <row r="406" spans="1:26" hidden="1">
      <c r="A406" s="189" t="s">
        <v>50</v>
      </c>
      <c r="B406" s="190" t="s">
        <v>306</v>
      </c>
      <c r="C406" s="191" t="s">
        <v>307</v>
      </c>
      <c r="D406" s="76" t="s">
        <v>17</v>
      </c>
      <c r="E406" s="76">
        <v>12</v>
      </c>
      <c r="F406" s="261">
        <v>500</v>
      </c>
      <c r="G406" s="261">
        <v>3</v>
      </c>
      <c r="H406" s="194">
        <f t="shared" si="156"/>
        <v>1.34435646</v>
      </c>
      <c r="I406" s="195" t="str">
        <f t="shared" si="157"/>
        <v xml:space="preserve"> </v>
      </c>
      <c r="J406" s="196">
        <f t="shared" si="158"/>
        <v>0</v>
      </c>
      <c r="K406" s="196">
        <f t="shared" si="159"/>
        <v>0</v>
      </c>
      <c r="L406" s="197" t="str">
        <f t="shared" ref="L406:L437" si="175">IF(J406&gt;0,$E406*$E406*J406*3.14/4*0.00000785*K406," ")</f>
        <v xml:space="preserve"> </v>
      </c>
      <c r="M406" s="195"/>
      <c r="N406" s="196"/>
      <c r="O406" s="197"/>
      <c r="P406" s="194"/>
      <c r="Q406" s="166" t="str">
        <f t="shared" ref="Q406:Q437" si="176">IF(R406&gt;0,E406," ")</f>
        <v xml:space="preserve"> </v>
      </c>
      <c r="R406" s="167">
        <f t="shared" si="160"/>
        <v>0</v>
      </c>
      <c r="S406" s="167">
        <f t="shared" si="168"/>
        <v>0</v>
      </c>
      <c r="T406" s="93" t="str">
        <f t="shared" si="174"/>
        <v xml:space="preserve"> </v>
      </c>
      <c r="U406" s="164" t="str">
        <f t="shared" si="163"/>
        <v xml:space="preserve"> </v>
      </c>
      <c r="V406" s="165">
        <f t="shared" ref="V406:V437" si="177">IF($E406=25,IF(J406&gt;0, INT(J406/787)*K406,0),IF($E406=20,IF(J406&gt;0, INT(J406/600)*K406,0),IF($E406=16,IF(J406&gt;0, INT(J406/475)*K406,0),0)))</f>
        <v>0</v>
      </c>
      <c r="W406" s="166" t="str">
        <f t="shared" si="169"/>
        <v xml:space="preserve"> </v>
      </c>
      <c r="X406" s="167">
        <f t="shared" si="173"/>
        <v>0</v>
      </c>
      <c r="Y406" s="167">
        <f t="shared" si="161"/>
        <v>0</v>
      </c>
      <c r="Z406" s="168" t="str">
        <f t="shared" si="162"/>
        <v xml:space="preserve"> </v>
      </c>
    </row>
    <row r="407" spans="1:26" hidden="1">
      <c r="A407" s="189" t="s">
        <v>39</v>
      </c>
      <c r="B407" s="190" t="s">
        <v>313</v>
      </c>
      <c r="C407" s="191" t="s">
        <v>314</v>
      </c>
      <c r="D407" s="76" t="s">
        <v>17</v>
      </c>
      <c r="E407" s="76">
        <v>12</v>
      </c>
      <c r="F407" s="261">
        <v>1050</v>
      </c>
      <c r="G407" s="261">
        <v>56</v>
      </c>
      <c r="H407" s="194">
        <f t="shared" si="156"/>
        <v>52.698773231999994</v>
      </c>
      <c r="I407" s="195" t="str">
        <f t="shared" si="157"/>
        <v xml:space="preserve"> </v>
      </c>
      <c r="J407" s="196">
        <f t="shared" si="158"/>
        <v>0</v>
      </c>
      <c r="K407" s="196">
        <f t="shared" si="159"/>
        <v>0</v>
      </c>
      <c r="L407" s="197" t="str">
        <f t="shared" si="175"/>
        <v xml:space="preserve"> </v>
      </c>
      <c r="M407" s="195"/>
      <c r="N407" s="196"/>
      <c r="O407" s="197"/>
      <c r="P407" s="194"/>
      <c r="Q407" s="166" t="str">
        <f t="shared" si="176"/>
        <v xml:space="preserve"> </v>
      </c>
      <c r="R407" s="167">
        <f t="shared" si="160"/>
        <v>0</v>
      </c>
      <c r="S407" s="167">
        <f t="shared" si="168"/>
        <v>0</v>
      </c>
      <c r="T407" s="93" t="str">
        <f t="shared" si="174"/>
        <v xml:space="preserve"> </v>
      </c>
      <c r="U407" s="164" t="str">
        <f t="shared" si="163"/>
        <v xml:space="preserve"> </v>
      </c>
      <c r="V407" s="165">
        <f t="shared" si="177"/>
        <v>0</v>
      </c>
      <c r="W407" s="166" t="str">
        <f t="shared" si="169"/>
        <v xml:space="preserve"> </v>
      </c>
      <c r="X407" s="167">
        <f t="shared" si="173"/>
        <v>0</v>
      </c>
      <c r="Y407" s="167">
        <f t="shared" si="161"/>
        <v>0</v>
      </c>
      <c r="Z407" s="168" t="str">
        <f t="shared" si="162"/>
        <v xml:space="preserve"> </v>
      </c>
    </row>
    <row r="408" spans="1:26" hidden="1">
      <c r="A408" s="189" t="s">
        <v>40</v>
      </c>
      <c r="B408" s="190" t="s">
        <v>313</v>
      </c>
      <c r="C408" s="191" t="s">
        <v>314</v>
      </c>
      <c r="D408" s="76" t="s">
        <v>17</v>
      </c>
      <c r="E408" s="76">
        <v>12</v>
      </c>
      <c r="F408" s="261">
        <v>1100</v>
      </c>
      <c r="G408" s="261">
        <v>4</v>
      </c>
      <c r="H408" s="194">
        <f t="shared" si="156"/>
        <v>3.9434456159999995</v>
      </c>
      <c r="I408" s="195" t="str">
        <f t="shared" si="157"/>
        <v xml:space="preserve"> </v>
      </c>
      <c r="J408" s="196">
        <f t="shared" si="158"/>
        <v>0</v>
      </c>
      <c r="K408" s="196">
        <f t="shared" si="159"/>
        <v>0</v>
      </c>
      <c r="L408" s="197" t="str">
        <f t="shared" si="175"/>
        <v xml:space="preserve"> </v>
      </c>
      <c r="M408" s="195"/>
      <c r="N408" s="196"/>
      <c r="O408" s="197"/>
      <c r="P408" s="194"/>
      <c r="Q408" s="166" t="str">
        <f t="shared" si="176"/>
        <v xml:space="preserve"> </v>
      </c>
      <c r="R408" s="167">
        <f t="shared" si="160"/>
        <v>0</v>
      </c>
      <c r="S408" s="167">
        <f t="shared" si="168"/>
        <v>0</v>
      </c>
      <c r="T408" s="93" t="str">
        <f t="shared" si="174"/>
        <v xml:space="preserve"> </v>
      </c>
      <c r="U408" s="164" t="str">
        <f t="shared" si="163"/>
        <v xml:space="preserve"> </v>
      </c>
      <c r="V408" s="165">
        <f t="shared" si="177"/>
        <v>0</v>
      </c>
      <c r="W408" s="166" t="str">
        <f t="shared" si="169"/>
        <v xml:space="preserve"> </v>
      </c>
      <c r="X408" s="167">
        <f t="shared" si="173"/>
        <v>0</v>
      </c>
      <c r="Y408" s="167">
        <f t="shared" si="161"/>
        <v>0</v>
      </c>
      <c r="Z408" s="168" t="str">
        <f t="shared" si="162"/>
        <v xml:space="preserve"> </v>
      </c>
    </row>
    <row r="409" spans="1:26" hidden="1">
      <c r="A409" s="189" t="s">
        <v>49</v>
      </c>
      <c r="B409" s="190" t="s">
        <v>320</v>
      </c>
      <c r="C409" s="191" t="s">
        <v>314</v>
      </c>
      <c r="D409" s="76" t="s">
        <v>17</v>
      </c>
      <c r="E409" s="76">
        <v>12</v>
      </c>
      <c r="F409" s="261">
        <v>1200</v>
      </c>
      <c r="G409" s="261">
        <v>52</v>
      </c>
      <c r="H409" s="194">
        <f t="shared" si="156"/>
        <v>55.925228735999994</v>
      </c>
      <c r="I409" s="195" t="str">
        <f t="shared" si="157"/>
        <v xml:space="preserve"> </v>
      </c>
      <c r="J409" s="196">
        <f t="shared" si="158"/>
        <v>0</v>
      </c>
      <c r="K409" s="196">
        <f t="shared" si="159"/>
        <v>0</v>
      </c>
      <c r="L409" s="197" t="str">
        <f t="shared" si="175"/>
        <v xml:space="preserve"> </v>
      </c>
      <c r="M409" s="195"/>
      <c r="N409" s="196"/>
      <c r="O409" s="197"/>
      <c r="P409" s="194"/>
      <c r="Q409" s="166" t="str">
        <f t="shared" si="176"/>
        <v xml:space="preserve"> </v>
      </c>
      <c r="R409" s="167">
        <f t="shared" si="160"/>
        <v>0</v>
      </c>
      <c r="S409" s="167">
        <f t="shared" si="168"/>
        <v>0</v>
      </c>
      <c r="T409" s="93" t="str">
        <f t="shared" si="174"/>
        <v xml:space="preserve"> </v>
      </c>
      <c r="U409" s="164" t="str">
        <f t="shared" si="163"/>
        <v xml:space="preserve"> </v>
      </c>
      <c r="V409" s="165">
        <f t="shared" si="177"/>
        <v>0</v>
      </c>
      <c r="W409" s="166" t="str">
        <f t="shared" si="169"/>
        <v xml:space="preserve"> </v>
      </c>
      <c r="X409" s="167">
        <f t="shared" si="173"/>
        <v>0</v>
      </c>
      <c r="Y409" s="167">
        <f t="shared" si="161"/>
        <v>0</v>
      </c>
      <c r="Z409" s="168" t="str">
        <f t="shared" si="162"/>
        <v xml:space="preserve"> </v>
      </c>
    </row>
    <row r="410" spans="1:26" hidden="1">
      <c r="A410" s="189" t="s">
        <v>50</v>
      </c>
      <c r="B410" s="190" t="s">
        <v>320</v>
      </c>
      <c r="C410" s="191" t="s">
        <v>314</v>
      </c>
      <c r="D410" s="76" t="s">
        <v>17</v>
      </c>
      <c r="E410" s="76">
        <v>12</v>
      </c>
      <c r="F410" s="261">
        <v>1450</v>
      </c>
      <c r="G410" s="261">
        <v>8</v>
      </c>
      <c r="H410" s="194">
        <f t="shared" si="156"/>
        <v>10.396356623999999</v>
      </c>
      <c r="I410" s="195" t="str">
        <f t="shared" si="157"/>
        <v xml:space="preserve"> </v>
      </c>
      <c r="J410" s="196">
        <f t="shared" si="158"/>
        <v>0</v>
      </c>
      <c r="K410" s="196">
        <f t="shared" si="159"/>
        <v>0</v>
      </c>
      <c r="L410" s="197" t="str">
        <f t="shared" si="175"/>
        <v xml:space="preserve"> </v>
      </c>
      <c r="M410" s="195"/>
      <c r="N410" s="196"/>
      <c r="O410" s="197"/>
      <c r="P410" s="194"/>
      <c r="Q410" s="166" t="str">
        <f t="shared" si="176"/>
        <v xml:space="preserve"> </v>
      </c>
      <c r="R410" s="167">
        <f t="shared" si="160"/>
        <v>0</v>
      </c>
      <c r="S410" s="167">
        <f t="shared" si="168"/>
        <v>0</v>
      </c>
      <c r="T410" s="93" t="str">
        <f t="shared" si="174"/>
        <v xml:space="preserve"> </v>
      </c>
      <c r="U410" s="164" t="str">
        <f t="shared" si="163"/>
        <v xml:space="preserve"> </v>
      </c>
      <c r="V410" s="165">
        <f t="shared" si="177"/>
        <v>0</v>
      </c>
      <c r="W410" s="166" t="str">
        <f t="shared" si="169"/>
        <v xml:space="preserve"> </v>
      </c>
      <c r="X410" s="167">
        <f t="shared" si="173"/>
        <v>0</v>
      </c>
      <c r="Y410" s="167">
        <f t="shared" si="161"/>
        <v>0</v>
      </c>
      <c r="Z410" s="168" t="str">
        <f t="shared" si="162"/>
        <v xml:space="preserve"> </v>
      </c>
    </row>
    <row r="411" spans="1:26" hidden="1">
      <c r="A411" s="189" t="s">
        <v>51</v>
      </c>
      <c r="B411" s="190" t="s">
        <v>320</v>
      </c>
      <c r="C411" s="191" t="s">
        <v>314</v>
      </c>
      <c r="D411" s="76" t="s">
        <v>17</v>
      </c>
      <c r="E411" s="76">
        <v>12</v>
      </c>
      <c r="F411" s="261">
        <v>1600</v>
      </c>
      <c r="G411" s="261">
        <v>950</v>
      </c>
      <c r="H411" s="194">
        <f t="shared" si="156"/>
        <v>1362.2812127999998</v>
      </c>
      <c r="I411" s="195" t="str">
        <f t="shared" si="157"/>
        <v xml:space="preserve"> </v>
      </c>
      <c r="J411" s="196">
        <f t="shared" si="158"/>
        <v>0</v>
      </c>
      <c r="K411" s="196">
        <f t="shared" si="159"/>
        <v>0</v>
      </c>
      <c r="L411" s="197" t="str">
        <f t="shared" si="175"/>
        <v xml:space="preserve"> </v>
      </c>
      <c r="M411" s="195"/>
      <c r="N411" s="196"/>
      <c r="O411" s="197"/>
      <c r="P411" s="194"/>
      <c r="Q411" s="166" t="str">
        <f t="shared" si="176"/>
        <v xml:space="preserve"> </v>
      </c>
      <c r="R411" s="167">
        <f t="shared" si="160"/>
        <v>0</v>
      </c>
      <c r="S411" s="167">
        <f t="shared" si="168"/>
        <v>0</v>
      </c>
      <c r="T411" s="93" t="str">
        <f t="shared" si="174"/>
        <v xml:space="preserve"> </v>
      </c>
      <c r="U411" s="164" t="str">
        <f t="shared" si="163"/>
        <v xml:space="preserve"> </v>
      </c>
      <c r="V411" s="165">
        <f t="shared" si="177"/>
        <v>0</v>
      </c>
      <c r="W411" s="166" t="str">
        <f t="shared" si="169"/>
        <v xml:space="preserve"> </v>
      </c>
      <c r="X411" s="167">
        <f t="shared" si="173"/>
        <v>0</v>
      </c>
      <c r="Y411" s="167">
        <f t="shared" si="161"/>
        <v>0</v>
      </c>
      <c r="Z411" s="168" t="str">
        <f t="shared" si="162"/>
        <v xml:space="preserve"> </v>
      </c>
    </row>
    <row r="412" spans="1:26" hidden="1">
      <c r="A412" s="189" t="s">
        <v>52</v>
      </c>
      <c r="B412" s="190" t="s">
        <v>320</v>
      </c>
      <c r="C412" s="191" t="s">
        <v>314</v>
      </c>
      <c r="D412" s="76" t="s">
        <v>17</v>
      </c>
      <c r="E412" s="76">
        <v>12</v>
      </c>
      <c r="F412" s="261">
        <v>750</v>
      </c>
      <c r="G412" s="261">
        <v>52</v>
      </c>
      <c r="H412" s="194">
        <f t="shared" si="156"/>
        <v>34.953267960000005</v>
      </c>
      <c r="I412" s="195" t="str">
        <f t="shared" si="157"/>
        <v xml:space="preserve"> </v>
      </c>
      <c r="J412" s="196">
        <f t="shared" si="158"/>
        <v>0</v>
      </c>
      <c r="K412" s="196">
        <f t="shared" si="159"/>
        <v>0</v>
      </c>
      <c r="L412" s="197" t="str">
        <f t="shared" si="175"/>
        <v xml:space="preserve"> </v>
      </c>
      <c r="M412" s="195"/>
      <c r="N412" s="196"/>
      <c r="O412" s="197"/>
      <c r="P412" s="194"/>
      <c r="Q412" s="166" t="str">
        <f t="shared" si="176"/>
        <v xml:space="preserve"> </v>
      </c>
      <c r="R412" s="167">
        <f t="shared" si="160"/>
        <v>0</v>
      </c>
      <c r="S412" s="167">
        <f t="shared" si="168"/>
        <v>0</v>
      </c>
      <c r="T412" s="93" t="str">
        <f t="shared" si="174"/>
        <v xml:space="preserve"> </v>
      </c>
      <c r="U412" s="164" t="str">
        <f t="shared" si="163"/>
        <v xml:space="preserve"> </v>
      </c>
      <c r="V412" s="165">
        <f t="shared" si="177"/>
        <v>0</v>
      </c>
      <c r="W412" s="166" t="str">
        <f t="shared" si="169"/>
        <v xml:space="preserve"> </v>
      </c>
      <c r="X412" s="167">
        <f t="shared" si="173"/>
        <v>0</v>
      </c>
      <c r="Y412" s="167">
        <f t="shared" si="161"/>
        <v>0</v>
      </c>
      <c r="Z412" s="168" t="str">
        <f t="shared" si="162"/>
        <v xml:space="preserve"> </v>
      </c>
    </row>
    <row r="413" spans="1:26" hidden="1">
      <c r="A413" s="189" t="s">
        <v>53</v>
      </c>
      <c r="B413" s="190" t="s">
        <v>320</v>
      </c>
      <c r="C413" s="191" t="s">
        <v>314</v>
      </c>
      <c r="D413" s="76" t="s">
        <v>17</v>
      </c>
      <c r="E413" s="76">
        <v>12</v>
      </c>
      <c r="F413" s="261">
        <v>850</v>
      </c>
      <c r="G413" s="261">
        <v>24</v>
      </c>
      <c r="H413" s="194">
        <f t="shared" si="156"/>
        <v>18.283247855999996</v>
      </c>
      <c r="I413" s="195" t="str">
        <f t="shared" si="157"/>
        <v xml:space="preserve"> </v>
      </c>
      <c r="J413" s="196">
        <f t="shared" si="158"/>
        <v>0</v>
      </c>
      <c r="K413" s="196">
        <f t="shared" si="159"/>
        <v>0</v>
      </c>
      <c r="L413" s="197" t="str">
        <f t="shared" si="175"/>
        <v xml:space="preserve"> </v>
      </c>
      <c r="M413" s="195"/>
      <c r="N413" s="196"/>
      <c r="O413" s="197"/>
      <c r="P413" s="194"/>
      <c r="Q413" s="166" t="str">
        <f t="shared" si="176"/>
        <v xml:space="preserve"> </v>
      </c>
      <c r="R413" s="167">
        <f t="shared" si="160"/>
        <v>0</v>
      </c>
      <c r="S413" s="167">
        <f t="shared" si="168"/>
        <v>0</v>
      </c>
      <c r="T413" s="93" t="str">
        <f t="shared" si="174"/>
        <v xml:space="preserve"> </v>
      </c>
      <c r="U413" s="164" t="str">
        <f t="shared" si="163"/>
        <v xml:space="preserve"> </v>
      </c>
      <c r="V413" s="165">
        <f t="shared" si="177"/>
        <v>0</v>
      </c>
      <c r="W413" s="166" t="str">
        <f t="shared" si="169"/>
        <v xml:space="preserve"> </v>
      </c>
      <c r="X413" s="167">
        <f t="shared" si="173"/>
        <v>0</v>
      </c>
      <c r="Y413" s="167">
        <f t="shared" si="161"/>
        <v>0</v>
      </c>
      <c r="Z413" s="168" t="str">
        <f t="shared" si="162"/>
        <v xml:space="preserve"> </v>
      </c>
    </row>
    <row r="414" spans="1:26" hidden="1">
      <c r="A414" s="189" t="s">
        <v>296</v>
      </c>
      <c r="B414" s="190" t="s">
        <v>320</v>
      </c>
      <c r="C414" s="191" t="s">
        <v>314</v>
      </c>
      <c r="D414" s="76" t="s">
        <v>17</v>
      </c>
      <c r="E414" s="76">
        <v>12</v>
      </c>
      <c r="F414" s="261">
        <v>2000</v>
      </c>
      <c r="G414" s="261">
        <v>4</v>
      </c>
      <c r="H414" s="194">
        <f t="shared" si="156"/>
        <v>7.1699011199999996</v>
      </c>
      <c r="I414" s="195" t="str">
        <f t="shared" si="157"/>
        <v xml:space="preserve"> </v>
      </c>
      <c r="J414" s="196">
        <f t="shared" si="158"/>
        <v>0</v>
      </c>
      <c r="K414" s="196">
        <f t="shared" si="159"/>
        <v>0</v>
      </c>
      <c r="L414" s="197" t="str">
        <f t="shared" si="175"/>
        <v xml:space="preserve"> </v>
      </c>
      <c r="M414" s="195"/>
      <c r="N414" s="196"/>
      <c r="O414" s="197"/>
      <c r="P414" s="194"/>
      <c r="Q414" s="166" t="str">
        <f t="shared" si="176"/>
        <v xml:space="preserve"> </v>
      </c>
      <c r="R414" s="167">
        <f t="shared" si="160"/>
        <v>0</v>
      </c>
      <c r="S414" s="167">
        <f t="shared" si="168"/>
        <v>0</v>
      </c>
      <c r="T414" s="93" t="str">
        <f t="shared" si="174"/>
        <v xml:space="preserve"> </v>
      </c>
      <c r="U414" s="164" t="str">
        <f t="shared" si="163"/>
        <v xml:space="preserve"> </v>
      </c>
      <c r="V414" s="165">
        <f t="shared" si="177"/>
        <v>0</v>
      </c>
      <c r="W414" s="166" t="str">
        <f t="shared" si="169"/>
        <v xml:space="preserve"> </v>
      </c>
      <c r="X414" s="167">
        <f t="shared" si="173"/>
        <v>0</v>
      </c>
      <c r="Y414" s="167">
        <f t="shared" si="161"/>
        <v>0</v>
      </c>
      <c r="Z414" s="168" t="str">
        <f t="shared" si="162"/>
        <v xml:space="preserve"> </v>
      </c>
    </row>
    <row r="415" spans="1:26" hidden="1">
      <c r="A415" s="189" t="s">
        <v>297</v>
      </c>
      <c r="B415" s="190" t="s">
        <v>320</v>
      </c>
      <c r="C415" s="191" t="s">
        <v>314</v>
      </c>
      <c r="D415" s="76" t="s">
        <v>17</v>
      </c>
      <c r="E415" s="76">
        <v>12</v>
      </c>
      <c r="F415" s="261">
        <v>2500</v>
      </c>
      <c r="G415" s="261">
        <v>12</v>
      </c>
      <c r="H415" s="194">
        <f t="shared" si="156"/>
        <v>26.887129199999997</v>
      </c>
      <c r="I415" s="195" t="str">
        <f t="shared" si="157"/>
        <v xml:space="preserve"> </v>
      </c>
      <c r="J415" s="196">
        <f t="shared" si="158"/>
        <v>0</v>
      </c>
      <c r="K415" s="196">
        <f t="shared" si="159"/>
        <v>0</v>
      </c>
      <c r="L415" s="197" t="str">
        <f t="shared" si="175"/>
        <v xml:space="preserve"> </v>
      </c>
      <c r="M415" s="195"/>
      <c r="N415" s="196"/>
      <c r="O415" s="197"/>
      <c r="P415" s="194"/>
      <c r="Q415" s="166" t="str">
        <f t="shared" si="176"/>
        <v xml:space="preserve"> </v>
      </c>
      <c r="R415" s="167">
        <f t="shared" si="160"/>
        <v>0</v>
      </c>
      <c r="S415" s="167">
        <f t="shared" si="168"/>
        <v>0</v>
      </c>
      <c r="T415" s="93" t="str">
        <f t="shared" si="174"/>
        <v xml:space="preserve"> </v>
      </c>
      <c r="U415" s="164" t="str">
        <f t="shared" si="163"/>
        <v xml:space="preserve"> </v>
      </c>
      <c r="V415" s="165">
        <f t="shared" si="177"/>
        <v>0</v>
      </c>
      <c r="W415" s="166" t="str">
        <f t="shared" si="169"/>
        <v xml:space="preserve"> </v>
      </c>
      <c r="X415" s="167">
        <f t="shared" si="173"/>
        <v>0</v>
      </c>
      <c r="Y415" s="167">
        <f t="shared" si="161"/>
        <v>0</v>
      </c>
      <c r="Z415" s="168" t="str">
        <f t="shared" si="162"/>
        <v xml:space="preserve"> </v>
      </c>
    </row>
    <row r="416" spans="1:26">
      <c r="A416" s="189" t="s">
        <v>298</v>
      </c>
      <c r="B416" s="190" t="s">
        <v>320</v>
      </c>
      <c r="C416" s="191" t="s">
        <v>314</v>
      </c>
      <c r="D416" s="76" t="s">
        <v>17</v>
      </c>
      <c r="E416" s="76">
        <v>16</v>
      </c>
      <c r="F416" s="287">
        <v>6300</v>
      </c>
      <c r="G416" s="261">
        <v>4</v>
      </c>
      <c r="H416" s="194">
        <f t="shared" si="156"/>
        <v>40.151446271999994</v>
      </c>
      <c r="I416" s="195">
        <f t="shared" si="157"/>
        <v>16</v>
      </c>
      <c r="J416" s="273">
        <f t="shared" si="158"/>
        <v>5700</v>
      </c>
      <c r="K416" s="273">
        <f t="shared" si="159"/>
        <v>4</v>
      </c>
      <c r="L416" s="197">
        <f t="shared" si="175"/>
        <v>35.967820799999998</v>
      </c>
      <c r="M416" s="195"/>
      <c r="N416" s="196"/>
      <c r="O416" s="197"/>
      <c r="P416" s="194"/>
      <c r="Q416" s="166" t="str">
        <f t="shared" si="176"/>
        <v xml:space="preserve"> </v>
      </c>
      <c r="R416" s="167">
        <f t="shared" si="160"/>
        <v>0</v>
      </c>
      <c r="S416" s="167">
        <f t="shared" si="168"/>
        <v>0</v>
      </c>
      <c r="T416" s="93" t="str">
        <f t="shared" si="174"/>
        <v xml:space="preserve"> </v>
      </c>
      <c r="U416" s="164">
        <f t="shared" si="163"/>
        <v>16</v>
      </c>
      <c r="V416" s="165">
        <f t="shared" si="177"/>
        <v>48</v>
      </c>
      <c r="W416" s="166" t="str">
        <f t="shared" si="169"/>
        <v xml:space="preserve"> </v>
      </c>
      <c r="X416" s="167">
        <f t="shared" si="173"/>
        <v>0</v>
      </c>
      <c r="Y416" s="167">
        <f t="shared" si="161"/>
        <v>0</v>
      </c>
      <c r="Z416" s="168" t="str">
        <f t="shared" si="162"/>
        <v xml:space="preserve"> </v>
      </c>
    </row>
    <row r="417" spans="1:26">
      <c r="A417" s="189" t="s">
        <v>299</v>
      </c>
      <c r="B417" s="190" t="s">
        <v>320</v>
      </c>
      <c r="C417" s="191" t="s">
        <v>314</v>
      </c>
      <c r="D417" s="76" t="s">
        <v>17</v>
      </c>
      <c r="E417" s="76">
        <v>16</v>
      </c>
      <c r="F417" s="287">
        <v>7850</v>
      </c>
      <c r="G417" s="261">
        <v>12</v>
      </c>
      <c r="H417" s="194">
        <f t="shared" si="156"/>
        <v>150.08993011199999</v>
      </c>
      <c r="I417" s="195">
        <f t="shared" si="157"/>
        <v>16</v>
      </c>
      <c r="J417" s="196">
        <f t="shared" si="158"/>
        <v>4150</v>
      </c>
      <c r="K417" s="196">
        <f t="shared" si="159"/>
        <v>12</v>
      </c>
      <c r="L417" s="197">
        <f t="shared" si="175"/>
        <v>78.56129279999999</v>
      </c>
      <c r="M417" s="195"/>
      <c r="N417" s="196"/>
      <c r="O417" s="197"/>
      <c r="P417" s="194"/>
      <c r="Q417" s="166" t="str">
        <f t="shared" si="176"/>
        <v xml:space="preserve"> </v>
      </c>
      <c r="R417" s="167">
        <f t="shared" si="160"/>
        <v>0</v>
      </c>
      <c r="S417" s="167">
        <f t="shared" si="168"/>
        <v>0</v>
      </c>
      <c r="T417" s="93" t="str">
        <f t="shared" si="174"/>
        <v xml:space="preserve"> </v>
      </c>
      <c r="U417" s="164">
        <f t="shared" si="163"/>
        <v>16</v>
      </c>
      <c r="V417" s="165">
        <f t="shared" si="177"/>
        <v>96</v>
      </c>
      <c r="W417" s="166">
        <f t="shared" si="169"/>
        <v>16</v>
      </c>
      <c r="X417" s="167">
        <f t="shared" si="173"/>
        <v>350</v>
      </c>
      <c r="Y417" s="167">
        <f t="shared" si="161"/>
        <v>12</v>
      </c>
      <c r="Z417" s="168">
        <f t="shared" si="162"/>
        <v>6.6256512000000001</v>
      </c>
    </row>
    <row r="418" spans="1:26">
      <c r="A418" s="189" t="s">
        <v>300</v>
      </c>
      <c r="B418" s="190" t="s">
        <v>320</v>
      </c>
      <c r="C418" s="191" t="s">
        <v>314</v>
      </c>
      <c r="D418" s="76" t="s">
        <v>17</v>
      </c>
      <c r="E418" s="76">
        <v>16</v>
      </c>
      <c r="F418" s="287">
        <v>8300</v>
      </c>
      <c r="G418" s="261">
        <v>24</v>
      </c>
      <c r="H418" s="194">
        <f t="shared" ref="H418:H481" si="178">E418*E418*F418*3.14/4*0.00000785*G418*1.01</f>
        <v>317.38762291199998</v>
      </c>
      <c r="I418" s="195">
        <f t="shared" ref="I418:I481" si="179">IF(J418&gt;0,$E418," ")</f>
        <v>16</v>
      </c>
      <c r="J418" s="196">
        <f t="shared" si="158"/>
        <v>3700</v>
      </c>
      <c r="K418" s="196">
        <f t="shared" ref="K418:K481" si="180">IF(J418&gt;0,G418,0)</f>
        <v>24</v>
      </c>
      <c r="L418" s="197">
        <f t="shared" si="175"/>
        <v>140.08519680000001</v>
      </c>
      <c r="M418" s="195"/>
      <c r="N418" s="196"/>
      <c r="O418" s="197"/>
      <c r="P418" s="194"/>
      <c r="Q418" s="166" t="str">
        <f t="shared" si="176"/>
        <v xml:space="preserve"> </v>
      </c>
      <c r="R418" s="167">
        <f t="shared" si="160"/>
        <v>0</v>
      </c>
      <c r="S418" s="167">
        <f t="shared" si="168"/>
        <v>0</v>
      </c>
      <c r="T418" s="93" t="str">
        <f t="shared" si="174"/>
        <v xml:space="preserve"> </v>
      </c>
      <c r="U418" s="164">
        <f t="shared" si="163"/>
        <v>16</v>
      </c>
      <c r="V418" s="165">
        <f t="shared" si="177"/>
        <v>168</v>
      </c>
      <c r="W418" s="166">
        <f t="shared" si="169"/>
        <v>16</v>
      </c>
      <c r="X418" s="167">
        <f t="shared" si="173"/>
        <v>375</v>
      </c>
      <c r="Y418" s="167">
        <f t="shared" ref="Y418:Y481" si="181">IF(X418&gt;0,K418+S418,0)</f>
        <v>24</v>
      </c>
      <c r="Z418" s="168">
        <f t="shared" ref="Z418:Z481" si="182">IF(X418&gt;0,$E418*$E418*X418*3.14/4*0.00000785*Y418," ")</f>
        <v>14.197824000000001</v>
      </c>
    </row>
    <row r="419" spans="1:26">
      <c r="A419" s="189" t="s">
        <v>301</v>
      </c>
      <c r="B419" s="190" t="s">
        <v>320</v>
      </c>
      <c r="C419" s="191" t="s">
        <v>314</v>
      </c>
      <c r="D419" s="76" t="s">
        <v>17</v>
      </c>
      <c r="E419" s="76">
        <v>16</v>
      </c>
      <c r="F419" s="287">
        <v>8550</v>
      </c>
      <c r="G419" s="261">
        <v>8</v>
      </c>
      <c r="H419" s="194">
        <f t="shared" si="178"/>
        <v>108.982497024</v>
      </c>
      <c r="I419" s="195">
        <f t="shared" si="179"/>
        <v>16</v>
      </c>
      <c r="J419" s="196">
        <f t="shared" si="158"/>
        <v>3450</v>
      </c>
      <c r="K419" s="196">
        <f t="shared" si="180"/>
        <v>8</v>
      </c>
      <c r="L419" s="197">
        <f t="shared" si="175"/>
        <v>43.539993599999995</v>
      </c>
      <c r="M419" s="195"/>
      <c r="N419" s="196"/>
      <c r="O419" s="197"/>
      <c r="P419" s="194"/>
      <c r="Q419" s="166" t="str">
        <f t="shared" si="176"/>
        <v xml:space="preserve"> </v>
      </c>
      <c r="R419" s="167">
        <f t="shared" si="160"/>
        <v>0</v>
      </c>
      <c r="S419" s="167">
        <f t="shared" si="168"/>
        <v>0</v>
      </c>
      <c r="T419" s="93" t="str">
        <f t="shared" si="174"/>
        <v xml:space="preserve"> </v>
      </c>
      <c r="U419" s="164">
        <f t="shared" si="163"/>
        <v>16</v>
      </c>
      <c r="V419" s="165">
        <f t="shared" si="177"/>
        <v>56</v>
      </c>
      <c r="W419" s="166">
        <f t="shared" si="169"/>
        <v>16</v>
      </c>
      <c r="X419" s="167">
        <f t="shared" si="173"/>
        <v>125</v>
      </c>
      <c r="Y419" s="167">
        <f t="shared" si="181"/>
        <v>8</v>
      </c>
      <c r="Z419" s="168">
        <f t="shared" si="182"/>
        <v>1.5775359999999998</v>
      </c>
    </row>
    <row r="420" spans="1:26">
      <c r="A420" s="189" t="s">
        <v>302</v>
      </c>
      <c r="B420" s="190" t="s">
        <v>320</v>
      </c>
      <c r="C420" s="191" t="s">
        <v>314</v>
      </c>
      <c r="D420" s="76" t="s">
        <v>17</v>
      </c>
      <c r="E420" s="76">
        <v>16</v>
      </c>
      <c r="F420" s="287">
        <v>8950</v>
      </c>
      <c r="G420" s="261">
        <v>8</v>
      </c>
      <c r="H420" s="194">
        <f t="shared" si="178"/>
        <v>114.081093376</v>
      </c>
      <c r="I420" s="195">
        <f t="shared" si="179"/>
        <v>16</v>
      </c>
      <c r="J420" s="196">
        <f t="shared" si="158"/>
        <v>3050</v>
      </c>
      <c r="K420" s="196">
        <f t="shared" si="180"/>
        <v>8</v>
      </c>
      <c r="L420" s="197">
        <f t="shared" si="175"/>
        <v>38.491878399999997</v>
      </c>
      <c r="M420" s="195"/>
      <c r="N420" s="196"/>
      <c r="O420" s="197"/>
      <c r="P420" s="194"/>
      <c r="Q420" s="166" t="str">
        <f t="shared" si="176"/>
        <v xml:space="preserve"> </v>
      </c>
      <c r="R420" s="167">
        <f t="shared" si="160"/>
        <v>0</v>
      </c>
      <c r="S420" s="167">
        <f t="shared" si="168"/>
        <v>0</v>
      </c>
      <c r="T420" s="93" t="str">
        <f t="shared" si="174"/>
        <v xml:space="preserve"> </v>
      </c>
      <c r="U420" s="164">
        <f t="shared" si="163"/>
        <v>16</v>
      </c>
      <c r="V420" s="165">
        <f t="shared" si="177"/>
        <v>48</v>
      </c>
      <c r="W420" s="166">
        <f t="shared" si="169"/>
        <v>16</v>
      </c>
      <c r="X420" s="167">
        <f t="shared" si="173"/>
        <v>200</v>
      </c>
      <c r="Y420" s="167">
        <f t="shared" si="181"/>
        <v>8</v>
      </c>
      <c r="Z420" s="168">
        <f t="shared" si="182"/>
        <v>2.5240575999999999</v>
      </c>
    </row>
    <row r="421" spans="1:26">
      <c r="A421" s="189" t="s">
        <v>303</v>
      </c>
      <c r="B421" s="190" t="s">
        <v>320</v>
      </c>
      <c r="C421" s="191" t="s">
        <v>314</v>
      </c>
      <c r="D421" s="76" t="s">
        <v>17</v>
      </c>
      <c r="E421" s="76">
        <v>16</v>
      </c>
      <c r="F421" s="287">
        <v>9350</v>
      </c>
      <c r="G421" s="261">
        <v>12</v>
      </c>
      <c r="H421" s="194">
        <f t="shared" si="178"/>
        <v>178.76953459199999</v>
      </c>
      <c r="I421" s="195">
        <f t="shared" si="179"/>
        <v>16</v>
      </c>
      <c r="J421" s="196">
        <f t="shared" si="158"/>
        <v>2650</v>
      </c>
      <c r="K421" s="196">
        <f t="shared" si="180"/>
        <v>12</v>
      </c>
      <c r="L421" s="197">
        <f t="shared" si="175"/>
        <v>50.165644799999995</v>
      </c>
      <c r="M421" s="195"/>
      <c r="N421" s="196"/>
      <c r="O421" s="197"/>
      <c r="P421" s="194"/>
      <c r="Q421" s="166" t="str">
        <f t="shared" si="176"/>
        <v xml:space="preserve"> </v>
      </c>
      <c r="R421" s="167">
        <f t="shared" si="160"/>
        <v>0</v>
      </c>
      <c r="S421" s="167">
        <f t="shared" si="168"/>
        <v>0</v>
      </c>
      <c r="T421" s="93" t="str">
        <f t="shared" si="174"/>
        <v xml:space="preserve"> </v>
      </c>
      <c r="U421" s="164">
        <f t="shared" si="163"/>
        <v>16</v>
      </c>
      <c r="V421" s="165">
        <f t="shared" si="177"/>
        <v>60</v>
      </c>
      <c r="W421" s="166">
        <f t="shared" si="169"/>
        <v>16</v>
      </c>
      <c r="X421" s="167">
        <f t="shared" si="173"/>
        <v>275</v>
      </c>
      <c r="Y421" s="167">
        <f t="shared" si="181"/>
        <v>12</v>
      </c>
      <c r="Z421" s="168">
        <f t="shared" si="182"/>
        <v>5.2058687999999993</v>
      </c>
    </row>
    <row r="422" spans="1:26">
      <c r="A422" s="189" t="s">
        <v>308</v>
      </c>
      <c r="B422" s="190" t="s">
        <v>320</v>
      </c>
      <c r="C422" s="191" t="s">
        <v>314</v>
      </c>
      <c r="D422" s="76" t="s">
        <v>17</v>
      </c>
      <c r="E422" s="76">
        <v>16</v>
      </c>
      <c r="F422" s="287">
        <v>9400</v>
      </c>
      <c r="G422" s="261">
        <v>12</v>
      </c>
      <c r="H422" s="194">
        <f t="shared" si="178"/>
        <v>179.72552140799999</v>
      </c>
      <c r="I422" s="195">
        <f t="shared" si="179"/>
        <v>16</v>
      </c>
      <c r="J422" s="196">
        <f t="shared" si="158"/>
        <v>2600</v>
      </c>
      <c r="K422" s="196">
        <f t="shared" si="180"/>
        <v>12</v>
      </c>
      <c r="L422" s="197">
        <f t="shared" si="175"/>
        <v>49.219123199999991</v>
      </c>
      <c r="M422" s="195"/>
      <c r="N422" s="196"/>
      <c r="O422" s="197"/>
      <c r="P422" s="194"/>
      <c r="Q422" s="166" t="str">
        <f t="shared" si="176"/>
        <v xml:space="preserve"> </v>
      </c>
      <c r="R422" s="167">
        <f t="shared" si="160"/>
        <v>0</v>
      </c>
      <c r="S422" s="167">
        <f t="shared" si="168"/>
        <v>0</v>
      </c>
      <c r="T422" s="93" t="str">
        <f t="shared" si="174"/>
        <v xml:space="preserve"> </v>
      </c>
      <c r="U422" s="164">
        <f t="shared" si="163"/>
        <v>16</v>
      </c>
      <c r="V422" s="165">
        <f t="shared" si="177"/>
        <v>60</v>
      </c>
      <c r="W422" s="166">
        <f t="shared" si="169"/>
        <v>16</v>
      </c>
      <c r="X422" s="167">
        <f t="shared" si="173"/>
        <v>225</v>
      </c>
      <c r="Y422" s="167">
        <f t="shared" si="181"/>
        <v>12</v>
      </c>
      <c r="Z422" s="168">
        <f t="shared" si="182"/>
        <v>4.2593471999999997</v>
      </c>
    </row>
    <row r="423" spans="1:26">
      <c r="A423" s="189" t="s">
        <v>309</v>
      </c>
      <c r="B423" s="190" t="s">
        <v>320</v>
      </c>
      <c r="C423" s="191" t="s">
        <v>314</v>
      </c>
      <c r="D423" s="76" t="s">
        <v>17</v>
      </c>
      <c r="E423" s="76">
        <v>16</v>
      </c>
      <c r="F423" s="287">
        <v>9500</v>
      </c>
      <c r="G423" s="261">
        <v>12</v>
      </c>
      <c r="H423" s="194">
        <f t="shared" si="178"/>
        <v>181.63749503999998</v>
      </c>
      <c r="I423" s="195">
        <f t="shared" si="179"/>
        <v>16</v>
      </c>
      <c r="J423" s="196">
        <f t="shared" si="158"/>
        <v>2500</v>
      </c>
      <c r="K423" s="196">
        <f t="shared" si="180"/>
        <v>12</v>
      </c>
      <c r="L423" s="197">
        <f t="shared" si="175"/>
        <v>47.326079999999997</v>
      </c>
      <c r="M423" s="195"/>
      <c r="N423" s="196"/>
      <c r="O423" s="197"/>
      <c r="P423" s="194"/>
      <c r="Q423" s="166" t="str">
        <f t="shared" si="176"/>
        <v xml:space="preserve"> </v>
      </c>
      <c r="R423" s="167">
        <f t="shared" si="160"/>
        <v>0</v>
      </c>
      <c r="S423" s="167">
        <f t="shared" si="168"/>
        <v>0</v>
      </c>
      <c r="T423" s="93" t="str">
        <f t="shared" si="174"/>
        <v xml:space="preserve"> </v>
      </c>
      <c r="U423" s="164">
        <f t="shared" ref="U423:U486" si="183">IF(V423&gt;0,$E423," ")</f>
        <v>16</v>
      </c>
      <c r="V423" s="165">
        <f t="shared" si="177"/>
        <v>60</v>
      </c>
      <c r="W423" s="166">
        <f t="shared" si="169"/>
        <v>16</v>
      </c>
      <c r="X423" s="167">
        <f t="shared" si="173"/>
        <v>125</v>
      </c>
      <c r="Y423" s="167">
        <f t="shared" si="181"/>
        <v>12</v>
      </c>
      <c r="Z423" s="168">
        <f t="shared" si="182"/>
        <v>2.3663039999999995</v>
      </c>
    </row>
    <row r="424" spans="1:26">
      <c r="A424" s="189" t="s">
        <v>310</v>
      </c>
      <c r="B424" s="190" t="s">
        <v>320</v>
      </c>
      <c r="C424" s="191" t="s">
        <v>314</v>
      </c>
      <c r="D424" s="76" t="s">
        <v>17</v>
      </c>
      <c r="E424" s="76">
        <v>16</v>
      </c>
      <c r="F424" s="287">
        <v>9700</v>
      </c>
      <c r="G424" s="261">
        <v>24</v>
      </c>
      <c r="H424" s="194">
        <f t="shared" si="178"/>
        <v>370.92288460799995</v>
      </c>
      <c r="I424" s="195">
        <f t="shared" si="179"/>
        <v>16</v>
      </c>
      <c r="J424" s="196">
        <f t="shared" si="158"/>
        <v>2300</v>
      </c>
      <c r="K424" s="196">
        <f t="shared" si="180"/>
        <v>24</v>
      </c>
      <c r="L424" s="197">
        <f t="shared" si="175"/>
        <v>87.079987200000005</v>
      </c>
      <c r="M424" s="195"/>
      <c r="N424" s="196"/>
      <c r="O424" s="197"/>
      <c r="P424" s="194"/>
      <c r="Q424" s="166" t="str">
        <f t="shared" si="176"/>
        <v xml:space="preserve"> </v>
      </c>
      <c r="R424" s="167">
        <f t="shared" si="160"/>
        <v>0</v>
      </c>
      <c r="S424" s="167">
        <f t="shared" si="168"/>
        <v>0</v>
      </c>
      <c r="T424" s="93" t="str">
        <f t="shared" si="174"/>
        <v xml:space="preserve"> </v>
      </c>
      <c r="U424" s="164">
        <f t="shared" si="183"/>
        <v>16</v>
      </c>
      <c r="V424" s="165">
        <f t="shared" si="177"/>
        <v>96</v>
      </c>
      <c r="W424" s="166">
        <f t="shared" si="169"/>
        <v>16</v>
      </c>
      <c r="X424" s="167">
        <f t="shared" ref="X424:X455" si="184">IF(R424&gt;0,R424,IF(U424=25,J424-((V424/K424)*787),IF(U424=20,J424-((V424/K424)*600),IF(U424=16,J424-((V424/K424)*475),0))))</f>
        <v>400</v>
      </c>
      <c r="Y424" s="167">
        <f t="shared" si="181"/>
        <v>24</v>
      </c>
      <c r="Z424" s="168">
        <f t="shared" si="182"/>
        <v>15.144345599999999</v>
      </c>
    </row>
    <row r="425" spans="1:26" hidden="1">
      <c r="A425" s="189" t="s">
        <v>311</v>
      </c>
      <c r="B425" s="190" t="s">
        <v>320</v>
      </c>
      <c r="C425" s="191" t="s">
        <v>314</v>
      </c>
      <c r="D425" s="76" t="s">
        <v>17</v>
      </c>
      <c r="E425" s="76">
        <v>20</v>
      </c>
      <c r="F425" s="261">
        <v>9500</v>
      </c>
      <c r="G425" s="261">
        <v>6</v>
      </c>
      <c r="H425" s="194">
        <f t="shared" si="178"/>
        <v>141.90429299999997</v>
      </c>
      <c r="I425" s="195">
        <f t="shared" si="179"/>
        <v>20</v>
      </c>
      <c r="J425" s="196">
        <f t="shared" si="158"/>
        <v>2500</v>
      </c>
      <c r="K425" s="196">
        <f t="shared" si="180"/>
        <v>6</v>
      </c>
      <c r="L425" s="197">
        <f t="shared" si="175"/>
        <v>36.973499999999994</v>
      </c>
      <c r="M425" s="195"/>
      <c r="N425" s="196"/>
      <c r="O425" s="197"/>
      <c r="P425" s="194"/>
      <c r="Q425" s="166" t="str">
        <f t="shared" si="176"/>
        <v xml:space="preserve"> </v>
      </c>
      <c r="R425" s="167">
        <f t="shared" si="160"/>
        <v>0</v>
      </c>
      <c r="S425" s="167">
        <f t="shared" si="168"/>
        <v>0</v>
      </c>
      <c r="T425" s="93" t="str">
        <f t="shared" si="174"/>
        <v xml:space="preserve"> </v>
      </c>
      <c r="U425" s="164">
        <f t="shared" si="183"/>
        <v>20</v>
      </c>
      <c r="V425" s="165">
        <f t="shared" si="177"/>
        <v>24</v>
      </c>
      <c r="W425" s="166">
        <f t="shared" si="169"/>
        <v>20</v>
      </c>
      <c r="X425" s="167">
        <f t="shared" si="184"/>
        <v>100</v>
      </c>
      <c r="Y425" s="167">
        <f t="shared" si="181"/>
        <v>6</v>
      </c>
      <c r="Z425" s="168">
        <f t="shared" si="182"/>
        <v>1.4789399999999999</v>
      </c>
    </row>
    <row r="426" spans="1:26" hidden="1">
      <c r="A426" s="189" t="s">
        <v>312</v>
      </c>
      <c r="B426" s="190" t="s">
        <v>320</v>
      </c>
      <c r="C426" s="191" t="s">
        <v>314</v>
      </c>
      <c r="D426" s="76" t="s">
        <v>17</v>
      </c>
      <c r="E426" s="76">
        <v>12</v>
      </c>
      <c r="F426" s="261">
        <v>938</v>
      </c>
      <c r="G426" s="261">
        <v>16</v>
      </c>
      <c r="H426" s="194">
        <f t="shared" si="178"/>
        <v>13.450734501119999</v>
      </c>
      <c r="I426" s="195" t="str">
        <f t="shared" si="179"/>
        <v xml:space="preserve"> </v>
      </c>
      <c r="J426" s="196">
        <f t="shared" si="158"/>
        <v>0</v>
      </c>
      <c r="K426" s="196">
        <f t="shared" si="180"/>
        <v>0</v>
      </c>
      <c r="L426" s="197" t="str">
        <f t="shared" si="175"/>
        <v xml:space="preserve"> </v>
      </c>
      <c r="M426" s="195"/>
      <c r="N426" s="196"/>
      <c r="O426" s="197"/>
      <c r="P426" s="194"/>
      <c r="Q426" s="166" t="str">
        <f t="shared" si="176"/>
        <v xml:space="preserve"> </v>
      </c>
      <c r="R426" s="167">
        <f t="shared" si="160"/>
        <v>0</v>
      </c>
      <c r="S426" s="167">
        <f t="shared" si="168"/>
        <v>0</v>
      </c>
      <c r="T426" s="93" t="str">
        <f t="shared" si="174"/>
        <v xml:space="preserve"> </v>
      </c>
      <c r="U426" s="164" t="str">
        <f t="shared" si="183"/>
        <v xml:space="preserve"> </v>
      </c>
      <c r="V426" s="165">
        <f t="shared" si="177"/>
        <v>0</v>
      </c>
      <c r="W426" s="166" t="str">
        <f t="shared" si="169"/>
        <v xml:space="preserve"> </v>
      </c>
      <c r="X426" s="167">
        <f t="shared" si="184"/>
        <v>0</v>
      </c>
      <c r="Y426" s="167">
        <f t="shared" si="181"/>
        <v>0</v>
      </c>
      <c r="Z426" s="168" t="str">
        <f t="shared" si="182"/>
        <v xml:space="preserve"> </v>
      </c>
    </row>
    <row r="427" spans="1:26">
      <c r="A427" s="189" t="s">
        <v>39</v>
      </c>
      <c r="B427" s="190" t="s">
        <v>315</v>
      </c>
      <c r="C427" s="191" t="s">
        <v>316</v>
      </c>
      <c r="D427" s="76" t="s">
        <v>17</v>
      </c>
      <c r="E427" s="76">
        <v>16</v>
      </c>
      <c r="F427" s="287">
        <v>10100</v>
      </c>
      <c r="G427" s="261">
        <v>8</v>
      </c>
      <c r="H427" s="194">
        <f t="shared" si="178"/>
        <v>128.73955788799998</v>
      </c>
      <c r="I427" s="195">
        <f t="shared" si="179"/>
        <v>16</v>
      </c>
      <c r="J427" s="196">
        <f t="shared" si="158"/>
        <v>1900</v>
      </c>
      <c r="K427" s="196">
        <f t="shared" si="180"/>
        <v>8</v>
      </c>
      <c r="L427" s="197">
        <f t="shared" si="175"/>
        <v>23.978547199999998</v>
      </c>
      <c r="M427" s="195"/>
      <c r="N427" s="196"/>
      <c r="O427" s="197"/>
      <c r="P427" s="194"/>
      <c r="Q427" s="166" t="str">
        <f t="shared" si="176"/>
        <v xml:space="preserve"> </v>
      </c>
      <c r="R427" s="167">
        <f t="shared" si="160"/>
        <v>0</v>
      </c>
      <c r="S427" s="167">
        <f t="shared" si="168"/>
        <v>0</v>
      </c>
      <c r="T427" s="93" t="str">
        <f t="shared" si="174"/>
        <v xml:space="preserve"> </v>
      </c>
      <c r="U427" s="164">
        <f t="shared" si="183"/>
        <v>16</v>
      </c>
      <c r="V427" s="165">
        <f t="shared" si="177"/>
        <v>32</v>
      </c>
      <c r="W427" s="166" t="str">
        <f t="shared" si="169"/>
        <v xml:space="preserve"> </v>
      </c>
      <c r="X427" s="167">
        <f t="shared" si="184"/>
        <v>0</v>
      </c>
      <c r="Y427" s="167">
        <f t="shared" si="181"/>
        <v>0</v>
      </c>
      <c r="Z427" s="168" t="str">
        <f t="shared" si="182"/>
        <v xml:space="preserve"> </v>
      </c>
    </row>
    <row r="428" spans="1:26">
      <c r="A428" s="189" t="s">
        <v>40</v>
      </c>
      <c r="B428" s="190" t="s">
        <v>315</v>
      </c>
      <c r="C428" s="191" t="s">
        <v>316</v>
      </c>
      <c r="D428" s="76" t="s">
        <v>17</v>
      </c>
      <c r="E428" s="76">
        <v>16</v>
      </c>
      <c r="F428" s="287">
        <v>10800</v>
      </c>
      <c r="G428" s="261">
        <v>4</v>
      </c>
      <c r="H428" s="194">
        <f t="shared" si="178"/>
        <v>68.831050751999996</v>
      </c>
      <c r="I428" s="195">
        <f t="shared" si="179"/>
        <v>16</v>
      </c>
      <c r="J428" s="196">
        <f t="shared" si="158"/>
        <v>1200</v>
      </c>
      <c r="K428" s="196">
        <f t="shared" si="180"/>
        <v>4</v>
      </c>
      <c r="L428" s="197">
        <f t="shared" si="175"/>
        <v>7.5721727999999997</v>
      </c>
      <c r="M428" s="195"/>
      <c r="N428" s="196"/>
      <c r="O428" s="197"/>
      <c r="P428" s="194"/>
      <c r="Q428" s="166" t="str">
        <f t="shared" si="176"/>
        <v xml:space="preserve"> </v>
      </c>
      <c r="R428" s="167">
        <f t="shared" si="160"/>
        <v>0</v>
      </c>
      <c r="S428" s="167">
        <f t="shared" si="168"/>
        <v>0</v>
      </c>
      <c r="T428" s="93" t="str">
        <f t="shared" si="174"/>
        <v xml:space="preserve"> </v>
      </c>
      <c r="U428" s="164">
        <f t="shared" si="183"/>
        <v>16</v>
      </c>
      <c r="V428" s="165">
        <f t="shared" si="177"/>
        <v>8</v>
      </c>
      <c r="W428" s="166">
        <f t="shared" si="169"/>
        <v>16</v>
      </c>
      <c r="X428" s="167">
        <f t="shared" si="184"/>
        <v>250</v>
      </c>
      <c r="Y428" s="167">
        <f t="shared" si="181"/>
        <v>4</v>
      </c>
      <c r="Z428" s="168">
        <f t="shared" si="182"/>
        <v>1.5775359999999998</v>
      </c>
    </row>
    <row r="429" spans="1:26">
      <c r="A429" s="189" t="s">
        <v>49</v>
      </c>
      <c r="B429" s="190" t="s">
        <v>315</v>
      </c>
      <c r="C429" s="191" t="s">
        <v>316</v>
      </c>
      <c r="D429" s="76" t="s">
        <v>17</v>
      </c>
      <c r="E429" s="76">
        <v>16</v>
      </c>
      <c r="F429" s="287">
        <v>11700</v>
      </c>
      <c r="G429" s="261">
        <v>11</v>
      </c>
      <c r="H429" s="194">
        <f t="shared" si="178"/>
        <v>205.05917203199996</v>
      </c>
      <c r="I429" s="195" t="str">
        <f t="shared" si="179"/>
        <v xml:space="preserve"> </v>
      </c>
      <c r="J429" s="196">
        <f t="shared" si="158"/>
        <v>0</v>
      </c>
      <c r="K429" s="196">
        <f t="shared" si="180"/>
        <v>0</v>
      </c>
      <c r="L429" s="197" t="str">
        <f t="shared" si="175"/>
        <v xml:space="preserve"> </v>
      </c>
      <c r="M429" s="195"/>
      <c r="N429" s="196"/>
      <c r="O429" s="197"/>
      <c r="P429" s="194"/>
      <c r="Q429" s="166">
        <f t="shared" si="176"/>
        <v>16</v>
      </c>
      <c r="R429" s="167">
        <f t="shared" si="160"/>
        <v>300</v>
      </c>
      <c r="S429" s="167">
        <f t="shared" si="168"/>
        <v>11</v>
      </c>
      <c r="T429" s="93">
        <f t="shared" si="174"/>
        <v>5.2058688000000002</v>
      </c>
      <c r="U429" s="164" t="str">
        <f t="shared" si="183"/>
        <v xml:space="preserve"> </v>
      </c>
      <c r="V429" s="165">
        <f t="shared" si="177"/>
        <v>0</v>
      </c>
      <c r="W429" s="166">
        <f t="shared" si="169"/>
        <v>16</v>
      </c>
      <c r="X429" s="167">
        <f t="shared" si="184"/>
        <v>300</v>
      </c>
      <c r="Y429" s="167">
        <f t="shared" si="181"/>
        <v>11</v>
      </c>
      <c r="Z429" s="168">
        <f t="shared" si="182"/>
        <v>5.2058688000000002</v>
      </c>
    </row>
    <row r="430" spans="1:26">
      <c r="A430" s="189" t="s">
        <v>50</v>
      </c>
      <c r="B430" s="190" t="s">
        <v>315</v>
      </c>
      <c r="C430" s="191" t="s">
        <v>316</v>
      </c>
      <c r="D430" s="76" t="s">
        <v>17</v>
      </c>
      <c r="E430" s="76">
        <v>16</v>
      </c>
      <c r="F430" s="287">
        <v>11900</v>
      </c>
      <c r="G430" s="261">
        <v>1</v>
      </c>
      <c r="H430" s="194">
        <f t="shared" si="178"/>
        <v>18.960405183999999</v>
      </c>
      <c r="I430" s="195" t="str">
        <f t="shared" si="179"/>
        <v xml:space="preserve"> </v>
      </c>
      <c r="J430" s="196">
        <f t="shared" si="158"/>
        <v>0</v>
      </c>
      <c r="K430" s="196">
        <f t="shared" si="180"/>
        <v>0</v>
      </c>
      <c r="L430" s="197" t="str">
        <f t="shared" si="175"/>
        <v xml:space="preserve"> </v>
      </c>
      <c r="M430" s="195"/>
      <c r="N430" s="196"/>
      <c r="O430" s="197"/>
      <c r="P430" s="194"/>
      <c r="Q430" s="166">
        <f t="shared" si="176"/>
        <v>16</v>
      </c>
      <c r="R430" s="167">
        <f t="shared" si="160"/>
        <v>100</v>
      </c>
      <c r="S430" s="167">
        <f t="shared" si="168"/>
        <v>1</v>
      </c>
      <c r="T430" s="93">
        <f t="shared" si="174"/>
        <v>0.15775359999999999</v>
      </c>
      <c r="U430" s="164" t="str">
        <f t="shared" si="183"/>
        <v xml:space="preserve"> </v>
      </c>
      <c r="V430" s="165">
        <f t="shared" si="177"/>
        <v>0</v>
      </c>
      <c r="W430" s="166">
        <f t="shared" si="169"/>
        <v>16</v>
      </c>
      <c r="X430" s="167">
        <f t="shared" si="184"/>
        <v>100</v>
      </c>
      <c r="Y430" s="167">
        <f t="shared" si="181"/>
        <v>1</v>
      </c>
      <c r="Z430" s="168">
        <f t="shared" si="182"/>
        <v>0.15775359999999999</v>
      </c>
    </row>
    <row r="431" spans="1:26">
      <c r="A431" s="189" t="s">
        <v>51</v>
      </c>
      <c r="B431" s="190" t="s">
        <v>315</v>
      </c>
      <c r="C431" s="191" t="s">
        <v>316</v>
      </c>
      <c r="D431" s="76" t="s">
        <v>17</v>
      </c>
      <c r="E431" s="76">
        <v>16</v>
      </c>
      <c r="F431" s="287">
        <v>7850</v>
      </c>
      <c r="G431" s="261">
        <v>8</v>
      </c>
      <c r="H431" s="194">
        <f t="shared" si="178"/>
        <v>100.059953408</v>
      </c>
      <c r="I431" s="195">
        <f t="shared" si="179"/>
        <v>16</v>
      </c>
      <c r="J431" s="273">
        <f t="shared" si="158"/>
        <v>4150</v>
      </c>
      <c r="K431" s="273">
        <f t="shared" si="180"/>
        <v>8</v>
      </c>
      <c r="L431" s="197">
        <f t="shared" si="175"/>
        <v>52.374195199999996</v>
      </c>
      <c r="M431" s="195"/>
      <c r="N431" s="196"/>
      <c r="O431" s="197"/>
      <c r="P431" s="194"/>
      <c r="Q431" s="166" t="str">
        <f t="shared" si="176"/>
        <v xml:space="preserve"> </v>
      </c>
      <c r="R431" s="167">
        <f t="shared" si="160"/>
        <v>0</v>
      </c>
      <c r="S431" s="167">
        <f t="shared" si="168"/>
        <v>0</v>
      </c>
      <c r="T431" s="93" t="str">
        <f t="shared" si="174"/>
        <v xml:space="preserve"> </v>
      </c>
      <c r="U431" s="164">
        <f t="shared" si="183"/>
        <v>16</v>
      </c>
      <c r="V431" s="165">
        <f t="shared" si="177"/>
        <v>64</v>
      </c>
      <c r="W431" s="166">
        <f t="shared" si="169"/>
        <v>16</v>
      </c>
      <c r="X431" s="167">
        <f t="shared" si="184"/>
        <v>350</v>
      </c>
      <c r="Y431" s="167">
        <f t="shared" si="181"/>
        <v>8</v>
      </c>
      <c r="Z431" s="168">
        <f t="shared" si="182"/>
        <v>4.4171008</v>
      </c>
    </row>
    <row r="432" spans="1:26">
      <c r="A432" s="189" t="s">
        <v>52</v>
      </c>
      <c r="B432" s="190" t="s">
        <v>315</v>
      </c>
      <c r="C432" s="191" t="s">
        <v>316</v>
      </c>
      <c r="D432" s="76" t="s">
        <v>17</v>
      </c>
      <c r="E432" s="76">
        <v>16</v>
      </c>
      <c r="F432" s="287">
        <v>9700</v>
      </c>
      <c r="G432" s="261">
        <v>8</v>
      </c>
      <c r="H432" s="194">
        <f t="shared" si="178"/>
        <v>123.64096153599999</v>
      </c>
      <c r="I432" s="195">
        <f t="shared" si="179"/>
        <v>16</v>
      </c>
      <c r="J432" s="196">
        <f t="shared" si="158"/>
        <v>2300</v>
      </c>
      <c r="K432" s="196">
        <f t="shared" si="180"/>
        <v>8</v>
      </c>
      <c r="L432" s="197">
        <f t="shared" si="175"/>
        <v>29.026662399999999</v>
      </c>
      <c r="M432" s="195"/>
      <c r="N432" s="196"/>
      <c r="O432" s="197"/>
      <c r="P432" s="194"/>
      <c r="Q432" s="166" t="str">
        <f t="shared" si="176"/>
        <v xml:space="preserve"> </v>
      </c>
      <c r="R432" s="167">
        <f t="shared" si="160"/>
        <v>0</v>
      </c>
      <c r="S432" s="167">
        <f t="shared" si="168"/>
        <v>0</v>
      </c>
      <c r="T432" s="93" t="str">
        <f t="shared" si="174"/>
        <v xml:space="preserve"> </v>
      </c>
      <c r="U432" s="164">
        <f t="shared" si="183"/>
        <v>16</v>
      </c>
      <c r="V432" s="165">
        <f t="shared" si="177"/>
        <v>32</v>
      </c>
      <c r="W432" s="166">
        <f t="shared" si="169"/>
        <v>16</v>
      </c>
      <c r="X432" s="167">
        <f t="shared" si="184"/>
        <v>400</v>
      </c>
      <c r="Y432" s="167">
        <f t="shared" si="181"/>
        <v>8</v>
      </c>
      <c r="Z432" s="168">
        <f t="shared" si="182"/>
        <v>5.0481151999999998</v>
      </c>
    </row>
    <row r="433" spans="1:26" s="282" customFormat="1">
      <c r="A433" s="274" t="s">
        <v>53</v>
      </c>
      <c r="B433" s="275" t="s">
        <v>315</v>
      </c>
      <c r="C433" s="191" t="s">
        <v>316</v>
      </c>
      <c r="D433" s="76" t="s">
        <v>17</v>
      </c>
      <c r="E433" s="276">
        <v>16</v>
      </c>
      <c r="F433" s="288">
        <v>3200</v>
      </c>
      <c r="G433" s="277">
        <v>3</v>
      </c>
      <c r="H433" s="194">
        <f t="shared" si="178"/>
        <v>15.295789056</v>
      </c>
      <c r="I433" s="278"/>
      <c r="J433" s="273"/>
      <c r="K433" s="273"/>
      <c r="L433" s="279"/>
      <c r="M433" s="278">
        <v>16</v>
      </c>
      <c r="N433" s="273">
        <v>3200</v>
      </c>
      <c r="O433" s="279">
        <v>3</v>
      </c>
      <c r="P433" s="280"/>
      <c r="Q433" s="278"/>
      <c r="R433" s="273">
        <f t="shared" si="160"/>
        <v>0</v>
      </c>
      <c r="S433" s="273">
        <f t="shared" ref="S433:S496" si="185">IF(R433&gt;0,G433,0)</f>
        <v>0</v>
      </c>
      <c r="T433" s="281" t="str">
        <f t="shared" si="174"/>
        <v xml:space="preserve"> </v>
      </c>
      <c r="U433" s="278" t="str">
        <f t="shared" si="183"/>
        <v xml:space="preserve"> </v>
      </c>
      <c r="V433" s="273">
        <f t="shared" si="177"/>
        <v>0</v>
      </c>
      <c r="W433" s="278" t="str">
        <f t="shared" ref="W433:W496" si="186">IF(X433&gt;0,E433," ")</f>
        <v xml:space="preserve"> </v>
      </c>
      <c r="X433" s="273">
        <f t="shared" si="184"/>
        <v>0</v>
      </c>
      <c r="Y433" s="273">
        <f t="shared" si="181"/>
        <v>0</v>
      </c>
      <c r="Z433" s="279" t="str">
        <f t="shared" si="182"/>
        <v xml:space="preserve"> </v>
      </c>
    </row>
    <row r="434" spans="1:26" s="282" customFormat="1">
      <c r="A434" s="274" t="s">
        <v>296</v>
      </c>
      <c r="B434" s="275" t="s">
        <v>315</v>
      </c>
      <c r="C434" s="191" t="s">
        <v>316</v>
      </c>
      <c r="D434" s="76" t="s">
        <v>17</v>
      </c>
      <c r="E434" s="276">
        <v>16</v>
      </c>
      <c r="F434" s="288">
        <v>3700</v>
      </c>
      <c r="G434" s="277">
        <v>1</v>
      </c>
      <c r="H434" s="194">
        <f t="shared" si="178"/>
        <v>5.8952520320000001</v>
      </c>
      <c r="I434" s="278"/>
      <c r="J434" s="273"/>
      <c r="K434" s="273"/>
      <c r="L434" s="279"/>
      <c r="M434" s="278">
        <v>16</v>
      </c>
      <c r="N434" s="273">
        <v>3700</v>
      </c>
      <c r="O434" s="279">
        <v>1</v>
      </c>
      <c r="P434" s="280"/>
      <c r="Q434" s="278">
        <v>16</v>
      </c>
      <c r="R434" s="273">
        <f>+J431-N434</f>
        <v>450</v>
      </c>
      <c r="S434" s="273">
        <f t="shared" si="185"/>
        <v>1</v>
      </c>
      <c r="T434" s="281">
        <f t="shared" si="174"/>
        <v>0.70989119999999994</v>
      </c>
      <c r="U434" s="278" t="str">
        <f t="shared" si="183"/>
        <v xml:space="preserve"> </v>
      </c>
      <c r="V434" s="273">
        <f t="shared" si="177"/>
        <v>0</v>
      </c>
      <c r="W434" s="278">
        <f t="shared" si="186"/>
        <v>16</v>
      </c>
      <c r="X434" s="273">
        <f t="shared" si="184"/>
        <v>450</v>
      </c>
      <c r="Y434" s="273">
        <f t="shared" si="181"/>
        <v>1</v>
      </c>
      <c r="Z434" s="279">
        <f t="shared" si="182"/>
        <v>0.70989119999999994</v>
      </c>
    </row>
    <row r="435" spans="1:26" ht="15.75" thickBot="1">
      <c r="A435" s="189" t="s">
        <v>297</v>
      </c>
      <c r="B435" s="190" t="s">
        <v>315</v>
      </c>
      <c r="C435" s="191" t="s">
        <v>316</v>
      </c>
      <c r="D435" s="76" t="s">
        <v>17</v>
      </c>
      <c r="E435" s="76">
        <v>16</v>
      </c>
      <c r="F435" s="287">
        <v>9000</v>
      </c>
      <c r="G435" s="261">
        <v>4</v>
      </c>
      <c r="H435" s="194">
        <f t="shared" si="178"/>
        <v>57.359208959999997</v>
      </c>
      <c r="I435" s="195">
        <f t="shared" si="179"/>
        <v>16</v>
      </c>
      <c r="J435" s="196">
        <f t="shared" si="158"/>
        <v>3000</v>
      </c>
      <c r="K435" s="196">
        <f t="shared" si="180"/>
        <v>4</v>
      </c>
      <c r="L435" s="197">
        <f t="shared" ref="L435:L466" si="187">IF(J435&gt;0,$E435*$E435*J435*3.14/4*0.00000785*K435," ")</f>
        <v>18.930432</v>
      </c>
      <c r="M435" s="195"/>
      <c r="N435" s="196"/>
      <c r="O435" s="197"/>
      <c r="P435" s="194"/>
      <c r="Q435" s="166" t="str">
        <f t="shared" ref="Q435:Q466" si="188">IF(R435&gt;0,E435," ")</f>
        <v xml:space="preserve"> </v>
      </c>
      <c r="R435" s="167">
        <f t="shared" si="160"/>
        <v>0</v>
      </c>
      <c r="S435" s="167">
        <f t="shared" si="185"/>
        <v>0</v>
      </c>
      <c r="T435" s="93" t="str">
        <f t="shared" si="174"/>
        <v xml:space="preserve"> </v>
      </c>
      <c r="U435" s="164">
        <f t="shared" si="183"/>
        <v>16</v>
      </c>
      <c r="V435" s="165">
        <f t="shared" si="177"/>
        <v>24</v>
      </c>
      <c r="W435" s="166">
        <f t="shared" si="186"/>
        <v>16</v>
      </c>
      <c r="X435" s="167">
        <f t="shared" si="184"/>
        <v>150</v>
      </c>
      <c r="Y435" s="167">
        <f t="shared" si="181"/>
        <v>4</v>
      </c>
      <c r="Z435" s="168">
        <f t="shared" si="182"/>
        <v>0.94652159999999996</v>
      </c>
    </row>
    <row r="436" spans="1:26" ht="15.75" hidden="1" thickBot="1">
      <c r="A436" s="189" t="s">
        <v>298</v>
      </c>
      <c r="B436" s="190" t="s">
        <v>315</v>
      </c>
      <c r="C436" s="191" t="s">
        <v>316</v>
      </c>
      <c r="D436" s="76" t="s">
        <v>212</v>
      </c>
      <c r="E436" s="76"/>
      <c r="F436" s="261"/>
      <c r="G436" s="261"/>
      <c r="H436" s="194">
        <f t="shared" si="178"/>
        <v>0</v>
      </c>
      <c r="I436" s="195" t="str">
        <f t="shared" si="179"/>
        <v xml:space="preserve"> </v>
      </c>
      <c r="J436" s="196">
        <f t="shared" si="158"/>
        <v>0</v>
      </c>
      <c r="K436" s="196">
        <f t="shared" si="180"/>
        <v>0</v>
      </c>
      <c r="L436" s="197" t="str">
        <f t="shared" si="187"/>
        <v xml:space="preserve"> </v>
      </c>
      <c r="M436" s="195"/>
      <c r="N436" s="196"/>
      <c r="O436" s="197"/>
      <c r="P436" s="194"/>
      <c r="Q436" s="166" t="str">
        <f t="shared" si="188"/>
        <v xml:space="preserve"> </v>
      </c>
      <c r="R436" s="167">
        <f t="shared" si="160"/>
        <v>0</v>
      </c>
      <c r="S436" s="167">
        <f t="shared" si="185"/>
        <v>0</v>
      </c>
      <c r="T436" s="93" t="str">
        <f t="shared" si="174"/>
        <v xml:space="preserve"> </v>
      </c>
      <c r="U436" s="164" t="str">
        <f t="shared" si="183"/>
        <v xml:space="preserve"> </v>
      </c>
      <c r="V436" s="165">
        <f t="shared" si="177"/>
        <v>0</v>
      </c>
      <c r="W436" s="166" t="str">
        <f t="shared" si="186"/>
        <v xml:space="preserve"> </v>
      </c>
      <c r="X436" s="167">
        <f t="shared" si="184"/>
        <v>0</v>
      </c>
      <c r="Y436" s="167">
        <f t="shared" si="181"/>
        <v>0</v>
      </c>
      <c r="Z436" s="168" t="str">
        <f t="shared" si="182"/>
        <v xml:space="preserve"> </v>
      </c>
    </row>
    <row r="437" spans="1:26" ht="15.75" hidden="1" thickBot="1">
      <c r="A437" s="189">
        <v>1</v>
      </c>
      <c r="B437" s="190" t="s">
        <v>322</v>
      </c>
      <c r="C437" s="191" t="s">
        <v>324</v>
      </c>
      <c r="D437" s="76" t="s">
        <v>17</v>
      </c>
      <c r="E437" s="76">
        <v>12</v>
      </c>
      <c r="F437" s="255">
        <v>1150</v>
      </c>
      <c r="G437" s="258">
        <v>27</v>
      </c>
      <c r="H437" s="194">
        <f t="shared" si="178"/>
        <v>27.828178721999997</v>
      </c>
      <c r="I437" s="195" t="str">
        <f t="shared" si="179"/>
        <v xml:space="preserve"> </v>
      </c>
      <c r="J437" s="196">
        <f t="shared" ref="J437:J500" si="189">IF($E437=25,IF((12000-$F437)&gt;=787,12000-$F437,0),IF($E437=20,IF((12000-$F437)&gt;=600,12000-$F437,0),IF($E437=16,IF((12000-$F437)&gt;=475,12000-$F437,0),0)))</f>
        <v>0</v>
      </c>
      <c r="K437" s="196">
        <f t="shared" si="180"/>
        <v>0</v>
      </c>
      <c r="L437" s="197" t="str">
        <f t="shared" si="187"/>
        <v xml:space="preserve"> </v>
      </c>
      <c r="M437" s="195"/>
      <c r="N437" s="196"/>
      <c r="O437" s="197"/>
      <c r="P437" s="194"/>
      <c r="Q437" s="166" t="str">
        <f t="shared" si="188"/>
        <v xml:space="preserve"> </v>
      </c>
      <c r="R437" s="167">
        <f t="shared" ref="R437:R500" si="190">IF($E437=25,IF((12000-$F437)&lt;787,12000-$F437,0),IF($E437=20,IF((12000-$F437)&lt;600,12000-$F437,0),IF($E437=16,IF((12000-$F437)&lt;475,12000-$F437,0),0)))</f>
        <v>0</v>
      </c>
      <c r="S437" s="167">
        <f t="shared" si="185"/>
        <v>0</v>
      </c>
      <c r="T437" s="93" t="str">
        <f t="shared" si="174"/>
        <v xml:space="preserve"> </v>
      </c>
      <c r="U437" s="164" t="str">
        <f t="shared" si="183"/>
        <v xml:space="preserve"> </v>
      </c>
      <c r="V437" s="165">
        <f t="shared" si="177"/>
        <v>0</v>
      </c>
      <c r="W437" s="166" t="str">
        <f t="shared" si="186"/>
        <v xml:space="preserve"> </v>
      </c>
      <c r="X437" s="167">
        <f t="shared" si="184"/>
        <v>0</v>
      </c>
      <c r="Y437" s="167">
        <f t="shared" si="181"/>
        <v>0</v>
      </c>
      <c r="Z437" s="168" t="str">
        <f t="shared" si="182"/>
        <v xml:space="preserve"> </v>
      </c>
    </row>
    <row r="438" spans="1:26" ht="15.75" hidden="1" thickBot="1">
      <c r="A438" s="189">
        <v>2</v>
      </c>
      <c r="B438" s="190" t="s">
        <v>322</v>
      </c>
      <c r="C438" s="191" t="s">
        <v>324</v>
      </c>
      <c r="D438" s="76" t="s">
        <v>17</v>
      </c>
      <c r="E438" s="76">
        <v>12</v>
      </c>
      <c r="F438" s="256">
        <v>1200</v>
      </c>
      <c r="G438" s="259">
        <v>26</v>
      </c>
      <c r="H438" s="194">
        <f t="shared" si="178"/>
        <v>27.962614367999997</v>
      </c>
      <c r="I438" s="195" t="str">
        <f t="shared" si="179"/>
        <v xml:space="preserve"> </v>
      </c>
      <c r="J438" s="196">
        <f t="shared" si="189"/>
        <v>0</v>
      </c>
      <c r="K438" s="196">
        <f t="shared" si="180"/>
        <v>0</v>
      </c>
      <c r="L438" s="197" t="str">
        <f t="shared" si="187"/>
        <v xml:space="preserve"> </v>
      </c>
      <c r="M438" s="195"/>
      <c r="N438" s="196"/>
      <c r="O438" s="197"/>
      <c r="P438" s="194"/>
      <c r="Q438" s="166" t="str">
        <f t="shared" si="188"/>
        <v xml:space="preserve"> </v>
      </c>
      <c r="R438" s="167">
        <f t="shared" si="190"/>
        <v>0</v>
      </c>
      <c r="S438" s="167">
        <f t="shared" si="185"/>
        <v>0</v>
      </c>
      <c r="T438" s="93" t="str">
        <f t="shared" si="174"/>
        <v xml:space="preserve"> </v>
      </c>
      <c r="U438" s="164" t="str">
        <f t="shared" si="183"/>
        <v xml:space="preserve"> </v>
      </c>
      <c r="V438" s="165">
        <f t="shared" ref="V438:V469" si="191">IF($E438=25,IF(J438&gt;0, INT(J438/787)*K438,0),IF($E438=20,IF(J438&gt;0, INT(J438/600)*K438,0),IF($E438=16,IF(J438&gt;0, INT(J438/475)*K438,0),0)))</f>
        <v>0</v>
      </c>
      <c r="W438" s="166" t="str">
        <f t="shared" si="186"/>
        <v xml:space="preserve"> </v>
      </c>
      <c r="X438" s="167">
        <f t="shared" si="184"/>
        <v>0</v>
      </c>
      <c r="Y438" s="167">
        <f t="shared" si="181"/>
        <v>0</v>
      </c>
      <c r="Z438" s="168" t="str">
        <f t="shared" si="182"/>
        <v xml:space="preserve"> </v>
      </c>
    </row>
    <row r="439" spans="1:26" ht="15.75" hidden="1" thickBot="1">
      <c r="A439" s="189">
        <v>3</v>
      </c>
      <c r="B439" s="190" t="s">
        <v>322</v>
      </c>
      <c r="C439" s="191" t="s">
        <v>324</v>
      </c>
      <c r="D439" s="76" t="s">
        <v>17</v>
      </c>
      <c r="E439" s="76">
        <v>12</v>
      </c>
      <c r="F439" s="256">
        <v>1250</v>
      </c>
      <c r="G439" s="259">
        <v>1</v>
      </c>
      <c r="H439" s="194">
        <f t="shared" si="178"/>
        <v>1.12029705</v>
      </c>
      <c r="I439" s="195" t="str">
        <f t="shared" si="179"/>
        <v xml:space="preserve"> </v>
      </c>
      <c r="J439" s="196">
        <f t="shared" si="189"/>
        <v>0</v>
      </c>
      <c r="K439" s="196">
        <f t="shared" si="180"/>
        <v>0</v>
      </c>
      <c r="L439" s="197" t="str">
        <f t="shared" si="187"/>
        <v xml:space="preserve"> </v>
      </c>
      <c r="M439" s="195"/>
      <c r="N439" s="196"/>
      <c r="O439" s="197"/>
      <c r="P439" s="194"/>
      <c r="Q439" s="166" t="str">
        <f t="shared" si="188"/>
        <v xml:space="preserve"> </v>
      </c>
      <c r="R439" s="167">
        <f t="shared" si="190"/>
        <v>0</v>
      </c>
      <c r="S439" s="167">
        <f t="shared" si="185"/>
        <v>0</v>
      </c>
      <c r="T439" s="93" t="str">
        <f t="shared" si="174"/>
        <v xml:space="preserve"> </v>
      </c>
      <c r="U439" s="164" t="str">
        <f t="shared" si="183"/>
        <v xml:space="preserve"> </v>
      </c>
      <c r="V439" s="165">
        <f t="shared" si="191"/>
        <v>0</v>
      </c>
      <c r="W439" s="166" t="str">
        <f t="shared" si="186"/>
        <v xml:space="preserve"> </v>
      </c>
      <c r="X439" s="167">
        <f t="shared" si="184"/>
        <v>0</v>
      </c>
      <c r="Y439" s="167">
        <f t="shared" si="181"/>
        <v>0</v>
      </c>
      <c r="Z439" s="168" t="str">
        <f t="shared" si="182"/>
        <v xml:space="preserve"> </v>
      </c>
    </row>
    <row r="440" spans="1:26" ht="15.75" hidden="1" thickBot="1">
      <c r="A440" s="189">
        <v>4</v>
      </c>
      <c r="B440" s="190" t="s">
        <v>322</v>
      </c>
      <c r="C440" s="191" t="s">
        <v>324</v>
      </c>
      <c r="D440" s="76" t="s">
        <v>17</v>
      </c>
      <c r="E440" s="76">
        <v>12</v>
      </c>
      <c r="F440" s="256">
        <v>1300</v>
      </c>
      <c r="G440" s="259">
        <v>64</v>
      </c>
      <c r="H440" s="194">
        <f t="shared" si="178"/>
        <v>74.566971647999992</v>
      </c>
      <c r="I440" s="195" t="str">
        <f t="shared" si="179"/>
        <v xml:space="preserve"> </v>
      </c>
      <c r="J440" s="196">
        <f t="shared" si="189"/>
        <v>0</v>
      </c>
      <c r="K440" s="196">
        <f t="shared" si="180"/>
        <v>0</v>
      </c>
      <c r="L440" s="197" t="str">
        <f t="shared" si="187"/>
        <v xml:space="preserve"> </v>
      </c>
      <c r="M440" s="195"/>
      <c r="N440" s="196"/>
      <c r="O440" s="197"/>
      <c r="P440" s="194"/>
      <c r="Q440" s="166" t="str">
        <f t="shared" si="188"/>
        <v xml:space="preserve"> </v>
      </c>
      <c r="R440" s="167">
        <f t="shared" si="190"/>
        <v>0</v>
      </c>
      <c r="S440" s="167">
        <f t="shared" si="185"/>
        <v>0</v>
      </c>
      <c r="T440" s="93" t="str">
        <f t="shared" si="174"/>
        <v xml:space="preserve"> </v>
      </c>
      <c r="U440" s="164" t="str">
        <f t="shared" si="183"/>
        <v xml:space="preserve"> </v>
      </c>
      <c r="V440" s="165">
        <f t="shared" si="191"/>
        <v>0</v>
      </c>
      <c r="W440" s="166" t="str">
        <f t="shared" si="186"/>
        <v xml:space="preserve"> </v>
      </c>
      <c r="X440" s="167">
        <f t="shared" si="184"/>
        <v>0</v>
      </c>
      <c r="Y440" s="167">
        <f t="shared" si="181"/>
        <v>0</v>
      </c>
      <c r="Z440" s="168" t="str">
        <f t="shared" si="182"/>
        <v xml:space="preserve"> </v>
      </c>
    </row>
    <row r="441" spans="1:26" ht="15.75" hidden="1" thickBot="1">
      <c r="A441" s="189">
        <v>5</v>
      </c>
      <c r="B441" s="190" t="s">
        <v>323</v>
      </c>
      <c r="C441" s="191" t="s">
        <v>324</v>
      </c>
      <c r="D441" s="76" t="s">
        <v>17</v>
      </c>
      <c r="E441" s="76">
        <v>12</v>
      </c>
      <c r="F441" s="256">
        <v>1400</v>
      </c>
      <c r="G441" s="259">
        <v>909</v>
      </c>
      <c r="H441" s="194">
        <f t="shared" si="178"/>
        <v>1140.5520206639997</v>
      </c>
      <c r="I441" s="195" t="str">
        <f t="shared" si="179"/>
        <v xml:space="preserve"> </v>
      </c>
      <c r="J441" s="196">
        <f t="shared" si="189"/>
        <v>0</v>
      </c>
      <c r="K441" s="196">
        <f t="shared" si="180"/>
        <v>0</v>
      </c>
      <c r="L441" s="197" t="str">
        <f t="shared" si="187"/>
        <v xml:space="preserve"> </v>
      </c>
      <c r="M441" s="195"/>
      <c r="N441" s="196"/>
      <c r="O441" s="197"/>
      <c r="P441" s="194"/>
      <c r="Q441" s="166" t="str">
        <f t="shared" si="188"/>
        <v xml:space="preserve"> </v>
      </c>
      <c r="R441" s="167">
        <f t="shared" si="190"/>
        <v>0</v>
      </c>
      <c r="S441" s="167">
        <f t="shared" si="185"/>
        <v>0</v>
      </c>
      <c r="T441" s="93" t="str">
        <f t="shared" si="174"/>
        <v xml:space="preserve"> </v>
      </c>
      <c r="U441" s="164" t="str">
        <f t="shared" si="183"/>
        <v xml:space="preserve"> </v>
      </c>
      <c r="V441" s="165">
        <f t="shared" si="191"/>
        <v>0</v>
      </c>
      <c r="W441" s="166" t="str">
        <f t="shared" si="186"/>
        <v xml:space="preserve"> </v>
      </c>
      <c r="X441" s="167">
        <f t="shared" si="184"/>
        <v>0</v>
      </c>
      <c r="Y441" s="167">
        <f t="shared" si="181"/>
        <v>0</v>
      </c>
      <c r="Z441" s="168" t="str">
        <f t="shared" si="182"/>
        <v xml:space="preserve"> </v>
      </c>
    </row>
    <row r="442" spans="1:26" ht="15.75" hidden="1" thickBot="1">
      <c r="A442" s="189">
        <v>6</v>
      </c>
      <c r="B442" s="190" t="s">
        <v>323</v>
      </c>
      <c r="C442" s="191" t="s">
        <v>324</v>
      </c>
      <c r="D442" s="76" t="s">
        <v>17</v>
      </c>
      <c r="E442" s="76">
        <v>12</v>
      </c>
      <c r="F442" s="256">
        <v>1450</v>
      </c>
      <c r="G442" s="259">
        <v>1</v>
      </c>
      <c r="H442" s="194">
        <f t="shared" si="178"/>
        <v>1.2995445779999999</v>
      </c>
      <c r="I442" s="195" t="str">
        <f t="shared" si="179"/>
        <v xml:space="preserve"> </v>
      </c>
      <c r="J442" s="196">
        <f t="shared" si="189"/>
        <v>0</v>
      </c>
      <c r="K442" s="196">
        <f t="shared" si="180"/>
        <v>0</v>
      </c>
      <c r="L442" s="197" t="str">
        <f t="shared" si="187"/>
        <v xml:space="preserve"> </v>
      </c>
      <c r="M442" s="195"/>
      <c r="N442" s="196"/>
      <c r="O442" s="197"/>
      <c r="P442" s="194"/>
      <c r="Q442" s="166" t="str">
        <f t="shared" si="188"/>
        <v xml:space="preserve"> </v>
      </c>
      <c r="R442" s="167">
        <f t="shared" si="190"/>
        <v>0</v>
      </c>
      <c r="S442" s="167">
        <f t="shared" si="185"/>
        <v>0</v>
      </c>
      <c r="T442" s="93" t="str">
        <f t="shared" si="174"/>
        <v xml:space="preserve"> </v>
      </c>
      <c r="U442" s="164" t="str">
        <f t="shared" si="183"/>
        <v xml:space="preserve"> </v>
      </c>
      <c r="V442" s="165">
        <f t="shared" si="191"/>
        <v>0</v>
      </c>
      <c r="W442" s="166" t="str">
        <f t="shared" si="186"/>
        <v xml:space="preserve"> </v>
      </c>
      <c r="X442" s="167">
        <f t="shared" si="184"/>
        <v>0</v>
      </c>
      <c r="Y442" s="167">
        <f t="shared" si="181"/>
        <v>0</v>
      </c>
      <c r="Z442" s="168" t="str">
        <f t="shared" si="182"/>
        <v xml:space="preserve"> </v>
      </c>
    </row>
    <row r="443" spans="1:26" ht="15.75" hidden="1" thickBot="1">
      <c r="A443" s="189">
        <v>7</v>
      </c>
      <c r="B443" s="190" t="s">
        <v>323</v>
      </c>
      <c r="C443" s="191" t="s">
        <v>324</v>
      </c>
      <c r="D443" s="76" t="s">
        <v>17</v>
      </c>
      <c r="E443" s="76">
        <v>12</v>
      </c>
      <c r="F443" s="256">
        <v>1500</v>
      </c>
      <c r="G443" s="259">
        <v>1</v>
      </c>
      <c r="H443" s="194">
        <f t="shared" si="178"/>
        <v>1.34435646</v>
      </c>
      <c r="I443" s="195" t="str">
        <f t="shared" si="179"/>
        <v xml:space="preserve"> </v>
      </c>
      <c r="J443" s="196">
        <f t="shared" si="189"/>
        <v>0</v>
      </c>
      <c r="K443" s="196">
        <f t="shared" si="180"/>
        <v>0</v>
      </c>
      <c r="L443" s="197" t="str">
        <f t="shared" si="187"/>
        <v xml:space="preserve"> </v>
      </c>
      <c r="M443" s="195"/>
      <c r="N443" s="196"/>
      <c r="O443" s="197"/>
      <c r="P443" s="194"/>
      <c r="Q443" s="166" t="str">
        <f t="shared" si="188"/>
        <v xml:space="preserve"> </v>
      </c>
      <c r="R443" s="167">
        <f t="shared" si="190"/>
        <v>0</v>
      </c>
      <c r="S443" s="167">
        <f t="shared" si="185"/>
        <v>0</v>
      </c>
      <c r="T443" s="93" t="str">
        <f t="shared" si="174"/>
        <v xml:space="preserve"> </v>
      </c>
      <c r="U443" s="164" t="str">
        <f t="shared" si="183"/>
        <v xml:space="preserve"> </v>
      </c>
      <c r="V443" s="165">
        <f t="shared" si="191"/>
        <v>0</v>
      </c>
      <c r="W443" s="166" t="str">
        <f t="shared" si="186"/>
        <v xml:space="preserve"> </v>
      </c>
      <c r="X443" s="167">
        <f t="shared" si="184"/>
        <v>0</v>
      </c>
      <c r="Y443" s="167">
        <f t="shared" si="181"/>
        <v>0</v>
      </c>
      <c r="Z443" s="168" t="str">
        <f t="shared" si="182"/>
        <v xml:space="preserve"> </v>
      </c>
    </row>
    <row r="444" spans="1:26" ht="15.75" hidden="1" thickBot="1">
      <c r="A444" s="189">
        <v>8</v>
      </c>
      <c r="B444" s="190" t="s">
        <v>323</v>
      </c>
      <c r="C444" s="191" t="s">
        <v>324</v>
      </c>
      <c r="D444" s="76" t="s">
        <v>17</v>
      </c>
      <c r="E444" s="76">
        <v>12</v>
      </c>
      <c r="F444" s="256">
        <v>450</v>
      </c>
      <c r="G444" s="259">
        <v>1</v>
      </c>
      <c r="H444" s="194">
        <f t="shared" si="178"/>
        <v>0.40330693799999995</v>
      </c>
      <c r="I444" s="195" t="str">
        <f t="shared" si="179"/>
        <v xml:space="preserve"> </v>
      </c>
      <c r="J444" s="196">
        <f t="shared" si="189"/>
        <v>0</v>
      </c>
      <c r="K444" s="196">
        <f t="shared" si="180"/>
        <v>0</v>
      </c>
      <c r="L444" s="197" t="str">
        <f t="shared" si="187"/>
        <v xml:space="preserve"> </v>
      </c>
      <c r="M444" s="195"/>
      <c r="N444" s="196"/>
      <c r="O444" s="197"/>
      <c r="P444" s="194"/>
      <c r="Q444" s="166" t="str">
        <f t="shared" si="188"/>
        <v xml:space="preserve"> </v>
      </c>
      <c r="R444" s="167">
        <f t="shared" si="190"/>
        <v>0</v>
      </c>
      <c r="S444" s="167">
        <f t="shared" si="185"/>
        <v>0</v>
      </c>
      <c r="T444" s="93" t="str">
        <f t="shared" si="174"/>
        <v xml:space="preserve"> </v>
      </c>
      <c r="U444" s="164" t="str">
        <f t="shared" si="183"/>
        <v xml:space="preserve"> </v>
      </c>
      <c r="V444" s="165">
        <f t="shared" si="191"/>
        <v>0</v>
      </c>
      <c r="W444" s="166" t="str">
        <f t="shared" si="186"/>
        <v xml:space="preserve"> </v>
      </c>
      <c r="X444" s="167">
        <f t="shared" si="184"/>
        <v>0</v>
      </c>
      <c r="Y444" s="167">
        <f t="shared" si="181"/>
        <v>0</v>
      </c>
      <c r="Z444" s="168" t="str">
        <f t="shared" si="182"/>
        <v xml:space="preserve"> </v>
      </c>
    </row>
    <row r="445" spans="1:26" ht="15.75" hidden="1" thickBot="1">
      <c r="A445" s="189">
        <v>9</v>
      </c>
      <c r="B445" s="190" t="s">
        <v>323</v>
      </c>
      <c r="C445" s="191" t="s">
        <v>324</v>
      </c>
      <c r="D445" s="76" t="s">
        <v>17</v>
      </c>
      <c r="E445" s="76">
        <v>12</v>
      </c>
      <c r="F445" s="256">
        <v>500</v>
      </c>
      <c r="G445" s="259">
        <v>1</v>
      </c>
      <c r="H445" s="194">
        <f t="shared" si="178"/>
        <v>0.44811881999999997</v>
      </c>
      <c r="I445" s="195" t="str">
        <f t="shared" si="179"/>
        <v xml:space="preserve"> </v>
      </c>
      <c r="J445" s="196">
        <f t="shared" si="189"/>
        <v>0</v>
      </c>
      <c r="K445" s="196">
        <f t="shared" si="180"/>
        <v>0</v>
      </c>
      <c r="L445" s="197" t="str">
        <f t="shared" si="187"/>
        <v xml:space="preserve"> </v>
      </c>
      <c r="M445" s="195"/>
      <c r="N445" s="196"/>
      <c r="O445" s="197"/>
      <c r="P445" s="194"/>
      <c r="Q445" s="166" t="str">
        <f t="shared" si="188"/>
        <v xml:space="preserve"> </v>
      </c>
      <c r="R445" s="167">
        <f t="shared" si="190"/>
        <v>0</v>
      </c>
      <c r="S445" s="167">
        <f t="shared" si="185"/>
        <v>0</v>
      </c>
      <c r="T445" s="93" t="str">
        <f t="shared" si="174"/>
        <v xml:space="preserve"> </v>
      </c>
      <c r="U445" s="164" t="str">
        <f t="shared" si="183"/>
        <v xml:space="preserve"> </v>
      </c>
      <c r="V445" s="165">
        <f t="shared" si="191"/>
        <v>0</v>
      </c>
      <c r="W445" s="166" t="str">
        <f t="shared" si="186"/>
        <v xml:space="preserve"> </v>
      </c>
      <c r="X445" s="167">
        <f t="shared" si="184"/>
        <v>0</v>
      </c>
      <c r="Y445" s="167">
        <f t="shared" si="181"/>
        <v>0</v>
      </c>
      <c r="Z445" s="168" t="str">
        <f t="shared" si="182"/>
        <v xml:space="preserve"> </v>
      </c>
    </row>
    <row r="446" spans="1:26" ht="15.75" hidden="1" thickBot="1">
      <c r="A446" s="189">
        <v>10</v>
      </c>
      <c r="B446" s="190" t="s">
        <v>323</v>
      </c>
      <c r="C446" s="191" t="s">
        <v>324</v>
      </c>
      <c r="D446" s="76" t="s">
        <v>17</v>
      </c>
      <c r="E446" s="76">
        <v>12</v>
      </c>
      <c r="F446" s="256">
        <v>550</v>
      </c>
      <c r="G446" s="259">
        <v>34</v>
      </c>
      <c r="H446" s="194">
        <f t="shared" si="178"/>
        <v>16.759643867999998</v>
      </c>
      <c r="I446" s="195" t="str">
        <f t="shared" si="179"/>
        <v xml:space="preserve"> </v>
      </c>
      <c r="J446" s="196">
        <f t="shared" si="189"/>
        <v>0</v>
      </c>
      <c r="K446" s="196">
        <f t="shared" si="180"/>
        <v>0</v>
      </c>
      <c r="L446" s="197" t="str">
        <f t="shared" si="187"/>
        <v xml:space="preserve"> </v>
      </c>
      <c r="M446" s="195"/>
      <c r="N446" s="196"/>
      <c r="O446" s="197"/>
      <c r="P446" s="194"/>
      <c r="Q446" s="166" t="str">
        <f t="shared" si="188"/>
        <v xml:space="preserve"> </v>
      </c>
      <c r="R446" s="167">
        <f t="shared" si="190"/>
        <v>0</v>
      </c>
      <c r="S446" s="167">
        <f t="shared" si="185"/>
        <v>0</v>
      </c>
      <c r="T446" s="93" t="str">
        <f t="shared" si="174"/>
        <v xml:space="preserve"> </v>
      </c>
      <c r="U446" s="164" t="str">
        <f t="shared" si="183"/>
        <v xml:space="preserve"> </v>
      </c>
      <c r="V446" s="165">
        <f t="shared" si="191"/>
        <v>0</v>
      </c>
      <c r="W446" s="166" t="str">
        <f t="shared" si="186"/>
        <v xml:space="preserve"> </v>
      </c>
      <c r="X446" s="167">
        <f t="shared" si="184"/>
        <v>0</v>
      </c>
      <c r="Y446" s="167">
        <f t="shared" si="181"/>
        <v>0</v>
      </c>
      <c r="Z446" s="168" t="str">
        <f t="shared" si="182"/>
        <v xml:space="preserve"> </v>
      </c>
    </row>
    <row r="447" spans="1:26" ht="15.75" hidden="1" thickBot="1">
      <c r="A447" s="189">
        <v>11</v>
      </c>
      <c r="B447" s="190" t="s">
        <v>323</v>
      </c>
      <c r="C447" s="191" t="s">
        <v>324</v>
      </c>
      <c r="D447" s="76" t="s">
        <v>17</v>
      </c>
      <c r="E447" s="76">
        <v>12</v>
      </c>
      <c r="F447" s="256">
        <v>600</v>
      </c>
      <c r="G447" s="259">
        <v>6</v>
      </c>
      <c r="H447" s="194">
        <f t="shared" si="178"/>
        <v>3.2264555039999996</v>
      </c>
      <c r="I447" s="195" t="str">
        <f t="shared" si="179"/>
        <v xml:space="preserve"> </v>
      </c>
      <c r="J447" s="196">
        <f t="shared" si="189"/>
        <v>0</v>
      </c>
      <c r="K447" s="196">
        <f t="shared" si="180"/>
        <v>0</v>
      </c>
      <c r="L447" s="197" t="str">
        <f t="shared" si="187"/>
        <v xml:space="preserve"> </v>
      </c>
      <c r="M447" s="195"/>
      <c r="N447" s="196"/>
      <c r="O447" s="197"/>
      <c r="P447" s="194"/>
      <c r="Q447" s="166" t="str">
        <f t="shared" si="188"/>
        <v xml:space="preserve"> </v>
      </c>
      <c r="R447" s="167">
        <f t="shared" si="190"/>
        <v>0</v>
      </c>
      <c r="S447" s="167">
        <f t="shared" si="185"/>
        <v>0</v>
      </c>
      <c r="T447" s="93" t="str">
        <f t="shared" si="174"/>
        <v xml:space="preserve"> </v>
      </c>
      <c r="U447" s="164" t="str">
        <f t="shared" si="183"/>
        <v xml:space="preserve"> </v>
      </c>
      <c r="V447" s="165">
        <f t="shared" si="191"/>
        <v>0</v>
      </c>
      <c r="W447" s="166" t="str">
        <f t="shared" si="186"/>
        <v xml:space="preserve"> </v>
      </c>
      <c r="X447" s="167">
        <f t="shared" si="184"/>
        <v>0</v>
      </c>
      <c r="Y447" s="167">
        <f t="shared" si="181"/>
        <v>0</v>
      </c>
      <c r="Z447" s="168" t="str">
        <f t="shared" si="182"/>
        <v xml:space="preserve"> </v>
      </c>
    </row>
    <row r="448" spans="1:26" ht="15.75" hidden="1" thickBot="1">
      <c r="A448" s="189">
        <v>12</v>
      </c>
      <c r="B448" s="190" t="s">
        <v>323</v>
      </c>
      <c r="C448" s="191" t="s">
        <v>324</v>
      </c>
      <c r="D448" s="76" t="s">
        <v>17</v>
      </c>
      <c r="E448" s="76">
        <v>12</v>
      </c>
      <c r="F448" s="256">
        <v>800</v>
      </c>
      <c r="G448" s="259">
        <v>1</v>
      </c>
      <c r="H448" s="194">
        <f t="shared" si="178"/>
        <v>0.71699011199999996</v>
      </c>
      <c r="I448" s="195" t="str">
        <f t="shared" si="179"/>
        <v xml:space="preserve"> </v>
      </c>
      <c r="J448" s="196">
        <f t="shared" si="189"/>
        <v>0</v>
      </c>
      <c r="K448" s="196">
        <f t="shared" si="180"/>
        <v>0</v>
      </c>
      <c r="L448" s="197" t="str">
        <f t="shared" si="187"/>
        <v xml:space="preserve"> </v>
      </c>
      <c r="M448" s="195"/>
      <c r="N448" s="196"/>
      <c r="O448" s="197"/>
      <c r="P448" s="194"/>
      <c r="Q448" s="166" t="str">
        <f t="shared" si="188"/>
        <v xml:space="preserve"> </v>
      </c>
      <c r="R448" s="167">
        <f t="shared" si="190"/>
        <v>0</v>
      </c>
      <c r="S448" s="167">
        <f t="shared" si="185"/>
        <v>0</v>
      </c>
      <c r="T448" s="93" t="str">
        <f t="shared" si="174"/>
        <v xml:space="preserve"> </v>
      </c>
      <c r="U448" s="164" t="str">
        <f t="shared" si="183"/>
        <v xml:space="preserve"> </v>
      </c>
      <c r="V448" s="165">
        <f t="shared" si="191"/>
        <v>0</v>
      </c>
      <c r="W448" s="166" t="str">
        <f t="shared" si="186"/>
        <v xml:space="preserve"> </v>
      </c>
      <c r="X448" s="167">
        <f t="shared" si="184"/>
        <v>0</v>
      </c>
      <c r="Y448" s="167">
        <f t="shared" si="181"/>
        <v>0</v>
      </c>
      <c r="Z448" s="168" t="str">
        <f t="shared" si="182"/>
        <v xml:space="preserve"> </v>
      </c>
    </row>
    <row r="449" spans="1:26" ht="15.75" hidden="1" thickBot="1">
      <c r="A449" s="189">
        <v>13</v>
      </c>
      <c r="B449" s="190" t="s">
        <v>323</v>
      </c>
      <c r="C449" s="191" t="s">
        <v>324</v>
      </c>
      <c r="D449" s="76" t="s">
        <v>17</v>
      </c>
      <c r="E449" s="76">
        <v>12</v>
      </c>
      <c r="F449" s="256">
        <v>850</v>
      </c>
      <c r="G449" s="259">
        <v>6</v>
      </c>
      <c r="H449" s="194">
        <f t="shared" si="178"/>
        <v>4.5708119639999989</v>
      </c>
      <c r="I449" s="195" t="str">
        <f t="shared" si="179"/>
        <v xml:space="preserve"> </v>
      </c>
      <c r="J449" s="196">
        <f t="shared" si="189"/>
        <v>0</v>
      </c>
      <c r="K449" s="196">
        <f t="shared" si="180"/>
        <v>0</v>
      </c>
      <c r="L449" s="197" t="str">
        <f t="shared" si="187"/>
        <v xml:space="preserve"> </v>
      </c>
      <c r="M449" s="195"/>
      <c r="N449" s="196"/>
      <c r="O449" s="197"/>
      <c r="P449" s="194"/>
      <c r="Q449" s="166" t="str">
        <f t="shared" si="188"/>
        <v xml:space="preserve"> </v>
      </c>
      <c r="R449" s="167">
        <f t="shared" si="190"/>
        <v>0</v>
      </c>
      <c r="S449" s="167">
        <f t="shared" si="185"/>
        <v>0</v>
      </c>
      <c r="T449" s="93" t="str">
        <f t="shared" si="174"/>
        <v xml:space="preserve"> </v>
      </c>
      <c r="U449" s="164" t="str">
        <f t="shared" si="183"/>
        <v xml:space="preserve"> </v>
      </c>
      <c r="V449" s="165">
        <f t="shared" si="191"/>
        <v>0</v>
      </c>
      <c r="W449" s="166" t="str">
        <f t="shared" si="186"/>
        <v xml:space="preserve"> </v>
      </c>
      <c r="X449" s="167">
        <f t="shared" si="184"/>
        <v>0</v>
      </c>
      <c r="Y449" s="167">
        <f t="shared" si="181"/>
        <v>0</v>
      </c>
      <c r="Z449" s="168" t="str">
        <f t="shared" si="182"/>
        <v xml:space="preserve"> </v>
      </c>
    </row>
    <row r="450" spans="1:26" ht="15.75" hidden="1" thickBot="1">
      <c r="A450" s="189">
        <v>14</v>
      </c>
      <c r="B450" s="190" t="s">
        <v>323</v>
      </c>
      <c r="C450" s="191" t="s">
        <v>324</v>
      </c>
      <c r="D450" s="76" t="s">
        <v>17</v>
      </c>
      <c r="E450" s="76">
        <v>12</v>
      </c>
      <c r="F450" s="256">
        <v>900</v>
      </c>
      <c r="G450" s="259">
        <v>12</v>
      </c>
      <c r="H450" s="194">
        <f t="shared" si="178"/>
        <v>9.6793665119999996</v>
      </c>
      <c r="I450" s="195" t="str">
        <f t="shared" si="179"/>
        <v xml:space="preserve"> </v>
      </c>
      <c r="J450" s="196">
        <f t="shared" si="189"/>
        <v>0</v>
      </c>
      <c r="K450" s="196">
        <f t="shared" si="180"/>
        <v>0</v>
      </c>
      <c r="L450" s="197" t="str">
        <f t="shared" si="187"/>
        <v xml:space="preserve"> </v>
      </c>
      <c r="M450" s="195"/>
      <c r="N450" s="196"/>
      <c r="O450" s="197"/>
      <c r="P450" s="194"/>
      <c r="Q450" s="166" t="str">
        <f t="shared" si="188"/>
        <v xml:space="preserve"> </v>
      </c>
      <c r="R450" s="167">
        <f t="shared" si="190"/>
        <v>0</v>
      </c>
      <c r="S450" s="167">
        <f t="shared" si="185"/>
        <v>0</v>
      </c>
      <c r="T450" s="93" t="str">
        <f t="shared" si="174"/>
        <v xml:space="preserve"> </v>
      </c>
      <c r="U450" s="164" t="str">
        <f t="shared" si="183"/>
        <v xml:space="preserve"> </v>
      </c>
      <c r="V450" s="165">
        <f t="shared" si="191"/>
        <v>0</v>
      </c>
      <c r="W450" s="166" t="str">
        <f t="shared" si="186"/>
        <v xml:space="preserve"> </v>
      </c>
      <c r="X450" s="167">
        <f t="shared" si="184"/>
        <v>0</v>
      </c>
      <c r="Y450" s="167">
        <f t="shared" si="181"/>
        <v>0</v>
      </c>
      <c r="Z450" s="168" t="str">
        <f t="shared" si="182"/>
        <v xml:space="preserve"> </v>
      </c>
    </row>
    <row r="451" spans="1:26" ht="15.75" hidden="1" thickBot="1">
      <c r="A451" s="189">
        <v>15</v>
      </c>
      <c r="B451" s="190" t="s">
        <v>323</v>
      </c>
      <c r="C451" s="191" t="s">
        <v>324</v>
      </c>
      <c r="D451" s="76" t="s">
        <v>17</v>
      </c>
      <c r="E451" s="76">
        <v>12</v>
      </c>
      <c r="F451" s="256">
        <v>2400</v>
      </c>
      <c r="G451" s="259">
        <v>2</v>
      </c>
      <c r="H451" s="194">
        <f t="shared" si="178"/>
        <v>4.3019406719999997</v>
      </c>
      <c r="I451" s="195" t="str">
        <f t="shared" si="179"/>
        <v xml:space="preserve"> </v>
      </c>
      <c r="J451" s="196">
        <f t="shared" si="189"/>
        <v>0</v>
      </c>
      <c r="K451" s="196">
        <f t="shared" si="180"/>
        <v>0</v>
      </c>
      <c r="L451" s="197" t="str">
        <f t="shared" si="187"/>
        <v xml:space="preserve"> </v>
      </c>
      <c r="M451" s="195"/>
      <c r="N451" s="196"/>
      <c r="O451" s="197"/>
      <c r="P451" s="194"/>
      <c r="Q451" s="166" t="str">
        <f t="shared" si="188"/>
        <v xml:space="preserve"> </v>
      </c>
      <c r="R451" s="167">
        <f t="shared" si="190"/>
        <v>0</v>
      </c>
      <c r="S451" s="167">
        <f t="shared" si="185"/>
        <v>0</v>
      </c>
      <c r="T451" s="93" t="str">
        <f t="shared" si="174"/>
        <v xml:space="preserve"> </v>
      </c>
      <c r="U451" s="164" t="str">
        <f t="shared" si="183"/>
        <v xml:space="preserve"> </v>
      </c>
      <c r="V451" s="165">
        <f t="shared" si="191"/>
        <v>0</v>
      </c>
      <c r="W451" s="166" t="str">
        <f t="shared" si="186"/>
        <v xml:space="preserve"> </v>
      </c>
      <c r="X451" s="167">
        <f t="shared" si="184"/>
        <v>0</v>
      </c>
      <c r="Y451" s="167">
        <f t="shared" si="181"/>
        <v>0</v>
      </c>
      <c r="Z451" s="168" t="str">
        <f t="shared" si="182"/>
        <v xml:space="preserve"> </v>
      </c>
    </row>
    <row r="452" spans="1:26" ht="15.75" hidden="1" thickBot="1">
      <c r="A452" s="189">
        <v>16</v>
      </c>
      <c r="B452" s="190" t="s">
        <v>323</v>
      </c>
      <c r="C452" s="191" t="s">
        <v>324</v>
      </c>
      <c r="D452" s="76" t="s">
        <v>17</v>
      </c>
      <c r="E452" s="76">
        <v>12</v>
      </c>
      <c r="F452" s="256">
        <v>2750</v>
      </c>
      <c r="G452" s="259">
        <v>10</v>
      </c>
      <c r="H452" s="194">
        <f t="shared" si="178"/>
        <v>24.646535100000001</v>
      </c>
      <c r="I452" s="195" t="str">
        <f t="shared" si="179"/>
        <v xml:space="preserve"> </v>
      </c>
      <c r="J452" s="196">
        <f t="shared" si="189"/>
        <v>0</v>
      </c>
      <c r="K452" s="196">
        <f t="shared" si="180"/>
        <v>0</v>
      </c>
      <c r="L452" s="197" t="str">
        <f t="shared" si="187"/>
        <v xml:space="preserve"> </v>
      </c>
      <c r="M452" s="195"/>
      <c r="N452" s="196"/>
      <c r="O452" s="197"/>
      <c r="P452" s="194"/>
      <c r="Q452" s="166" t="str">
        <f t="shared" si="188"/>
        <v xml:space="preserve"> </v>
      </c>
      <c r="R452" s="167">
        <f t="shared" si="190"/>
        <v>0</v>
      </c>
      <c r="S452" s="167">
        <f t="shared" si="185"/>
        <v>0</v>
      </c>
      <c r="T452" s="93" t="str">
        <f t="shared" si="174"/>
        <v xml:space="preserve"> </v>
      </c>
      <c r="U452" s="164" t="str">
        <f t="shared" si="183"/>
        <v xml:space="preserve"> </v>
      </c>
      <c r="V452" s="165">
        <f t="shared" si="191"/>
        <v>0</v>
      </c>
      <c r="W452" s="166" t="str">
        <f t="shared" si="186"/>
        <v xml:space="preserve"> </v>
      </c>
      <c r="X452" s="167">
        <f t="shared" si="184"/>
        <v>0</v>
      </c>
      <c r="Y452" s="167">
        <f t="shared" si="181"/>
        <v>0</v>
      </c>
      <c r="Z452" s="168" t="str">
        <f t="shared" si="182"/>
        <v xml:space="preserve"> </v>
      </c>
    </row>
    <row r="453" spans="1:26" ht="15.75" hidden="1" thickBot="1">
      <c r="A453" s="189">
        <v>17</v>
      </c>
      <c r="B453" s="190" t="s">
        <v>323</v>
      </c>
      <c r="C453" s="191" t="s">
        <v>324</v>
      </c>
      <c r="D453" s="76" t="s">
        <v>17</v>
      </c>
      <c r="E453" s="76">
        <v>12</v>
      </c>
      <c r="F453" s="256">
        <v>2800</v>
      </c>
      <c r="G453" s="259">
        <v>4</v>
      </c>
      <c r="H453" s="194">
        <f t="shared" si="178"/>
        <v>10.037861567999999</v>
      </c>
      <c r="I453" s="195" t="str">
        <f t="shared" si="179"/>
        <v xml:space="preserve"> </v>
      </c>
      <c r="J453" s="196">
        <f t="shared" si="189"/>
        <v>0</v>
      </c>
      <c r="K453" s="196">
        <f t="shared" si="180"/>
        <v>0</v>
      </c>
      <c r="L453" s="197" t="str">
        <f t="shared" si="187"/>
        <v xml:space="preserve"> </v>
      </c>
      <c r="M453" s="195"/>
      <c r="N453" s="196"/>
      <c r="O453" s="197"/>
      <c r="P453" s="194"/>
      <c r="Q453" s="166" t="str">
        <f t="shared" si="188"/>
        <v xml:space="preserve"> </v>
      </c>
      <c r="R453" s="167">
        <f t="shared" si="190"/>
        <v>0</v>
      </c>
      <c r="S453" s="167">
        <f t="shared" si="185"/>
        <v>0</v>
      </c>
      <c r="T453" s="93" t="str">
        <f t="shared" si="174"/>
        <v xml:space="preserve"> </v>
      </c>
      <c r="U453" s="164" t="str">
        <f t="shared" si="183"/>
        <v xml:space="preserve"> </v>
      </c>
      <c r="V453" s="165">
        <f t="shared" si="191"/>
        <v>0</v>
      </c>
      <c r="W453" s="166" t="str">
        <f t="shared" si="186"/>
        <v xml:space="preserve"> </v>
      </c>
      <c r="X453" s="167">
        <f t="shared" si="184"/>
        <v>0</v>
      </c>
      <c r="Y453" s="167">
        <f t="shared" si="181"/>
        <v>0</v>
      </c>
      <c r="Z453" s="168" t="str">
        <f t="shared" si="182"/>
        <v xml:space="preserve"> </v>
      </c>
    </row>
    <row r="454" spans="1:26" ht="15.75" hidden="1" thickBot="1">
      <c r="A454" s="189">
        <v>18</v>
      </c>
      <c r="B454" s="190" t="s">
        <v>323</v>
      </c>
      <c r="C454" s="191" t="s">
        <v>324</v>
      </c>
      <c r="D454" s="76" t="s">
        <v>17</v>
      </c>
      <c r="E454" s="76">
        <v>12</v>
      </c>
      <c r="F454" s="256">
        <v>2850</v>
      </c>
      <c r="G454" s="259">
        <v>26</v>
      </c>
      <c r="H454" s="194">
        <f t="shared" si="178"/>
        <v>66.411209123999981</v>
      </c>
      <c r="I454" s="195" t="str">
        <f t="shared" si="179"/>
        <v xml:space="preserve"> </v>
      </c>
      <c r="J454" s="196">
        <f t="shared" si="189"/>
        <v>0</v>
      </c>
      <c r="K454" s="196">
        <f t="shared" si="180"/>
        <v>0</v>
      </c>
      <c r="L454" s="197" t="str">
        <f t="shared" si="187"/>
        <v xml:space="preserve"> </v>
      </c>
      <c r="M454" s="195"/>
      <c r="N454" s="196"/>
      <c r="O454" s="197"/>
      <c r="P454" s="194"/>
      <c r="Q454" s="166" t="str">
        <f t="shared" si="188"/>
        <v xml:space="preserve"> </v>
      </c>
      <c r="R454" s="167">
        <f t="shared" si="190"/>
        <v>0</v>
      </c>
      <c r="S454" s="167">
        <f t="shared" si="185"/>
        <v>0</v>
      </c>
      <c r="T454" s="93" t="str">
        <f t="shared" si="174"/>
        <v xml:space="preserve"> </v>
      </c>
      <c r="U454" s="164" t="str">
        <f t="shared" si="183"/>
        <v xml:space="preserve"> </v>
      </c>
      <c r="V454" s="165">
        <f t="shared" si="191"/>
        <v>0</v>
      </c>
      <c r="W454" s="166" t="str">
        <f t="shared" si="186"/>
        <v xml:space="preserve"> </v>
      </c>
      <c r="X454" s="167">
        <f t="shared" si="184"/>
        <v>0</v>
      </c>
      <c r="Y454" s="167">
        <f t="shared" si="181"/>
        <v>0</v>
      </c>
      <c r="Z454" s="168" t="str">
        <f t="shared" si="182"/>
        <v xml:space="preserve"> </v>
      </c>
    </row>
    <row r="455" spans="1:26" ht="15.75" hidden="1" thickBot="1">
      <c r="A455" s="189">
        <v>19</v>
      </c>
      <c r="B455" s="190" t="s">
        <v>323</v>
      </c>
      <c r="C455" s="191" t="s">
        <v>324</v>
      </c>
      <c r="D455" s="76" t="s">
        <v>17</v>
      </c>
      <c r="E455" s="76">
        <v>12</v>
      </c>
      <c r="F455" s="256">
        <v>2900</v>
      </c>
      <c r="G455" s="259">
        <v>36</v>
      </c>
      <c r="H455" s="194">
        <f t="shared" si="178"/>
        <v>93.567209615999985</v>
      </c>
      <c r="I455" s="195" t="str">
        <f t="shared" si="179"/>
        <v xml:space="preserve"> </v>
      </c>
      <c r="J455" s="196">
        <f t="shared" si="189"/>
        <v>0</v>
      </c>
      <c r="K455" s="196">
        <f t="shared" si="180"/>
        <v>0</v>
      </c>
      <c r="L455" s="197" t="str">
        <f t="shared" si="187"/>
        <v xml:space="preserve"> </v>
      </c>
      <c r="M455" s="195"/>
      <c r="N455" s="196"/>
      <c r="O455" s="197"/>
      <c r="P455" s="194"/>
      <c r="Q455" s="166" t="str">
        <f t="shared" si="188"/>
        <v xml:space="preserve"> </v>
      </c>
      <c r="R455" s="167">
        <f t="shared" si="190"/>
        <v>0</v>
      </c>
      <c r="S455" s="167">
        <f t="shared" si="185"/>
        <v>0</v>
      </c>
      <c r="T455" s="93" t="str">
        <f t="shared" si="174"/>
        <v xml:space="preserve"> </v>
      </c>
      <c r="U455" s="164" t="str">
        <f t="shared" si="183"/>
        <v xml:space="preserve"> </v>
      </c>
      <c r="V455" s="165">
        <f t="shared" si="191"/>
        <v>0</v>
      </c>
      <c r="W455" s="166" t="str">
        <f t="shared" si="186"/>
        <v xml:space="preserve"> </v>
      </c>
      <c r="X455" s="167">
        <f t="shared" si="184"/>
        <v>0</v>
      </c>
      <c r="Y455" s="167">
        <f t="shared" si="181"/>
        <v>0</v>
      </c>
      <c r="Z455" s="168" t="str">
        <f t="shared" si="182"/>
        <v xml:space="preserve"> </v>
      </c>
    </row>
    <row r="456" spans="1:26" ht="15.75" hidden="1" thickBot="1">
      <c r="A456" s="189">
        <v>20</v>
      </c>
      <c r="B456" s="190" t="s">
        <v>323</v>
      </c>
      <c r="C456" s="191" t="s">
        <v>324</v>
      </c>
      <c r="D456" s="76" t="s">
        <v>17</v>
      </c>
      <c r="E456" s="76">
        <v>12</v>
      </c>
      <c r="F456" s="256">
        <v>6890</v>
      </c>
      <c r="G456" s="259">
        <v>2</v>
      </c>
      <c r="H456" s="194">
        <f t="shared" si="178"/>
        <v>12.350154679199999</v>
      </c>
      <c r="I456" s="195" t="str">
        <f t="shared" si="179"/>
        <v xml:space="preserve"> </v>
      </c>
      <c r="J456" s="196">
        <f t="shared" si="189"/>
        <v>0</v>
      </c>
      <c r="K456" s="196">
        <f t="shared" si="180"/>
        <v>0</v>
      </c>
      <c r="L456" s="197" t="str">
        <f t="shared" si="187"/>
        <v xml:space="preserve"> </v>
      </c>
      <c r="M456" s="195"/>
      <c r="N456" s="196"/>
      <c r="O456" s="197"/>
      <c r="P456" s="194"/>
      <c r="Q456" s="166" t="str">
        <f t="shared" si="188"/>
        <v xml:space="preserve"> </v>
      </c>
      <c r="R456" s="167">
        <f t="shared" si="190"/>
        <v>0</v>
      </c>
      <c r="S456" s="167">
        <f t="shared" si="185"/>
        <v>0</v>
      </c>
      <c r="T456" s="93" t="str">
        <f t="shared" si="174"/>
        <v xml:space="preserve"> </v>
      </c>
      <c r="U456" s="164" t="str">
        <f t="shared" si="183"/>
        <v xml:space="preserve"> </v>
      </c>
      <c r="V456" s="165">
        <f t="shared" si="191"/>
        <v>0</v>
      </c>
      <c r="W456" s="166" t="str">
        <f t="shared" si="186"/>
        <v xml:space="preserve"> </v>
      </c>
      <c r="X456" s="167">
        <f t="shared" ref="X456:X487" si="192">IF(R456&gt;0,R456,IF(U456=25,J456-((V456/K456)*787),IF(U456=20,J456-((V456/K456)*600),IF(U456=16,J456-((V456/K456)*475),0))))</f>
        <v>0</v>
      </c>
      <c r="Y456" s="167">
        <f t="shared" si="181"/>
        <v>0</v>
      </c>
      <c r="Z456" s="168" t="str">
        <f t="shared" si="182"/>
        <v xml:space="preserve"> </v>
      </c>
    </row>
    <row r="457" spans="1:26" ht="15.75" hidden="1" thickBot="1">
      <c r="A457" s="189">
        <v>21</v>
      </c>
      <c r="B457" s="190" t="s">
        <v>323</v>
      </c>
      <c r="C457" s="191" t="s">
        <v>324</v>
      </c>
      <c r="D457" s="76" t="s">
        <v>17</v>
      </c>
      <c r="E457" s="76">
        <v>12</v>
      </c>
      <c r="F457" s="257">
        <v>8300</v>
      </c>
      <c r="G457" s="260">
        <v>4</v>
      </c>
      <c r="H457" s="194">
        <f t="shared" si="178"/>
        <v>29.755089647999995</v>
      </c>
      <c r="I457" s="195" t="str">
        <f t="shared" si="179"/>
        <v xml:space="preserve"> </v>
      </c>
      <c r="J457" s="196">
        <f t="shared" si="189"/>
        <v>0</v>
      </c>
      <c r="K457" s="196">
        <f t="shared" si="180"/>
        <v>0</v>
      </c>
      <c r="L457" s="197" t="str">
        <f t="shared" si="187"/>
        <v xml:space="preserve"> </v>
      </c>
      <c r="M457" s="195"/>
      <c r="N457" s="196"/>
      <c r="O457" s="197"/>
      <c r="P457" s="194"/>
      <c r="Q457" s="166" t="str">
        <f t="shared" si="188"/>
        <v xml:space="preserve"> </v>
      </c>
      <c r="R457" s="167">
        <f t="shared" si="190"/>
        <v>0</v>
      </c>
      <c r="S457" s="167">
        <f t="shared" si="185"/>
        <v>0</v>
      </c>
      <c r="T457" s="93" t="str">
        <f t="shared" si="174"/>
        <v xml:space="preserve"> </v>
      </c>
      <c r="U457" s="164" t="str">
        <f t="shared" si="183"/>
        <v xml:space="preserve"> </v>
      </c>
      <c r="V457" s="165">
        <f t="shared" si="191"/>
        <v>0</v>
      </c>
      <c r="W457" s="166" t="str">
        <f t="shared" si="186"/>
        <v xml:space="preserve"> </v>
      </c>
      <c r="X457" s="167">
        <f t="shared" si="192"/>
        <v>0</v>
      </c>
      <c r="Y457" s="167">
        <f t="shared" si="181"/>
        <v>0</v>
      </c>
      <c r="Z457" s="168" t="str">
        <f t="shared" si="182"/>
        <v xml:space="preserve"> </v>
      </c>
    </row>
    <row r="458" spans="1:26" ht="15.75" hidden="1" thickBot="1">
      <c r="A458" s="189">
        <v>22</v>
      </c>
      <c r="B458" s="190" t="s">
        <v>323</v>
      </c>
      <c r="C458" s="191" t="s">
        <v>324</v>
      </c>
      <c r="D458" s="76" t="s">
        <v>17</v>
      </c>
      <c r="E458" s="76">
        <v>20</v>
      </c>
      <c r="F458" s="294">
        <v>10100</v>
      </c>
      <c r="G458" s="258">
        <v>10</v>
      </c>
      <c r="H458" s="194">
        <f t="shared" si="178"/>
        <v>251.44444899999999</v>
      </c>
      <c r="I458" s="195">
        <f t="shared" si="179"/>
        <v>20</v>
      </c>
      <c r="J458" s="196">
        <f t="shared" si="189"/>
        <v>1900</v>
      </c>
      <c r="K458" s="196">
        <f t="shared" si="180"/>
        <v>10</v>
      </c>
      <c r="L458" s="197">
        <f t="shared" si="187"/>
        <v>46.833099999999995</v>
      </c>
      <c r="M458" s="195"/>
      <c r="N458" s="196"/>
      <c r="O458" s="197"/>
      <c r="P458" s="194"/>
      <c r="Q458" s="166" t="str">
        <f t="shared" si="188"/>
        <v xml:space="preserve"> </v>
      </c>
      <c r="R458" s="167">
        <f t="shared" si="190"/>
        <v>0</v>
      </c>
      <c r="S458" s="167">
        <f t="shared" si="185"/>
        <v>0</v>
      </c>
      <c r="T458" s="93" t="str">
        <f t="shared" si="174"/>
        <v xml:space="preserve"> </v>
      </c>
      <c r="U458" s="164">
        <f t="shared" si="183"/>
        <v>20</v>
      </c>
      <c r="V458" s="165">
        <f t="shared" si="191"/>
        <v>30</v>
      </c>
      <c r="W458" s="166">
        <f t="shared" si="186"/>
        <v>20</v>
      </c>
      <c r="X458" s="167">
        <f t="shared" si="192"/>
        <v>100</v>
      </c>
      <c r="Y458" s="167">
        <f t="shared" si="181"/>
        <v>10</v>
      </c>
      <c r="Z458" s="168">
        <f t="shared" si="182"/>
        <v>2.4649000000000001</v>
      </c>
    </row>
    <row r="459" spans="1:26" ht="15.75" hidden="1" thickBot="1">
      <c r="A459" s="189">
        <v>23</v>
      </c>
      <c r="B459" s="190" t="s">
        <v>323</v>
      </c>
      <c r="C459" s="191" t="s">
        <v>324</v>
      </c>
      <c r="D459" s="76" t="s">
        <v>17</v>
      </c>
      <c r="E459" s="76">
        <v>20</v>
      </c>
      <c r="F459" s="261">
        <v>10300</v>
      </c>
      <c r="G459" s="259">
        <v>10</v>
      </c>
      <c r="H459" s="194">
        <f t="shared" si="178"/>
        <v>256.42354699999999</v>
      </c>
      <c r="I459" s="195">
        <f t="shared" si="179"/>
        <v>20</v>
      </c>
      <c r="J459" s="196">
        <f t="shared" si="189"/>
        <v>1700</v>
      </c>
      <c r="K459" s="196">
        <f t="shared" si="180"/>
        <v>10</v>
      </c>
      <c r="L459" s="197">
        <f t="shared" si="187"/>
        <v>41.903299999999994</v>
      </c>
      <c r="M459" s="195"/>
      <c r="N459" s="196"/>
      <c r="O459" s="197"/>
      <c r="P459" s="194"/>
      <c r="Q459" s="166" t="str">
        <f t="shared" si="188"/>
        <v xml:space="preserve"> </v>
      </c>
      <c r="R459" s="167">
        <f t="shared" si="190"/>
        <v>0</v>
      </c>
      <c r="S459" s="167">
        <f t="shared" si="185"/>
        <v>0</v>
      </c>
      <c r="T459" s="93" t="str">
        <f t="shared" si="174"/>
        <v xml:space="preserve"> </v>
      </c>
      <c r="U459" s="164">
        <f t="shared" si="183"/>
        <v>20</v>
      </c>
      <c r="V459" s="165">
        <f t="shared" si="191"/>
        <v>20</v>
      </c>
      <c r="W459" s="166">
        <f t="shared" si="186"/>
        <v>20</v>
      </c>
      <c r="X459" s="167">
        <f t="shared" si="192"/>
        <v>500</v>
      </c>
      <c r="Y459" s="167">
        <f t="shared" si="181"/>
        <v>10</v>
      </c>
      <c r="Z459" s="168">
        <f t="shared" si="182"/>
        <v>12.324499999999999</v>
      </c>
    </row>
    <row r="460" spans="1:26" ht="15.75" hidden="1" thickBot="1">
      <c r="A460" s="189">
        <v>24</v>
      </c>
      <c r="B460" s="190" t="s">
        <v>323</v>
      </c>
      <c r="C460" s="191" t="s">
        <v>324</v>
      </c>
      <c r="D460" s="76" t="s">
        <v>17</v>
      </c>
      <c r="E460" s="76">
        <v>20</v>
      </c>
      <c r="F460" s="261">
        <v>10850</v>
      </c>
      <c r="G460" s="259">
        <v>10</v>
      </c>
      <c r="H460" s="194">
        <f t="shared" si="178"/>
        <v>270.11606649999999</v>
      </c>
      <c r="I460" s="195">
        <f t="shared" si="179"/>
        <v>20</v>
      </c>
      <c r="J460" s="196">
        <f t="shared" si="189"/>
        <v>1150</v>
      </c>
      <c r="K460" s="196">
        <f t="shared" si="180"/>
        <v>10</v>
      </c>
      <c r="L460" s="197">
        <f t="shared" si="187"/>
        <v>28.346349999999994</v>
      </c>
      <c r="M460" s="195"/>
      <c r="N460" s="196"/>
      <c r="O460" s="197"/>
      <c r="P460" s="194"/>
      <c r="Q460" s="166" t="str">
        <f t="shared" si="188"/>
        <v xml:space="preserve"> </v>
      </c>
      <c r="R460" s="167">
        <f t="shared" si="190"/>
        <v>0</v>
      </c>
      <c r="S460" s="167">
        <f t="shared" si="185"/>
        <v>0</v>
      </c>
      <c r="T460" s="93" t="str">
        <f t="shared" si="174"/>
        <v xml:space="preserve"> </v>
      </c>
      <c r="U460" s="164">
        <f t="shared" si="183"/>
        <v>20</v>
      </c>
      <c r="V460" s="165">
        <f t="shared" si="191"/>
        <v>10</v>
      </c>
      <c r="W460" s="166">
        <f t="shared" si="186"/>
        <v>20</v>
      </c>
      <c r="X460" s="167">
        <f t="shared" si="192"/>
        <v>550</v>
      </c>
      <c r="Y460" s="167">
        <f t="shared" si="181"/>
        <v>10</v>
      </c>
      <c r="Z460" s="168">
        <f t="shared" si="182"/>
        <v>13.556949999999999</v>
      </c>
    </row>
    <row r="461" spans="1:26" ht="15.75" hidden="1" thickBot="1">
      <c r="A461" s="189">
        <v>25</v>
      </c>
      <c r="B461" s="190" t="s">
        <v>323</v>
      </c>
      <c r="C461" s="191" t="s">
        <v>324</v>
      </c>
      <c r="D461" s="76" t="s">
        <v>17</v>
      </c>
      <c r="E461" s="76">
        <v>20</v>
      </c>
      <c r="F461" s="261">
        <v>8400</v>
      </c>
      <c r="G461" s="259">
        <v>10</v>
      </c>
      <c r="H461" s="194">
        <f t="shared" si="178"/>
        <v>209.12211600000001</v>
      </c>
      <c r="I461" s="195">
        <f t="shared" si="179"/>
        <v>20</v>
      </c>
      <c r="J461" s="273">
        <f t="shared" si="189"/>
        <v>3600</v>
      </c>
      <c r="K461" s="273">
        <f t="shared" si="180"/>
        <v>10</v>
      </c>
      <c r="L461" s="197">
        <f t="shared" si="187"/>
        <v>88.736400000000003</v>
      </c>
      <c r="M461" s="195"/>
      <c r="N461" s="196"/>
      <c r="O461" s="197"/>
      <c r="P461" s="194"/>
      <c r="Q461" s="166" t="str">
        <f t="shared" si="188"/>
        <v xml:space="preserve"> </v>
      </c>
      <c r="R461" s="167">
        <f t="shared" si="190"/>
        <v>0</v>
      </c>
      <c r="S461" s="167">
        <f t="shared" si="185"/>
        <v>0</v>
      </c>
      <c r="T461" s="93" t="str">
        <f t="shared" si="174"/>
        <v xml:space="preserve"> </v>
      </c>
      <c r="U461" s="164">
        <f t="shared" si="183"/>
        <v>20</v>
      </c>
      <c r="V461" s="165">
        <f t="shared" si="191"/>
        <v>60</v>
      </c>
      <c r="W461" s="166" t="str">
        <f t="shared" si="186"/>
        <v xml:space="preserve"> </v>
      </c>
      <c r="X461" s="167">
        <f t="shared" si="192"/>
        <v>0</v>
      </c>
      <c r="Y461" s="167">
        <f t="shared" si="181"/>
        <v>0</v>
      </c>
      <c r="Z461" s="168" t="str">
        <f t="shared" si="182"/>
        <v xml:space="preserve"> </v>
      </c>
    </row>
    <row r="462" spans="1:26" ht="15.75" hidden="1" thickBot="1">
      <c r="A462" s="189">
        <v>26</v>
      </c>
      <c r="B462" s="190" t="s">
        <v>323</v>
      </c>
      <c r="C462" s="191" t="s">
        <v>324</v>
      </c>
      <c r="D462" s="76" t="s">
        <v>17</v>
      </c>
      <c r="E462" s="76">
        <v>20</v>
      </c>
      <c r="F462" s="295">
        <v>9550</v>
      </c>
      <c r="G462" s="260">
        <v>10</v>
      </c>
      <c r="H462" s="194">
        <f t="shared" si="178"/>
        <v>237.75192949999999</v>
      </c>
      <c r="I462" s="195">
        <f t="shared" si="179"/>
        <v>20</v>
      </c>
      <c r="J462" s="196">
        <f t="shared" si="189"/>
        <v>2450</v>
      </c>
      <c r="K462" s="196">
        <f t="shared" si="180"/>
        <v>10</v>
      </c>
      <c r="L462" s="197">
        <f t="shared" si="187"/>
        <v>60.390049999999995</v>
      </c>
      <c r="M462" s="195"/>
      <c r="N462" s="196"/>
      <c r="O462" s="197"/>
      <c r="P462" s="194"/>
      <c r="Q462" s="166" t="str">
        <f t="shared" si="188"/>
        <v xml:space="preserve"> </v>
      </c>
      <c r="R462" s="167">
        <f t="shared" si="190"/>
        <v>0</v>
      </c>
      <c r="S462" s="167">
        <f t="shared" si="185"/>
        <v>0</v>
      </c>
      <c r="T462" s="93" t="str">
        <f t="shared" si="174"/>
        <v xml:space="preserve"> </v>
      </c>
      <c r="U462" s="164">
        <f t="shared" si="183"/>
        <v>20</v>
      </c>
      <c r="V462" s="165">
        <f t="shared" si="191"/>
        <v>40</v>
      </c>
      <c r="W462" s="166">
        <f t="shared" si="186"/>
        <v>20</v>
      </c>
      <c r="X462" s="167">
        <f t="shared" si="192"/>
        <v>50</v>
      </c>
      <c r="Y462" s="167">
        <f t="shared" si="181"/>
        <v>10</v>
      </c>
      <c r="Z462" s="168">
        <f t="shared" si="182"/>
        <v>1.23245</v>
      </c>
    </row>
    <row r="463" spans="1:26" ht="15.75" hidden="1" thickBot="1">
      <c r="A463" s="189">
        <v>27</v>
      </c>
      <c r="B463" s="190" t="s">
        <v>323</v>
      </c>
      <c r="C463" s="191" t="s">
        <v>324</v>
      </c>
      <c r="D463" s="76" t="s">
        <v>17</v>
      </c>
      <c r="E463" s="76">
        <v>12</v>
      </c>
      <c r="F463" s="264">
        <v>903</v>
      </c>
      <c r="G463" s="265">
        <v>6</v>
      </c>
      <c r="H463" s="194">
        <f t="shared" si="178"/>
        <v>4.8558155335199995</v>
      </c>
      <c r="I463" s="195" t="str">
        <f t="shared" si="179"/>
        <v xml:space="preserve"> </v>
      </c>
      <c r="J463" s="196">
        <f t="shared" si="189"/>
        <v>0</v>
      </c>
      <c r="K463" s="196">
        <f t="shared" si="180"/>
        <v>0</v>
      </c>
      <c r="L463" s="197" t="str">
        <f t="shared" si="187"/>
        <v xml:space="preserve"> </v>
      </c>
      <c r="M463" s="195"/>
      <c r="N463" s="196"/>
      <c r="O463" s="197"/>
      <c r="P463" s="194"/>
      <c r="Q463" s="166" t="str">
        <f t="shared" si="188"/>
        <v xml:space="preserve"> </v>
      </c>
      <c r="R463" s="167">
        <f t="shared" si="190"/>
        <v>0</v>
      </c>
      <c r="S463" s="167">
        <f t="shared" si="185"/>
        <v>0</v>
      </c>
      <c r="T463" s="93" t="str">
        <f t="shared" si="174"/>
        <v xml:space="preserve"> </v>
      </c>
      <c r="U463" s="164" t="str">
        <f t="shared" si="183"/>
        <v xml:space="preserve"> </v>
      </c>
      <c r="V463" s="165">
        <f t="shared" si="191"/>
        <v>0</v>
      </c>
      <c r="W463" s="166" t="str">
        <f t="shared" si="186"/>
        <v xml:space="preserve"> </v>
      </c>
      <c r="X463" s="167">
        <f t="shared" si="192"/>
        <v>0</v>
      </c>
      <c r="Y463" s="167">
        <f t="shared" si="181"/>
        <v>0</v>
      </c>
      <c r="Z463" s="168" t="str">
        <f t="shared" si="182"/>
        <v xml:space="preserve"> </v>
      </c>
    </row>
    <row r="464" spans="1:26" ht="15.75" hidden="1" thickBot="1">
      <c r="A464" s="189">
        <v>1</v>
      </c>
      <c r="B464" s="190" t="s">
        <v>325</v>
      </c>
      <c r="C464" s="191" t="s">
        <v>338</v>
      </c>
      <c r="D464" s="76" t="s">
        <v>17</v>
      </c>
      <c r="E464" s="76">
        <v>12</v>
      </c>
      <c r="F464" s="255">
        <v>1100</v>
      </c>
      <c r="G464" s="258">
        <v>10</v>
      </c>
      <c r="H464" s="194">
        <f t="shared" si="178"/>
        <v>9.8586140399999973</v>
      </c>
      <c r="I464" s="195" t="str">
        <f t="shared" si="179"/>
        <v xml:space="preserve"> </v>
      </c>
      <c r="J464" s="196">
        <f t="shared" si="189"/>
        <v>0</v>
      </c>
      <c r="K464" s="196">
        <f t="shared" si="180"/>
        <v>0</v>
      </c>
      <c r="L464" s="197" t="str">
        <f t="shared" si="187"/>
        <v xml:space="preserve"> </v>
      </c>
      <c r="M464" s="195"/>
      <c r="N464" s="196"/>
      <c r="O464" s="197"/>
      <c r="P464" s="194"/>
      <c r="Q464" s="166" t="str">
        <f t="shared" si="188"/>
        <v xml:space="preserve"> </v>
      </c>
      <c r="R464" s="167">
        <f t="shared" si="190"/>
        <v>0</v>
      </c>
      <c r="S464" s="167">
        <f t="shared" si="185"/>
        <v>0</v>
      </c>
      <c r="T464" s="93" t="str">
        <f t="shared" si="174"/>
        <v xml:space="preserve"> </v>
      </c>
      <c r="U464" s="164" t="str">
        <f t="shared" si="183"/>
        <v xml:space="preserve"> </v>
      </c>
      <c r="V464" s="165">
        <f t="shared" si="191"/>
        <v>0</v>
      </c>
      <c r="W464" s="166" t="str">
        <f t="shared" si="186"/>
        <v xml:space="preserve"> </v>
      </c>
      <c r="X464" s="167">
        <f t="shared" si="192"/>
        <v>0</v>
      </c>
      <c r="Y464" s="167">
        <f t="shared" si="181"/>
        <v>0</v>
      </c>
      <c r="Z464" s="168" t="str">
        <f t="shared" si="182"/>
        <v xml:space="preserve"> </v>
      </c>
    </row>
    <row r="465" spans="1:26" ht="15.75" hidden="1" thickBot="1">
      <c r="A465" s="189">
        <v>1</v>
      </c>
      <c r="B465" s="190" t="s">
        <v>326</v>
      </c>
      <c r="C465" s="191" t="s">
        <v>339</v>
      </c>
      <c r="D465" s="76" t="s">
        <v>17</v>
      </c>
      <c r="E465" s="76">
        <v>12</v>
      </c>
      <c r="F465" s="255">
        <v>1050</v>
      </c>
      <c r="G465" s="258">
        <v>6</v>
      </c>
      <c r="H465" s="194">
        <f t="shared" si="178"/>
        <v>5.6462971319999991</v>
      </c>
      <c r="I465" s="195" t="str">
        <f t="shared" si="179"/>
        <v xml:space="preserve"> </v>
      </c>
      <c r="J465" s="196">
        <f t="shared" si="189"/>
        <v>0</v>
      </c>
      <c r="K465" s="196">
        <f t="shared" si="180"/>
        <v>0</v>
      </c>
      <c r="L465" s="197" t="str">
        <f t="shared" si="187"/>
        <v xml:space="preserve"> </v>
      </c>
      <c r="M465" s="195"/>
      <c r="N465" s="196"/>
      <c r="O465" s="197"/>
      <c r="P465" s="194"/>
      <c r="Q465" s="166" t="str">
        <f t="shared" si="188"/>
        <v xml:space="preserve"> </v>
      </c>
      <c r="R465" s="167">
        <f t="shared" si="190"/>
        <v>0</v>
      </c>
      <c r="S465" s="167">
        <f t="shared" si="185"/>
        <v>0</v>
      </c>
      <c r="T465" s="93" t="str">
        <f t="shared" si="174"/>
        <v xml:space="preserve"> </v>
      </c>
      <c r="U465" s="164" t="str">
        <f t="shared" si="183"/>
        <v xml:space="preserve"> </v>
      </c>
      <c r="V465" s="165">
        <f t="shared" si="191"/>
        <v>0</v>
      </c>
      <c r="W465" s="166" t="str">
        <f t="shared" si="186"/>
        <v xml:space="preserve"> </v>
      </c>
      <c r="X465" s="167">
        <f t="shared" si="192"/>
        <v>0</v>
      </c>
      <c r="Y465" s="167">
        <f t="shared" si="181"/>
        <v>0</v>
      </c>
      <c r="Z465" s="168" t="str">
        <f t="shared" si="182"/>
        <v xml:space="preserve"> </v>
      </c>
    </row>
    <row r="466" spans="1:26" ht="15.75" hidden="1" thickBot="1">
      <c r="A466" s="189">
        <v>2</v>
      </c>
      <c r="B466" s="190" t="s">
        <v>326</v>
      </c>
      <c r="C466" s="191" t="s">
        <v>339</v>
      </c>
      <c r="D466" s="76" t="s">
        <v>17</v>
      </c>
      <c r="E466" s="76">
        <v>12</v>
      </c>
      <c r="F466" s="256">
        <v>1100</v>
      </c>
      <c r="G466" s="259">
        <v>16</v>
      </c>
      <c r="H466" s="194">
        <f t="shared" si="178"/>
        <v>15.773782463999998</v>
      </c>
      <c r="I466" s="195" t="str">
        <f t="shared" si="179"/>
        <v xml:space="preserve"> </v>
      </c>
      <c r="J466" s="196">
        <f t="shared" si="189"/>
        <v>0</v>
      </c>
      <c r="K466" s="196">
        <f t="shared" si="180"/>
        <v>0</v>
      </c>
      <c r="L466" s="197" t="str">
        <f t="shared" si="187"/>
        <v xml:space="preserve"> </v>
      </c>
      <c r="M466" s="195"/>
      <c r="N466" s="196"/>
      <c r="O466" s="197"/>
      <c r="P466" s="194"/>
      <c r="Q466" s="166" t="str">
        <f t="shared" si="188"/>
        <v xml:space="preserve"> </v>
      </c>
      <c r="R466" s="167">
        <f t="shared" si="190"/>
        <v>0</v>
      </c>
      <c r="S466" s="167">
        <f t="shared" si="185"/>
        <v>0</v>
      </c>
      <c r="T466" s="93" t="str">
        <f t="shared" si="174"/>
        <v xml:space="preserve"> </v>
      </c>
      <c r="U466" s="164" t="str">
        <f t="shared" si="183"/>
        <v xml:space="preserve"> </v>
      </c>
      <c r="V466" s="165">
        <f t="shared" si="191"/>
        <v>0</v>
      </c>
      <c r="W466" s="166" t="str">
        <f t="shared" si="186"/>
        <v xml:space="preserve"> </v>
      </c>
      <c r="X466" s="167">
        <f t="shared" si="192"/>
        <v>0</v>
      </c>
      <c r="Y466" s="167">
        <f t="shared" si="181"/>
        <v>0</v>
      </c>
      <c r="Z466" s="168" t="str">
        <f t="shared" si="182"/>
        <v xml:space="preserve"> </v>
      </c>
    </row>
    <row r="467" spans="1:26" ht="15.75" hidden="1" thickBot="1">
      <c r="A467" s="189">
        <v>3</v>
      </c>
      <c r="B467" s="190" t="s">
        <v>326</v>
      </c>
      <c r="C467" s="191" t="s">
        <v>339</v>
      </c>
      <c r="D467" s="76" t="s">
        <v>17</v>
      </c>
      <c r="E467" s="76">
        <v>12</v>
      </c>
      <c r="F467" s="256">
        <v>1150</v>
      </c>
      <c r="G467" s="259">
        <v>2</v>
      </c>
      <c r="H467" s="194">
        <f t="shared" si="178"/>
        <v>2.0613465719999997</v>
      </c>
      <c r="I467" s="195" t="str">
        <f t="shared" si="179"/>
        <v xml:space="preserve"> </v>
      </c>
      <c r="J467" s="196">
        <f t="shared" si="189"/>
        <v>0</v>
      </c>
      <c r="K467" s="196">
        <f t="shared" si="180"/>
        <v>0</v>
      </c>
      <c r="L467" s="197" t="str">
        <f t="shared" ref="L467:L498" si="193">IF(J467&gt;0,$E467*$E467*J467*3.14/4*0.00000785*K467," ")</f>
        <v xml:space="preserve"> </v>
      </c>
      <c r="M467" s="195"/>
      <c r="N467" s="196"/>
      <c r="O467" s="197"/>
      <c r="P467" s="194"/>
      <c r="Q467" s="166" t="str">
        <f t="shared" ref="Q467:Q498" si="194">IF(R467&gt;0,E467," ")</f>
        <v xml:space="preserve"> </v>
      </c>
      <c r="R467" s="167">
        <f t="shared" si="190"/>
        <v>0</v>
      </c>
      <c r="S467" s="167">
        <f t="shared" si="185"/>
        <v>0</v>
      </c>
      <c r="T467" s="93" t="str">
        <f t="shared" si="174"/>
        <v xml:space="preserve"> </v>
      </c>
      <c r="U467" s="164" t="str">
        <f t="shared" si="183"/>
        <v xml:space="preserve"> </v>
      </c>
      <c r="V467" s="165">
        <f t="shared" si="191"/>
        <v>0</v>
      </c>
      <c r="W467" s="166" t="str">
        <f t="shared" si="186"/>
        <v xml:space="preserve"> </v>
      </c>
      <c r="X467" s="167">
        <f t="shared" si="192"/>
        <v>0</v>
      </c>
      <c r="Y467" s="167">
        <f t="shared" si="181"/>
        <v>0</v>
      </c>
      <c r="Z467" s="168" t="str">
        <f t="shared" si="182"/>
        <v xml:space="preserve"> </v>
      </c>
    </row>
    <row r="468" spans="1:26" ht="15.75" hidden="1" thickBot="1">
      <c r="A468" s="189">
        <v>4</v>
      </c>
      <c r="B468" s="190" t="s">
        <v>326</v>
      </c>
      <c r="C468" s="191" t="s">
        <v>339</v>
      </c>
      <c r="D468" s="76" t="s">
        <v>17</v>
      </c>
      <c r="E468" s="76">
        <v>12</v>
      </c>
      <c r="F468" s="256">
        <v>1200</v>
      </c>
      <c r="G468" s="259">
        <v>7</v>
      </c>
      <c r="H468" s="194">
        <f t="shared" si="178"/>
        <v>7.5283961759999993</v>
      </c>
      <c r="I468" s="195" t="str">
        <f t="shared" si="179"/>
        <v xml:space="preserve"> </v>
      </c>
      <c r="J468" s="196">
        <f t="shared" si="189"/>
        <v>0</v>
      </c>
      <c r="K468" s="196">
        <f t="shared" si="180"/>
        <v>0</v>
      </c>
      <c r="L468" s="197" t="str">
        <f t="shared" si="193"/>
        <v xml:space="preserve"> </v>
      </c>
      <c r="M468" s="195"/>
      <c r="N468" s="196"/>
      <c r="O468" s="197"/>
      <c r="P468" s="194"/>
      <c r="Q468" s="166" t="str">
        <f t="shared" si="194"/>
        <v xml:space="preserve"> </v>
      </c>
      <c r="R468" s="167">
        <f t="shared" si="190"/>
        <v>0</v>
      </c>
      <c r="S468" s="167">
        <f t="shared" si="185"/>
        <v>0</v>
      </c>
      <c r="T468" s="93" t="str">
        <f t="shared" si="174"/>
        <v xml:space="preserve"> </v>
      </c>
      <c r="U468" s="164" t="str">
        <f t="shared" si="183"/>
        <v xml:space="preserve"> </v>
      </c>
      <c r="V468" s="165">
        <f t="shared" si="191"/>
        <v>0</v>
      </c>
      <c r="W468" s="166" t="str">
        <f t="shared" si="186"/>
        <v xml:space="preserve"> </v>
      </c>
      <c r="X468" s="167">
        <f t="shared" si="192"/>
        <v>0</v>
      </c>
      <c r="Y468" s="167">
        <f t="shared" si="181"/>
        <v>0</v>
      </c>
      <c r="Z468" s="168" t="str">
        <f t="shared" si="182"/>
        <v xml:space="preserve"> </v>
      </c>
    </row>
    <row r="469" spans="1:26" ht="15.75" hidden="1" thickBot="1">
      <c r="A469" s="189">
        <v>5</v>
      </c>
      <c r="B469" s="190" t="s">
        <v>326</v>
      </c>
      <c r="C469" s="191" t="s">
        <v>339</v>
      </c>
      <c r="D469" s="76" t="s">
        <v>17</v>
      </c>
      <c r="E469" s="76">
        <v>12</v>
      </c>
      <c r="F469" s="256">
        <v>1300</v>
      </c>
      <c r="G469" s="259">
        <v>6</v>
      </c>
      <c r="H469" s="194">
        <f t="shared" si="178"/>
        <v>6.9906535919999993</v>
      </c>
      <c r="I469" s="195" t="str">
        <f t="shared" si="179"/>
        <v xml:space="preserve"> </v>
      </c>
      <c r="J469" s="196">
        <f t="shared" si="189"/>
        <v>0</v>
      </c>
      <c r="K469" s="196">
        <f t="shared" si="180"/>
        <v>0</v>
      </c>
      <c r="L469" s="197" t="str">
        <f t="shared" si="193"/>
        <v xml:space="preserve"> </v>
      </c>
      <c r="M469" s="195"/>
      <c r="N469" s="196"/>
      <c r="O469" s="197"/>
      <c r="P469" s="194"/>
      <c r="Q469" s="166" t="str">
        <f t="shared" si="194"/>
        <v xml:space="preserve"> </v>
      </c>
      <c r="R469" s="167">
        <f t="shared" si="190"/>
        <v>0</v>
      </c>
      <c r="S469" s="167">
        <f t="shared" si="185"/>
        <v>0</v>
      </c>
      <c r="T469" s="93" t="str">
        <f t="shared" ref="T469:T535" si="195">IF(R469&gt;0,$E469*$E469*R469*3.14/4*0.00000785*S469," ")</f>
        <v xml:space="preserve"> </v>
      </c>
      <c r="U469" s="164" t="str">
        <f t="shared" si="183"/>
        <v xml:space="preserve"> </v>
      </c>
      <c r="V469" s="165">
        <f t="shared" si="191"/>
        <v>0</v>
      </c>
      <c r="W469" s="166" t="str">
        <f t="shared" si="186"/>
        <v xml:space="preserve"> </v>
      </c>
      <c r="X469" s="167">
        <f t="shared" si="192"/>
        <v>0</v>
      </c>
      <c r="Y469" s="167">
        <f t="shared" si="181"/>
        <v>0</v>
      </c>
      <c r="Z469" s="168" t="str">
        <f t="shared" si="182"/>
        <v xml:space="preserve"> </v>
      </c>
    </row>
    <row r="470" spans="1:26" ht="15.75" hidden="1" thickBot="1">
      <c r="A470" s="189">
        <v>6</v>
      </c>
      <c r="B470" s="190" t="s">
        <v>326</v>
      </c>
      <c r="C470" s="191" t="s">
        <v>339</v>
      </c>
      <c r="D470" s="76" t="s">
        <v>17</v>
      </c>
      <c r="E470" s="76">
        <v>12</v>
      </c>
      <c r="F470" s="256">
        <v>1350</v>
      </c>
      <c r="G470" s="259">
        <v>42</v>
      </c>
      <c r="H470" s="194">
        <f t="shared" si="178"/>
        <v>50.816674187999993</v>
      </c>
      <c r="I470" s="195" t="str">
        <f t="shared" si="179"/>
        <v xml:space="preserve"> </v>
      </c>
      <c r="J470" s="196">
        <f t="shared" si="189"/>
        <v>0</v>
      </c>
      <c r="K470" s="196">
        <f t="shared" si="180"/>
        <v>0</v>
      </c>
      <c r="L470" s="197" t="str">
        <f t="shared" si="193"/>
        <v xml:space="preserve"> </v>
      </c>
      <c r="M470" s="195"/>
      <c r="N470" s="196"/>
      <c r="O470" s="197"/>
      <c r="P470" s="194"/>
      <c r="Q470" s="166" t="str">
        <f t="shared" si="194"/>
        <v xml:space="preserve"> </v>
      </c>
      <c r="R470" s="167">
        <f t="shared" si="190"/>
        <v>0</v>
      </c>
      <c r="S470" s="167">
        <f t="shared" si="185"/>
        <v>0</v>
      </c>
      <c r="T470" s="93" t="str">
        <f t="shared" si="195"/>
        <v xml:space="preserve"> </v>
      </c>
      <c r="U470" s="164" t="str">
        <f t="shared" si="183"/>
        <v xml:space="preserve"> </v>
      </c>
      <c r="V470" s="165">
        <f t="shared" ref="V470:V501" si="196">IF($E470=25,IF(J470&gt;0, INT(J470/787)*K470,0),IF($E470=20,IF(J470&gt;0, INT(J470/600)*K470,0),IF($E470=16,IF(J470&gt;0, INT(J470/475)*K470,0),0)))</f>
        <v>0</v>
      </c>
      <c r="W470" s="166" t="str">
        <f t="shared" si="186"/>
        <v xml:space="preserve"> </v>
      </c>
      <c r="X470" s="167">
        <f t="shared" si="192"/>
        <v>0</v>
      </c>
      <c r="Y470" s="167">
        <f t="shared" si="181"/>
        <v>0</v>
      </c>
      <c r="Z470" s="168" t="str">
        <f t="shared" si="182"/>
        <v xml:space="preserve"> </v>
      </c>
    </row>
    <row r="471" spans="1:26" ht="15.75" hidden="1" thickBot="1">
      <c r="A471" s="189">
        <v>7</v>
      </c>
      <c r="B471" s="190" t="s">
        <v>326</v>
      </c>
      <c r="C471" s="191" t="s">
        <v>339</v>
      </c>
      <c r="D471" s="76" t="s">
        <v>17</v>
      </c>
      <c r="E471" s="76">
        <v>12</v>
      </c>
      <c r="F471" s="256">
        <v>1450</v>
      </c>
      <c r="G471" s="259">
        <v>16</v>
      </c>
      <c r="H471" s="194">
        <f t="shared" si="178"/>
        <v>20.792713247999998</v>
      </c>
      <c r="I471" s="195" t="str">
        <f t="shared" si="179"/>
        <v xml:space="preserve"> </v>
      </c>
      <c r="J471" s="196">
        <f t="shared" si="189"/>
        <v>0</v>
      </c>
      <c r="K471" s="196">
        <f t="shared" si="180"/>
        <v>0</v>
      </c>
      <c r="L471" s="197" t="str">
        <f t="shared" si="193"/>
        <v xml:space="preserve"> </v>
      </c>
      <c r="M471" s="195"/>
      <c r="N471" s="196"/>
      <c r="O471" s="197"/>
      <c r="P471" s="194"/>
      <c r="Q471" s="166" t="str">
        <f t="shared" si="194"/>
        <v xml:space="preserve"> </v>
      </c>
      <c r="R471" s="167">
        <f t="shared" si="190"/>
        <v>0</v>
      </c>
      <c r="S471" s="167">
        <f t="shared" si="185"/>
        <v>0</v>
      </c>
      <c r="T471" s="93" t="str">
        <f t="shared" si="195"/>
        <v xml:space="preserve"> </v>
      </c>
      <c r="U471" s="164" t="str">
        <f t="shared" si="183"/>
        <v xml:space="preserve"> </v>
      </c>
      <c r="V471" s="165">
        <f t="shared" si="196"/>
        <v>0</v>
      </c>
      <c r="W471" s="166" t="str">
        <f t="shared" si="186"/>
        <v xml:space="preserve"> </v>
      </c>
      <c r="X471" s="167">
        <f t="shared" si="192"/>
        <v>0</v>
      </c>
      <c r="Y471" s="167">
        <f t="shared" si="181"/>
        <v>0</v>
      </c>
      <c r="Z471" s="168" t="str">
        <f t="shared" si="182"/>
        <v xml:space="preserve"> </v>
      </c>
    </row>
    <row r="472" spans="1:26" ht="15.75" hidden="1" thickBot="1">
      <c r="A472" s="189">
        <v>8</v>
      </c>
      <c r="B472" s="190" t="s">
        <v>326</v>
      </c>
      <c r="C472" s="191" t="s">
        <v>339</v>
      </c>
      <c r="D472" s="76" t="s">
        <v>17</v>
      </c>
      <c r="E472" s="76">
        <v>12</v>
      </c>
      <c r="F472" s="256">
        <v>1500</v>
      </c>
      <c r="G472" s="259">
        <v>12</v>
      </c>
      <c r="H472" s="194">
        <f t="shared" si="178"/>
        <v>16.132277519999999</v>
      </c>
      <c r="I472" s="195" t="str">
        <f t="shared" si="179"/>
        <v xml:space="preserve"> </v>
      </c>
      <c r="J472" s="196">
        <f t="shared" si="189"/>
        <v>0</v>
      </c>
      <c r="K472" s="196">
        <f t="shared" si="180"/>
        <v>0</v>
      </c>
      <c r="L472" s="197" t="str">
        <f t="shared" si="193"/>
        <v xml:space="preserve"> </v>
      </c>
      <c r="M472" s="195"/>
      <c r="N472" s="196"/>
      <c r="O472" s="197"/>
      <c r="P472" s="194"/>
      <c r="Q472" s="166" t="str">
        <f t="shared" si="194"/>
        <v xml:space="preserve"> </v>
      </c>
      <c r="R472" s="167">
        <f t="shared" si="190"/>
        <v>0</v>
      </c>
      <c r="S472" s="167">
        <f t="shared" si="185"/>
        <v>0</v>
      </c>
      <c r="T472" s="93" t="str">
        <f t="shared" si="195"/>
        <v xml:space="preserve"> </v>
      </c>
      <c r="U472" s="164" t="str">
        <f t="shared" si="183"/>
        <v xml:space="preserve"> </v>
      </c>
      <c r="V472" s="165">
        <f t="shared" si="196"/>
        <v>0</v>
      </c>
      <c r="W472" s="166" t="str">
        <f t="shared" si="186"/>
        <v xml:space="preserve"> </v>
      </c>
      <c r="X472" s="167">
        <f t="shared" si="192"/>
        <v>0</v>
      </c>
      <c r="Y472" s="167">
        <f t="shared" si="181"/>
        <v>0</v>
      </c>
      <c r="Z472" s="168" t="str">
        <f t="shared" si="182"/>
        <v xml:space="preserve"> </v>
      </c>
    </row>
    <row r="473" spans="1:26" ht="15.75" hidden="1" thickBot="1">
      <c r="A473" s="189">
        <v>9</v>
      </c>
      <c r="B473" s="190" t="s">
        <v>326</v>
      </c>
      <c r="C473" s="191" t="s">
        <v>339</v>
      </c>
      <c r="D473" s="76" t="s">
        <v>17</v>
      </c>
      <c r="E473" s="76">
        <v>12</v>
      </c>
      <c r="F473" s="256">
        <v>1550</v>
      </c>
      <c r="G473" s="259">
        <v>3</v>
      </c>
      <c r="H473" s="194">
        <f t="shared" si="178"/>
        <v>4.1675050259999997</v>
      </c>
      <c r="I473" s="195" t="str">
        <f t="shared" si="179"/>
        <v xml:space="preserve"> </v>
      </c>
      <c r="J473" s="196">
        <f t="shared" si="189"/>
        <v>0</v>
      </c>
      <c r="K473" s="196">
        <f t="shared" si="180"/>
        <v>0</v>
      </c>
      <c r="L473" s="197" t="str">
        <f t="shared" si="193"/>
        <v xml:space="preserve"> </v>
      </c>
      <c r="M473" s="195"/>
      <c r="N473" s="196"/>
      <c r="O473" s="197"/>
      <c r="P473" s="194"/>
      <c r="Q473" s="166" t="str">
        <f t="shared" si="194"/>
        <v xml:space="preserve"> </v>
      </c>
      <c r="R473" s="167">
        <f t="shared" si="190"/>
        <v>0</v>
      </c>
      <c r="S473" s="167">
        <f t="shared" si="185"/>
        <v>0</v>
      </c>
      <c r="T473" s="93" t="str">
        <f t="shared" si="195"/>
        <v xml:space="preserve"> </v>
      </c>
      <c r="U473" s="164" t="str">
        <f t="shared" si="183"/>
        <v xml:space="preserve"> </v>
      </c>
      <c r="V473" s="165">
        <f t="shared" si="196"/>
        <v>0</v>
      </c>
      <c r="W473" s="166" t="str">
        <f t="shared" si="186"/>
        <v xml:space="preserve"> </v>
      </c>
      <c r="X473" s="167">
        <f t="shared" si="192"/>
        <v>0</v>
      </c>
      <c r="Y473" s="167">
        <f t="shared" si="181"/>
        <v>0</v>
      </c>
      <c r="Z473" s="168" t="str">
        <f t="shared" si="182"/>
        <v xml:space="preserve"> </v>
      </c>
    </row>
    <row r="474" spans="1:26" ht="15.75" hidden="1" thickBot="1">
      <c r="A474" s="189">
        <v>10</v>
      </c>
      <c r="B474" s="190" t="s">
        <v>326</v>
      </c>
      <c r="C474" s="191" t="s">
        <v>339</v>
      </c>
      <c r="D474" s="76" t="s">
        <v>17</v>
      </c>
      <c r="E474" s="76">
        <v>12</v>
      </c>
      <c r="F474" s="256">
        <v>1650</v>
      </c>
      <c r="G474" s="259">
        <v>341</v>
      </c>
      <c r="H474" s="194">
        <f t="shared" si="178"/>
        <v>504.26810814600003</v>
      </c>
      <c r="I474" s="195" t="str">
        <f t="shared" si="179"/>
        <v xml:space="preserve"> </v>
      </c>
      <c r="J474" s="196">
        <f t="shared" si="189"/>
        <v>0</v>
      </c>
      <c r="K474" s="196">
        <f t="shared" si="180"/>
        <v>0</v>
      </c>
      <c r="L474" s="197" t="str">
        <f t="shared" si="193"/>
        <v xml:space="preserve"> </v>
      </c>
      <c r="M474" s="195"/>
      <c r="N474" s="196"/>
      <c r="O474" s="197"/>
      <c r="P474" s="194"/>
      <c r="Q474" s="166" t="str">
        <f t="shared" si="194"/>
        <v xml:space="preserve"> </v>
      </c>
      <c r="R474" s="167">
        <f t="shared" si="190"/>
        <v>0</v>
      </c>
      <c r="S474" s="167">
        <f t="shared" si="185"/>
        <v>0</v>
      </c>
      <c r="T474" s="93" t="str">
        <f t="shared" si="195"/>
        <v xml:space="preserve"> </v>
      </c>
      <c r="U474" s="164" t="str">
        <f t="shared" si="183"/>
        <v xml:space="preserve"> </v>
      </c>
      <c r="V474" s="165">
        <f t="shared" si="196"/>
        <v>0</v>
      </c>
      <c r="W474" s="166" t="str">
        <f t="shared" si="186"/>
        <v xml:space="preserve"> </v>
      </c>
      <c r="X474" s="167">
        <f t="shared" si="192"/>
        <v>0</v>
      </c>
      <c r="Y474" s="167">
        <f t="shared" si="181"/>
        <v>0</v>
      </c>
      <c r="Z474" s="168" t="str">
        <f t="shared" si="182"/>
        <v xml:space="preserve"> </v>
      </c>
    </row>
    <row r="475" spans="1:26" ht="15.75" hidden="1" thickBot="1">
      <c r="A475" s="189">
        <v>11</v>
      </c>
      <c r="B475" s="190" t="s">
        <v>326</v>
      </c>
      <c r="C475" s="191" t="s">
        <v>339</v>
      </c>
      <c r="D475" s="76" t="s">
        <v>17</v>
      </c>
      <c r="E475" s="76">
        <v>12</v>
      </c>
      <c r="F475" s="256">
        <v>1700</v>
      </c>
      <c r="G475" s="259">
        <v>8</v>
      </c>
      <c r="H475" s="194">
        <f t="shared" si="178"/>
        <v>12.188831903999999</v>
      </c>
      <c r="I475" s="195" t="str">
        <f t="shared" si="179"/>
        <v xml:space="preserve"> </v>
      </c>
      <c r="J475" s="196">
        <f t="shared" si="189"/>
        <v>0</v>
      </c>
      <c r="K475" s="196">
        <f t="shared" si="180"/>
        <v>0</v>
      </c>
      <c r="L475" s="197" t="str">
        <f t="shared" si="193"/>
        <v xml:space="preserve"> </v>
      </c>
      <c r="M475" s="195"/>
      <c r="N475" s="196"/>
      <c r="O475" s="197"/>
      <c r="P475" s="194"/>
      <c r="Q475" s="166" t="str">
        <f t="shared" si="194"/>
        <v xml:space="preserve"> </v>
      </c>
      <c r="R475" s="167">
        <f t="shared" si="190"/>
        <v>0</v>
      </c>
      <c r="S475" s="167">
        <f t="shared" si="185"/>
        <v>0</v>
      </c>
      <c r="T475" s="93" t="str">
        <f t="shared" si="195"/>
        <v xml:space="preserve"> </v>
      </c>
      <c r="U475" s="164" t="str">
        <f t="shared" si="183"/>
        <v xml:space="preserve"> </v>
      </c>
      <c r="V475" s="165">
        <f t="shared" si="196"/>
        <v>0</v>
      </c>
      <c r="W475" s="166" t="str">
        <f t="shared" si="186"/>
        <v xml:space="preserve"> </v>
      </c>
      <c r="X475" s="167">
        <f t="shared" si="192"/>
        <v>0</v>
      </c>
      <c r="Y475" s="167">
        <f t="shared" si="181"/>
        <v>0</v>
      </c>
      <c r="Z475" s="168" t="str">
        <f t="shared" si="182"/>
        <v xml:space="preserve"> </v>
      </c>
    </row>
    <row r="476" spans="1:26" ht="15.75" hidden="1" thickBot="1">
      <c r="A476" s="189">
        <v>12</v>
      </c>
      <c r="B476" s="190" t="s">
        <v>326</v>
      </c>
      <c r="C476" s="191" t="s">
        <v>339</v>
      </c>
      <c r="D476" s="76" t="s">
        <v>17</v>
      </c>
      <c r="E476" s="76">
        <v>12</v>
      </c>
      <c r="F476" s="256">
        <v>250</v>
      </c>
      <c r="G476" s="259">
        <v>2</v>
      </c>
      <c r="H476" s="194">
        <f t="shared" si="178"/>
        <v>0.44811881999999997</v>
      </c>
      <c r="I476" s="195" t="str">
        <f t="shared" si="179"/>
        <v xml:space="preserve"> </v>
      </c>
      <c r="J476" s="196">
        <f t="shared" si="189"/>
        <v>0</v>
      </c>
      <c r="K476" s="196">
        <f t="shared" si="180"/>
        <v>0</v>
      </c>
      <c r="L476" s="197" t="str">
        <f t="shared" si="193"/>
        <v xml:space="preserve"> </v>
      </c>
      <c r="M476" s="195"/>
      <c r="N476" s="196"/>
      <c r="O476" s="197"/>
      <c r="P476" s="194"/>
      <c r="Q476" s="166" t="str">
        <f t="shared" si="194"/>
        <v xml:space="preserve"> </v>
      </c>
      <c r="R476" s="167">
        <f t="shared" si="190"/>
        <v>0</v>
      </c>
      <c r="S476" s="167">
        <f t="shared" si="185"/>
        <v>0</v>
      </c>
      <c r="T476" s="93" t="str">
        <f t="shared" si="195"/>
        <v xml:space="preserve"> </v>
      </c>
      <c r="U476" s="164" t="str">
        <f t="shared" si="183"/>
        <v xml:space="preserve"> </v>
      </c>
      <c r="V476" s="165">
        <f t="shared" si="196"/>
        <v>0</v>
      </c>
      <c r="W476" s="166" t="str">
        <f t="shared" si="186"/>
        <v xml:space="preserve"> </v>
      </c>
      <c r="X476" s="167">
        <f t="shared" si="192"/>
        <v>0</v>
      </c>
      <c r="Y476" s="167">
        <f t="shared" si="181"/>
        <v>0</v>
      </c>
      <c r="Z476" s="168" t="str">
        <f t="shared" si="182"/>
        <v xml:space="preserve"> </v>
      </c>
    </row>
    <row r="477" spans="1:26" ht="15.75" hidden="1" thickBot="1">
      <c r="A477" s="189">
        <v>13</v>
      </c>
      <c r="B477" s="190" t="s">
        <v>326</v>
      </c>
      <c r="C477" s="191" t="s">
        <v>339</v>
      </c>
      <c r="D477" s="76" t="s">
        <v>17</v>
      </c>
      <c r="E477" s="76">
        <v>12</v>
      </c>
      <c r="F477" s="256">
        <v>300</v>
      </c>
      <c r="G477" s="259">
        <v>4</v>
      </c>
      <c r="H477" s="194">
        <f t="shared" si="178"/>
        <v>1.0754851679999999</v>
      </c>
      <c r="I477" s="195" t="str">
        <f t="shared" si="179"/>
        <v xml:space="preserve"> </v>
      </c>
      <c r="J477" s="196">
        <f t="shared" si="189"/>
        <v>0</v>
      </c>
      <c r="K477" s="196">
        <f t="shared" si="180"/>
        <v>0</v>
      </c>
      <c r="L477" s="197" t="str">
        <f t="shared" si="193"/>
        <v xml:space="preserve"> </v>
      </c>
      <c r="M477" s="195"/>
      <c r="N477" s="196"/>
      <c r="O477" s="197"/>
      <c r="P477" s="194"/>
      <c r="Q477" s="166" t="str">
        <f t="shared" si="194"/>
        <v xml:space="preserve"> </v>
      </c>
      <c r="R477" s="167">
        <f t="shared" si="190"/>
        <v>0</v>
      </c>
      <c r="S477" s="167">
        <f t="shared" si="185"/>
        <v>0</v>
      </c>
      <c r="T477" s="93" t="str">
        <f t="shared" si="195"/>
        <v xml:space="preserve"> </v>
      </c>
      <c r="U477" s="164" t="str">
        <f t="shared" si="183"/>
        <v xml:space="preserve"> </v>
      </c>
      <c r="V477" s="165">
        <f t="shared" si="196"/>
        <v>0</v>
      </c>
      <c r="W477" s="166" t="str">
        <f t="shared" si="186"/>
        <v xml:space="preserve"> </v>
      </c>
      <c r="X477" s="167">
        <f t="shared" si="192"/>
        <v>0</v>
      </c>
      <c r="Y477" s="167">
        <f t="shared" si="181"/>
        <v>0</v>
      </c>
      <c r="Z477" s="168" t="str">
        <f t="shared" si="182"/>
        <v xml:space="preserve"> </v>
      </c>
    </row>
    <row r="478" spans="1:26" ht="15.75" hidden="1" thickBot="1">
      <c r="A478" s="189">
        <v>14</v>
      </c>
      <c r="B478" s="190" t="s">
        <v>326</v>
      </c>
      <c r="C478" s="191" t="s">
        <v>339</v>
      </c>
      <c r="D478" s="76" t="s">
        <v>17</v>
      </c>
      <c r="E478" s="76">
        <v>12</v>
      </c>
      <c r="F478" s="256">
        <v>350</v>
      </c>
      <c r="G478" s="259">
        <v>9</v>
      </c>
      <c r="H478" s="194">
        <f t="shared" si="178"/>
        <v>2.8231485659999995</v>
      </c>
      <c r="I478" s="195" t="str">
        <f t="shared" si="179"/>
        <v xml:space="preserve"> </v>
      </c>
      <c r="J478" s="196">
        <f t="shared" si="189"/>
        <v>0</v>
      </c>
      <c r="K478" s="196">
        <f t="shared" si="180"/>
        <v>0</v>
      </c>
      <c r="L478" s="197" t="str">
        <f t="shared" si="193"/>
        <v xml:space="preserve"> </v>
      </c>
      <c r="M478" s="195"/>
      <c r="N478" s="196"/>
      <c r="O478" s="197"/>
      <c r="P478" s="194"/>
      <c r="Q478" s="166" t="str">
        <f t="shared" si="194"/>
        <v xml:space="preserve"> </v>
      </c>
      <c r="R478" s="167">
        <f t="shared" si="190"/>
        <v>0</v>
      </c>
      <c r="S478" s="167">
        <f t="shared" si="185"/>
        <v>0</v>
      </c>
      <c r="T478" s="93" t="str">
        <f t="shared" si="195"/>
        <v xml:space="preserve"> </v>
      </c>
      <c r="U478" s="164" t="str">
        <f t="shared" si="183"/>
        <v xml:space="preserve"> </v>
      </c>
      <c r="V478" s="165">
        <f t="shared" si="196"/>
        <v>0</v>
      </c>
      <c r="W478" s="166" t="str">
        <f t="shared" si="186"/>
        <v xml:space="preserve"> </v>
      </c>
      <c r="X478" s="167">
        <f t="shared" si="192"/>
        <v>0</v>
      </c>
      <c r="Y478" s="167">
        <f t="shared" si="181"/>
        <v>0</v>
      </c>
      <c r="Z478" s="168" t="str">
        <f t="shared" si="182"/>
        <v xml:space="preserve"> </v>
      </c>
    </row>
    <row r="479" spans="1:26" ht="15.75" hidden="1" thickBot="1">
      <c r="A479" s="189">
        <v>15</v>
      </c>
      <c r="B479" s="190" t="s">
        <v>326</v>
      </c>
      <c r="C479" s="191" t="s">
        <v>339</v>
      </c>
      <c r="D479" s="76" t="s">
        <v>17</v>
      </c>
      <c r="E479" s="76">
        <v>12</v>
      </c>
      <c r="F479" s="256">
        <v>400</v>
      </c>
      <c r="G479" s="259">
        <v>4</v>
      </c>
      <c r="H479" s="194">
        <f t="shared" si="178"/>
        <v>1.4339802239999999</v>
      </c>
      <c r="I479" s="195" t="str">
        <f t="shared" si="179"/>
        <v xml:space="preserve"> </v>
      </c>
      <c r="J479" s="196">
        <f t="shared" si="189"/>
        <v>0</v>
      </c>
      <c r="K479" s="196">
        <f t="shared" si="180"/>
        <v>0</v>
      </c>
      <c r="L479" s="197" t="str">
        <f t="shared" si="193"/>
        <v xml:space="preserve"> </v>
      </c>
      <c r="M479" s="195"/>
      <c r="N479" s="196"/>
      <c r="O479" s="197"/>
      <c r="P479" s="194"/>
      <c r="Q479" s="166" t="str">
        <f t="shared" si="194"/>
        <v xml:space="preserve"> </v>
      </c>
      <c r="R479" s="167">
        <f t="shared" si="190"/>
        <v>0</v>
      </c>
      <c r="S479" s="167">
        <f t="shared" si="185"/>
        <v>0</v>
      </c>
      <c r="T479" s="93" t="str">
        <f t="shared" si="195"/>
        <v xml:space="preserve"> </v>
      </c>
      <c r="U479" s="164" t="str">
        <f t="shared" si="183"/>
        <v xml:space="preserve"> </v>
      </c>
      <c r="V479" s="165">
        <f t="shared" si="196"/>
        <v>0</v>
      </c>
      <c r="W479" s="166" t="str">
        <f t="shared" si="186"/>
        <v xml:space="preserve"> </v>
      </c>
      <c r="X479" s="167">
        <f t="shared" si="192"/>
        <v>0</v>
      </c>
      <c r="Y479" s="167">
        <f t="shared" si="181"/>
        <v>0</v>
      </c>
      <c r="Z479" s="168" t="str">
        <f t="shared" si="182"/>
        <v xml:space="preserve"> </v>
      </c>
    </row>
    <row r="480" spans="1:26" ht="15.75" hidden="1" thickBot="1">
      <c r="A480" s="189">
        <v>16</v>
      </c>
      <c r="B480" s="190" t="s">
        <v>326</v>
      </c>
      <c r="C480" s="191" t="s">
        <v>339</v>
      </c>
      <c r="D480" s="76" t="s">
        <v>17</v>
      </c>
      <c r="E480" s="76">
        <v>12</v>
      </c>
      <c r="F480" s="256">
        <v>450</v>
      </c>
      <c r="G480" s="259">
        <v>2</v>
      </c>
      <c r="H480" s="194">
        <f t="shared" si="178"/>
        <v>0.8066138759999999</v>
      </c>
      <c r="I480" s="195" t="str">
        <f t="shared" si="179"/>
        <v xml:space="preserve"> </v>
      </c>
      <c r="J480" s="196">
        <f t="shared" si="189"/>
        <v>0</v>
      </c>
      <c r="K480" s="196">
        <f t="shared" si="180"/>
        <v>0</v>
      </c>
      <c r="L480" s="197" t="str">
        <f t="shared" si="193"/>
        <v xml:space="preserve"> </v>
      </c>
      <c r="M480" s="195"/>
      <c r="N480" s="196"/>
      <c r="O480" s="197"/>
      <c r="P480" s="194"/>
      <c r="Q480" s="166" t="str">
        <f t="shared" si="194"/>
        <v xml:space="preserve"> </v>
      </c>
      <c r="R480" s="167">
        <f t="shared" si="190"/>
        <v>0</v>
      </c>
      <c r="S480" s="167">
        <f t="shared" si="185"/>
        <v>0</v>
      </c>
      <c r="T480" s="93" t="str">
        <f t="shared" si="195"/>
        <v xml:space="preserve"> </v>
      </c>
      <c r="U480" s="164" t="str">
        <f t="shared" si="183"/>
        <v xml:space="preserve"> </v>
      </c>
      <c r="V480" s="165">
        <f t="shared" si="196"/>
        <v>0</v>
      </c>
      <c r="W480" s="166" t="str">
        <f t="shared" si="186"/>
        <v xml:space="preserve"> </v>
      </c>
      <c r="X480" s="167">
        <f t="shared" si="192"/>
        <v>0</v>
      </c>
      <c r="Y480" s="167">
        <f t="shared" si="181"/>
        <v>0</v>
      </c>
      <c r="Z480" s="168" t="str">
        <f t="shared" si="182"/>
        <v xml:space="preserve"> </v>
      </c>
    </row>
    <row r="481" spans="1:26" ht="15.75" hidden="1" thickBot="1">
      <c r="A481" s="189">
        <v>17</v>
      </c>
      <c r="B481" s="190" t="s">
        <v>326</v>
      </c>
      <c r="C481" s="191" t="s">
        <v>339</v>
      </c>
      <c r="D481" s="76" t="s">
        <v>17</v>
      </c>
      <c r="E481" s="76">
        <v>12</v>
      </c>
      <c r="F481" s="256">
        <v>550</v>
      </c>
      <c r="G481" s="259">
        <v>12</v>
      </c>
      <c r="H481" s="194">
        <f t="shared" si="178"/>
        <v>5.9151684239999991</v>
      </c>
      <c r="I481" s="195" t="str">
        <f t="shared" si="179"/>
        <v xml:space="preserve"> </v>
      </c>
      <c r="J481" s="196">
        <f t="shared" si="189"/>
        <v>0</v>
      </c>
      <c r="K481" s="196">
        <f t="shared" si="180"/>
        <v>0</v>
      </c>
      <c r="L481" s="197" t="str">
        <f t="shared" si="193"/>
        <v xml:space="preserve"> </v>
      </c>
      <c r="M481" s="195"/>
      <c r="N481" s="196"/>
      <c r="O481" s="197"/>
      <c r="P481" s="194"/>
      <c r="Q481" s="166" t="str">
        <f t="shared" si="194"/>
        <v xml:space="preserve"> </v>
      </c>
      <c r="R481" s="167">
        <f t="shared" si="190"/>
        <v>0</v>
      </c>
      <c r="S481" s="167">
        <f t="shared" si="185"/>
        <v>0</v>
      </c>
      <c r="T481" s="93" t="str">
        <f t="shared" si="195"/>
        <v xml:space="preserve"> </v>
      </c>
      <c r="U481" s="164" t="str">
        <f t="shared" si="183"/>
        <v xml:space="preserve"> </v>
      </c>
      <c r="V481" s="165">
        <f t="shared" si="196"/>
        <v>0</v>
      </c>
      <c r="W481" s="166" t="str">
        <f t="shared" si="186"/>
        <v xml:space="preserve"> </v>
      </c>
      <c r="X481" s="167">
        <f t="shared" si="192"/>
        <v>0</v>
      </c>
      <c r="Y481" s="167">
        <f t="shared" si="181"/>
        <v>0</v>
      </c>
      <c r="Z481" s="168" t="str">
        <f t="shared" si="182"/>
        <v xml:space="preserve"> </v>
      </c>
    </row>
    <row r="482" spans="1:26" ht="15.75" hidden="1" thickBot="1">
      <c r="A482" s="189">
        <v>18</v>
      </c>
      <c r="B482" s="190" t="s">
        <v>326</v>
      </c>
      <c r="C482" s="191" t="s">
        <v>339</v>
      </c>
      <c r="D482" s="76" t="s">
        <v>17</v>
      </c>
      <c r="E482" s="76">
        <v>12</v>
      </c>
      <c r="F482" s="256">
        <v>600</v>
      </c>
      <c r="G482" s="259">
        <v>7</v>
      </c>
      <c r="H482" s="194">
        <f t="shared" ref="H482:H549" si="197">E482*E482*F482*3.14/4*0.00000785*G482*1.01</f>
        <v>3.7641980879999997</v>
      </c>
      <c r="I482" s="195" t="str">
        <f t="shared" ref="I482:I549" si="198">IF(J482&gt;0,$E482," ")</f>
        <v xml:space="preserve"> </v>
      </c>
      <c r="J482" s="196">
        <f t="shared" si="189"/>
        <v>0</v>
      </c>
      <c r="K482" s="196">
        <f t="shared" ref="K482:K549" si="199">IF(J482&gt;0,G482,0)</f>
        <v>0</v>
      </c>
      <c r="L482" s="197" t="str">
        <f t="shared" si="193"/>
        <v xml:space="preserve"> </v>
      </c>
      <c r="M482" s="195"/>
      <c r="N482" s="196"/>
      <c r="O482" s="197"/>
      <c r="P482" s="194"/>
      <c r="Q482" s="166" t="str">
        <f t="shared" si="194"/>
        <v xml:space="preserve"> </v>
      </c>
      <c r="R482" s="167">
        <f t="shared" si="190"/>
        <v>0</v>
      </c>
      <c r="S482" s="167">
        <f t="shared" si="185"/>
        <v>0</v>
      </c>
      <c r="T482" s="93" t="str">
        <f t="shared" si="195"/>
        <v xml:space="preserve"> </v>
      </c>
      <c r="U482" s="164" t="str">
        <f t="shared" si="183"/>
        <v xml:space="preserve"> </v>
      </c>
      <c r="V482" s="165">
        <f t="shared" si="196"/>
        <v>0</v>
      </c>
      <c r="W482" s="166" t="str">
        <f t="shared" si="186"/>
        <v xml:space="preserve"> </v>
      </c>
      <c r="X482" s="167">
        <f t="shared" si="192"/>
        <v>0</v>
      </c>
      <c r="Y482" s="167">
        <f t="shared" ref="Y482:Y549" si="200">IF(X482&gt;0,K482+S482,0)</f>
        <v>0</v>
      </c>
      <c r="Z482" s="168" t="str">
        <f t="shared" ref="Z482:Z549" si="201">IF(X482&gt;0,$E482*$E482*X482*3.14/4*0.00000785*Y482," ")</f>
        <v xml:space="preserve"> </v>
      </c>
    </row>
    <row r="483" spans="1:26" ht="15.75" hidden="1" thickBot="1">
      <c r="A483" s="189">
        <v>19</v>
      </c>
      <c r="B483" s="190" t="s">
        <v>326</v>
      </c>
      <c r="C483" s="191" t="s">
        <v>339</v>
      </c>
      <c r="D483" s="76" t="s">
        <v>17</v>
      </c>
      <c r="E483" s="76">
        <v>12</v>
      </c>
      <c r="F483" s="256">
        <v>700</v>
      </c>
      <c r="G483" s="259">
        <v>2</v>
      </c>
      <c r="H483" s="194">
        <f t="shared" si="197"/>
        <v>1.2547326959999998</v>
      </c>
      <c r="I483" s="195" t="str">
        <f t="shared" si="198"/>
        <v xml:space="preserve"> </v>
      </c>
      <c r="J483" s="196">
        <f t="shared" si="189"/>
        <v>0</v>
      </c>
      <c r="K483" s="196">
        <f t="shared" si="199"/>
        <v>0</v>
      </c>
      <c r="L483" s="197" t="str">
        <f t="shared" si="193"/>
        <v xml:space="preserve"> </v>
      </c>
      <c r="M483" s="195"/>
      <c r="N483" s="196"/>
      <c r="O483" s="197"/>
      <c r="P483" s="194"/>
      <c r="Q483" s="166" t="str">
        <f t="shared" si="194"/>
        <v xml:space="preserve"> </v>
      </c>
      <c r="R483" s="167">
        <f t="shared" si="190"/>
        <v>0</v>
      </c>
      <c r="S483" s="167">
        <f t="shared" si="185"/>
        <v>0</v>
      </c>
      <c r="T483" s="93" t="str">
        <f t="shared" si="195"/>
        <v xml:space="preserve"> </v>
      </c>
      <c r="U483" s="164" t="str">
        <f t="shared" si="183"/>
        <v xml:space="preserve"> </v>
      </c>
      <c r="V483" s="165">
        <f t="shared" si="196"/>
        <v>0</v>
      </c>
      <c r="W483" s="166" t="str">
        <f t="shared" si="186"/>
        <v xml:space="preserve"> </v>
      </c>
      <c r="X483" s="167">
        <f t="shared" si="192"/>
        <v>0</v>
      </c>
      <c r="Y483" s="167">
        <f t="shared" si="200"/>
        <v>0</v>
      </c>
      <c r="Z483" s="168" t="str">
        <f t="shared" si="201"/>
        <v xml:space="preserve"> </v>
      </c>
    </row>
    <row r="484" spans="1:26" ht="15.75" hidden="1" thickBot="1">
      <c r="A484" s="189">
        <v>20</v>
      </c>
      <c r="B484" s="190" t="s">
        <v>326</v>
      </c>
      <c r="C484" s="191" t="s">
        <v>339</v>
      </c>
      <c r="D484" s="76" t="s">
        <v>17</v>
      </c>
      <c r="E484" s="76">
        <v>12</v>
      </c>
      <c r="F484" s="256">
        <v>750</v>
      </c>
      <c r="G484" s="259">
        <v>24</v>
      </c>
      <c r="H484" s="194">
        <f t="shared" si="197"/>
        <v>16.132277519999999</v>
      </c>
      <c r="I484" s="195" t="str">
        <f t="shared" si="198"/>
        <v xml:space="preserve"> </v>
      </c>
      <c r="J484" s="196">
        <f t="shared" si="189"/>
        <v>0</v>
      </c>
      <c r="K484" s="196">
        <f t="shared" si="199"/>
        <v>0</v>
      </c>
      <c r="L484" s="197" t="str">
        <f t="shared" si="193"/>
        <v xml:space="preserve"> </v>
      </c>
      <c r="M484" s="195"/>
      <c r="N484" s="196"/>
      <c r="O484" s="197"/>
      <c r="P484" s="194"/>
      <c r="Q484" s="166" t="str">
        <f t="shared" si="194"/>
        <v xml:space="preserve"> </v>
      </c>
      <c r="R484" s="167">
        <f t="shared" si="190"/>
        <v>0</v>
      </c>
      <c r="S484" s="167">
        <f t="shared" si="185"/>
        <v>0</v>
      </c>
      <c r="T484" s="93" t="str">
        <f t="shared" si="195"/>
        <v xml:space="preserve"> </v>
      </c>
      <c r="U484" s="164" t="str">
        <f t="shared" si="183"/>
        <v xml:space="preserve"> </v>
      </c>
      <c r="V484" s="165">
        <f t="shared" si="196"/>
        <v>0</v>
      </c>
      <c r="W484" s="166" t="str">
        <f t="shared" si="186"/>
        <v xml:space="preserve"> </v>
      </c>
      <c r="X484" s="167">
        <f t="shared" si="192"/>
        <v>0</v>
      </c>
      <c r="Y484" s="167">
        <f t="shared" si="200"/>
        <v>0</v>
      </c>
      <c r="Z484" s="168" t="str">
        <f t="shared" si="201"/>
        <v xml:space="preserve"> </v>
      </c>
    </row>
    <row r="485" spans="1:26" ht="15.75" hidden="1" thickBot="1">
      <c r="A485" s="189">
        <v>21</v>
      </c>
      <c r="B485" s="190" t="s">
        <v>326</v>
      </c>
      <c r="C485" s="191" t="s">
        <v>339</v>
      </c>
      <c r="D485" s="76" t="s">
        <v>17</v>
      </c>
      <c r="E485" s="76">
        <v>12</v>
      </c>
      <c r="F485" s="256">
        <v>900</v>
      </c>
      <c r="G485" s="259">
        <v>4</v>
      </c>
      <c r="H485" s="194">
        <f t="shared" si="197"/>
        <v>3.2264555039999996</v>
      </c>
      <c r="I485" s="195" t="str">
        <f t="shared" si="198"/>
        <v xml:space="preserve"> </v>
      </c>
      <c r="J485" s="196">
        <f t="shared" si="189"/>
        <v>0</v>
      </c>
      <c r="K485" s="196">
        <f t="shared" si="199"/>
        <v>0</v>
      </c>
      <c r="L485" s="197" t="str">
        <f t="shared" si="193"/>
        <v xml:space="preserve"> </v>
      </c>
      <c r="M485" s="195"/>
      <c r="N485" s="196"/>
      <c r="O485" s="197"/>
      <c r="P485" s="194"/>
      <c r="Q485" s="166" t="str">
        <f t="shared" si="194"/>
        <v xml:space="preserve"> </v>
      </c>
      <c r="R485" s="167">
        <f t="shared" si="190"/>
        <v>0</v>
      </c>
      <c r="S485" s="167">
        <f t="shared" si="185"/>
        <v>0</v>
      </c>
      <c r="T485" s="93" t="str">
        <f t="shared" si="195"/>
        <v xml:space="preserve"> </v>
      </c>
      <c r="U485" s="164" t="str">
        <f t="shared" si="183"/>
        <v xml:space="preserve"> </v>
      </c>
      <c r="V485" s="165">
        <f t="shared" si="196"/>
        <v>0</v>
      </c>
      <c r="W485" s="166" t="str">
        <f t="shared" si="186"/>
        <v xml:space="preserve"> </v>
      </c>
      <c r="X485" s="167">
        <f t="shared" si="192"/>
        <v>0</v>
      </c>
      <c r="Y485" s="167">
        <f t="shared" si="200"/>
        <v>0</v>
      </c>
      <c r="Z485" s="168" t="str">
        <f t="shared" si="201"/>
        <v xml:space="preserve"> </v>
      </c>
    </row>
    <row r="486" spans="1:26" ht="15.75" hidden="1" thickBot="1">
      <c r="A486" s="189">
        <v>22</v>
      </c>
      <c r="B486" s="190" t="s">
        <v>326</v>
      </c>
      <c r="C486" s="191" t="s">
        <v>339</v>
      </c>
      <c r="D486" s="76" t="s">
        <v>17</v>
      </c>
      <c r="E486" s="76">
        <v>12</v>
      </c>
      <c r="F486" s="256">
        <v>3300</v>
      </c>
      <c r="G486" s="259">
        <v>40</v>
      </c>
      <c r="H486" s="194">
        <f t="shared" si="197"/>
        <v>118.30336848</v>
      </c>
      <c r="I486" s="195" t="str">
        <f t="shared" si="198"/>
        <v xml:space="preserve"> </v>
      </c>
      <c r="J486" s="196">
        <f t="shared" si="189"/>
        <v>0</v>
      </c>
      <c r="K486" s="196">
        <f t="shared" si="199"/>
        <v>0</v>
      </c>
      <c r="L486" s="197" t="str">
        <f t="shared" si="193"/>
        <v xml:space="preserve"> </v>
      </c>
      <c r="M486" s="195"/>
      <c r="N486" s="196"/>
      <c r="O486" s="197"/>
      <c r="P486" s="194"/>
      <c r="Q486" s="166" t="str">
        <f t="shared" si="194"/>
        <v xml:space="preserve"> </v>
      </c>
      <c r="R486" s="167">
        <f t="shared" si="190"/>
        <v>0</v>
      </c>
      <c r="S486" s="167">
        <f t="shared" si="185"/>
        <v>0</v>
      </c>
      <c r="T486" s="93" t="str">
        <f t="shared" si="195"/>
        <v xml:space="preserve"> </v>
      </c>
      <c r="U486" s="164" t="str">
        <f t="shared" si="183"/>
        <v xml:space="preserve"> </v>
      </c>
      <c r="V486" s="165">
        <f t="shared" si="196"/>
        <v>0</v>
      </c>
      <c r="W486" s="166" t="str">
        <f t="shared" si="186"/>
        <v xml:space="preserve"> </v>
      </c>
      <c r="X486" s="167">
        <f t="shared" si="192"/>
        <v>0</v>
      </c>
      <c r="Y486" s="167">
        <f t="shared" si="200"/>
        <v>0</v>
      </c>
      <c r="Z486" s="168" t="str">
        <f t="shared" si="201"/>
        <v xml:space="preserve"> </v>
      </c>
    </row>
    <row r="487" spans="1:26" ht="15.75" hidden="1" thickBot="1">
      <c r="A487" s="189">
        <v>23</v>
      </c>
      <c r="B487" s="190" t="s">
        <v>326</v>
      </c>
      <c r="C487" s="191" t="s">
        <v>339</v>
      </c>
      <c r="D487" s="76" t="s">
        <v>17</v>
      </c>
      <c r="E487" s="76">
        <v>12</v>
      </c>
      <c r="F487" s="256">
        <v>3500</v>
      </c>
      <c r="G487" s="259">
        <v>6</v>
      </c>
      <c r="H487" s="194">
        <f t="shared" si="197"/>
        <v>18.820990439999999</v>
      </c>
      <c r="I487" s="195" t="str">
        <f t="shared" si="198"/>
        <v xml:space="preserve"> </v>
      </c>
      <c r="J487" s="196">
        <f t="shared" si="189"/>
        <v>0</v>
      </c>
      <c r="K487" s="196">
        <f t="shared" si="199"/>
        <v>0</v>
      </c>
      <c r="L487" s="197" t="str">
        <f t="shared" si="193"/>
        <v xml:space="preserve"> </v>
      </c>
      <c r="M487" s="195"/>
      <c r="N487" s="196"/>
      <c r="O487" s="197"/>
      <c r="P487" s="194"/>
      <c r="Q487" s="166" t="str">
        <f t="shared" si="194"/>
        <v xml:space="preserve"> </v>
      </c>
      <c r="R487" s="167">
        <f t="shared" si="190"/>
        <v>0</v>
      </c>
      <c r="S487" s="167">
        <f t="shared" si="185"/>
        <v>0</v>
      </c>
      <c r="T487" s="93" t="str">
        <f t="shared" si="195"/>
        <v xml:space="preserve"> </v>
      </c>
      <c r="U487" s="164" t="str">
        <f t="shared" ref="U487:U554" si="202">IF(V487&gt;0,$E487," ")</f>
        <v xml:space="preserve"> </v>
      </c>
      <c r="V487" s="165">
        <f t="shared" si="196"/>
        <v>0</v>
      </c>
      <c r="W487" s="166" t="str">
        <f t="shared" si="186"/>
        <v xml:space="preserve"> </v>
      </c>
      <c r="X487" s="167">
        <f t="shared" si="192"/>
        <v>0</v>
      </c>
      <c r="Y487" s="167">
        <f t="shared" si="200"/>
        <v>0</v>
      </c>
      <c r="Z487" s="168" t="str">
        <f t="shared" si="201"/>
        <v xml:space="preserve"> </v>
      </c>
    </row>
    <row r="488" spans="1:26" ht="15.75" hidden="1" thickBot="1">
      <c r="A488" s="189">
        <v>24</v>
      </c>
      <c r="B488" s="190" t="s">
        <v>326</v>
      </c>
      <c r="C488" s="191" t="s">
        <v>339</v>
      </c>
      <c r="D488" s="76" t="s">
        <v>17</v>
      </c>
      <c r="E488" s="76">
        <v>12</v>
      </c>
      <c r="F488" s="257">
        <v>7500</v>
      </c>
      <c r="G488" s="260">
        <v>4</v>
      </c>
      <c r="H488" s="194">
        <f t="shared" si="197"/>
        <v>26.887129199999997</v>
      </c>
      <c r="I488" s="195" t="str">
        <f t="shared" si="198"/>
        <v xml:space="preserve"> </v>
      </c>
      <c r="J488" s="196">
        <f t="shared" si="189"/>
        <v>0</v>
      </c>
      <c r="K488" s="196">
        <f t="shared" si="199"/>
        <v>0</v>
      </c>
      <c r="L488" s="197" t="str">
        <f t="shared" si="193"/>
        <v xml:space="preserve"> </v>
      </c>
      <c r="M488" s="195"/>
      <c r="N488" s="196"/>
      <c r="O488" s="197"/>
      <c r="P488" s="194"/>
      <c r="Q488" s="166" t="str">
        <f t="shared" si="194"/>
        <v xml:space="preserve"> </v>
      </c>
      <c r="R488" s="167">
        <f t="shared" si="190"/>
        <v>0</v>
      </c>
      <c r="S488" s="167">
        <f t="shared" si="185"/>
        <v>0</v>
      </c>
      <c r="T488" s="93" t="str">
        <f t="shared" si="195"/>
        <v xml:space="preserve"> </v>
      </c>
      <c r="U488" s="164" t="str">
        <f t="shared" si="202"/>
        <v xml:space="preserve"> </v>
      </c>
      <c r="V488" s="165">
        <f t="shared" si="196"/>
        <v>0</v>
      </c>
      <c r="W488" s="166" t="str">
        <f t="shared" si="186"/>
        <v xml:space="preserve"> </v>
      </c>
      <c r="X488" s="167">
        <f t="shared" ref="X488:X515" si="203">IF(R488&gt;0,R488,IF(U488=25,J488-((V488/K488)*787),IF(U488=20,J488-((V488/K488)*600),IF(U488=16,J488-((V488/K488)*475),0))))</f>
        <v>0</v>
      </c>
      <c r="Y488" s="167">
        <f t="shared" si="200"/>
        <v>0</v>
      </c>
      <c r="Z488" s="168" t="str">
        <f t="shared" si="201"/>
        <v xml:space="preserve"> </v>
      </c>
    </row>
    <row r="489" spans="1:26">
      <c r="A489" s="189">
        <v>25</v>
      </c>
      <c r="B489" s="190" t="s">
        <v>326</v>
      </c>
      <c r="C489" s="191" t="s">
        <v>339</v>
      </c>
      <c r="D489" s="76" t="s">
        <v>17</v>
      </c>
      <c r="E489" s="76">
        <v>16</v>
      </c>
      <c r="F489" s="289">
        <v>7000</v>
      </c>
      <c r="G489" s="258">
        <v>2</v>
      </c>
      <c r="H489" s="194">
        <f t="shared" si="197"/>
        <v>22.306359039999997</v>
      </c>
      <c r="I489" s="195">
        <f t="shared" si="198"/>
        <v>16</v>
      </c>
      <c r="J489" s="273">
        <f t="shared" si="189"/>
        <v>5000</v>
      </c>
      <c r="K489" s="273">
        <f t="shared" si="199"/>
        <v>2</v>
      </c>
      <c r="L489" s="197">
        <f t="shared" si="193"/>
        <v>15.775359999999999</v>
      </c>
      <c r="M489" s="195"/>
      <c r="N489" s="196"/>
      <c r="O489" s="197"/>
      <c r="P489" s="194"/>
      <c r="Q489" s="166" t="str">
        <f t="shared" si="194"/>
        <v xml:space="preserve"> </v>
      </c>
      <c r="R489" s="167">
        <f t="shared" si="190"/>
        <v>0</v>
      </c>
      <c r="S489" s="167">
        <f t="shared" si="185"/>
        <v>0</v>
      </c>
      <c r="T489" s="93" t="str">
        <f t="shared" si="195"/>
        <v xml:space="preserve"> </v>
      </c>
      <c r="U489" s="164">
        <f t="shared" si="202"/>
        <v>16</v>
      </c>
      <c r="V489" s="165">
        <f t="shared" si="196"/>
        <v>20</v>
      </c>
      <c r="W489" s="166">
        <f t="shared" si="186"/>
        <v>16</v>
      </c>
      <c r="X489" s="167">
        <f t="shared" si="203"/>
        <v>250</v>
      </c>
      <c r="Y489" s="167">
        <f t="shared" si="200"/>
        <v>2</v>
      </c>
      <c r="Z489" s="168">
        <f t="shared" si="201"/>
        <v>0.78876799999999991</v>
      </c>
    </row>
    <row r="490" spans="1:26">
      <c r="A490" s="189">
        <v>26</v>
      </c>
      <c r="B490" s="190" t="s">
        <v>326</v>
      </c>
      <c r="C490" s="191" t="s">
        <v>339</v>
      </c>
      <c r="D490" s="76" t="s">
        <v>17</v>
      </c>
      <c r="E490" s="76">
        <v>16</v>
      </c>
      <c r="F490" s="287">
        <v>7250</v>
      </c>
      <c r="G490" s="259">
        <v>2</v>
      </c>
      <c r="H490" s="194">
        <f t="shared" si="197"/>
        <v>23.103014719999997</v>
      </c>
      <c r="I490" s="195">
        <f t="shared" si="198"/>
        <v>16</v>
      </c>
      <c r="J490" s="196">
        <f t="shared" si="189"/>
        <v>4750</v>
      </c>
      <c r="K490" s="196">
        <f t="shared" si="199"/>
        <v>2</v>
      </c>
      <c r="L490" s="197">
        <f t="shared" si="193"/>
        <v>14.986591999999998</v>
      </c>
      <c r="M490" s="195"/>
      <c r="N490" s="196"/>
      <c r="O490" s="197"/>
      <c r="P490" s="194"/>
      <c r="Q490" s="166" t="str">
        <f t="shared" si="194"/>
        <v xml:space="preserve"> </v>
      </c>
      <c r="R490" s="167">
        <f t="shared" si="190"/>
        <v>0</v>
      </c>
      <c r="S490" s="167">
        <f t="shared" si="185"/>
        <v>0</v>
      </c>
      <c r="T490" s="93" t="str">
        <f t="shared" si="195"/>
        <v xml:space="preserve"> </v>
      </c>
      <c r="U490" s="164">
        <f t="shared" si="202"/>
        <v>16</v>
      </c>
      <c r="V490" s="165">
        <f t="shared" si="196"/>
        <v>20</v>
      </c>
      <c r="W490" s="166" t="str">
        <f t="shared" si="186"/>
        <v xml:space="preserve"> </v>
      </c>
      <c r="X490" s="167">
        <f t="shared" si="203"/>
        <v>0</v>
      </c>
      <c r="Y490" s="167">
        <f t="shared" si="200"/>
        <v>0</v>
      </c>
      <c r="Z490" s="168" t="str">
        <f t="shared" si="201"/>
        <v xml:space="preserve"> </v>
      </c>
    </row>
    <row r="491" spans="1:26">
      <c r="A491" s="189">
        <v>27</v>
      </c>
      <c r="B491" s="190" t="s">
        <v>326</v>
      </c>
      <c r="C491" s="191" t="s">
        <v>339</v>
      </c>
      <c r="D491" s="76" t="s">
        <v>17</v>
      </c>
      <c r="E491" s="76">
        <v>16</v>
      </c>
      <c r="F491" s="287">
        <v>8150</v>
      </c>
      <c r="G491" s="259">
        <v>1</v>
      </c>
      <c r="H491" s="194">
        <f t="shared" si="197"/>
        <v>12.985487583999999</v>
      </c>
      <c r="I491" s="195">
        <f t="shared" si="198"/>
        <v>16</v>
      </c>
      <c r="J491" s="196">
        <f t="shared" si="189"/>
        <v>3850</v>
      </c>
      <c r="K491" s="196">
        <f t="shared" si="199"/>
        <v>1</v>
      </c>
      <c r="L491" s="197">
        <f t="shared" si="193"/>
        <v>6.0735135999999992</v>
      </c>
      <c r="M491" s="195"/>
      <c r="N491" s="196"/>
      <c r="O491" s="197"/>
      <c r="P491" s="194"/>
      <c r="Q491" s="166" t="str">
        <f t="shared" si="194"/>
        <v xml:space="preserve"> </v>
      </c>
      <c r="R491" s="167">
        <f t="shared" si="190"/>
        <v>0</v>
      </c>
      <c r="S491" s="167">
        <f t="shared" si="185"/>
        <v>0</v>
      </c>
      <c r="T491" s="93" t="str">
        <f t="shared" si="195"/>
        <v xml:space="preserve"> </v>
      </c>
      <c r="U491" s="164">
        <f t="shared" si="202"/>
        <v>16</v>
      </c>
      <c r="V491" s="165">
        <f t="shared" si="196"/>
        <v>8</v>
      </c>
      <c r="W491" s="166">
        <f t="shared" si="186"/>
        <v>16</v>
      </c>
      <c r="X491" s="167">
        <f t="shared" si="203"/>
        <v>50</v>
      </c>
      <c r="Y491" s="167">
        <f t="shared" si="200"/>
        <v>1</v>
      </c>
      <c r="Z491" s="168">
        <f t="shared" si="201"/>
        <v>7.8876799999999997E-2</v>
      </c>
    </row>
    <row r="492" spans="1:26">
      <c r="A492" s="189">
        <v>28</v>
      </c>
      <c r="B492" s="190" t="s">
        <v>326</v>
      </c>
      <c r="C492" s="191" t="s">
        <v>339</v>
      </c>
      <c r="D492" s="76" t="s">
        <v>17</v>
      </c>
      <c r="E492" s="76">
        <v>16</v>
      </c>
      <c r="F492" s="287">
        <v>8550</v>
      </c>
      <c r="G492" s="259">
        <v>1</v>
      </c>
      <c r="H492" s="194">
        <f t="shared" si="197"/>
        <v>13.622812128</v>
      </c>
      <c r="I492" s="195">
        <f t="shared" si="198"/>
        <v>16</v>
      </c>
      <c r="J492" s="196">
        <f t="shared" si="189"/>
        <v>3450</v>
      </c>
      <c r="K492" s="196">
        <f t="shared" si="199"/>
        <v>1</v>
      </c>
      <c r="L492" s="197">
        <f t="shared" si="193"/>
        <v>5.4424991999999994</v>
      </c>
      <c r="M492" s="195"/>
      <c r="N492" s="196"/>
      <c r="O492" s="197"/>
      <c r="P492" s="194"/>
      <c r="Q492" s="166" t="str">
        <f t="shared" si="194"/>
        <v xml:space="preserve"> </v>
      </c>
      <c r="R492" s="167">
        <f t="shared" si="190"/>
        <v>0</v>
      </c>
      <c r="S492" s="167">
        <f t="shared" si="185"/>
        <v>0</v>
      </c>
      <c r="T492" s="93" t="str">
        <f t="shared" si="195"/>
        <v xml:space="preserve"> </v>
      </c>
      <c r="U492" s="164">
        <f t="shared" si="202"/>
        <v>16</v>
      </c>
      <c r="V492" s="165">
        <f t="shared" si="196"/>
        <v>7</v>
      </c>
      <c r="W492" s="166">
        <f t="shared" si="186"/>
        <v>16</v>
      </c>
      <c r="X492" s="167">
        <f t="shared" si="203"/>
        <v>125</v>
      </c>
      <c r="Y492" s="167">
        <f t="shared" si="200"/>
        <v>1</v>
      </c>
      <c r="Z492" s="168">
        <f t="shared" si="201"/>
        <v>0.19719199999999998</v>
      </c>
    </row>
    <row r="493" spans="1:26">
      <c r="A493" s="189">
        <v>29</v>
      </c>
      <c r="B493" s="190" t="s">
        <v>326</v>
      </c>
      <c r="C493" s="191" t="s">
        <v>339</v>
      </c>
      <c r="D493" s="76" t="s">
        <v>17</v>
      </c>
      <c r="E493" s="76">
        <v>16</v>
      </c>
      <c r="F493" s="287">
        <v>8650</v>
      </c>
      <c r="G493" s="259">
        <v>1</v>
      </c>
      <c r="H493" s="194">
        <f t="shared" si="197"/>
        <v>13.782143263999998</v>
      </c>
      <c r="I493" s="195">
        <f t="shared" si="198"/>
        <v>16</v>
      </c>
      <c r="J493" s="196">
        <f t="shared" si="189"/>
        <v>3350</v>
      </c>
      <c r="K493" s="196">
        <f t="shared" si="199"/>
        <v>1</v>
      </c>
      <c r="L493" s="197">
        <f t="shared" si="193"/>
        <v>5.2847455999999999</v>
      </c>
      <c r="M493" s="195"/>
      <c r="N493" s="196"/>
      <c r="O493" s="197"/>
      <c r="P493" s="194"/>
      <c r="Q493" s="166" t="str">
        <f t="shared" si="194"/>
        <v xml:space="preserve"> </v>
      </c>
      <c r="R493" s="167">
        <f t="shared" si="190"/>
        <v>0</v>
      </c>
      <c r="S493" s="167">
        <f t="shared" si="185"/>
        <v>0</v>
      </c>
      <c r="T493" s="93" t="str">
        <f t="shared" si="195"/>
        <v xml:space="preserve"> </v>
      </c>
      <c r="U493" s="164">
        <f t="shared" si="202"/>
        <v>16</v>
      </c>
      <c r="V493" s="165">
        <f t="shared" si="196"/>
        <v>7</v>
      </c>
      <c r="W493" s="166">
        <f t="shared" si="186"/>
        <v>16</v>
      </c>
      <c r="X493" s="167">
        <f t="shared" si="203"/>
        <v>25</v>
      </c>
      <c r="Y493" s="167">
        <f t="shared" si="200"/>
        <v>1</v>
      </c>
      <c r="Z493" s="168">
        <f t="shared" si="201"/>
        <v>3.9438399999999998E-2</v>
      </c>
    </row>
    <row r="494" spans="1:26">
      <c r="A494" s="189">
        <v>30</v>
      </c>
      <c r="B494" s="190" t="s">
        <v>326</v>
      </c>
      <c r="C494" s="191" t="s">
        <v>339</v>
      </c>
      <c r="D494" s="76" t="s">
        <v>17</v>
      </c>
      <c r="E494" s="76">
        <v>16</v>
      </c>
      <c r="F494" s="287">
        <v>8700</v>
      </c>
      <c r="G494" s="259">
        <v>16</v>
      </c>
      <c r="H494" s="194">
        <f t="shared" si="197"/>
        <v>221.78894131199999</v>
      </c>
      <c r="I494" s="195">
        <f t="shared" si="198"/>
        <v>16</v>
      </c>
      <c r="J494" s="196">
        <f t="shared" si="189"/>
        <v>3300</v>
      </c>
      <c r="K494" s="196">
        <f t="shared" si="199"/>
        <v>16</v>
      </c>
      <c r="L494" s="197">
        <f t="shared" si="193"/>
        <v>83.293900799999989</v>
      </c>
      <c r="M494" s="195"/>
      <c r="N494" s="196"/>
      <c r="O494" s="197"/>
      <c r="P494" s="194"/>
      <c r="Q494" s="166" t="str">
        <f t="shared" si="194"/>
        <v xml:space="preserve"> </v>
      </c>
      <c r="R494" s="167">
        <f t="shared" si="190"/>
        <v>0</v>
      </c>
      <c r="S494" s="167">
        <f t="shared" si="185"/>
        <v>0</v>
      </c>
      <c r="T494" s="93" t="str">
        <f t="shared" si="195"/>
        <v xml:space="preserve"> </v>
      </c>
      <c r="U494" s="164">
        <f t="shared" si="202"/>
        <v>16</v>
      </c>
      <c r="V494" s="165">
        <f t="shared" si="196"/>
        <v>96</v>
      </c>
      <c r="W494" s="166">
        <f t="shared" si="186"/>
        <v>16</v>
      </c>
      <c r="X494" s="167">
        <f t="shared" si="203"/>
        <v>450</v>
      </c>
      <c r="Y494" s="167">
        <f t="shared" si="200"/>
        <v>16</v>
      </c>
      <c r="Z494" s="168">
        <f t="shared" si="201"/>
        <v>11.358259199999999</v>
      </c>
    </row>
    <row r="495" spans="1:26">
      <c r="A495" s="189">
        <v>31</v>
      </c>
      <c r="B495" s="190" t="s">
        <v>326</v>
      </c>
      <c r="C495" s="191" t="s">
        <v>339</v>
      </c>
      <c r="D495" s="76" t="s">
        <v>17</v>
      </c>
      <c r="E495" s="76">
        <v>16</v>
      </c>
      <c r="F495" s="287">
        <v>9000</v>
      </c>
      <c r="G495" s="259">
        <v>1</v>
      </c>
      <c r="H495" s="194">
        <f t="shared" si="197"/>
        <v>14.339802239999999</v>
      </c>
      <c r="I495" s="195">
        <f t="shared" si="198"/>
        <v>16</v>
      </c>
      <c r="J495" s="196">
        <f t="shared" si="189"/>
        <v>3000</v>
      </c>
      <c r="K495" s="196">
        <f t="shared" si="199"/>
        <v>1</v>
      </c>
      <c r="L495" s="197">
        <f t="shared" si="193"/>
        <v>4.7326079999999999</v>
      </c>
      <c r="M495" s="195"/>
      <c r="N495" s="196"/>
      <c r="O495" s="197"/>
      <c r="P495" s="194"/>
      <c r="Q495" s="166" t="str">
        <f t="shared" si="194"/>
        <v xml:space="preserve"> </v>
      </c>
      <c r="R495" s="167">
        <f t="shared" si="190"/>
        <v>0</v>
      </c>
      <c r="S495" s="167">
        <f t="shared" si="185"/>
        <v>0</v>
      </c>
      <c r="T495" s="93" t="str">
        <f t="shared" si="195"/>
        <v xml:space="preserve"> </v>
      </c>
      <c r="U495" s="164">
        <f t="shared" si="202"/>
        <v>16</v>
      </c>
      <c r="V495" s="165">
        <f t="shared" si="196"/>
        <v>6</v>
      </c>
      <c r="W495" s="166">
        <f t="shared" si="186"/>
        <v>16</v>
      </c>
      <c r="X495" s="167">
        <f t="shared" si="203"/>
        <v>150</v>
      </c>
      <c r="Y495" s="167">
        <f t="shared" si="200"/>
        <v>1</v>
      </c>
      <c r="Z495" s="168">
        <f t="shared" si="201"/>
        <v>0.23663039999999999</v>
      </c>
    </row>
    <row r="496" spans="1:26">
      <c r="A496" s="189">
        <v>32</v>
      </c>
      <c r="B496" s="190" t="s">
        <v>326</v>
      </c>
      <c r="C496" s="191" t="s">
        <v>339</v>
      </c>
      <c r="D496" s="76" t="s">
        <v>17</v>
      </c>
      <c r="E496" s="76">
        <v>16</v>
      </c>
      <c r="F496" s="287">
        <v>9300</v>
      </c>
      <c r="G496" s="259">
        <v>2</v>
      </c>
      <c r="H496" s="194">
        <f t="shared" si="197"/>
        <v>29.635591295999998</v>
      </c>
      <c r="I496" s="195">
        <f t="shared" si="198"/>
        <v>16</v>
      </c>
      <c r="J496" s="196">
        <f t="shared" si="189"/>
        <v>2700</v>
      </c>
      <c r="K496" s="196">
        <f t="shared" si="199"/>
        <v>2</v>
      </c>
      <c r="L496" s="197">
        <f t="shared" si="193"/>
        <v>8.5186943999999993</v>
      </c>
      <c r="M496" s="195"/>
      <c r="N496" s="196"/>
      <c r="O496" s="197"/>
      <c r="P496" s="194"/>
      <c r="Q496" s="166" t="str">
        <f t="shared" si="194"/>
        <v xml:space="preserve"> </v>
      </c>
      <c r="R496" s="167">
        <f t="shared" si="190"/>
        <v>0</v>
      </c>
      <c r="S496" s="167">
        <f t="shared" si="185"/>
        <v>0</v>
      </c>
      <c r="T496" s="93" t="str">
        <f t="shared" si="195"/>
        <v xml:space="preserve"> </v>
      </c>
      <c r="U496" s="164">
        <f t="shared" si="202"/>
        <v>16</v>
      </c>
      <c r="V496" s="165">
        <f t="shared" si="196"/>
        <v>10</v>
      </c>
      <c r="W496" s="166">
        <f t="shared" si="186"/>
        <v>16</v>
      </c>
      <c r="X496" s="167">
        <f t="shared" si="203"/>
        <v>325</v>
      </c>
      <c r="Y496" s="167">
        <f t="shared" si="200"/>
        <v>2</v>
      </c>
      <c r="Z496" s="168">
        <f t="shared" si="201"/>
        <v>1.0253983999999998</v>
      </c>
    </row>
    <row r="497" spans="1:26" ht="15.75" thickBot="1">
      <c r="A497" s="189">
        <v>33</v>
      </c>
      <c r="B497" s="190" t="s">
        <v>326</v>
      </c>
      <c r="C497" s="191" t="s">
        <v>339</v>
      </c>
      <c r="D497" s="76" t="s">
        <v>17</v>
      </c>
      <c r="E497" s="76">
        <v>16</v>
      </c>
      <c r="F497" s="290">
        <v>9800</v>
      </c>
      <c r="G497" s="260">
        <v>2</v>
      </c>
      <c r="H497" s="194">
        <f t="shared" si="197"/>
        <v>31.228902655999995</v>
      </c>
      <c r="I497" s="195">
        <f t="shared" si="198"/>
        <v>16</v>
      </c>
      <c r="J497" s="196">
        <f t="shared" si="189"/>
        <v>2200</v>
      </c>
      <c r="K497" s="196">
        <f t="shared" si="199"/>
        <v>2</v>
      </c>
      <c r="L497" s="197">
        <f t="shared" si="193"/>
        <v>6.9411583999999991</v>
      </c>
      <c r="M497" s="195"/>
      <c r="N497" s="196"/>
      <c r="O497" s="197"/>
      <c r="P497" s="194"/>
      <c r="Q497" s="166" t="str">
        <f t="shared" si="194"/>
        <v xml:space="preserve"> </v>
      </c>
      <c r="R497" s="167">
        <f t="shared" si="190"/>
        <v>0</v>
      </c>
      <c r="S497" s="167">
        <f t="shared" ref="S497:S560" si="204">IF(R497&gt;0,G497,0)</f>
        <v>0</v>
      </c>
      <c r="T497" s="93" t="str">
        <f t="shared" si="195"/>
        <v xml:space="preserve"> </v>
      </c>
      <c r="U497" s="164">
        <f t="shared" si="202"/>
        <v>16</v>
      </c>
      <c r="V497" s="165">
        <f t="shared" si="196"/>
        <v>8</v>
      </c>
      <c r="W497" s="166">
        <f t="shared" ref="W497:W560" si="205">IF(X497&gt;0,E497," ")</f>
        <v>16</v>
      </c>
      <c r="X497" s="167">
        <f t="shared" si="203"/>
        <v>300</v>
      </c>
      <c r="Y497" s="167">
        <f t="shared" si="200"/>
        <v>2</v>
      </c>
      <c r="Z497" s="168">
        <f t="shared" si="201"/>
        <v>0.94652159999999996</v>
      </c>
    </row>
    <row r="498" spans="1:26" hidden="1">
      <c r="A498" s="189">
        <v>34</v>
      </c>
      <c r="B498" s="190" t="s">
        <v>326</v>
      </c>
      <c r="C498" s="191" t="s">
        <v>339</v>
      </c>
      <c r="D498" s="76" t="s">
        <v>17</v>
      </c>
      <c r="E498" s="76">
        <v>20</v>
      </c>
      <c r="F498" s="294">
        <v>9250</v>
      </c>
      <c r="G498" s="258">
        <v>10</v>
      </c>
      <c r="H498" s="194">
        <f t="shared" si="197"/>
        <v>230.28328249999998</v>
      </c>
      <c r="I498" s="195">
        <f t="shared" si="198"/>
        <v>20</v>
      </c>
      <c r="J498" s="196">
        <f t="shared" si="189"/>
        <v>2750</v>
      </c>
      <c r="K498" s="196">
        <f t="shared" si="199"/>
        <v>10</v>
      </c>
      <c r="L498" s="197">
        <f t="shared" si="193"/>
        <v>67.784749999999988</v>
      </c>
      <c r="M498" s="195"/>
      <c r="N498" s="196"/>
      <c r="O498" s="197"/>
      <c r="P498" s="194"/>
      <c r="Q498" s="166" t="str">
        <f t="shared" si="194"/>
        <v xml:space="preserve"> </v>
      </c>
      <c r="R498" s="167">
        <f t="shared" si="190"/>
        <v>0</v>
      </c>
      <c r="S498" s="167">
        <f t="shared" si="204"/>
        <v>0</v>
      </c>
      <c r="T498" s="93" t="str">
        <f t="shared" si="195"/>
        <v xml:space="preserve"> </v>
      </c>
      <c r="U498" s="164">
        <f t="shared" si="202"/>
        <v>20</v>
      </c>
      <c r="V498" s="165">
        <f t="shared" si="196"/>
        <v>40</v>
      </c>
      <c r="W498" s="166">
        <f t="shared" si="205"/>
        <v>20</v>
      </c>
      <c r="X498" s="167">
        <f t="shared" si="203"/>
        <v>350</v>
      </c>
      <c r="Y498" s="167">
        <f t="shared" si="200"/>
        <v>10</v>
      </c>
      <c r="Z498" s="168">
        <f t="shared" si="201"/>
        <v>8.6271499999999985</v>
      </c>
    </row>
    <row r="499" spans="1:26" ht="15.75" hidden="1" thickBot="1">
      <c r="A499" s="189">
        <v>35</v>
      </c>
      <c r="B499" s="190" t="s">
        <v>326</v>
      </c>
      <c r="C499" s="191" t="s">
        <v>339</v>
      </c>
      <c r="D499" s="76" t="s">
        <v>17</v>
      </c>
      <c r="E499" s="76">
        <v>20</v>
      </c>
      <c r="F499" s="295">
        <v>9350</v>
      </c>
      <c r="G499" s="260">
        <v>6</v>
      </c>
      <c r="H499" s="194">
        <f t="shared" si="197"/>
        <v>139.66369890000001</v>
      </c>
      <c r="I499" s="195">
        <f t="shared" si="198"/>
        <v>20</v>
      </c>
      <c r="J499" s="196">
        <f t="shared" si="189"/>
        <v>2650</v>
      </c>
      <c r="K499" s="196">
        <f t="shared" si="199"/>
        <v>6</v>
      </c>
      <c r="L499" s="197">
        <f t="shared" ref="L499:L530" si="206">IF(J499&gt;0,$E499*$E499*J499*3.14/4*0.00000785*K499," ")</f>
        <v>39.19191</v>
      </c>
      <c r="M499" s="195"/>
      <c r="N499" s="196"/>
      <c r="O499" s="197"/>
      <c r="P499" s="194"/>
      <c r="Q499" s="166" t="str">
        <f t="shared" ref="Q499:Q530" si="207">IF(R499&gt;0,E499," ")</f>
        <v xml:space="preserve"> </v>
      </c>
      <c r="R499" s="167">
        <f t="shared" si="190"/>
        <v>0</v>
      </c>
      <c r="S499" s="167">
        <f t="shared" si="204"/>
        <v>0</v>
      </c>
      <c r="T499" s="93" t="str">
        <f t="shared" si="195"/>
        <v xml:space="preserve"> </v>
      </c>
      <c r="U499" s="164">
        <f t="shared" si="202"/>
        <v>20</v>
      </c>
      <c r="V499" s="165">
        <f t="shared" si="196"/>
        <v>24</v>
      </c>
      <c r="W499" s="166">
        <f t="shared" si="205"/>
        <v>20</v>
      </c>
      <c r="X499" s="167">
        <f t="shared" si="203"/>
        <v>250</v>
      </c>
      <c r="Y499" s="167">
        <f t="shared" si="200"/>
        <v>6</v>
      </c>
      <c r="Z499" s="168">
        <f t="shared" si="201"/>
        <v>3.6973499999999992</v>
      </c>
    </row>
    <row r="500" spans="1:26" hidden="1">
      <c r="A500" s="189">
        <v>36</v>
      </c>
      <c r="B500" s="190" t="s">
        <v>326</v>
      </c>
      <c r="C500" s="191" t="s">
        <v>339</v>
      </c>
      <c r="D500" s="76" t="s">
        <v>17</v>
      </c>
      <c r="E500" s="76">
        <v>25</v>
      </c>
      <c r="F500" s="296">
        <v>6350</v>
      </c>
      <c r="G500" s="265">
        <v>4</v>
      </c>
      <c r="H500" s="194">
        <f t="shared" si="197"/>
        <v>98.803975937499999</v>
      </c>
      <c r="I500" s="195">
        <f t="shared" si="198"/>
        <v>25</v>
      </c>
      <c r="J500" s="196">
        <f t="shared" si="189"/>
        <v>5650</v>
      </c>
      <c r="K500" s="196">
        <f t="shared" si="199"/>
        <v>4</v>
      </c>
      <c r="L500" s="197">
        <f t="shared" si="206"/>
        <v>87.04178125</v>
      </c>
      <c r="M500" s="195"/>
      <c r="N500" s="196"/>
      <c r="O500" s="197"/>
      <c r="P500" s="194"/>
      <c r="Q500" s="166" t="str">
        <f t="shared" si="207"/>
        <v xml:space="preserve"> </v>
      </c>
      <c r="R500" s="167">
        <f t="shared" si="190"/>
        <v>0</v>
      </c>
      <c r="S500" s="167">
        <f t="shared" si="204"/>
        <v>0</v>
      </c>
      <c r="T500" s="93" t="str">
        <f t="shared" si="195"/>
        <v xml:space="preserve"> </v>
      </c>
      <c r="U500" s="164">
        <f t="shared" si="202"/>
        <v>25</v>
      </c>
      <c r="V500" s="165">
        <f t="shared" si="196"/>
        <v>28</v>
      </c>
      <c r="W500" s="166">
        <f t="shared" si="205"/>
        <v>25</v>
      </c>
      <c r="X500" s="167">
        <f t="shared" si="203"/>
        <v>141</v>
      </c>
      <c r="Y500" s="167">
        <f t="shared" si="200"/>
        <v>4</v>
      </c>
      <c r="Z500" s="168">
        <f t="shared" si="201"/>
        <v>2.1721931249999997</v>
      </c>
    </row>
    <row r="501" spans="1:26" hidden="1">
      <c r="A501" s="189">
        <v>37</v>
      </c>
      <c r="B501" s="190" t="s">
        <v>326</v>
      </c>
      <c r="C501" s="191" t="s">
        <v>339</v>
      </c>
      <c r="D501" s="76" t="s">
        <v>17</v>
      </c>
      <c r="E501" s="76">
        <v>25</v>
      </c>
      <c r="F501" s="261">
        <v>7500</v>
      </c>
      <c r="G501" s="259">
        <v>8</v>
      </c>
      <c r="H501" s="194">
        <f t="shared" si="197"/>
        <v>233.39521875</v>
      </c>
      <c r="I501" s="195">
        <f t="shared" si="198"/>
        <v>25</v>
      </c>
      <c r="J501" s="196">
        <f t="shared" ref="J501:J568" si="208">IF($E501=25,IF((12000-$F501)&gt;=787,12000-$F501,0),IF($E501=20,IF((12000-$F501)&gt;=600,12000-$F501,0),IF($E501=16,IF((12000-$F501)&gt;=475,12000-$F501,0),0)))</f>
        <v>4500</v>
      </c>
      <c r="K501" s="196">
        <f t="shared" si="199"/>
        <v>8</v>
      </c>
      <c r="L501" s="197">
        <f t="shared" si="206"/>
        <v>138.65062499999999</v>
      </c>
      <c r="M501" s="195"/>
      <c r="N501" s="196"/>
      <c r="O501" s="197"/>
      <c r="P501" s="194"/>
      <c r="Q501" s="166" t="str">
        <f t="shared" si="207"/>
        <v xml:space="preserve"> </v>
      </c>
      <c r="R501" s="167">
        <f t="shared" ref="R501:R568" si="209">IF($E501=25,IF((12000-$F501)&lt;787,12000-$F501,0),IF($E501=20,IF((12000-$F501)&lt;600,12000-$F501,0),IF($E501=16,IF((12000-$F501)&lt;475,12000-$F501,0),0)))</f>
        <v>0</v>
      </c>
      <c r="S501" s="167">
        <f t="shared" si="204"/>
        <v>0</v>
      </c>
      <c r="T501" s="93" t="str">
        <f t="shared" si="195"/>
        <v xml:space="preserve"> </v>
      </c>
      <c r="U501" s="164">
        <f t="shared" si="202"/>
        <v>25</v>
      </c>
      <c r="V501" s="165">
        <f t="shared" si="196"/>
        <v>40</v>
      </c>
      <c r="W501" s="166">
        <f t="shared" si="205"/>
        <v>25</v>
      </c>
      <c r="X501" s="167">
        <f t="shared" si="203"/>
        <v>565</v>
      </c>
      <c r="Y501" s="167">
        <f t="shared" si="200"/>
        <v>8</v>
      </c>
      <c r="Z501" s="168">
        <f t="shared" si="201"/>
        <v>17.408356249999997</v>
      </c>
    </row>
    <row r="502" spans="1:26" hidden="1">
      <c r="A502" s="189">
        <v>38</v>
      </c>
      <c r="B502" s="190" t="s">
        <v>326</v>
      </c>
      <c r="C502" s="191" t="s">
        <v>339</v>
      </c>
      <c r="D502" s="76" t="s">
        <v>17</v>
      </c>
      <c r="E502" s="76">
        <v>25</v>
      </c>
      <c r="F502" s="261">
        <v>8550</v>
      </c>
      <c r="G502" s="259">
        <v>4</v>
      </c>
      <c r="H502" s="194">
        <f t="shared" si="197"/>
        <v>133.03527468749999</v>
      </c>
      <c r="I502" s="195">
        <f t="shared" si="198"/>
        <v>25</v>
      </c>
      <c r="J502" s="196">
        <f t="shared" si="208"/>
        <v>3450</v>
      </c>
      <c r="K502" s="196">
        <f t="shared" si="199"/>
        <v>4</v>
      </c>
      <c r="L502" s="197">
        <f t="shared" si="206"/>
        <v>53.149406249999998</v>
      </c>
      <c r="M502" s="195"/>
      <c r="N502" s="196"/>
      <c r="O502" s="197"/>
      <c r="P502" s="194"/>
      <c r="Q502" s="166" t="str">
        <f t="shared" si="207"/>
        <v xml:space="preserve"> </v>
      </c>
      <c r="R502" s="167">
        <f t="shared" si="209"/>
        <v>0</v>
      </c>
      <c r="S502" s="167">
        <f t="shared" si="204"/>
        <v>0</v>
      </c>
      <c r="T502" s="93" t="str">
        <f t="shared" si="195"/>
        <v xml:space="preserve"> </v>
      </c>
      <c r="U502" s="164">
        <f t="shared" si="202"/>
        <v>25</v>
      </c>
      <c r="V502" s="165">
        <f t="shared" ref="V502:V515" si="210">IF($E502=25,IF(J502&gt;0, INT(J502/787)*K502,0),IF($E502=20,IF(J502&gt;0, INT(J502/600)*K502,0),IF($E502=16,IF(J502&gt;0, INT(J502/475)*K502,0),0)))</f>
        <v>16</v>
      </c>
      <c r="W502" s="166">
        <f t="shared" si="205"/>
        <v>25</v>
      </c>
      <c r="X502" s="167">
        <f t="shared" si="203"/>
        <v>302</v>
      </c>
      <c r="Y502" s="167">
        <f t="shared" si="200"/>
        <v>4</v>
      </c>
      <c r="Z502" s="168">
        <f t="shared" si="201"/>
        <v>4.6524987499999995</v>
      </c>
    </row>
    <row r="503" spans="1:26" hidden="1">
      <c r="A503" s="189">
        <v>39</v>
      </c>
      <c r="B503" s="190" t="s">
        <v>326</v>
      </c>
      <c r="C503" s="191" t="s">
        <v>339</v>
      </c>
      <c r="D503" s="76" t="s">
        <v>17</v>
      </c>
      <c r="E503" s="76">
        <v>12</v>
      </c>
      <c r="F503" s="255">
        <v>940</v>
      </c>
      <c r="G503" s="258">
        <v>3</v>
      </c>
      <c r="H503" s="194">
        <f t="shared" si="197"/>
        <v>2.5273901448</v>
      </c>
      <c r="I503" s="195" t="str">
        <f t="shared" si="198"/>
        <v xml:space="preserve"> </v>
      </c>
      <c r="J503" s="196">
        <f t="shared" si="208"/>
        <v>0</v>
      </c>
      <c r="K503" s="196">
        <f t="shared" si="199"/>
        <v>0</v>
      </c>
      <c r="L503" s="197" t="str">
        <f t="shared" si="206"/>
        <v xml:space="preserve"> </v>
      </c>
      <c r="M503" s="195"/>
      <c r="N503" s="196"/>
      <c r="O503" s="197"/>
      <c r="P503" s="194"/>
      <c r="Q503" s="166" t="str">
        <f t="shared" si="207"/>
        <v xml:space="preserve"> </v>
      </c>
      <c r="R503" s="167">
        <f t="shared" si="209"/>
        <v>0</v>
      </c>
      <c r="S503" s="167">
        <f t="shared" si="204"/>
        <v>0</v>
      </c>
      <c r="T503" s="93" t="str">
        <f t="shared" si="195"/>
        <v xml:space="preserve"> </v>
      </c>
      <c r="U503" s="164" t="str">
        <f t="shared" si="202"/>
        <v xml:space="preserve"> </v>
      </c>
      <c r="V503" s="165">
        <f t="shared" si="210"/>
        <v>0</v>
      </c>
      <c r="W503" s="166" t="str">
        <f t="shared" si="205"/>
        <v xml:space="preserve"> </v>
      </c>
      <c r="X503" s="167">
        <f t="shared" si="203"/>
        <v>0</v>
      </c>
      <c r="Y503" s="167">
        <f t="shared" si="200"/>
        <v>0</v>
      </c>
      <c r="Z503" s="168" t="str">
        <f t="shared" si="201"/>
        <v xml:space="preserve"> </v>
      </c>
    </row>
    <row r="504" spans="1:26" ht="15.75" hidden="1" thickBot="1">
      <c r="A504" s="189">
        <v>40</v>
      </c>
      <c r="B504" s="190" t="s">
        <v>326</v>
      </c>
      <c r="C504" s="191" t="s">
        <v>339</v>
      </c>
      <c r="D504" s="76" t="s">
        <v>17</v>
      </c>
      <c r="E504" s="76">
        <v>12</v>
      </c>
      <c r="F504" s="266">
        <v>698</v>
      </c>
      <c r="G504" s="267">
        <v>3</v>
      </c>
      <c r="H504" s="194">
        <f t="shared" si="197"/>
        <v>1.8767216181599997</v>
      </c>
      <c r="I504" s="195" t="str">
        <f t="shared" si="198"/>
        <v xml:space="preserve"> </v>
      </c>
      <c r="J504" s="196">
        <f t="shared" si="208"/>
        <v>0</v>
      </c>
      <c r="K504" s="196">
        <f t="shared" si="199"/>
        <v>0</v>
      </c>
      <c r="L504" s="197" t="str">
        <f t="shared" si="206"/>
        <v xml:space="preserve"> </v>
      </c>
      <c r="M504" s="195"/>
      <c r="N504" s="196"/>
      <c r="O504" s="197"/>
      <c r="P504" s="194"/>
      <c r="Q504" s="166" t="str">
        <f t="shared" si="207"/>
        <v xml:space="preserve"> </v>
      </c>
      <c r="R504" s="167">
        <f t="shared" si="209"/>
        <v>0</v>
      </c>
      <c r="S504" s="167">
        <f t="shared" si="204"/>
        <v>0</v>
      </c>
      <c r="T504" s="93" t="str">
        <f t="shared" si="195"/>
        <v xml:space="preserve"> </v>
      </c>
      <c r="U504" s="164" t="str">
        <f t="shared" si="202"/>
        <v xml:space="preserve"> </v>
      </c>
      <c r="V504" s="165">
        <f t="shared" si="210"/>
        <v>0</v>
      </c>
      <c r="W504" s="166" t="str">
        <f t="shared" si="205"/>
        <v xml:space="preserve"> </v>
      </c>
      <c r="X504" s="167">
        <f t="shared" si="203"/>
        <v>0</v>
      </c>
      <c r="Y504" s="167">
        <f t="shared" si="200"/>
        <v>0</v>
      </c>
      <c r="Z504" s="168" t="str">
        <f t="shared" si="201"/>
        <v xml:space="preserve"> </v>
      </c>
    </row>
    <row r="505" spans="1:26" hidden="1">
      <c r="A505" s="189">
        <v>1</v>
      </c>
      <c r="B505" s="190" t="s">
        <v>327</v>
      </c>
      <c r="C505" s="191" t="s">
        <v>340</v>
      </c>
      <c r="D505" s="76" t="s">
        <v>17</v>
      </c>
      <c r="E505" s="76">
        <v>12</v>
      </c>
      <c r="F505" s="255">
        <v>1000</v>
      </c>
      <c r="G505" s="258">
        <v>18</v>
      </c>
      <c r="H505" s="194">
        <f t="shared" si="197"/>
        <v>16.132277519999999</v>
      </c>
      <c r="I505" s="195" t="str">
        <f t="shared" si="198"/>
        <v xml:space="preserve"> </v>
      </c>
      <c r="J505" s="196">
        <f t="shared" si="208"/>
        <v>0</v>
      </c>
      <c r="K505" s="196">
        <f t="shared" si="199"/>
        <v>0</v>
      </c>
      <c r="L505" s="197" t="str">
        <f t="shared" si="206"/>
        <v xml:space="preserve"> </v>
      </c>
      <c r="M505" s="195"/>
      <c r="N505" s="196"/>
      <c r="O505" s="197"/>
      <c r="P505" s="194"/>
      <c r="Q505" s="166" t="str">
        <f t="shared" si="207"/>
        <v xml:space="preserve"> </v>
      </c>
      <c r="R505" s="167">
        <f t="shared" si="209"/>
        <v>0</v>
      </c>
      <c r="S505" s="167">
        <f t="shared" si="204"/>
        <v>0</v>
      </c>
      <c r="T505" s="93" t="str">
        <f t="shared" si="195"/>
        <v xml:space="preserve"> </v>
      </c>
      <c r="U505" s="164" t="str">
        <f t="shared" si="202"/>
        <v xml:space="preserve"> </v>
      </c>
      <c r="V505" s="165">
        <f t="shared" si="210"/>
        <v>0</v>
      </c>
      <c r="W505" s="166" t="str">
        <f t="shared" si="205"/>
        <v xml:space="preserve"> </v>
      </c>
      <c r="X505" s="167">
        <f t="shared" si="203"/>
        <v>0</v>
      </c>
      <c r="Y505" s="167">
        <f t="shared" si="200"/>
        <v>0</v>
      </c>
      <c r="Z505" s="168" t="str">
        <f t="shared" si="201"/>
        <v xml:space="preserve"> </v>
      </c>
    </row>
    <row r="506" spans="1:26" hidden="1">
      <c r="A506" s="189">
        <v>2</v>
      </c>
      <c r="B506" s="190" t="s">
        <v>327</v>
      </c>
      <c r="C506" s="191" t="s">
        <v>340</v>
      </c>
      <c r="D506" s="76" t="s">
        <v>17</v>
      </c>
      <c r="E506" s="76">
        <v>12</v>
      </c>
      <c r="F506" s="256">
        <v>1150</v>
      </c>
      <c r="G506" s="259">
        <v>18</v>
      </c>
      <c r="H506" s="194">
        <f t="shared" si="197"/>
        <v>18.552119147999996</v>
      </c>
      <c r="I506" s="195" t="str">
        <f t="shared" si="198"/>
        <v xml:space="preserve"> </v>
      </c>
      <c r="J506" s="196">
        <f t="shared" si="208"/>
        <v>0</v>
      </c>
      <c r="K506" s="196">
        <f t="shared" si="199"/>
        <v>0</v>
      </c>
      <c r="L506" s="197" t="str">
        <f t="shared" si="206"/>
        <v xml:space="preserve"> </v>
      </c>
      <c r="M506" s="195"/>
      <c r="N506" s="196"/>
      <c r="O506" s="197"/>
      <c r="P506" s="194"/>
      <c r="Q506" s="166" t="str">
        <f t="shared" si="207"/>
        <v xml:space="preserve"> </v>
      </c>
      <c r="R506" s="167">
        <f t="shared" si="209"/>
        <v>0</v>
      </c>
      <c r="S506" s="167">
        <f t="shared" si="204"/>
        <v>0</v>
      </c>
      <c r="T506" s="93" t="str">
        <f t="shared" si="195"/>
        <v xml:space="preserve"> </v>
      </c>
      <c r="U506" s="164" t="str">
        <f t="shared" si="202"/>
        <v xml:space="preserve"> </v>
      </c>
      <c r="V506" s="165">
        <f t="shared" si="210"/>
        <v>0</v>
      </c>
      <c r="W506" s="166" t="str">
        <f t="shared" si="205"/>
        <v xml:space="preserve"> </v>
      </c>
      <c r="X506" s="167">
        <f t="shared" si="203"/>
        <v>0</v>
      </c>
      <c r="Y506" s="167">
        <f t="shared" si="200"/>
        <v>0</v>
      </c>
      <c r="Z506" s="168" t="str">
        <f t="shared" si="201"/>
        <v xml:space="preserve"> </v>
      </c>
    </row>
    <row r="507" spans="1:26" hidden="1">
      <c r="A507" s="189">
        <v>3</v>
      </c>
      <c r="B507" s="190" t="s">
        <v>327</v>
      </c>
      <c r="C507" s="191" t="s">
        <v>340</v>
      </c>
      <c r="D507" s="76" t="s">
        <v>17</v>
      </c>
      <c r="E507" s="76">
        <v>12</v>
      </c>
      <c r="F507" s="256">
        <v>1200</v>
      </c>
      <c r="G507" s="259">
        <v>18</v>
      </c>
      <c r="H507" s="194">
        <f t="shared" si="197"/>
        <v>19.358733023999999</v>
      </c>
      <c r="I507" s="195" t="str">
        <f t="shared" si="198"/>
        <v xml:space="preserve"> </v>
      </c>
      <c r="J507" s="196">
        <f t="shared" si="208"/>
        <v>0</v>
      </c>
      <c r="K507" s="196">
        <f t="shared" si="199"/>
        <v>0</v>
      </c>
      <c r="L507" s="197" t="str">
        <f t="shared" si="206"/>
        <v xml:space="preserve"> </v>
      </c>
      <c r="M507" s="195"/>
      <c r="N507" s="196"/>
      <c r="O507" s="197"/>
      <c r="P507" s="194"/>
      <c r="Q507" s="166" t="str">
        <f t="shared" si="207"/>
        <v xml:space="preserve"> </v>
      </c>
      <c r="R507" s="167">
        <f t="shared" si="209"/>
        <v>0</v>
      </c>
      <c r="S507" s="167">
        <f t="shared" si="204"/>
        <v>0</v>
      </c>
      <c r="T507" s="93" t="str">
        <f t="shared" si="195"/>
        <v xml:space="preserve"> </v>
      </c>
      <c r="U507" s="164" t="str">
        <f t="shared" si="202"/>
        <v xml:space="preserve"> </v>
      </c>
      <c r="V507" s="165">
        <f t="shared" si="210"/>
        <v>0</v>
      </c>
      <c r="W507" s="166" t="str">
        <f t="shared" si="205"/>
        <v xml:space="preserve"> </v>
      </c>
      <c r="X507" s="167">
        <f t="shared" si="203"/>
        <v>0</v>
      </c>
      <c r="Y507" s="167">
        <f t="shared" si="200"/>
        <v>0</v>
      </c>
      <c r="Z507" s="168" t="str">
        <f t="shared" si="201"/>
        <v xml:space="preserve"> </v>
      </c>
    </row>
    <row r="508" spans="1:26" hidden="1">
      <c r="A508" s="189">
        <v>4</v>
      </c>
      <c r="B508" s="190" t="s">
        <v>327</v>
      </c>
      <c r="C508" s="191" t="s">
        <v>340</v>
      </c>
      <c r="D508" s="76" t="s">
        <v>17</v>
      </c>
      <c r="E508" s="76">
        <v>12</v>
      </c>
      <c r="F508" s="256">
        <v>1550</v>
      </c>
      <c r="G508" s="259">
        <v>60</v>
      </c>
      <c r="H508" s="194">
        <f t="shared" si="197"/>
        <v>83.350100519999984</v>
      </c>
      <c r="I508" s="195" t="str">
        <f t="shared" si="198"/>
        <v xml:space="preserve"> </v>
      </c>
      <c r="J508" s="196">
        <f t="shared" si="208"/>
        <v>0</v>
      </c>
      <c r="K508" s="196">
        <f t="shared" si="199"/>
        <v>0</v>
      </c>
      <c r="L508" s="197" t="str">
        <f t="shared" si="206"/>
        <v xml:space="preserve"> </v>
      </c>
      <c r="M508" s="195"/>
      <c r="N508" s="196"/>
      <c r="O508" s="197"/>
      <c r="P508" s="194"/>
      <c r="Q508" s="166" t="str">
        <f t="shared" si="207"/>
        <v xml:space="preserve"> </v>
      </c>
      <c r="R508" s="167">
        <f t="shared" si="209"/>
        <v>0</v>
      </c>
      <c r="S508" s="167">
        <f t="shared" si="204"/>
        <v>0</v>
      </c>
      <c r="T508" s="93" t="str">
        <f t="shared" si="195"/>
        <v xml:space="preserve"> </v>
      </c>
      <c r="U508" s="164" t="str">
        <f t="shared" si="202"/>
        <v xml:space="preserve"> </v>
      </c>
      <c r="V508" s="165">
        <f t="shared" si="210"/>
        <v>0</v>
      </c>
      <c r="W508" s="166" t="str">
        <f t="shared" si="205"/>
        <v xml:space="preserve"> </v>
      </c>
      <c r="X508" s="167">
        <f t="shared" si="203"/>
        <v>0</v>
      </c>
      <c r="Y508" s="167">
        <f t="shared" si="200"/>
        <v>0</v>
      </c>
      <c r="Z508" s="168" t="str">
        <f t="shared" si="201"/>
        <v xml:space="preserve"> </v>
      </c>
    </row>
    <row r="509" spans="1:26" hidden="1">
      <c r="A509" s="189">
        <v>5</v>
      </c>
      <c r="B509" s="190" t="s">
        <v>327</v>
      </c>
      <c r="C509" s="191" t="s">
        <v>340</v>
      </c>
      <c r="D509" s="76" t="s">
        <v>17</v>
      </c>
      <c r="E509" s="76">
        <v>12</v>
      </c>
      <c r="F509" s="256">
        <v>1650</v>
      </c>
      <c r="G509" s="259">
        <v>18</v>
      </c>
      <c r="H509" s="194">
        <f t="shared" si="197"/>
        <v>26.618257908</v>
      </c>
      <c r="I509" s="195" t="str">
        <f t="shared" si="198"/>
        <v xml:space="preserve"> </v>
      </c>
      <c r="J509" s="196">
        <f t="shared" si="208"/>
        <v>0</v>
      </c>
      <c r="K509" s="196">
        <f t="shared" si="199"/>
        <v>0</v>
      </c>
      <c r="L509" s="197" t="str">
        <f t="shared" si="206"/>
        <v xml:space="preserve"> </v>
      </c>
      <c r="M509" s="195"/>
      <c r="N509" s="196"/>
      <c r="O509" s="197"/>
      <c r="P509" s="194"/>
      <c r="Q509" s="166" t="str">
        <f t="shared" si="207"/>
        <v xml:space="preserve"> </v>
      </c>
      <c r="R509" s="167">
        <f t="shared" si="209"/>
        <v>0</v>
      </c>
      <c r="S509" s="167">
        <f t="shared" si="204"/>
        <v>0</v>
      </c>
      <c r="T509" s="93" t="str">
        <f t="shared" si="195"/>
        <v xml:space="preserve"> </v>
      </c>
      <c r="U509" s="164" t="str">
        <f t="shared" si="202"/>
        <v xml:space="preserve"> </v>
      </c>
      <c r="V509" s="165">
        <f t="shared" si="210"/>
        <v>0</v>
      </c>
      <c r="W509" s="166" t="str">
        <f t="shared" si="205"/>
        <v xml:space="preserve"> </v>
      </c>
      <c r="X509" s="167">
        <f t="shared" si="203"/>
        <v>0</v>
      </c>
      <c r="Y509" s="167">
        <f t="shared" si="200"/>
        <v>0</v>
      </c>
      <c r="Z509" s="168" t="str">
        <f t="shared" si="201"/>
        <v xml:space="preserve"> </v>
      </c>
    </row>
    <row r="510" spans="1:26" hidden="1">
      <c r="A510" s="189">
        <v>6</v>
      </c>
      <c r="B510" s="190" t="s">
        <v>327</v>
      </c>
      <c r="C510" s="191" t="s">
        <v>340</v>
      </c>
      <c r="D510" s="76" t="s">
        <v>17</v>
      </c>
      <c r="E510" s="76">
        <v>12</v>
      </c>
      <c r="F510" s="256">
        <v>1750</v>
      </c>
      <c r="G510" s="259">
        <v>1164</v>
      </c>
      <c r="H510" s="194">
        <f t="shared" si="197"/>
        <v>1825.6360726799999</v>
      </c>
      <c r="I510" s="195" t="str">
        <f t="shared" si="198"/>
        <v xml:space="preserve"> </v>
      </c>
      <c r="J510" s="196">
        <f t="shared" si="208"/>
        <v>0</v>
      </c>
      <c r="K510" s="196">
        <f t="shared" si="199"/>
        <v>0</v>
      </c>
      <c r="L510" s="197" t="str">
        <f t="shared" si="206"/>
        <v xml:space="preserve"> </v>
      </c>
      <c r="M510" s="195"/>
      <c r="N510" s="196"/>
      <c r="O510" s="197"/>
      <c r="P510" s="194"/>
      <c r="Q510" s="166" t="str">
        <f t="shared" si="207"/>
        <v xml:space="preserve"> </v>
      </c>
      <c r="R510" s="167">
        <f t="shared" si="209"/>
        <v>0</v>
      </c>
      <c r="S510" s="167">
        <f t="shared" si="204"/>
        <v>0</v>
      </c>
      <c r="T510" s="93" t="str">
        <f t="shared" si="195"/>
        <v xml:space="preserve"> </v>
      </c>
      <c r="U510" s="164" t="str">
        <f t="shared" si="202"/>
        <v xml:space="preserve"> </v>
      </c>
      <c r="V510" s="165">
        <f t="shared" si="210"/>
        <v>0</v>
      </c>
      <c r="W510" s="166" t="str">
        <f t="shared" si="205"/>
        <v xml:space="preserve"> </v>
      </c>
      <c r="X510" s="167">
        <f t="shared" si="203"/>
        <v>0</v>
      </c>
      <c r="Y510" s="167">
        <f t="shared" si="200"/>
        <v>0</v>
      </c>
      <c r="Z510" s="168" t="str">
        <f t="shared" si="201"/>
        <v xml:space="preserve"> </v>
      </c>
    </row>
    <row r="511" spans="1:26" hidden="1">
      <c r="A511" s="189">
        <v>7</v>
      </c>
      <c r="B511" s="190" t="s">
        <v>327</v>
      </c>
      <c r="C511" s="191" t="s">
        <v>340</v>
      </c>
      <c r="D511" s="76" t="s">
        <v>17</v>
      </c>
      <c r="E511" s="76">
        <v>12</v>
      </c>
      <c r="F511" s="256">
        <v>750</v>
      </c>
      <c r="G511" s="259">
        <v>18</v>
      </c>
      <c r="H511" s="194">
        <f t="shared" si="197"/>
        <v>12.09920814</v>
      </c>
      <c r="I511" s="195" t="str">
        <f t="shared" si="198"/>
        <v xml:space="preserve"> </v>
      </c>
      <c r="J511" s="196">
        <f t="shared" si="208"/>
        <v>0</v>
      </c>
      <c r="K511" s="196">
        <f t="shared" si="199"/>
        <v>0</v>
      </c>
      <c r="L511" s="197" t="str">
        <f t="shared" si="206"/>
        <v xml:space="preserve"> </v>
      </c>
      <c r="M511" s="195"/>
      <c r="N511" s="196"/>
      <c r="O511" s="197"/>
      <c r="P511" s="194"/>
      <c r="Q511" s="166" t="str">
        <f t="shared" si="207"/>
        <v xml:space="preserve"> </v>
      </c>
      <c r="R511" s="167">
        <f t="shared" si="209"/>
        <v>0</v>
      </c>
      <c r="S511" s="167">
        <f t="shared" si="204"/>
        <v>0</v>
      </c>
      <c r="T511" s="93" t="str">
        <f t="shared" si="195"/>
        <v xml:space="preserve"> </v>
      </c>
      <c r="U511" s="164" t="str">
        <f t="shared" si="202"/>
        <v xml:space="preserve"> </v>
      </c>
      <c r="V511" s="165">
        <f t="shared" si="210"/>
        <v>0</v>
      </c>
      <c r="W511" s="166" t="str">
        <f t="shared" si="205"/>
        <v xml:space="preserve"> </v>
      </c>
      <c r="X511" s="167">
        <f t="shared" si="203"/>
        <v>0</v>
      </c>
      <c r="Y511" s="167">
        <f t="shared" si="200"/>
        <v>0</v>
      </c>
      <c r="Z511" s="168" t="str">
        <f t="shared" si="201"/>
        <v xml:space="preserve"> </v>
      </c>
    </row>
    <row r="512" spans="1:26" hidden="1">
      <c r="A512" s="189">
        <v>8</v>
      </c>
      <c r="B512" s="190" t="s">
        <v>327</v>
      </c>
      <c r="C512" s="191" t="s">
        <v>340</v>
      </c>
      <c r="D512" s="76" t="s">
        <v>17</v>
      </c>
      <c r="E512" s="76">
        <v>12</v>
      </c>
      <c r="F512" s="256">
        <v>900</v>
      </c>
      <c r="G512" s="259">
        <v>18</v>
      </c>
      <c r="H512" s="194">
        <f t="shared" si="197"/>
        <v>14.519049767999997</v>
      </c>
      <c r="I512" s="195" t="str">
        <f t="shared" si="198"/>
        <v xml:space="preserve"> </v>
      </c>
      <c r="J512" s="196">
        <f t="shared" si="208"/>
        <v>0</v>
      </c>
      <c r="K512" s="196">
        <f t="shared" si="199"/>
        <v>0</v>
      </c>
      <c r="L512" s="197" t="str">
        <f t="shared" si="206"/>
        <v xml:space="preserve"> </v>
      </c>
      <c r="M512" s="195"/>
      <c r="N512" s="196"/>
      <c r="O512" s="197"/>
      <c r="P512" s="194"/>
      <c r="Q512" s="166" t="str">
        <f t="shared" si="207"/>
        <v xml:space="preserve"> </v>
      </c>
      <c r="R512" s="167">
        <f t="shared" si="209"/>
        <v>0</v>
      </c>
      <c r="S512" s="167">
        <f t="shared" si="204"/>
        <v>0</v>
      </c>
      <c r="T512" s="93" t="str">
        <f t="shared" si="195"/>
        <v xml:space="preserve"> </v>
      </c>
      <c r="U512" s="164" t="str">
        <f t="shared" si="202"/>
        <v xml:space="preserve"> </v>
      </c>
      <c r="V512" s="165">
        <f t="shared" si="210"/>
        <v>0</v>
      </c>
      <c r="W512" s="166" t="str">
        <f t="shared" si="205"/>
        <v xml:space="preserve"> </v>
      </c>
      <c r="X512" s="167">
        <f t="shared" si="203"/>
        <v>0</v>
      </c>
      <c r="Y512" s="167">
        <f t="shared" si="200"/>
        <v>0</v>
      </c>
      <c r="Z512" s="168" t="str">
        <f t="shared" si="201"/>
        <v xml:space="preserve"> </v>
      </c>
    </row>
    <row r="513" spans="1:26" hidden="1">
      <c r="A513" s="189">
        <v>9</v>
      </c>
      <c r="B513" s="190" t="s">
        <v>327</v>
      </c>
      <c r="C513" s="191" t="s">
        <v>340</v>
      </c>
      <c r="D513" s="76" t="s">
        <v>17</v>
      </c>
      <c r="E513" s="76">
        <v>20</v>
      </c>
      <c r="F513" s="294">
        <v>11600</v>
      </c>
      <c r="G513" s="258">
        <v>2</v>
      </c>
      <c r="H513" s="194">
        <f t="shared" si="197"/>
        <v>57.757536799999997</v>
      </c>
      <c r="I513" s="195" t="str">
        <f t="shared" si="198"/>
        <v xml:space="preserve"> </v>
      </c>
      <c r="J513" s="196">
        <f t="shared" si="208"/>
        <v>0</v>
      </c>
      <c r="K513" s="196">
        <f t="shared" si="199"/>
        <v>0</v>
      </c>
      <c r="L513" s="197" t="str">
        <f t="shared" si="206"/>
        <v xml:space="preserve"> </v>
      </c>
      <c r="M513" s="195"/>
      <c r="N513" s="196"/>
      <c r="O513" s="197"/>
      <c r="P513" s="194"/>
      <c r="Q513" s="166">
        <f t="shared" si="207"/>
        <v>20</v>
      </c>
      <c r="R513" s="167">
        <f t="shared" si="209"/>
        <v>400</v>
      </c>
      <c r="S513" s="167">
        <f t="shared" si="204"/>
        <v>2</v>
      </c>
      <c r="T513" s="93">
        <f t="shared" si="195"/>
        <v>1.9719199999999999</v>
      </c>
      <c r="U513" s="164" t="str">
        <f t="shared" si="202"/>
        <v xml:space="preserve"> </v>
      </c>
      <c r="V513" s="165">
        <f t="shared" si="210"/>
        <v>0</v>
      </c>
      <c r="W513" s="166">
        <f t="shared" si="205"/>
        <v>20</v>
      </c>
      <c r="X513" s="167">
        <f t="shared" si="203"/>
        <v>400</v>
      </c>
      <c r="Y513" s="167">
        <f t="shared" si="200"/>
        <v>2</v>
      </c>
      <c r="Z513" s="168">
        <f t="shared" si="201"/>
        <v>1.9719199999999999</v>
      </c>
    </row>
    <row r="514" spans="1:26" hidden="1">
      <c r="A514" s="189">
        <v>10</v>
      </c>
      <c r="B514" s="190" t="s">
        <v>327</v>
      </c>
      <c r="C514" s="191" t="s">
        <v>340</v>
      </c>
      <c r="D514" s="76" t="s">
        <v>17</v>
      </c>
      <c r="E514" s="76">
        <v>20</v>
      </c>
      <c r="F514" s="261">
        <v>3150</v>
      </c>
      <c r="G514" s="259">
        <v>4</v>
      </c>
      <c r="H514" s="194">
        <f t="shared" si="197"/>
        <v>31.368317399999999</v>
      </c>
      <c r="I514" s="195">
        <f t="shared" si="198"/>
        <v>20</v>
      </c>
      <c r="J514" s="273">
        <f t="shared" si="208"/>
        <v>8850</v>
      </c>
      <c r="K514" s="273">
        <f t="shared" si="199"/>
        <v>4</v>
      </c>
      <c r="L514" s="197">
        <f t="shared" si="206"/>
        <v>87.257459999999995</v>
      </c>
      <c r="M514" s="195"/>
      <c r="N514" s="196"/>
      <c r="O514" s="197"/>
      <c r="P514" s="194"/>
      <c r="Q514" s="166" t="str">
        <f t="shared" si="207"/>
        <v xml:space="preserve"> </v>
      </c>
      <c r="R514" s="167">
        <f t="shared" si="209"/>
        <v>0</v>
      </c>
      <c r="S514" s="167">
        <f t="shared" si="204"/>
        <v>0</v>
      </c>
      <c r="T514" s="93" t="str">
        <f t="shared" si="195"/>
        <v xml:space="preserve"> </v>
      </c>
      <c r="U514" s="164">
        <f t="shared" si="202"/>
        <v>20</v>
      </c>
      <c r="V514" s="165">
        <f t="shared" si="210"/>
        <v>56</v>
      </c>
      <c r="W514" s="166">
        <f t="shared" si="205"/>
        <v>20</v>
      </c>
      <c r="X514" s="167">
        <f t="shared" si="203"/>
        <v>450</v>
      </c>
      <c r="Y514" s="167">
        <f t="shared" si="200"/>
        <v>4</v>
      </c>
      <c r="Z514" s="168">
        <f t="shared" si="201"/>
        <v>4.43682</v>
      </c>
    </row>
    <row r="515" spans="1:26" hidden="1">
      <c r="A515" s="189">
        <v>11</v>
      </c>
      <c r="B515" s="190" t="s">
        <v>327</v>
      </c>
      <c r="C515" s="191" t="s">
        <v>340</v>
      </c>
      <c r="D515" s="76" t="s">
        <v>17</v>
      </c>
      <c r="E515" s="76">
        <v>20</v>
      </c>
      <c r="F515" s="261">
        <v>3200</v>
      </c>
      <c r="G515" s="259">
        <v>2</v>
      </c>
      <c r="H515" s="194">
        <f t="shared" si="197"/>
        <v>15.933113599999999</v>
      </c>
      <c r="I515" s="195">
        <f t="shared" si="198"/>
        <v>20</v>
      </c>
      <c r="J515" s="273">
        <f t="shared" si="208"/>
        <v>8800</v>
      </c>
      <c r="K515" s="273">
        <f t="shared" si="199"/>
        <v>2</v>
      </c>
      <c r="L515" s="197">
        <f t="shared" si="206"/>
        <v>43.382239999999996</v>
      </c>
      <c r="M515" s="195"/>
      <c r="N515" s="196"/>
      <c r="O515" s="197"/>
      <c r="P515" s="194"/>
      <c r="Q515" s="166" t="str">
        <f t="shared" si="207"/>
        <v xml:space="preserve"> </v>
      </c>
      <c r="R515" s="167">
        <f t="shared" si="209"/>
        <v>0</v>
      </c>
      <c r="S515" s="167">
        <f t="shared" si="204"/>
        <v>0</v>
      </c>
      <c r="T515" s="93" t="str">
        <f t="shared" si="195"/>
        <v xml:space="preserve"> </v>
      </c>
      <c r="U515" s="164">
        <f t="shared" si="202"/>
        <v>20</v>
      </c>
      <c r="V515" s="165">
        <f t="shared" si="210"/>
        <v>28</v>
      </c>
      <c r="W515" s="166">
        <f t="shared" si="205"/>
        <v>20</v>
      </c>
      <c r="X515" s="167">
        <f t="shared" si="203"/>
        <v>400</v>
      </c>
      <c r="Y515" s="167">
        <f t="shared" si="200"/>
        <v>2</v>
      </c>
      <c r="Z515" s="168">
        <f t="shared" si="201"/>
        <v>1.9719199999999999</v>
      </c>
    </row>
    <row r="516" spans="1:26" s="282" customFormat="1" hidden="1">
      <c r="A516" s="274">
        <v>12</v>
      </c>
      <c r="B516" s="275" t="s">
        <v>327</v>
      </c>
      <c r="C516" s="191"/>
      <c r="D516" s="76"/>
      <c r="E516" s="276">
        <v>20</v>
      </c>
      <c r="F516" s="277">
        <v>3260</v>
      </c>
      <c r="G516" s="270">
        <v>10</v>
      </c>
      <c r="H516" s="194"/>
      <c r="I516" s="278"/>
      <c r="J516" s="273"/>
      <c r="K516" s="273"/>
      <c r="L516" s="279"/>
      <c r="M516" s="278">
        <v>20</v>
      </c>
      <c r="N516" s="273">
        <v>3600</v>
      </c>
      <c r="O516" s="279">
        <v>10</v>
      </c>
      <c r="P516" s="280"/>
      <c r="Q516" s="278">
        <v>20</v>
      </c>
      <c r="R516" s="273">
        <f>J461-F516</f>
        <v>340</v>
      </c>
      <c r="S516" s="273">
        <f t="shared" si="204"/>
        <v>10</v>
      </c>
      <c r="T516" s="281">
        <f t="shared" si="195"/>
        <v>8.3806599999999989</v>
      </c>
      <c r="U516" s="278"/>
      <c r="V516" s="273"/>
      <c r="W516" s="278">
        <v>20</v>
      </c>
      <c r="X516" s="273">
        <v>340</v>
      </c>
      <c r="Y516" s="273">
        <v>10</v>
      </c>
      <c r="Z516" s="279">
        <f t="shared" si="201"/>
        <v>8.3806599999999989</v>
      </c>
    </row>
    <row r="517" spans="1:26" hidden="1">
      <c r="A517" s="189">
        <v>12</v>
      </c>
      <c r="B517" s="190" t="s">
        <v>327</v>
      </c>
      <c r="C517" s="191" t="s">
        <v>340</v>
      </c>
      <c r="D517" s="76" t="s">
        <v>17</v>
      </c>
      <c r="E517" s="76">
        <v>20</v>
      </c>
      <c r="F517" s="261">
        <v>3260</v>
      </c>
      <c r="G517" s="259">
        <v>1</v>
      </c>
      <c r="H517" s="194">
        <f t="shared" si="197"/>
        <v>8.1159297399999986</v>
      </c>
      <c r="I517" s="195">
        <f t="shared" si="198"/>
        <v>20</v>
      </c>
      <c r="J517" s="196">
        <f t="shared" si="208"/>
        <v>8740</v>
      </c>
      <c r="K517" s="196">
        <f t="shared" si="199"/>
        <v>1</v>
      </c>
      <c r="L517" s="197">
        <f>IF(J517&gt;0,$E517*$E517*J517*3.14/4*0.00000785*K517," ")</f>
        <v>21.543225999999997</v>
      </c>
      <c r="M517" s="195"/>
      <c r="N517" s="196"/>
      <c r="O517" s="197"/>
      <c r="P517" s="194"/>
      <c r="Q517" s="166" t="str">
        <f>IF(R517&gt;0,E517," ")</f>
        <v xml:space="preserve"> </v>
      </c>
      <c r="R517" s="167">
        <f t="shared" si="209"/>
        <v>0</v>
      </c>
      <c r="S517" s="167">
        <f t="shared" si="204"/>
        <v>0</v>
      </c>
      <c r="T517" s="93" t="str">
        <f t="shared" si="195"/>
        <v xml:space="preserve"> </v>
      </c>
      <c r="U517" s="164">
        <f t="shared" si="202"/>
        <v>20</v>
      </c>
      <c r="V517" s="165">
        <f>IF($E517=25,IF(J517&gt;0, INT(J517/787)*K517,0),IF($E517=20,IF(J517&gt;0, INT(J517/600)*K517,0),IF($E517=16,IF(J517&gt;0, INT(J517/475)*K517,0),0)))</f>
        <v>14</v>
      </c>
      <c r="W517" s="166">
        <f>IF(X517&gt;0,E517," ")</f>
        <v>20</v>
      </c>
      <c r="X517" s="167">
        <f>IF(R517&gt;0,R517,IF(U517=25,J517-((V517/K517)*787),IF(U517=20,J517-((V517/K517)*600),IF(U517=16,J517-((V517/K517)*475),0))))</f>
        <v>340</v>
      </c>
      <c r="Y517" s="167">
        <f t="shared" si="200"/>
        <v>1</v>
      </c>
      <c r="Z517" s="168">
        <f t="shared" si="201"/>
        <v>0.83806599999999998</v>
      </c>
    </row>
    <row r="518" spans="1:26" hidden="1">
      <c r="A518" s="189">
        <v>12</v>
      </c>
      <c r="B518" s="190" t="s">
        <v>327</v>
      </c>
      <c r="C518" s="191"/>
      <c r="D518" s="76"/>
      <c r="E518" s="76">
        <v>20</v>
      </c>
      <c r="F518" s="261">
        <v>3260</v>
      </c>
      <c r="G518" s="259">
        <v>1</v>
      </c>
      <c r="H518" s="194">
        <f t="shared" si="197"/>
        <v>8.1159297399999986</v>
      </c>
      <c r="I518" s="195">
        <v>20</v>
      </c>
      <c r="J518" s="273">
        <f t="shared" si="208"/>
        <v>8740</v>
      </c>
      <c r="K518" s="273">
        <v>1</v>
      </c>
      <c r="L518" s="197">
        <f>IF(J518&gt;0,$E518*$E518*J518*3.14/4*0.00000785*K518," ")</f>
        <v>21.543225999999997</v>
      </c>
      <c r="M518" s="195"/>
      <c r="N518" s="196"/>
      <c r="O518" s="197"/>
      <c r="P518" s="194"/>
      <c r="Q518" s="166"/>
      <c r="R518" s="167"/>
      <c r="S518" s="167"/>
      <c r="T518" s="93"/>
      <c r="U518" s="164"/>
      <c r="V518" s="165"/>
      <c r="W518" s="166"/>
      <c r="X518" s="167"/>
      <c r="Y518" s="167"/>
      <c r="Z518" s="168"/>
    </row>
    <row r="519" spans="1:26" s="282" customFormat="1" hidden="1">
      <c r="A519" s="274">
        <v>12</v>
      </c>
      <c r="B519" s="275" t="s">
        <v>327</v>
      </c>
      <c r="C519" s="191"/>
      <c r="D519" s="76"/>
      <c r="E519" s="276">
        <v>20</v>
      </c>
      <c r="F519" s="277">
        <v>3260</v>
      </c>
      <c r="G519" s="270">
        <v>1</v>
      </c>
      <c r="H519" s="194">
        <f t="shared" si="197"/>
        <v>8.1159297399999986</v>
      </c>
      <c r="I519" s="278"/>
      <c r="J519" s="273"/>
      <c r="K519" s="273"/>
      <c r="L519" s="279"/>
      <c r="M519" s="278">
        <v>20</v>
      </c>
      <c r="N519" s="273">
        <v>3260</v>
      </c>
      <c r="O519" s="279">
        <v>1</v>
      </c>
      <c r="P519" s="280"/>
      <c r="Q519" s="278">
        <v>20</v>
      </c>
      <c r="R519" s="273">
        <f>+J242-F519</f>
        <v>90</v>
      </c>
      <c r="S519" s="273">
        <f>IF(R519&gt;0,G519,0)</f>
        <v>1</v>
      </c>
      <c r="T519" s="281">
        <f t="shared" si="195"/>
        <v>0.22184099999999998</v>
      </c>
      <c r="U519" s="278"/>
      <c r="V519" s="273"/>
      <c r="W519" s="278">
        <v>20</v>
      </c>
      <c r="X519" s="273">
        <v>90</v>
      </c>
      <c r="Y519" s="273">
        <v>1</v>
      </c>
      <c r="Z519" s="279">
        <f t="shared" si="201"/>
        <v>0.22184099999999998</v>
      </c>
    </row>
    <row r="520" spans="1:26" hidden="1">
      <c r="A520" s="189">
        <v>12</v>
      </c>
      <c r="B520" s="190" t="s">
        <v>327</v>
      </c>
      <c r="C520" s="191"/>
      <c r="D520" s="76"/>
      <c r="E520" s="76">
        <v>20</v>
      </c>
      <c r="F520" s="261">
        <v>3260</v>
      </c>
      <c r="G520" s="259">
        <v>1</v>
      </c>
      <c r="H520" s="194">
        <f t="shared" si="197"/>
        <v>8.1159297399999986</v>
      </c>
      <c r="I520" s="195">
        <v>20</v>
      </c>
      <c r="J520" s="273">
        <v>8740</v>
      </c>
      <c r="K520" s="273">
        <v>1</v>
      </c>
      <c r="L520" s="197">
        <f t="shared" ref="L520:L541" si="211">IF(J520&gt;0,$E520*$E520*J520*3.14/4*0.00000785*K520," ")</f>
        <v>21.543225999999997</v>
      </c>
      <c r="M520" s="195"/>
      <c r="N520" s="196"/>
      <c r="O520" s="197"/>
      <c r="P520" s="194"/>
      <c r="Q520" s="166"/>
      <c r="R520" s="167"/>
      <c r="S520" s="167"/>
      <c r="T520" s="93"/>
      <c r="U520" s="164"/>
      <c r="V520" s="165"/>
      <c r="W520" s="166"/>
      <c r="X520" s="167"/>
      <c r="Y520" s="167"/>
      <c r="Z520" s="168"/>
    </row>
    <row r="521" spans="1:26" hidden="1">
      <c r="A521" s="189">
        <v>13</v>
      </c>
      <c r="B521" s="190" t="s">
        <v>327</v>
      </c>
      <c r="C521" s="191" t="s">
        <v>340</v>
      </c>
      <c r="D521" s="76" t="s">
        <v>17</v>
      </c>
      <c r="E521" s="76">
        <v>20</v>
      </c>
      <c r="F521" s="261">
        <v>3450</v>
      </c>
      <c r="G521" s="259">
        <v>2</v>
      </c>
      <c r="H521" s="194">
        <f t="shared" si="197"/>
        <v>17.177888100000001</v>
      </c>
      <c r="I521" s="195">
        <f t="shared" si="198"/>
        <v>20</v>
      </c>
      <c r="J521" s="273">
        <f t="shared" si="208"/>
        <v>8550</v>
      </c>
      <c r="K521" s="273">
        <f t="shared" si="199"/>
        <v>2</v>
      </c>
      <c r="L521" s="197">
        <f t="shared" si="211"/>
        <v>42.149789999999996</v>
      </c>
      <c r="M521" s="195"/>
      <c r="N521" s="196"/>
      <c r="O521" s="197"/>
      <c r="P521" s="194"/>
      <c r="Q521" s="166" t="str">
        <f t="shared" ref="Q521:Q541" si="212">IF(R521&gt;0,E521," ")</f>
        <v xml:space="preserve"> </v>
      </c>
      <c r="R521" s="167">
        <f t="shared" si="209"/>
        <v>0</v>
      </c>
      <c r="S521" s="167">
        <f t="shared" ref="S521:S552" si="213">IF(R521&gt;0,G521,0)</f>
        <v>0</v>
      </c>
      <c r="T521" s="93" t="str">
        <f t="shared" si="195"/>
        <v xml:space="preserve"> </v>
      </c>
      <c r="U521" s="164">
        <f t="shared" si="202"/>
        <v>20</v>
      </c>
      <c r="V521" s="165">
        <f t="shared" ref="V521:V542" si="214">IF($E521=25,IF(J521&gt;0, INT(J521/787)*K521,0),IF($E521=20,IF(J521&gt;0, INT(J521/600)*K521,0),IF($E521=16,IF(J521&gt;0, INT(J521/475)*K521,0),0)))</f>
        <v>28</v>
      </c>
      <c r="W521" s="166">
        <f t="shared" ref="W521:W552" si="215">IF(X521&gt;0,E521," ")</f>
        <v>20</v>
      </c>
      <c r="X521" s="167">
        <f t="shared" ref="X521:X543" si="216">IF(R521&gt;0,R521,IF(U521=25,J521-((V521/K521)*787),IF(U521=20,J521-((V521/K521)*600),IF(U521=16,J521-((V521/K521)*475),0))))</f>
        <v>150</v>
      </c>
      <c r="Y521" s="167">
        <f t="shared" si="200"/>
        <v>2</v>
      </c>
      <c r="Z521" s="168">
        <f t="shared" si="201"/>
        <v>0.73946999999999996</v>
      </c>
    </row>
    <row r="522" spans="1:26" hidden="1">
      <c r="A522" s="189">
        <v>14</v>
      </c>
      <c r="B522" s="190" t="s">
        <v>327</v>
      </c>
      <c r="C522" s="191" t="s">
        <v>340</v>
      </c>
      <c r="D522" s="76" t="s">
        <v>17</v>
      </c>
      <c r="E522" s="76">
        <v>20</v>
      </c>
      <c r="F522" s="261">
        <v>4100</v>
      </c>
      <c r="G522" s="259">
        <v>2</v>
      </c>
      <c r="H522" s="194">
        <f t="shared" si="197"/>
        <v>20.4143018</v>
      </c>
      <c r="I522" s="195">
        <f t="shared" si="198"/>
        <v>20</v>
      </c>
      <c r="J522" s="196">
        <f t="shared" si="208"/>
        <v>7900</v>
      </c>
      <c r="K522" s="196">
        <f t="shared" si="199"/>
        <v>2</v>
      </c>
      <c r="L522" s="197">
        <f t="shared" si="211"/>
        <v>38.945419999999999</v>
      </c>
      <c r="M522" s="195"/>
      <c r="N522" s="196"/>
      <c r="O522" s="197"/>
      <c r="P522" s="194"/>
      <c r="Q522" s="166" t="str">
        <f t="shared" si="212"/>
        <v xml:space="preserve"> </v>
      </c>
      <c r="R522" s="167">
        <f t="shared" si="209"/>
        <v>0</v>
      </c>
      <c r="S522" s="167">
        <f t="shared" si="213"/>
        <v>0</v>
      </c>
      <c r="T522" s="93" t="str">
        <f t="shared" si="195"/>
        <v xml:space="preserve"> </v>
      </c>
      <c r="U522" s="164">
        <f t="shared" si="202"/>
        <v>20</v>
      </c>
      <c r="V522" s="165">
        <f t="shared" si="214"/>
        <v>26</v>
      </c>
      <c r="W522" s="166">
        <f t="shared" si="215"/>
        <v>20</v>
      </c>
      <c r="X522" s="167">
        <f t="shared" si="216"/>
        <v>100</v>
      </c>
      <c r="Y522" s="167">
        <f t="shared" si="200"/>
        <v>2</v>
      </c>
      <c r="Z522" s="168">
        <f t="shared" si="201"/>
        <v>0.49297999999999997</v>
      </c>
    </row>
    <row r="523" spans="1:26" hidden="1">
      <c r="A523" s="189">
        <v>15</v>
      </c>
      <c r="B523" s="190" t="s">
        <v>327</v>
      </c>
      <c r="C523" s="191" t="s">
        <v>340</v>
      </c>
      <c r="D523" s="76" t="s">
        <v>17</v>
      </c>
      <c r="E523" s="76">
        <v>20</v>
      </c>
      <c r="F523" s="261">
        <v>4450</v>
      </c>
      <c r="G523" s="259">
        <v>2</v>
      </c>
      <c r="H523" s="194">
        <f t="shared" si="197"/>
        <v>22.156986100000001</v>
      </c>
      <c r="I523" s="195">
        <f t="shared" si="198"/>
        <v>20</v>
      </c>
      <c r="J523" s="196">
        <f t="shared" si="208"/>
        <v>7550</v>
      </c>
      <c r="K523" s="196">
        <f t="shared" si="199"/>
        <v>2</v>
      </c>
      <c r="L523" s="197">
        <f t="shared" si="211"/>
        <v>37.219989999999996</v>
      </c>
      <c r="M523" s="195"/>
      <c r="N523" s="196"/>
      <c r="O523" s="197"/>
      <c r="P523" s="194"/>
      <c r="Q523" s="166" t="str">
        <f t="shared" si="212"/>
        <v xml:space="preserve"> </v>
      </c>
      <c r="R523" s="167">
        <f t="shared" si="209"/>
        <v>0</v>
      </c>
      <c r="S523" s="167">
        <f t="shared" si="213"/>
        <v>0</v>
      </c>
      <c r="T523" s="93" t="str">
        <f t="shared" si="195"/>
        <v xml:space="preserve"> </v>
      </c>
      <c r="U523" s="164">
        <f t="shared" si="202"/>
        <v>20</v>
      </c>
      <c r="V523" s="165">
        <f t="shared" si="214"/>
        <v>24</v>
      </c>
      <c r="W523" s="166">
        <f t="shared" si="215"/>
        <v>20</v>
      </c>
      <c r="X523" s="167">
        <f t="shared" si="216"/>
        <v>350</v>
      </c>
      <c r="Y523" s="167">
        <f t="shared" si="200"/>
        <v>2</v>
      </c>
      <c r="Z523" s="168">
        <f t="shared" si="201"/>
        <v>1.7254299999999998</v>
      </c>
    </row>
    <row r="524" spans="1:26" hidden="1">
      <c r="A524" s="189">
        <v>16</v>
      </c>
      <c r="B524" s="190" t="s">
        <v>327</v>
      </c>
      <c r="C524" s="191" t="s">
        <v>340</v>
      </c>
      <c r="D524" s="76" t="s">
        <v>17</v>
      </c>
      <c r="E524" s="76">
        <v>20</v>
      </c>
      <c r="F524" s="261">
        <v>9000</v>
      </c>
      <c r="G524" s="259">
        <v>26</v>
      </c>
      <c r="H524" s="194">
        <f t="shared" si="197"/>
        <v>582.55446599999993</v>
      </c>
      <c r="I524" s="195">
        <f t="shared" si="198"/>
        <v>20</v>
      </c>
      <c r="J524" s="196">
        <f t="shared" si="208"/>
        <v>3000</v>
      </c>
      <c r="K524" s="196">
        <f t="shared" si="199"/>
        <v>26</v>
      </c>
      <c r="L524" s="197">
        <f t="shared" si="211"/>
        <v>192.26219999999998</v>
      </c>
      <c r="M524" s="195"/>
      <c r="N524" s="196"/>
      <c r="O524" s="197"/>
      <c r="P524" s="194"/>
      <c r="Q524" s="166" t="str">
        <f t="shared" si="212"/>
        <v xml:space="preserve"> </v>
      </c>
      <c r="R524" s="167">
        <f t="shared" si="209"/>
        <v>0</v>
      </c>
      <c r="S524" s="167">
        <f t="shared" si="213"/>
        <v>0</v>
      </c>
      <c r="T524" s="93" t="str">
        <f t="shared" si="195"/>
        <v xml:space="preserve"> </v>
      </c>
      <c r="U524" s="164">
        <f t="shared" si="202"/>
        <v>20</v>
      </c>
      <c r="V524" s="165">
        <f t="shared" si="214"/>
        <v>130</v>
      </c>
      <c r="W524" s="166" t="str">
        <f t="shared" si="215"/>
        <v xml:space="preserve"> </v>
      </c>
      <c r="X524" s="167">
        <f t="shared" si="216"/>
        <v>0</v>
      </c>
      <c r="Y524" s="167">
        <f t="shared" si="200"/>
        <v>0</v>
      </c>
      <c r="Z524" s="168" t="str">
        <f t="shared" si="201"/>
        <v xml:space="preserve"> </v>
      </c>
    </row>
    <row r="525" spans="1:26" hidden="1">
      <c r="A525" s="189">
        <v>18</v>
      </c>
      <c r="B525" s="190" t="s">
        <v>327</v>
      </c>
      <c r="C525" s="191" t="s">
        <v>340</v>
      </c>
      <c r="D525" s="76" t="s">
        <v>17</v>
      </c>
      <c r="E525" s="76">
        <v>25</v>
      </c>
      <c r="F525" s="294">
        <v>10300</v>
      </c>
      <c r="G525" s="258">
        <v>8</v>
      </c>
      <c r="H525" s="194">
        <f t="shared" si="197"/>
        <v>320.52943374999995</v>
      </c>
      <c r="I525" s="195">
        <f t="shared" si="198"/>
        <v>25</v>
      </c>
      <c r="J525" s="196">
        <f t="shared" si="208"/>
        <v>1700</v>
      </c>
      <c r="K525" s="196">
        <f t="shared" si="199"/>
        <v>8</v>
      </c>
      <c r="L525" s="197">
        <f t="shared" si="211"/>
        <v>52.379124999999995</v>
      </c>
      <c r="M525" s="195"/>
      <c r="N525" s="196"/>
      <c r="O525" s="197"/>
      <c r="P525" s="194"/>
      <c r="Q525" s="166" t="str">
        <f t="shared" si="212"/>
        <v xml:space="preserve"> </v>
      </c>
      <c r="R525" s="167">
        <f t="shared" si="209"/>
        <v>0</v>
      </c>
      <c r="S525" s="167">
        <f t="shared" si="213"/>
        <v>0</v>
      </c>
      <c r="T525" s="93" t="str">
        <f t="shared" si="195"/>
        <v xml:space="preserve"> </v>
      </c>
      <c r="U525" s="164">
        <f t="shared" si="202"/>
        <v>25</v>
      </c>
      <c r="V525" s="165">
        <f t="shared" si="214"/>
        <v>16</v>
      </c>
      <c r="W525" s="166">
        <f t="shared" si="215"/>
        <v>25</v>
      </c>
      <c r="X525" s="167">
        <f t="shared" si="216"/>
        <v>126</v>
      </c>
      <c r="Y525" s="167">
        <f t="shared" si="200"/>
        <v>8</v>
      </c>
      <c r="Z525" s="168">
        <f t="shared" si="201"/>
        <v>3.8822174999999999</v>
      </c>
    </row>
    <row r="526" spans="1:26" hidden="1">
      <c r="A526" s="189">
        <v>19</v>
      </c>
      <c r="B526" s="190" t="s">
        <v>327</v>
      </c>
      <c r="C526" s="191" t="s">
        <v>340</v>
      </c>
      <c r="D526" s="76" t="s">
        <v>17</v>
      </c>
      <c r="E526" s="76">
        <v>25</v>
      </c>
      <c r="F526" s="261">
        <v>10350</v>
      </c>
      <c r="G526" s="259">
        <v>2</v>
      </c>
      <c r="H526" s="194">
        <f t="shared" si="197"/>
        <v>80.521350468750001</v>
      </c>
      <c r="I526" s="195">
        <f t="shared" si="198"/>
        <v>25</v>
      </c>
      <c r="J526" s="196">
        <f t="shared" si="208"/>
        <v>1650</v>
      </c>
      <c r="K526" s="196">
        <f t="shared" si="199"/>
        <v>2</v>
      </c>
      <c r="L526" s="197">
        <f t="shared" si="211"/>
        <v>12.709640624999999</v>
      </c>
      <c r="M526" s="195"/>
      <c r="N526" s="196"/>
      <c r="O526" s="197"/>
      <c r="P526" s="194"/>
      <c r="Q526" s="166" t="str">
        <f t="shared" si="212"/>
        <v xml:space="preserve"> </v>
      </c>
      <c r="R526" s="167">
        <f t="shared" si="209"/>
        <v>0</v>
      </c>
      <c r="S526" s="167">
        <f t="shared" si="213"/>
        <v>0</v>
      </c>
      <c r="T526" s="93" t="str">
        <f t="shared" si="195"/>
        <v xml:space="preserve"> </v>
      </c>
      <c r="U526" s="164">
        <f t="shared" si="202"/>
        <v>25</v>
      </c>
      <c r="V526" s="165">
        <f t="shared" si="214"/>
        <v>4</v>
      </c>
      <c r="W526" s="166">
        <f t="shared" si="215"/>
        <v>25</v>
      </c>
      <c r="X526" s="167">
        <f t="shared" si="216"/>
        <v>76</v>
      </c>
      <c r="Y526" s="167">
        <f t="shared" si="200"/>
        <v>2</v>
      </c>
      <c r="Z526" s="168">
        <f t="shared" si="201"/>
        <v>0.58541374999999995</v>
      </c>
    </row>
    <row r="527" spans="1:26" hidden="1">
      <c r="A527" s="189">
        <v>1</v>
      </c>
      <c r="B527" s="190" t="s">
        <v>328</v>
      </c>
      <c r="C527" s="191" t="s">
        <v>341</v>
      </c>
      <c r="D527" s="76" t="s">
        <v>17</v>
      </c>
      <c r="E527" s="76">
        <v>12</v>
      </c>
      <c r="F527" s="255">
        <v>1000</v>
      </c>
      <c r="G527" s="258">
        <v>3</v>
      </c>
      <c r="H527" s="194">
        <f t="shared" si="197"/>
        <v>2.68871292</v>
      </c>
      <c r="I527" s="195" t="str">
        <f t="shared" si="198"/>
        <v xml:space="preserve"> </v>
      </c>
      <c r="J527" s="196">
        <f t="shared" si="208"/>
        <v>0</v>
      </c>
      <c r="K527" s="196">
        <f t="shared" si="199"/>
        <v>0</v>
      </c>
      <c r="L527" s="197" t="str">
        <f t="shared" si="211"/>
        <v xml:space="preserve"> </v>
      </c>
      <c r="M527" s="195"/>
      <c r="N527" s="196"/>
      <c r="O527" s="197"/>
      <c r="P527" s="194"/>
      <c r="Q527" s="166" t="str">
        <f t="shared" si="212"/>
        <v xml:space="preserve"> </v>
      </c>
      <c r="R527" s="167">
        <f t="shared" si="209"/>
        <v>0</v>
      </c>
      <c r="S527" s="167">
        <f t="shared" si="213"/>
        <v>0</v>
      </c>
      <c r="T527" s="93" t="str">
        <f t="shared" si="195"/>
        <v xml:space="preserve"> </v>
      </c>
      <c r="U527" s="164" t="str">
        <f t="shared" si="202"/>
        <v xml:space="preserve"> </v>
      </c>
      <c r="V527" s="165">
        <f t="shared" si="214"/>
        <v>0</v>
      </c>
      <c r="W527" s="166" t="str">
        <f t="shared" si="215"/>
        <v xml:space="preserve"> </v>
      </c>
      <c r="X527" s="167">
        <f t="shared" si="216"/>
        <v>0</v>
      </c>
      <c r="Y527" s="167">
        <f t="shared" si="200"/>
        <v>0</v>
      </c>
      <c r="Z527" s="168" t="str">
        <f t="shared" si="201"/>
        <v xml:space="preserve"> </v>
      </c>
    </row>
    <row r="528" spans="1:26" hidden="1">
      <c r="A528" s="189">
        <v>2</v>
      </c>
      <c r="B528" s="190" t="s">
        <v>328</v>
      </c>
      <c r="C528" s="191" t="s">
        <v>341</v>
      </c>
      <c r="D528" s="76" t="s">
        <v>17</v>
      </c>
      <c r="E528" s="76">
        <v>12</v>
      </c>
      <c r="F528" s="256">
        <v>1050</v>
      </c>
      <c r="G528" s="259">
        <v>2</v>
      </c>
      <c r="H528" s="194">
        <f t="shared" si="197"/>
        <v>1.8820990439999998</v>
      </c>
      <c r="I528" s="195" t="str">
        <f t="shared" si="198"/>
        <v xml:space="preserve"> </v>
      </c>
      <c r="J528" s="196">
        <f t="shared" si="208"/>
        <v>0</v>
      </c>
      <c r="K528" s="196">
        <f t="shared" si="199"/>
        <v>0</v>
      </c>
      <c r="L528" s="197" t="str">
        <f t="shared" si="211"/>
        <v xml:space="preserve"> </v>
      </c>
      <c r="M528" s="195"/>
      <c r="N528" s="196"/>
      <c r="O528" s="197"/>
      <c r="P528" s="194"/>
      <c r="Q528" s="166" t="str">
        <f t="shared" si="212"/>
        <v xml:space="preserve"> </v>
      </c>
      <c r="R528" s="167">
        <f t="shared" si="209"/>
        <v>0</v>
      </c>
      <c r="S528" s="167">
        <f t="shared" si="213"/>
        <v>0</v>
      </c>
      <c r="T528" s="93" t="str">
        <f t="shared" si="195"/>
        <v xml:space="preserve"> </v>
      </c>
      <c r="U528" s="164" t="str">
        <f t="shared" si="202"/>
        <v xml:space="preserve"> </v>
      </c>
      <c r="V528" s="165">
        <f t="shared" si="214"/>
        <v>0</v>
      </c>
      <c r="W528" s="166" t="str">
        <f t="shared" si="215"/>
        <v xml:space="preserve"> </v>
      </c>
      <c r="X528" s="167">
        <f t="shared" si="216"/>
        <v>0</v>
      </c>
      <c r="Y528" s="167">
        <f t="shared" si="200"/>
        <v>0</v>
      </c>
      <c r="Z528" s="168" t="str">
        <f t="shared" si="201"/>
        <v xml:space="preserve"> </v>
      </c>
    </row>
    <row r="529" spans="1:26" hidden="1">
      <c r="A529" s="189">
        <v>3</v>
      </c>
      <c r="B529" s="190" t="s">
        <v>328</v>
      </c>
      <c r="C529" s="191" t="s">
        <v>341</v>
      </c>
      <c r="D529" s="76" t="s">
        <v>17</v>
      </c>
      <c r="E529" s="76">
        <v>12</v>
      </c>
      <c r="F529" s="256">
        <v>1100</v>
      </c>
      <c r="G529" s="259">
        <v>9</v>
      </c>
      <c r="H529" s="194">
        <f t="shared" si="197"/>
        <v>8.8727526359999978</v>
      </c>
      <c r="I529" s="195" t="str">
        <f t="shared" si="198"/>
        <v xml:space="preserve"> </v>
      </c>
      <c r="J529" s="196">
        <f t="shared" si="208"/>
        <v>0</v>
      </c>
      <c r="K529" s="196">
        <f t="shared" si="199"/>
        <v>0</v>
      </c>
      <c r="L529" s="197" t="str">
        <f t="shared" si="211"/>
        <v xml:space="preserve"> </v>
      </c>
      <c r="M529" s="195"/>
      <c r="N529" s="196"/>
      <c r="O529" s="197"/>
      <c r="P529" s="194"/>
      <c r="Q529" s="166" t="str">
        <f t="shared" si="212"/>
        <v xml:space="preserve"> </v>
      </c>
      <c r="R529" s="167">
        <f t="shared" si="209"/>
        <v>0</v>
      </c>
      <c r="S529" s="167">
        <f t="shared" si="213"/>
        <v>0</v>
      </c>
      <c r="T529" s="93" t="str">
        <f t="shared" si="195"/>
        <v xml:space="preserve"> </v>
      </c>
      <c r="U529" s="164" t="str">
        <f t="shared" si="202"/>
        <v xml:space="preserve"> </v>
      </c>
      <c r="V529" s="165">
        <f t="shared" si="214"/>
        <v>0</v>
      </c>
      <c r="W529" s="166" t="str">
        <f t="shared" si="215"/>
        <v xml:space="preserve"> </v>
      </c>
      <c r="X529" s="167">
        <f t="shared" si="216"/>
        <v>0</v>
      </c>
      <c r="Y529" s="167">
        <f t="shared" si="200"/>
        <v>0</v>
      </c>
      <c r="Z529" s="168" t="str">
        <f t="shared" si="201"/>
        <v xml:space="preserve"> </v>
      </c>
    </row>
    <row r="530" spans="1:26" hidden="1">
      <c r="A530" s="189">
        <v>4</v>
      </c>
      <c r="B530" s="190" t="s">
        <v>328</v>
      </c>
      <c r="C530" s="191" t="s">
        <v>341</v>
      </c>
      <c r="D530" s="76" t="s">
        <v>17</v>
      </c>
      <c r="E530" s="76">
        <v>12</v>
      </c>
      <c r="F530" s="256">
        <v>1150</v>
      </c>
      <c r="G530" s="259">
        <v>1</v>
      </c>
      <c r="H530" s="194">
        <f t="shared" si="197"/>
        <v>1.0306732859999999</v>
      </c>
      <c r="I530" s="195" t="str">
        <f t="shared" si="198"/>
        <v xml:space="preserve"> </v>
      </c>
      <c r="J530" s="196">
        <f t="shared" si="208"/>
        <v>0</v>
      </c>
      <c r="K530" s="196">
        <f t="shared" si="199"/>
        <v>0</v>
      </c>
      <c r="L530" s="197" t="str">
        <f t="shared" si="211"/>
        <v xml:space="preserve"> </v>
      </c>
      <c r="M530" s="195"/>
      <c r="N530" s="196"/>
      <c r="O530" s="197"/>
      <c r="P530" s="194"/>
      <c r="Q530" s="166" t="str">
        <f t="shared" si="212"/>
        <v xml:space="preserve"> </v>
      </c>
      <c r="R530" s="167">
        <f t="shared" si="209"/>
        <v>0</v>
      </c>
      <c r="S530" s="167">
        <f t="shared" si="213"/>
        <v>0</v>
      </c>
      <c r="T530" s="93" t="str">
        <f t="shared" si="195"/>
        <v xml:space="preserve"> </v>
      </c>
      <c r="U530" s="164" t="str">
        <f t="shared" si="202"/>
        <v xml:space="preserve"> </v>
      </c>
      <c r="V530" s="165">
        <f t="shared" si="214"/>
        <v>0</v>
      </c>
      <c r="W530" s="166" t="str">
        <f t="shared" si="215"/>
        <v xml:space="preserve"> </v>
      </c>
      <c r="X530" s="167">
        <f t="shared" si="216"/>
        <v>0</v>
      </c>
      <c r="Y530" s="167">
        <f t="shared" si="200"/>
        <v>0</v>
      </c>
      <c r="Z530" s="168" t="str">
        <f t="shared" si="201"/>
        <v xml:space="preserve"> </v>
      </c>
    </row>
    <row r="531" spans="1:26" hidden="1">
      <c r="A531" s="189">
        <v>5</v>
      </c>
      <c r="B531" s="190" t="s">
        <v>328</v>
      </c>
      <c r="C531" s="191" t="s">
        <v>341</v>
      </c>
      <c r="D531" s="76" t="s">
        <v>17</v>
      </c>
      <c r="E531" s="76">
        <v>12</v>
      </c>
      <c r="F531" s="256">
        <v>1250</v>
      </c>
      <c r="G531" s="259">
        <v>2</v>
      </c>
      <c r="H531" s="194">
        <f t="shared" si="197"/>
        <v>2.2405941</v>
      </c>
      <c r="I531" s="195" t="str">
        <f t="shared" si="198"/>
        <v xml:space="preserve"> </v>
      </c>
      <c r="J531" s="196">
        <f t="shared" si="208"/>
        <v>0</v>
      </c>
      <c r="K531" s="196">
        <f t="shared" si="199"/>
        <v>0</v>
      </c>
      <c r="L531" s="197" t="str">
        <f t="shared" si="211"/>
        <v xml:space="preserve"> </v>
      </c>
      <c r="M531" s="195"/>
      <c r="N531" s="196"/>
      <c r="O531" s="197"/>
      <c r="P531" s="194"/>
      <c r="Q531" s="166" t="str">
        <f t="shared" si="212"/>
        <v xml:space="preserve"> </v>
      </c>
      <c r="R531" s="167">
        <f t="shared" si="209"/>
        <v>0</v>
      </c>
      <c r="S531" s="167">
        <f t="shared" si="213"/>
        <v>0</v>
      </c>
      <c r="T531" s="93" t="str">
        <f t="shared" si="195"/>
        <v xml:space="preserve"> </v>
      </c>
      <c r="U531" s="164" t="str">
        <f t="shared" si="202"/>
        <v xml:space="preserve"> </v>
      </c>
      <c r="V531" s="165">
        <f t="shared" si="214"/>
        <v>0</v>
      </c>
      <c r="W531" s="166" t="str">
        <f t="shared" si="215"/>
        <v xml:space="preserve"> </v>
      </c>
      <c r="X531" s="167">
        <f t="shared" si="216"/>
        <v>0</v>
      </c>
      <c r="Y531" s="167">
        <f t="shared" si="200"/>
        <v>0</v>
      </c>
      <c r="Z531" s="168" t="str">
        <f t="shared" si="201"/>
        <v xml:space="preserve"> </v>
      </c>
    </row>
    <row r="532" spans="1:26" hidden="1">
      <c r="A532" s="189">
        <v>6</v>
      </c>
      <c r="B532" s="190" t="s">
        <v>328</v>
      </c>
      <c r="C532" s="191" t="s">
        <v>341</v>
      </c>
      <c r="D532" s="76" t="s">
        <v>17</v>
      </c>
      <c r="E532" s="76">
        <v>12</v>
      </c>
      <c r="F532" s="256">
        <v>1350</v>
      </c>
      <c r="G532" s="259">
        <v>1</v>
      </c>
      <c r="H532" s="194">
        <f t="shared" si="197"/>
        <v>1.209920814</v>
      </c>
      <c r="I532" s="195" t="str">
        <f t="shared" si="198"/>
        <v xml:space="preserve"> </v>
      </c>
      <c r="J532" s="196">
        <f t="shared" si="208"/>
        <v>0</v>
      </c>
      <c r="K532" s="196">
        <f t="shared" si="199"/>
        <v>0</v>
      </c>
      <c r="L532" s="197" t="str">
        <f t="shared" si="211"/>
        <v xml:space="preserve"> </v>
      </c>
      <c r="M532" s="195"/>
      <c r="N532" s="196"/>
      <c r="O532" s="197"/>
      <c r="P532" s="194"/>
      <c r="Q532" s="166" t="str">
        <f t="shared" si="212"/>
        <v xml:space="preserve"> </v>
      </c>
      <c r="R532" s="167">
        <f t="shared" si="209"/>
        <v>0</v>
      </c>
      <c r="S532" s="167">
        <f t="shared" si="213"/>
        <v>0</v>
      </c>
      <c r="T532" s="93" t="str">
        <f t="shared" si="195"/>
        <v xml:space="preserve"> </v>
      </c>
      <c r="U532" s="164" t="str">
        <f t="shared" si="202"/>
        <v xml:space="preserve"> </v>
      </c>
      <c r="V532" s="165">
        <f t="shared" si="214"/>
        <v>0</v>
      </c>
      <c r="W532" s="166" t="str">
        <f t="shared" si="215"/>
        <v xml:space="preserve"> </v>
      </c>
      <c r="X532" s="167">
        <f t="shared" si="216"/>
        <v>0</v>
      </c>
      <c r="Y532" s="167">
        <f t="shared" si="200"/>
        <v>0</v>
      </c>
      <c r="Z532" s="168" t="str">
        <f t="shared" si="201"/>
        <v xml:space="preserve"> </v>
      </c>
    </row>
    <row r="533" spans="1:26" hidden="1">
      <c r="A533" s="189">
        <v>7</v>
      </c>
      <c r="B533" s="190" t="s">
        <v>328</v>
      </c>
      <c r="C533" s="191" t="s">
        <v>341</v>
      </c>
      <c r="D533" s="76" t="s">
        <v>17</v>
      </c>
      <c r="E533" s="76">
        <v>12</v>
      </c>
      <c r="F533" s="256">
        <v>1450</v>
      </c>
      <c r="G533" s="259">
        <v>5</v>
      </c>
      <c r="H533" s="194">
        <f t="shared" si="197"/>
        <v>6.4977228899999995</v>
      </c>
      <c r="I533" s="195" t="str">
        <f t="shared" si="198"/>
        <v xml:space="preserve"> </v>
      </c>
      <c r="J533" s="196">
        <f t="shared" si="208"/>
        <v>0</v>
      </c>
      <c r="K533" s="196">
        <f t="shared" si="199"/>
        <v>0</v>
      </c>
      <c r="L533" s="197" t="str">
        <f t="shared" si="211"/>
        <v xml:space="preserve"> </v>
      </c>
      <c r="M533" s="195"/>
      <c r="N533" s="196"/>
      <c r="O533" s="197"/>
      <c r="P533" s="194"/>
      <c r="Q533" s="166" t="str">
        <f t="shared" si="212"/>
        <v xml:space="preserve"> </v>
      </c>
      <c r="R533" s="167">
        <f t="shared" si="209"/>
        <v>0</v>
      </c>
      <c r="S533" s="167">
        <f t="shared" si="213"/>
        <v>0</v>
      </c>
      <c r="T533" s="93" t="str">
        <f t="shared" si="195"/>
        <v xml:space="preserve"> </v>
      </c>
      <c r="U533" s="164" t="str">
        <f t="shared" si="202"/>
        <v xml:space="preserve"> </v>
      </c>
      <c r="V533" s="165">
        <f t="shared" si="214"/>
        <v>0</v>
      </c>
      <c r="W533" s="166" t="str">
        <f t="shared" si="215"/>
        <v xml:space="preserve"> </v>
      </c>
      <c r="X533" s="167">
        <f t="shared" si="216"/>
        <v>0</v>
      </c>
      <c r="Y533" s="167">
        <f t="shared" si="200"/>
        <v>0</v>
      </c>
      <c r="Z533" s="168" t="str">
        <f t="shared" si="201"/>
        <v xml:space="preserve"> </v>
      </c>
    </row>
    <row r="534" spans="1:26" hidden="1">
      <c r="A534" s="189">
        <v>8</v>
      </c>
      <c r="B534" s="190" t="s">
        <v>328</v>
      </c>
      <c r="C534" s="191" t="s">
        <v>341</v>
      </c>
      <c r="D534" s="76" t="s">
        <v>17</v>
      </c>
      <c r="E534" s="76">
        <v>12</v>
      </c>
      <c r="F534" s="256">
        <v>1600</v>
      </c>
      <c r="G534" s="259">
        <v>19</v>
      </c>
      <c r="H534" s="194">
        <f t="shared" si="197"/>
        <v>27.245624255999999</v>
      </c>
      <c r="I534" s="195" t="str">
        <f t="shared" si="198"/>
        <v xml:space="preserve"> </v>
      </c>
      <c r="J534" s="196">
        <f t="shared" si="208"/>
        <v>0</v>
      </c>
      <c r="K534" s="196">
        <f t="shared" si="199"/>
        <v>0</v>
      </c>
      <c r="L534" s="197" t="str">
        <f t="shared" si="211"/>
        <v xml:space="preserve"> </v>
      </c>
      <c r="M534" s="195"/>
      <c r="N534" s="196"/>
      <c r="O534" s="197"/>
      <c r="P534" s="194"/>
      <c r="Q534" s="166" t="str">
        <f t="shared" si="212"/>
        <v xml:space="preserve"> </v>
      </c>
      <c r="R534" s="167">
        <f t="shared" si="209"/>
        <v>0</v>
      </c>
      <c r="S534" s="167">
        <f t="shared" si="213"/>
        <v>0</v>
      </c>
      <c r="T534" s="93" t="str">
        <f t="shared" si="195"/>
        <v xml:space="preserve"> </v>
      </c>
      <c r="U534" s="164" t="str">
        <f t="shared" si="202"/>
        <v xml:space="preserve"> </v>
      </c>
      <c r="V534" s="165">
        <f t="shared" si="214"/>
        <v>0</v>
      </c>
      <c r="W534" s="166" t="str">
        <f t="shared" si="215"/>
        <v xml:space="preserve"> </v>
      </c>
      <c r="X534" s="167">
        <f t="shared" si="216"/>
        <v>0</v>
      </c>
      <c r="Y534" s="167">
        <f t="shared" si="200"/>
        <v>0</v>
      </c>
      <c r="Z534" s="168" t="str">
        <f t="shared" si="201"/>
        <v xml:space="preserve"> </v>
      </c>
    </row>
    <row r="535" spans="1:26" hidden="1">
      <c r="A535" s="189">
        <v>9</v>
      </c>
      <c r="B535" s="190" t="s">
        <v>328</v>
      </c>
      <c r="C535" s="191" t="s">
        <v>341</v>
      </c>
      <c r="D535" s="76" t="s">
        <v>17</v>
      </c>
      <c r="E535" s="76">
        <v>12</v>
      </c>
      <c r="F535" s="256">
        <v>350</v>
      </c>
      <c r="G535" s="259">
        <v>2</v>
      </c>
      <c r="H535" s="194">
        <f t="shared" si="197"/>
        <v>0.62736634799999991</v>
      </c>
      <c r="I535" s="195" t="str">
        <f t="shared" si="198"/>
        <v xml:space="preserve"> </v>
      </c>
      <c r="J535" s="196">
        <f t="shared" si="208"/>
        <v>0</v>
      </c>
      <c r="K535" s="196">
        <f t="shared" si="199"/>
        <v>0</v>
      </c>
      <c r="L535" s="197" t="str">
        <f t="shared" si="211"/>
        <v xml:space="preserve"> </v>
      </c>
      <c r="M535" s="195"/>
      <c r="N535" s="196"/>
      <c r="O535" s="197"/>
      <c r="P535" s="194"/>
      <c r="Q535" s="166" t="str">
        <f t="shared" si="212"/>
        <v xml:space="preserve"> </v>
      </c>
      <c r="R535" s="167">
        <f t="shared" si="209"/>
        <v>0</v>
      </c>
      <c r="S535" s="167">
        <f t="shared" si="213"/>
        <v>0</v>
      </c>
      <c r="T535" s="93" t="str">
        <f t="shared" si="195"/>
        <v xml:space="preserve"> </v>
      </c>
      <c r="U535" s="164" t="str">
        <f t="shared" si="202"/>
        <v xml:space="preserve"> </v>
      </c>
      <c r="V535" s="165">
        <f t="shared" si="214"/>
        <v>0</v>
      </c>
      <c r="W535" s="166" t="str">
        <f t="shared" si="215"/>
        <v xml:space="preserve"> </v>
      </c>
      <c r="X535" s="167">
        <f t="shared" si="216"/>
        <v>0</v>
      </c>
      <c r="Y535" s="167">
        <f t="shared" si="200"/>
        <v>0</v>
      </c>
      <c r="Z535" s="168" t="str">
        <f t="shared" si="201"/>
        <v xml:space="preserve"> </v>
      </c>
    </row>
    <row r="536" spans="1:26" hidden="1">
      <c r="A536" s="189">
        <v>10</v>
      </c>
      <c r="B536" s="190" t="s">
        <v>328</v>
      </c>
      <c r="C536" s="191" t="s">
        <v>341</v>
      </c>
      <c r="D536" s="76" t="s">
        <v>17</v>
      </c>
      <c r="E536" s="76">
        <v>12</v>
      </c>
      <c r="F536" s="256">
        <v>550</v>
      </c>
      <c r="G536" s="259">
        <v>2</v>
      </c>
      <c r="H536" s="194">
        <f t="shared" si="197"/>
        <v>0.98586140399999989</v>
      </c>
      <c r="I536" s="195" t="str">
        <f t="shared" si="198"/>
        <v xml:space="preserve"> </v>
      </c>
      <c r="J536" s="196">
        <f t="shared" si="208"/>
        <v>0</v>
      </c>
      <c r="K536" s="196">
        <f t="shared" si="199"/>
        <v>0</v>
      </c>
      <c r="L536" s="197" t="str">
        <f t="shared" si="211"/>
        <v xml:space="preserve"> </v>
      </c>
      <c r="M536" s="195"/>
      <c r="N536" s="196"/>
      <c r="O536" s="197"/>
      <c r="P536" s="194"/>
      <c r="Q536" s="166" t="str">
        <f t="shared" si="212"/>
        <v xml:space="preserve"> </v>
      </c>
      <c r="R536" s="167">
        <f t="shared" si="209"/>
        <v>0</v>
      </c>
      <c r="S536" s="167">
        <f t="shared" si="213"/>
        <v>0</v>
      </c>
      <c r="T536" s="93" t="str">
        <f t="shared" ref="T536:T605" si="217">IF(R536&gt;0,$E536*$E536*R536*3.14/4*0.00000785*S536," ")</f>
        <v xml:space="preserve"> </v>
      </c>
      <c r="U536" s="164" t="str">
        <f t="shared" si="202"/>
        <v xml:space="preserve"> </v>
      </c>
      <c r="V536" s="165">
        <f t="shared" si="214"/>
        <v>0</v>
      </c>
      <c r="W536" s="166" t="str">
        <f t="shared" si="215"/>
        <v xml:space="preserve"> </v>
      </c>
      <c r="X536" s="167">
        <f t="shared" si="216"/>
        <v>0</v>
      </c>
      <c r="Y536" s="167">
        <f t="shared" si="200"/>
        <v>0</v>
      </c>
      <c r="Z536" s="168" t="str">
        <f t="shared" si="201"/>
        <v xml:space="preserve"> </v>
      </c>
    </row>
    <row r="537" spans="1:26" hidden="1">
      <c r="A537" s="189">
        <v>11</v>
      </c>
      <c r="B537" s="190" t="s">
        <v>328</v>
      </c>
      <c r="C537" s="191" t="s">
        <v>341</v>
      </c>
      <c r="D537" s="76" t="s">
        <v>17</v>
      </c>
      <c r="E537" s="76">
        <v>12</v>
      </c>
      <c r="F537" s="256">
        <v>650</v>
      </c>
      <c r="G537" s="259">
        <v>2</v>
      </c>
      <c r="H537" s="194">
        <f t="shared" si="197"/>
        <v>1.1651089319999999</v>
      </c>
      <c r="I537" s="195" t="str">
        <f t="shared" si="198"/>
        <v xml:space="preserve"> </v>
      </c>
      <c r="J537" s="196">
        <f t="shared" si="208"/>
        <v>0</v>
      </c>
      <c r="K537" s="196">
        <f t="shared" si="199"/>
        <v>0</v>
      </c>
      <c r="L537" s="197" t="str">
        <f t="shared" si="211"/>
        <v xml:space="preserve"> </v>
      </c>
      <c r="M537" s="195"/>
      <c r="N537" s="196"/>
      <c r="O537" s="197"/>
      <c r="P537" s="194"/>
      <c r="Q537" s="166" t="str">
        <f t="shared" si="212"/>
        <v xml:space="preserve"> </v>
      </c>
      <c r="R537" s="167">
        <f t="shared" si="209"/>
        <v>0</v>
      </c>
      <c r="S537" s="167">
        <f t="shared" si="213"/>
        <v>0</v>
      </c>
      <c r="T537" s="93" t="str">
        <f t="shared" si="217"/>
        <v xml:space="preserve"> </v>
      </c>
      <c r="U537" s="164" t="str">
        <f t="shared" si="202"/>
        <v xml:space="preserve"> </v>
      </c>
      <c r="V537" s="165">
        <f t="shared" si="214"/>
        <v>0</v>
      </c>
      <c r="W537" s="166" t="str">
        <f t="shared" si="215"/>
        <v xml:space="preserve"> </v>
      </c>
      <c r="X537" s="167">
        <f t="shared" si="216"/>
        <v>0</v>
      </c>
      <c r="Y537" s="167">
        <f t="shared" si="200"/>
        <v>0</v>
      </c>
      <c r="Z537" s="168" t="str">
        <f t="shared" si="201"/>
        <v xml:space="preserve"> </v>
      </c>
    </row>
    <row r="538" spans="1:26" hidden="1">
      <c r="A538" s="189">
        <v>12</v>
      </c>
      <c r="B538" s="190" t="s">
        <v>328</v>
      </c>
      <c r="C538" s="191" t="s">
        <v>341</v>
      </c>
      <c r="D538" s="76" t="s">
        <v>17</v>
      </c>
      <c r="E538" s="76">
        <v>12</v>
      </c>
      <c r="F538" s="256">
        <v>900</v>
      </c>
      <c r="G538" s="259">
        <v>3</v>
      </c>
      <c r="H538" s="194">
        <f t="shared" si="197"/>
        <v>2.4198416279999999</v>
      </c>
      <c r="I538" s="195" t="str">
        <f t="shared" si="198"/>
        <v xml:space="preserve"> </v>
      </c>
      <c r="J538" s="196">
        <f t="shared" si="208"/>
        <v>0</v>
      </c>
      <c r="K538" s="196">
        <f t="shared" si="199"/>
        <v>0</v>
      </c>
      <c r="L538" s="197" t="str">
        <f t="shared" si="211"/>
        <v xml:space="preserve"> </v>
      </c>
      <c r="M538" s="195"/>
      <c r="N538" s="196"/>
      <c r="O538" s="197"/>
      <c r="P538" s="194"/>
      <c r="Q538" s="166" t="str">
        <f t="shared" si="212"/>
        <v xml:space="preserve"> </v>
      </c>
      <c r="R538" s="167">
        <f t="shared" si="209"/>
        <v>0</v>
      </c>
      <c r="S538" s="167">
        <f t="shared" si="213"/>
        <v>0</v>
      </c>
      <c r="T538" s="93" t="str">
        <f t="shared" si="217"/>
        <v xml:space="preserve"> </v>
      </c>
      <c r="U538" s="164" t="str">
        <f t="shared" si="202"/>
        <v xml:space="preserve"> </v>
      </c>
      <c r="V538" s="165">
        <f t="shared" si="214"/>
        <v>0</v>
      </c>
      <c r="W538" s="166" t="str">
        <f t="shared" si="215"/>
        <v xml:space="preserve"> </v>
      </c>
      <c r="X538" s="167">
        <f t="shared" si="216"/>
        <v>0</v>
      </c>
      <c r="Y538" s="167">
        <f t="shared" si="200"/>
        <v>0</v>
      </c>
      <c r="Z538" s="168" t="str">
        <f t="shared" si="201"/>
        <v xml:space="preserve"> </v>
      </c>
    </row>
    <row r="539" spans="1:26" hidden="1">
      <c r="A539" s="189">
        <v>13</v>
      </c>
      <c r="B539" s="190" t="s">
        <v>328</v>
      </c>
      <c r="C539" s="191" t="s">
        <v>341</v>
      </c>
      <c r="D539" s="76" t="s">
        <v>17</v>
      </c>
      <c r="E539" s="76">
        <v>12</v>
      </c>
      <c r="F539" s="256">
        <v>950</v>
      </c>
      <c r="G539" s="259">
        <v>2</v>
      </c>
      <c r="H539" s="194">
        <f t="shared" si="197"/>
        <v>1.702851516</v>
      </c>
      <c r="I539" s="195" t="str">
        <f t="shared" si="198"/>
        <v xml:space="preserve"> </v>
      </c>
      <c r="J539" s="196">
        <f t="shared" si="208"/>
        <v>0</v>
      </c>
      <c r="K539" s="196">
        <f t="shared" si="199"/>
        <v>0</v>
      </c>
      <c r="L539" s="197" t="str">
        <f t="shared" si="211"/>
        <v xml:space="preserve"> </v>
      </c>
      <c r="M539" s="195"/>
      <c r="N539" s="196"/>
      <c r="O539" s="197"/>
      <c r="P539" s="194"/>
      <c r="Q539" s="166" t="str">
        <f t="shared" si="212"/>
        <v xml:space="preserve"> </v>
      </c>
      <c r="R539" s="167">
        <f t="shared" si="209"/>
        <v>0</v>
      </c>
      <c r="S539" s="167">
        <f t="shared" si="213"/>
        <v>0</v>
      </c>
      <c r="T539" s="93" t="str">
        <f t="shared" si="217"/>
        <v xml:space="preserve"> </v>
      </c>
      <c r="U539" s="164" t="str">
        <f t="shared" si="202"/>
        <v xml:space="preserve"> </v>
      </c>
      <c r="V539" s="165">
        <f t="shared" si="214"/>
        <v>0</v>
      </c>
      <c r="W539" s="166" t="str">
        <f t="shared" si="215"/>
        <v xml:space="preserve"> </v>
      </c>
      <c r="X539" s="167">
        <f t="shared" si="216"/>
        <v>0</v>
      </c>
      <c r="Y539" s="167">
        <f t="shared" si="200"/>
        <v>0</v>
      </c>
      <c r="Z539" s="168" t="str">
        <f t="shared" si="201"/>
        <v xml:space="preserve"> </v>
      </c>
    </row>
    <row r="540" spans="1:26" hidden="1">
      <c r="A540" s="189">
        <v>14</v>
      </c>
      <c r="B540" s="190" t="s">
        <v>328</v>
      </c>
      <c r="C540" s="191" t="s">
        <v>341</v>
      </c>
      <c r="D540" s="76" t="s">
        <v>17</v>
      </c>
      <c r="E540" s="76">
        <v>12</v>
      </c>
      <c r="F540" s="256">
        <v>2150</v>
      </c>
      <c r="G540" s="259">
        <v>2</v>
      </c>
      <c r="H540" s="194">
        <f t="shared" si="197"/>
        <v>3.8538218519999998</v>
      </c>
      <c r="I540" s="195" t="str">
        <f t="shared" si="198"/>
        <v xml:space="preserve"> </v>
      </c>
      <c r="J540" s="196">
        <f t="shared" si="208"/>
        <v>0</v>
      </c>
      <c r="K540" s="196">
        <f t="shared" si="199"/>
        <v>0</v>
      </c>
      <c r="L540" s="197" t="str">
        <f t="shared" si="211"/>
        <v xml:space="preserve"> </v>
      </c>
      <c r="M540" s="195"/>
      <c r="N540" s="196"/>
      <c r="O540" s="197"/>
      <c r="P540" s="194"/>
      <c r="Q540" s="166" t="str">
        <f t="shared" si="212"/>
        <v xml:space="preserve"> </v>
      </c>
      <c r="R540" s="167">
        <f t="shared" si="209"/>
        <v>0</v>
      </c>
      <c r="S540" s="167">
        <f t="shared" si="213"/>
        <v>0</v>
      </c>
      <c r="T540" s="93" t="str">
        <f t="shared" si="217"/>
        <v xml:space="preserve"> </v>
      </c>
      <c r="U540" s="164" t="str">
        <f t="shared" si="202"/>
        <v xml:space="preserve"> </v>
      </c>
      <c r="V540" s="165">
        <f t="shared" si="214"/>
        <v>0</v>
      </c>
      <c r="W540" s="166" t="str">
        <f t="shared" si="215"/>
        <v xml:space="preserve"> </v>
      </c>
      <c r="X540" s="167">
        <f t="shared" si="216"/>
        <v>0</v>
      </c>
      <c r="Y540" s="167">
        <f t="shared" si="200"/>
        <v>0</v>
      </c>
      <c r="Z540" s="168" t="str">
        <f t="shared" si="201"/>
        <v xml:space="preserve"> </v>
      </c>
    </row>
    <row r="541" spans="1:26" ht="15.75" hidden="1" thickBot="1">
      <c r="A541" s="189">
        <v>15</v>
      </c>
      <c r="B541" s="190" t="s">
        <v>328</v>
      </c>
      <c r="C541" s="191" t="s">
        <v>341</v>
      </c>
      <c r="D541" s="76" t="s">
        <v>17</v>
      </c>
      <c r="E541" s="76">
        <v>12</v>
      </c>
      <c r="F541" s="257">
        <v>2180</v>
      </c>
      <c r="G541" s="260">
        <v>2</v>
      </c>
      <c r="H541" s="194">
        <f t="shared" si="197"/>
        <v>3.9075961104000001</v>
      </c>
      <c r="I541" s="195" t="str">
        <f t="shared" si="198"/>
        <v xml:space="preserve"> </v>
      </c>
      <c r="J541" s="196">
        <f t="shared" si="208"/>
        <v>0</v>
      </c>
      <c r="K541" s="196">
        <f t="shared" si="199"/>
        <v>0</v>
      </c>
      <c r="L541" s="197" t="str">
        <f t="shared" si="211"/>
        <v xml:space="preserve"> </v>
      </c>
      <c r="M541" s="195"/>
      <c r="N541" s="196"/>
      <c r="O541" s="197"/>
      <c r="P541" s="194"/>
      <c r="Q541" s="166" t="str">
        <f t="shared" si="212"/>
        <v xml:space="preserve"> </v>
      </c>
      <c r="R541" s="167">
        <f t="shared" si="209"/>
        <v>0</v>
      </c>
      <c r="S541" s="167">
        <f t="shared" si="213"/>
        <v>0</v>
      </c>
      <c r="T541" s="93" t="str">
        <f t="shared" si="217"/>
        <v xml:space="preserve"> </v>
      </c>
      <c r="U541" s="164" t="str">
        <f t="shared" si="202"/>
        <v xml:space="preserve"> </v>
      </c>
      <c r="V541" s="165">
        <f t="shared" si="214"/>
        <v>0</v>
      </c>
      <c r="W541" s="166" t="str">
        <f t="shared" si="215"/>
        <v xml:space="preserve"> </v>
      </c>
      <c r="X541" s="167">
        <f t="shared" si="216"/>
        <v>0</v>
      </c>
      <c r="Y541" s="167">
        <f t="shared" si="200"/>
        <v>0</v>
      </c>
      <c r="Z541" s="168" t="str">
        <f t="shared" si="201"/>
        <v xml:space="preserve"> </v>
      </c>
    </row>
    <row r="542" spans="1:26" s="282" customFormat="1">
      <c r="A542" s="274">
        <v>16</v>
      </c>
      <c r="B542" s="275" t="s">
        <v>328</v>
      </c>
      <c r="C542" s="191" t="s">
        <v>341</v>
      </c>
      <c r="D542" s="76" t="s">
        <v>17</v>
      </c>
      <c r="E542" s="276">
        <v>16</v>
      </c>
      <c r="F542" s="291">
        <v>4950</v>
      </c>
      <c r="G542" s="284">
        <v>2</v>
      </c>
      <c r="H542" s="194">
        <f t="shared" si="197"/>
        <v>15.773782463999998</v>
      </c>
      <c r="I542" s="278"/>
      <c r="J542" s="273"/>
      <c r="K542" s="273"/>
      <c r="L542" s="279"/>
      <c r="M542" s="278">
        <v>16</v>
      </c>
      <c r="N542" s="273">
        <v>4950</v>
      </c>
      <c r="O542" s="279">
        <v>2</v>
      </c>
      <c r="P542" s="280"/>
      <c r="Q542" s="278">
        <v>16</v>
      </c>
      <c r="R542" s="273">
        <f>J328-N542</f>
        <v>200</v>
      </c>
      <c r="S542" s="273">
        <f t="shared" si="213"/>
        <v>2</v>
      </c>
      <c r="T542" s="281">
        <f t="shared" si="217"/>
        <v>0.63101439999999998</v>
      </c>
      <c r="U542" s="278" t="str">
        <f t="shared" si="202"/>
        <v xml:space="preserve"> </v>
      </c>
      <c r="V542" s="273">
        <f t="shared" si="214"/>
        <v>0</v>
      </c>
      <c r="W542" s="278">
        <f t="shared" si="215"/>
        <v>16</v>
      </c>
      <c r="X542" s="273">
        <f t="shared" si="216"/>
        <v>200</v>
      </c>
      <c r="Y542" s="273">
        <f t="shared" si="200"/>
        <v>2</v>
      </c>
      <c r="Z542" s="279">
        <f t="shared" si="201"/>
        <v>0.63101439999999998</v>
      </c>
    </row>
    <row r="543" spans="1:26" s="282" customFormat="1">
      <c r="A543" s="274">
        <v>17</v>
      </c>
      <c r="B543" s="275" t="s">
        <v>328</v>
      </c>
      <c r="C543" s="191" t="s">
        <v>341</v>
      </c>
      <c r="D543" s="76" t="s">
        <v>17</v>
      </c>
      <c r="E543" s="276">
        <v>16</v>
      </c>
      <c r="F543" s="288">
        <v>5000</v>
      </c>
      <c r="G543" s="270">
        <v>2</v>
      </c>
      <c r="H543" s="194">
        <f>E543*E543*F543*3.14/4*0.00000785*G543*1.01</f>
        <v>15.933113599999999</v>
      </c>
      <c r="I543" s="278"/>
      <c r="J543" s="273"/>
      <c r="K543" s="273"/>
      <c r="L543" s="279"/>
      <c r="M543" s="278">
        <v>16</v>
      </c>
      <c r="N543" s="273">
        <v>5000</v>
      </c>
      <c r="O543" s="279">
        <v>2</v>
      </c>
      <c r="P543" s="280"/>
      <c r="Q543" s="278"/>
      <c r="R543" s="273">
        <f>IF($E543=25,IF((12000-$F543)&lt;787,12000-$F543,0),IF($E543=20,IF((12000-$F543)&lt;600,12000-$F543,0),IF($E543=16,IF((12000-$F543)&lt;475,12000-$F543,0),0)))</f>
        <v>0</v>
      </c>
      <c r="S543" s="273">
        <f t="shared" si="213"/>
        <v>0</v>
      </c>
      <c r="T543" s="281" t="str">
        <f t="shared" si="217"/>
        <v xml:space="preserve"> </v>
      </c>
      <c r="U543" s="278"/>
      <c r="V543" s="273">
        <v>0</v>
      </c>
      <c r="W543" s="278" t="str">
        <f t="shared" si="215"/>
        <v xml:space="preserve"> </v>
      </c>
      <c r="X543" s="273">
        <f t="shared" si="216"/>
        <v>0</v>
      </c>
      <c r="Y543" s="273">
        <f t="shared" si="200"/>
        <v>0</v>
      </c>
      <c r="Z543" s="279" t="str">
        <f t="shared" si="201"/>
        <v xml:space="preserve"> </v>
      </c>
    </row>
    <row r="544" spans="1:26" s="282" customFormat="1">
      <c r="A544" s="274">
        <v>17</v>
      </c>
      <c r="B544" s="275" t="s">
        <v>328</v>
      </c>
      <c r="C544" s="76">
        <v>16</v>
      </c>
      <c r="D544" s="256">
        <v>5000</v>
      </c>
      <c r="E544" s="276">
        <v>16</v>
      </c>
      <c r="F544" s="288">
        <v>5000</v>
      </c>
      <c r="G544" s="270">
        <v>4</v>
      </c>
      <c r="H544" s="194">
        <f>E544*E544*F544*3.14/4*0.00000785*G544*1.01</f>
        <v>31.866227199999997</v>
      </c>
      <c r="I544" s="278"/>
      <c r="J544" s="273"/>
      <c r="K544" s="273"/>
      <c r="L544" s="279"/>
      <c r="M544" s="278">
        <v>16</v>
      </c>
      <c r="N544" s="273">
        <v>5000</v>
      </c>
      <c r="O544" s="279">
        <v>4</v>
      </c>
      <c r="P544" s="280"/>
      <c r="Q544" s="278">
        <v>16</v>
      </c>
      <c r="R544" s="273">
        <f>J416-N544</f>
        <v>700</v>
      </c>
      <c r="S544" s="273">
        <f t="shared" si="213"/>
        <v>4</v>
      </c>
      <c r="T544" s="281">
        <f t="shared" si="217"/>
        <v>4.4171008</v>
      </c>
      <c r="U544" s="278">
        <v>16</v>
      </c>
      <c r="V544" s="273">
        <v>4</v>
      </c>
      <c r="W544" s="278">
        <f t="shared" si="215"/>
        <v>16</v>
      </c>
      <c r="X544" s="273">
        <v>100</v>
      </c>
      <c r="Y544" s="273">
        <v>4</v>
      </c>
      <c r="Z544" s="279">
        <f t="shared" si="201"/>
        <v>0.63101439999999998</v>
      </c>
    </row>
    <row r="545" spans="1:26" s="282" customFormat="1">
      <c r="A545" s="274">
        <v>18</v>
      </c>
      <c r="B545" s="275" t="s">
        <v>328</v>
      </c>
      <c r="C545" s="191" t="s">
        <v>341</v>
      </c>
      <c r="D545" s="76" t="s">
        <v>17</v>
      </c>
      <c r="E545" s="276">
        <v>16</v>
      </c>
      <c r="F545" s="288">
        <v>5300</v>
      </c>
      <c r="G545" s="270">
        <v>2</v>
      </c>
      <c r="H545" s="194">
        <f t="shared" si="197"/>
        <v>16.889100416000002</v>
      </c>
      <c r="I545" s="278"/>
      <c r="J545" s="273"/>
      <c r="K545" s="273"/>
      <c r="L545" s="279"/>
      <c r="M545" s="278">
        <v>16</v>
      </c>
      <c r="N545" s="273">
        <v>5300</v>
      </c>
      <c r="O545" s="279">
        <v>2</v>
      </c>
      <c r="P545" s="280"/>
      <c r="Q545" s="278">
        <v>16</v>
      </c>
      <c r="R545" s="273">
        <f>+J173-N545</f>
        <v>150</v>
      </c>
      <c r="S545" s="273">
        <f t="shared" si="213"/>
        <v>2</v>
      </c>
      <c r="T545" s="281">
        <f t="shared" si="217"/>
        <v>0.47326079999999998</v>
      </c>
      <c r="U545" s="278" t="str">
        <f t="shared" si="202"/>
        <v xml:space="preserve"> </v>
      </c>
      <c r="V545" s="273">
        <f t="shared" ref="V545:V569" si="218">IF($E545=25,IF(J545&gt;0, INT(J545/787)*K545,0),IF($E545=20,IF(J545&gt;0, INT(J545/600)*K545,0),IF($E545=16,IF(J545&gt;0, INT(J545/475)*K545,0),0)))</f>
        <v>0</v>
      </c>
      <c r="W545" s="278">
        <f t="shared" si="215"/>
        <v>16</v>
      </c>
      <c r="X545" s="273">
        <f t="shared" ref="X545:X569" si="219">IF(R545&gt;0,R545,IF(U545=25,J545-((V545/K545)*787),IF(U545=20,J545-((V545/K545)*600),IF(U545=16,J545-((V545/K545)*475),0))))</f>
        <v>150</v>
      </c>
      <c r="Y545" s="273">
        <f t="shared" si="200"/>
        <v>2</v>
      </c>
      <c r="Z545" s="279">
        <f t="shared" si="201"/>
        <v>0.47326079999999998</v>
      </c>
    </row>
    <row r="546" spans="1:26">
      <c r="A546" s="189">
        <v>19</v>
      </c>
      <c r="B546" s="190" t="s">
        <v>328</v>
      </c>
      <c r="C546" s="191" t="s">
        <v>341</v>
      </c>
      <c r="D546" s="76" t="s">
        <v>17</v>
      </c>
      <c r="E546" s="76">
        <v>16</v>
      </c>
      <c r="F546" s="287">
        <v>5550</v>
      </c>
      <c r="G546" s="259">
        <v>2</v>
      </c>
      <c r="H546" s="194">
        <f t="shared" si="197"/>
        <v>17.685756095999999</v>
      </c>
      <c r="I546" s="195">
        <f t="shared" si="198"/>
        <v>16</v>
      </c>
      <c r="J546" s="273">
        <f t="shared" si="208"/>
        <v>6450</v>
      </c>
      <c r="K546" s="273">
        <f t="shared" si="199"/>
        <v>2</v>
      </c>
      <c r="L546" s="197">
        <f t="shared" ref="L546:L569" si="220">IF(J546&gt;0,$E546*$E546*J546*3.14/4*0.00000785*K546," ")</f>
        <v>20.350214399999999</v>
      </c>
      <c r="M546" s="195"/>
      <c r="N546" s="196"/>
      <c r="O546" s="197"/>
      <c r="P546" s="194"/>
      <c r="Q546" s="166" t="str">
        <f t="shared" ref="Q546:Q569" si="221">IF(R546&gt;0,E546," ")</f>
        <v xml:space="preserve"> </v>
      </c>
      <c r="R546" s="167">
        <f t="shared" si="209"/>
        <v>0</v>
      </c>
      <c r="S546" s="167">
        <f t="shared" si="213"/>
        <v>0</v>
      </c>
      <c r="T546" s="93" t="str">
        <f t="shared" si="217"/>
        <v xml:space="preserve"> </v>
      </c>
      <c r="U546" s="164">
        <f t="shared" si="202"/>
        <v>16</v>
      </c>
      <c r="V546" s="165">
        <f t="shared" si="218"/>
        <v>26</v>
      </c>
      <c r="W546" s="166">
        <f t="shared" si="215"/>
        <v>16</v>
      </c>
      <c r="X546" s="167">
        <f t="shared" si="219"/>
        <v>275</v>
      </c>
      <c r="Y546" s="167">
        <f t="shared" si="200"/>
        <v>2</v>
      </c>
      <c r="Z546" s="168">
        <f t="shared" si="201"/>
        <v>0.86764479999999988</v>
      </c>
    </row>
    <row r="547" spans="1:26">
      <c r="A547" s="189">
        <v>20</v>
      </c>
      <c r="B547" s="190" t="s">
        <v>328</v>
      </c>
      <c r="C547" s="191" t="s">
        <v>341</v>
      </c>
      <c r="D547" s="76" t="s">
        <v>17</v>
      </c>
      <c r="E547" s="76">
        <v>16</v>
      </c>
      <c r="F547" s="287">
        <v>6600</v>
      </c>
      <c r="G547" s="259">
        <v>2</v>
      </c>
      <c r="H547" s="194">
        <f t="shared" si="197"/>
        <v>21.031709951999996</v>
      </c>
      <c r="I547" s="195">
        <f t="shared" si="198"/>
        <v>16</v>
      </c>
      <c r="J547" s="196">
        <f t="shared" si="208"/>
        <v>5400</v>
      </c>
      <c r="K547" s="196">
        <f t="shared" si="199"/>
        <v>2</v>
      </c>
      <c r="L547" s="197">
        <f t="shared" si="220"/>
        <v>17.037388799999999</v>
      </c>
      <c r="M547" s="195"/>
      <c r="N547" s="196"/>
      <c r="O547" s="197"/>
      <c r="P547" s="194"/>
      <c r="Q547" s="166" t="str">
        <f t="shared" si="221"/>
        <v xml:space="preserve"> </v>
      </c>
      <c r="R547" s="167">
        <f t="shared" si="209"/>
        <v>0</v>
      </c>
      <c r="S547" s="167">
        <f t="shared" si="213"/>
        <v>0</v>
      </c>
      <c r="T547" s="93" t="str">
        <f t="shared" si="217"/>
        <v xml:space="preserve"> </v>
      </c>
      <c r="U547" s="164">
        <f t="shared" si="202"/>
        <v>16</v>
      </c>
      <c r="V547" s="165">
        <f t="shared" si="218"/>
        <v>22</v>
      </c>
      <c r="W547" s="166">
        <f t="shared" si="215"/>
        <v>16</v>
      </c>
      <c r="X547" s="167">
        <f t="shared" si="219"/>
        <v>175</v>
      </c>
      <c r="Y547" s="167">
        <f t="shared" si="200"/>
        <v>2</v>
      </c>
      <c r="Z547" s="168">
        <f t="shared" si="201"/>
        <v>0.55213760000000001</v>
      </c>
    </row>
    <row r="548" spans="1:26" hidden="1">
      <c r="A548" s="189">
        <v>1</v>
      </c>
      <c r="B548" s="190" t="s">
        <v>329</v>
      </c>
      <c r="C548" s="191" t="s">
        <v>342</v>
      </c>
      <c r="D548" s="76" t="s">
        <v>17</v>
      </c>
      <c r="E548" s="76">
        <v>12</v>
      </c>
      <c r="F548" s="255">
        <v>1050</v>
      </c>
      <c r="G548" s="258">
        <v>52</v>
      </c>
      <c r="H548" s="194">
        <f t="shared" si="197"/>
        <v>48.934575143999993</v>
      </c>
      <c r="I548" s="195" t="str">
        <f t="shared" si="198"/>
        <v xml:space="preserve"> </v>
      </c>
      <c r="J548" s="196">
        <f t="shared" si="208"/>
        <v>0</v>
      </c>
      <c r="K548" s="196">
        <f t="shared" si="199"/>
        <v>0</v>
      </c>
      <c r="L548" s="197" t="str">
        <f t="shared" si="220"/>
        <v xml:space="preserve"> </v>
      </c>
      <c r="M548" s="195"/>
      <c r="N548" s="196"/>
      <c r="O548" s="197"/>
      <c r="P548" s="194"/>
      <c r="Q548" s="166" t="str">
        <f t="shared" si="221"/>
        <v xml:space="preserve"> </v>
      </c>
      <c r="R548" s="167">
        <f t="shared" si="209"/>
        <v>0</v>
      </c>
      <c r="S548" s="167">
        <f t="shared" si="213"/>
        <v>0</v>
      </c>
      <c r="T548" s="93" t="str">
        <f t="shared" si="217"/>
        <v xml:space="preserve"> </v>
      </c>
      <c r="U548" s="164" t="str">
        <f t="shared" si="202"/>
        <v xml:space="preserve"> </v>
      </c>
      <c r="V548" s="165">
        <f t="shared" si="218"/>
        <v>0</v>
      </c>
      <c r="W548" s="166" t="str">
        <f t="shared" si="215"/>
        <v xml:space="preserve"> </v>
      </c>
      <c r="X548" s="167">
        <f t="shared" si="219"/>
        <v>0</v>
      </c>
      <c r="Y548" s="167">
        <f t="shared" si="200"/>
        <v>0</v>
      </c>
      <c r="Z548" s="168" t="str">
        <f t="shared" si="201"/>
        <v xml:space="preserve"> </v>
      </c>
    </row>
    <row r="549" spans="1:26" hidden="1">
      <c r="A549" s="189">
        <v>2</v>
      </c>
      <c r="B549" s="190" t="s">
        <v>329</v>
      </c>
      <c r="C549" s="191" t="s">
        <v>342</v>
      </c>
      <c r="D549" s="76" t="s">
        <v>17</v>
      </c>
      <c r="E549" s="76">
        <v>12</v>
      </c>
      <c r="F549" s="256">
        <v>1100</v>
      </c>
      <c r="G549" s="259">
        <v>44</v>
      </c>
      <c r="H549" s="194">
        <f t="shared" si="197"/>
        <v>43.377901775999995</v>
      </c>
      <c r="I549" s="195" t="str">
        <f t="shared" si="198"/>
        <v xml:space="preserve"> </v>
      </c>
      <c r="J549" s="196">
        <f t="shared" si="208"/>
        <v>0</v>
      </c>
      <c r="K549" s="196">
        <f t="shared" si="199"/>
        <v>0</v>
      </c>
      <c r="L549" s="197" t="str">
        <f t="shared" si="220"/>
        <v xml:space="preserve"> </v>
      </c>
      <c r="M549" s="195"/>
      <c r="N549" s="196"/>
      <c r="O549" s="197"/>
      <c r="P549" s="194"/>
      <c r="Q549" s="166" t="str">
        <f t="shared" si="221"/>
        <v xml:space="preserve"> </v>
      </c>
      <c r="R549" s="167">
        <f t="shared" si="209"/>
        <v>0</v>
      </c>
      <c r="S549" s="167">
        <f t="shared" si="213"/>
        <v>0</v>
      </c>
      <c r="T549" s="93" t="str">
        <f t="shared" si="217"/>
        <v xml:space="preserve"> </v>
      </c>
      <c r="U549" s="164" t="str">
        <f t="shared" si="202"/>
        <v xml:space="preserve"> </v>
      </c>
      <c r="V549" s="165">
        <f t="shared" si="218"/>
        <v>0</v>
      </c>
      <c r="W549" s="166" t="str">
        <f t="shared" si="215"/>
        <v xml:space="preserve"> </v>
      </c>
      <c r="X549" s="167">
        <f t="shared" si="219"/>
        <v>0</v>
      </c>
      <c r="Y549" s="167">
        <f t="shared" si="200"/>
        <v>0</v>
      </c>
      <c r="Z549" s="168" t="str">
        <f t="shared" si="201"/>
        <v xml:space="preserve"> </v>
      </c>
    </row>
    <row r="550" spans="1:26" hidden="1">
      <c r="A550" s="189">
        <v>3</v>
      </c>
      <c r="B550" s="190" t="s">
        <v>329</v>
      </c>
      <c r="C550" s="191" t="s">
        <v>342</v>
      </c>
      <c r="D550" s="76" t="s">
        <v>17</v>
      </c>
      <c r="E550" s="76">
        <v>12</v>
      </c>
      <c r="F550" s="256">
        <v>1150</v>
      </c>
      <c r="G550" s="259">
        <v>3</v>
      </c>
      <c r="H550" s="194">
        <f t="shared" ref="H550:H618" si="222">E550*E550*F550*3.14/4*0.00000785*G550*1.01</f>
        <v>3.0920198579999991</v>
      </c>
      <c r="I550" s="195" t="str">
        <f t="shared" ref="I550:I618" si="223">IF(J550&gt;0,$E550," ")</f>
        <v xml:space="preserve"> </v>
      </c>
      <c r="J550" s="196">
        <f t="shared" si="208"/>
        <v>0</v>
      </c>
      <c r="K550" s="196">
        <f t="shared" ref="K550:K618" si="224">IF(J550&gt;0,G550,0)</f>
        <v>0</v>
      </c>
      <c r="L550" s="197" t="str">
        <f t="shared" si="220"/>
        <v xml:space="preserve"> </v>
      </c>
      <c r="M550" s="195"/>
      <c r="N550" s="196"/>
      <c r="O550" s="197"/>
      <c r="P550" s="194"/>
      <c r="Q550" s="166" t="str">
        <f t="shared" si="221"/>
        <v xml:space="preserve"> </v>
      </c>
      <c r="R550" s="167">
        <f t="shared" si="209"/>
        <v>0</v>
      </c>
      <c r="S550" s="167">
        <f t="shared" si="213"/>
        <v>0</v>
      </c>
      <c r="T550" s="93" t="str">
        <f t="shared" si="217"/>
        <v xml:space="preserve"> </v>
      </c>
      <c r="U550" s="164" t="str">
        <f t="shared" si="202"/>
        <v xml:space="preserve"> </v>
      </c>
      <c r="V550" s="165">
        <f t="shared" si="218"/>
        <v>0</v>
      </c>
      <c r="W550" s="166" t="str">
        <f t="shared" si="215"/>
        <v xml:space="preserve"> </v>
      </c>
      <c r="X550" s="167">
        <f t="shared" si="219"/>
        <v>0</v>
      </c>
      <c r="Y550" s="167">
        <f t="shared" ref="Y550:Y618" si="225">IF(X550&gt;0,K550+S550,0)</f>
        <v>0</v>
      </c>
      <c r="Z550" s="168" t="str">
        <f t="shared" ref="Z550:Z618" si="226">IF(X550&gt;0,$E550*$E550*X550*3.14/4*0.00000785*Y550," ")</f>
        <v xml:space="preserve"> </v>
      </c>
    </row>
    <row r="551" spans="1:26" hidden="1">
      <c r="A551" s="189">
        <v>4</v>
      </c>
      <c r="B551" s="190" t="s">
        <v>329</v>
      </c>
      <c r="C551" s="191" t="s">
        <v>342</v>
      </c>
      <c r="D551" s="76" t="s">
        <v>17</v>
      </c>
      <c r="E551" s="76">
        <v>12</v>
      </c>
      <c r="F551" s="256">
        <v>1200</v>
      </c>
      <c r="G551" s="259">
        <v>2</v>
      </c>
      <c r="H551" s="194">
        <f t="shared" si="222"/>
        <v>2.1509703359999999</v>
      </c>
      <c r="I551" s="195" t="str">
        <f t="shared" si="223"/>
        <v xml:space="preserve"> </v>
      </c>
      <c r="J551" s="196">
        <f t="shared" si="208"/>
        <v>0</v>
      </c>
      <c r="K551" s="196">
        <f t="shared" si="224"/>
        <v>0</v>
      </c>
      <c r="L551" s="197" t="str">
        <f t="shared" si="220"/>
        <v xml:space="preserve"> </v>
      </c>
      <c r="M551" s="195"/>
      <c r="N551" s="196"/>
      <c r="O551" s="197"/>
      <c r="P551" s="194"/>
      <c r="Q551" s="166" t="str">
        <f t="shared" si="221"/>
        <v xml:space="preserve"> </v>
      </c>
      <c r="R551" s="167">
        <f t="shared" si="209"/>
        <v>0</v>
      </c>
      <c r="S551" s="167">
        <f t="shared" si="213"/>
        <v>0</v>
      </c>
      <c r="T551" s="93" t="str">
        <f t="shared" si="217"/>
        <v xml:space="preserve"> </v>
      </c>
      <c r="U551" s="164" t="str">
        <f t="shared" si="202"/>
        <v xml:space="preserve"> </v>
      </c>
      <c r="V551" s="165">
        <f t="shared" si="218"/>
        <v>0</v>
      </c>
      <c r="W551" s="166" t="str">
        <f t="shared" si="215"/>
        <v xml:space="preserve"> </v>
      </c>
      <c r="X551" s="167">
        <f t="shared" si="219"/>
        <v>0</v>
      </c>
      <c r="Y551" s="167">
        <f t="shared" si="225"/>
        <v>0</v>
      </c>
      <c r="Z551" s="168" t="str">
        <f t="shared" si="226"/>
        <v xml:space="preserve"> </v>
      </c>
    </row>
    <row r="552" spans="1:26" hidden="1">
      <c r="A552" s="189">
        <v>5</v>
      </c>
      <c r="B552" s="190" t="s">
        <v>329</v>
      </c>
      <c r="C552" s="191" t="s">
        <v>342</v>
      </c>
      <c r="D552" s="76" t="s">
        <v>17</v>
      </c>
      <c r="E552" s="76">
        <v>12</v>
      </c>
      <c r="F552" s="256">
        <v>1300</v>
      </c>
      <c r="G552" s="259">
        <v>8</v>
      </c>
      <c r="H552" s="194">
        <f t="shared" si="222"/>
        <v>9.320871455999999</v>
      </c>
      <c r="I552" s="195" t="str">
        <f t="shared" si="223"/>
        <v xml:space="preserve"> </v>
      </c>
      <c r="J552" s="196">
        <f t="shared" si="208"/>
        <v>0</v>
      </c>
      <c r="K552" s="196">
        <f t="shared" si="224"/>
        <v>0</v>
      </c>
      <c r="L552" s="197" t="str">
        <f t="shared" si="220"/>
        <v xml:space="preserve"> </v>
      </c>
      <c r="M552" s="195"/>
      <c r="N552" s="196"/>
      <c r="O552" s="197"/>
      <c r="P552" s="194"/>
      <c r="Q552" s="166" t="str">
        <f t="shared" si="221"/>
        <v xml:space="preserve"> </v>
      </c>
      <c r="R552" s="167">
        <f t="shared" si="209"/>
        <v>0</v>
      </c>
      <c r="S552" s="167">
        <f t="shared" si="213"/>
        <v>0</v>
      </c>
      <c r="T552" s="93" t="str">
        <f t="shared" si="217"/>
        <v xml:space="preserve"> </v>
      </c>
      <c r="U552" s="164" t="str">
        <f t="shared" si="202"/>
        <v xml:space="preserve"> </v>
      </c>
      <c r="V552" s="165">
        <f t="shared" si="218"/>
        <v>0</v>
      </c>
      <c r="W552" s="166" t="str">
        <f t="shared" si="215"/>
        <v xml:space="preserve"> </v>
      </c>
      <c r="X552" s="167">
        <f t="shared" si="219"/>
        <v>0</v>
      </c>
      <c r="Y552" s="167">
        <f t="shared" si="225"/>
        <v>0</v>
      </c>
      <c r="Z552" s="168" t="str">
        <f t="shared" si="226"/>
        <v xml:space="preserve"> </v>
      </c>
    </row>
    <row r="553" spans="1:26" hidden="1">
      <c r="A553" s="189">
        <v>6</v>
      </c>
      <c r="B553" s="190" t="s">
        <v>329</v>
      </c>
      <c r="C553" s="191" t="s">
        <v>342</v>
      </c>
      <c r="D553" s="76" t="s">
        <v>17</v>
      </c>
      <c r="E553" s="76">
        <v>12</v>
      </c>
      <c r="F553" s="256">
        <v>1350</v>
      </c>
      <c r="G553" s="259">
        <v>5</v>
      </c>
      <c r="H553" s="194">
        <f t="shared" si="222"/>
        <v>6.0496040699999991</v>
      </c>
      <c r="I553" s="195" t="str">
        <f t="shared" si="223"/>
        <v xml:space="preserve"> </v>
      </c>
      <c r="J553" s="196">
        <f t="shared" si="208"/>
        <v>0</v>
      </c>
      <c r="K553" s="196">
        <f t="shared" si="224"/>
        <v>0</v>
      </c>
      <c r="L553" s="197" t="str">
        <f t="shared" si="220"/>
        <v xml:space="preserve"> </v>
      </c>
      <c r="M553" s="195"/>
      <c r="N553" s="196"/>
      <c r="O553" s="197"/>
      <c r="P553" s="194"/>
      <c r="Q553" s="166" t="str">
        <f t="shared" si="221"/>
        <v xml:space="preserve"> </v>
      </c>
      <c r="R553" s="167">
        <f t="shared" si="209"/>
        <v>0</v>
      </c>
      <c r="S553" s="167">
        <f t="shared" ref="S553:S584" si="227">IF(R553&gt;0,G553,0)</f>
        <v>0</v>
      </c>
      <c r="T553" s="93" t="str">
        <f t="shared" si="217"/>
        <v xml:space="preserve"> </v>
      </c>
      <c r="U553" s="164" t="str">
        <f t="shared" si="202"/>
        <v xml:space="preserve"> </v>
      </c>
      <c r="V553" s="165">
        <f t="shared" si="218"/>
        <v>0</v>
      </c>
      <c r="W553" s="166" t="str">
        <f t="shared" ref="W553:W584" si="228">IF(X553&gt;0,E553," ")</f>
        <v xml:space="preserve"> </v>
      </c>
      <c r="X553" s="167">
        <f t="shared" si="219"/>
        <v>0</v>
      </c>
      <c r="Y553" s="167">
        <f t="shared" si="225"/>
        <v>0</v>
      </c>
      <c r="Z553" s="168" t="str">
        <f t="shared" si="226"/>
        <v xml:space="preserve"> </v>
      </c>
    </row>
    <row r="554" spans="1:26" hidden="1">
      <c r="A554" s="189">
        <v>7</v>
      </c>
      <c r="B554" s="190" t="s">
        <v>329</v>
      </c>
      <c r="C554" s="191" t="s">
        <v>342</v>
      </c>
      <c r="D554" s="76" t="s">
        <v>17</v>
      </c>
      <c r="E554" s="76">
        <v>12</v>
      </c>
      <c r="F554" s="256">
        <v>1400</v>
      </c>
      <c r="G554" s="259">
        <v>21</v>
      </c>
      <c r="H554" s="194">
        <f t="shared" si="222"/>
        <v>26.349386615999997</v>
      </c>
      <c r="I554" s="195" t="str">
        <f t="shared" si="223"/>
        <v xml:space="preserve"> </v>
      </c>
      <c r="J554" s="196">
        <f t="shared" si="208"/>
        <v>0</v>
      </c>
      <c r="K554" s="196">
        <f t="shared" si="224"/>
        <v>0</v>
      </c>
      <c r="L554" s="197" t="str">
        <f t="shared" si="220"/>
        <v xml:space="preserve"> </v>
      </c>
      <c r="M554" s="195"/>
      <c r="N554" s="196"/>
      <c r="O554" s="197"/>
      <c r="P554" s="194"/>
      <c r="Q554" s="166" t="str">
        <f t="shared" si="221"/>
        <v xml:space="preserve"> </v>
      </c>
      <c r="R554" s="167">
        <f t="shared" si="209"/>
        <v>0</v>
      </c>
      <c r="S554" s="167">
        <f t="shared" si="227"/>
        <v>0</v>
      </c>
      <c r="T554" s="93" t="str">
        <f t="shared" si="217"/>
        <v xml:space="preserve"> </v>
      </c>
      <c r="U554" s="164" t="str">
        <f t="shared" si="202"/>
        <v xml:space="preserve"> </v>
      </c>
      <c r="V554" s="165">
        <f t="shared" si="218"/>
        <v>0</v>
      </c>
      <c r="W554" s="166" t="str">
        <f t="shared" si="228"/>
        <v xml:space="preserve"> </v>
      </c>
      <c r="X554" s="167">
        <f t="shared" si="219"/>
        <v>0</v>
      </c>
      <c r="Y554" s="167">
        <f t="shared" si="225"/>
        <v>0</v>
      </c>
      <c r="Z554" s="168" t="str">
        <f t="shared" si="226"/>
        <v xml:space="preserve"> </v>
      </c>
    </row>
    <row r="555" spans="1:26" hidden="1">
      <c r="A555" s="189">
        <v>8</v>
      </c>
      <c r="B555" s="190" t="s">
        <v>329</v>
      </c>
      <c r="C555" s="191" t="s">
        <v>342</v>
      </c>
      <c r="D555" s="76" t="s">
        <v>17</v>
      </c>
      <c r="E555" s="76">
        <v>12</v>
      </c>
      <c r="F555" s="256">
        <v>1450</v>
      </c>
      <c r="G555" s="259">
        <v>20</v>
      </c>
      <c r="H555" s="194">
        <f t="shared" si="222"/>
        <v>25.990891559999998</v>
      </c>
      <c r="I555" s="195" t="str">
        <f t="shared" si="223"/>
        <v xml:space="preserve"> </v>
      </c>
      <c r="J555" s="196">
        <f t="shared" si="208"/>
        <v>0</v>
      </c>
      <c r="K555" s="196">
        <f t="shared" si="224"/>
        <v>0</v>
      </c>
      <c r="L555" s="197" t="str">
        <f t="shared" si="220"/>
        <v xml:space="preserve"> </v>
      </c>
      <c r="M555" s="195"/>
      <c r="N555" s="196"/>
      <c r="O555" s="197"/>
      <c r="P555" s="194"/>
      <c r="Q555" s="166" t="str">
        <f t="shared" si="221"/>
        <v xml:space="preserve"> </v>
      </c>
      <c r="R555" s="167">
        <f t="shared" si="209"/>
        <v>0</v>
      </c>
      <c r="S555" s="167">
        <f t="shared" si="227"/>
        <v>0</v>
      </c>
      <c r="T555" s="93" t="str">
        <f t="shared" si="217"/>
        <v xml:space="preserve"> </v>
      </c>
      <c r="U555" s="164" t="str">
        <f t="shared" ref="U555:U623" si="229">IF(V555&gt;0,$E555," ")</f>
        <v xml:space="preserve"> </v>
      </c>
      <c r="V555" s="165">
        <f t="shared" si="218"/>
        <v>0</v>
      </c>
      <c r="W555" s="166" t="str">
        <f t="shared" si="228"/>
        <v xml:space="preserve"> </v>
      </c>
      <c r="X555" s="167">
        <f t="shared" si="219"/>
        <v>0</v>
      </c>
      <c r="Y555" s="167">
        <f t="shared" si="225"/>
        <v>0</v>
      </c>
      <c r="Z555" s="168" t="str">
        <f t="shared" si="226"/>
        <v xml:space="preserve"> </v>
      </c>
    </row>
    <row r="556" spans="1:26" hidden="1">
      <c r="A556" s="189">
        <v>9</v>
      </c>
      <c r="B556" s="190" t="s">
        <v>329</v>
      </c>
      <c r="C556" s="191" t="s">
        <v>342</v>
      </c>
      <c r="D556" s="76" t="s">
        <v>17</v>
      </c>
      <c r="E556" s="76">
        <v>12</v>
      </c>
      <c r="F556" s="256">
        <v>1500</v>
      </c>
      <c r="G556" s="259">
        <v>79</v>
      </c>
      <c r="H556" s="194">
        <f t="shared" si="222"/>
        <v>106.20416033999999</v>
      </c>
      <c r="I556" s="195" t="str">
        <f t="shared" si="223"/>
        <v xml:space="preserve"> </v>
      </c>
      <c r="J556" s="196">
        <f t="shared" si="208"/>
        <v>0</v>
      </c>
      <c r="K556" s="196">
        <f t="shared" si="224"/>
        <v>0</v>
      </c>
      <c r="L556" s="197" t="str">
        <f t="shared" si="220"/>
        <v xml:space="preserve"> </v>
      </c>
      <c r="M556" s="195"/>
      <c r="N556" s="196"/>
      <c r="O556" s="197"/>
      <c r="P556" s="194"/>
      <c r="Q556" s="166" t="str">
        <f t="shared" si="221"/>
        <v xml:space="preserve"> </v>
      </c>
      <c r="R556" s="167">
        <f t="shared" si="209"/>
        <v>0</v>
      </c>
      <c r="S556" s="167">
        <f t="shared" si="227"/>
        <v>0</v>
      </c>
      <c r="T556" s="93" t="str">
        <f t="shared" si="217"/>
        <v xml:space="preserve"> </v>
      </c>
      <c r="U556" s="164" t="str">
        <f t="shared" si="229"/>
        <v xml:space="preserve"> </v>
      </c>
      <c r="V556" s="165">
        <f t="shared" si="218"/>
        <v>0</v>
      </c>
      <c r="W556" s="166" t="str">
        <f t="shared" si="228"/>
        <v xml:space="preserve"> </v>
      </c>
      <c r="X556" s="167">
        <f t="shared" si="219"/>
        <v>0</v>
      </c>
      <c r="Y556" s="167">
        <f t="shared" si="225"/>
        <v>0</v>
      </c>
      <c r="Z556" s="168" t="str">
        <f t="shared" si="226"/>
        <v xml:space="preserve"> </v>
      </c>
    </row>
    <row r="557" spans="1:26" hidden="1">
      <c r="A557" s="189">
        <v>10</v>
      </c>
      <c r="B557" s="190" t="s">
        <v>329</v>
      </c>
      <c r="C557" s="191" t="s">
        <v>342</v>
      </c>
      <c r="D557" s="76" t="s">
        <v>17</v>
      </c>
      <c r="E557" s="76">
        <v>12</v>
      </c>
      <c r="F557" s="256">
        <v>250</v>
      </c>
      <c r="G557" s="259">
        <v>4</v>
      </c>
      <c r="H557" s="194">
        <f t="shared" si="222"/>
        <v>0.89623763999999995</v>
      </c>
      <c r="I557" s="195" t="str">
        <f t="shared" si="223"/>
        <v xml:space="preserve"> </v>
      </c>
      <c r="J557" s="196">
        <f t="shared" si="208"/>
        <v>0</v>
      </c>
      <c r="K557" s="196">
        <f t="shared" si="224"/>
        <v>0</v>
      </c>
      <c r="L557" s="197" t="str">
        <f t="shared" si="220"/>
        <v xml:space="preserve"> </v>
      </c>
      <c r="M557" s="195"/>
      <c r="N557" s="196"/>
      <c r="O557" s="197"/>
      <c r="P557" s="194"/>
      <c r="Q557" s="166" t="str">
        <f t="shared" si="221"/>
        <v xml:space="preserve"> </v>
      </c>
      <c r="R557" s="167">
        <f t="shared" si="209"/>
        <v>0</v>
      </c>
      <c r="S557" s="167">
        <f t="shared" si="227"/>
        <v>0</v>
      </c>
      <c r="T557" s="93" t="str">
        <f t="shared" si="217"/>
        <v xml:space="preserve"> </v>
      </c>
      <c r="U557" s="164" t="str">
        <f t="shared" si="229"/>
        <v xml:space="preserve"> </v>
      </c>
      <c r="V557" s="165">
        <f t="shared" si="218"/>
        <v>0</v>
      </c>
      <c r="W557" s="166" t="str">
        <f t="shared" si="228"/>
        <v xml:space="preserve"> </v>
      </c>
      <c r="X557" s="167">
        <f t="shared" si="219"/>
        <v>0</v>
      </c>
      <c r="Y557" s="167">
        <f t="shared" si="225"/>
        <v>0</v>
      </c>
      <c r="Z557" s="168" t="str">
        <f t="shared" si="226"/>
        <v xml:space="preserve"> </v>
      </c>
    </row>
    <row r="558" spans="1:26" hidden="1">
      <c r="A558" s="189">
        <v>11</v>
      </c>
      <c r="B558" s="190" t="s">
        <v>329</v>
      </c>
      <c r="C558" s="191" t="s">
        <v>342</v>
      </c>
      <c r="D558" s="76" t="s">
        <v>17</v>
      </c>
      <c r="E558" s="76">
        <v>12</v>
      </c>
      <c r="F558" s="256">
        <v>400</v>
      </c>
      <c r="G558" s="259">
        <v>20</v>
      </c>
      <c r="H558" s="194">
        <f t="shared" si="222"/>
        <v>7.1699011199999996</v>
      </c>
      <c r="I558" s="195" t="str">
        <f t="shared" si="223"/>
        <v xml:space="preserve"> </v>
      </c>
      <c r="J558" s="196">
        <f t="shared" si="208"/>
        <v>0</v>
      </c>
      <c r="K558" s="196">
        <f t="shared" si="224"/>
        <v>0</v>
      </c>
      <c r="L558" s="197" t="str">
        <f t="shared" si="220"/>
        <v xml:space="preserve"> </v>
      </c>
      <c r="M558" s="195"/>
      <c r="N558" s="196"/>
      <c r="O558" s="197"/>
      <c r="P558" s="194"/>
      <c r="Q558" s="166" t="str">
        <f t="shared" si="221"/>
        <v xml:space="preserve"> </v>
      </c>
      <c r="R558" s="167">
        <f t="shared" si="209"/>
        <v>0</v>
      </c>
      <c r="S558" s="167">
        <f t="shared" si="227"/>
        <v>0</v>
      </c>
      <c r="T558" s="93" t="str">
        <f t="shared" si="217"/>
        <v xml:space="preserve"> </v>
      </c>
      <c r="U558" s="164" t="str">
        <f t="shared" si="229"/>
        <v xml:space="preserve"> </v>
      </c>
      <c r="V558" s="165">
        <f t="shared" si="218"/>
        <v>0</v>
      </c>
      <c r="W558" s="166" t="str">
        <f t="shared" si="228"/>
        <v xml:space="preserve"> </v>
      </c>
      <c r="X558" s="167">
        <f t="shared" si="219"/>
        <v>0</v>
      </c>
      <c r="Y558" s="167">
        <f t="shared" si="225"/>
        <v>0</v>
      </c>
      <c r="Z558" s="168" t="str">
        <f t="shared" si="226"/>
        <v xml:space="preserve"> </v>
      </c>
    </row>
    <row r="559" spans="1:26" hidden="1">
      <c r="A559" s="189">
        <v>12</v>
      </c>
      <c r="B559" s="190" t="s">
        <v>329</v>
      </c>
      <c r="C559" s="191" t="s">
        <v>342</v>
      </c>
      <c r="D559" s="76" t="s">
        <v>17</v>
      </c>
      <c r="E559" s="76">
        <v>12</v>
      </c>
      <c r="F559" s="256">
        <v>750</v>
      </c>
      <c r="G559" s="259">
        <v>10</v>
      </c>
      <c r="H559" s="194">
        <f t="shared" si="222"/>
        <v>6.7217822999999992</v>
      </c>
      <c r="I559" s="195" t="str">
        <f t="shared" si="223"/>
        <v xml:space="preserve"> </v>
      </c>
      <c r="J559" s="196">
        <f t="shared" si="208"/>
        <v>0</v>
      </c>
      <c r="K559" s="196">
        <f t="shared" si="224"/>
        <v>0</v>
      </c>
      <c r="L559" s="197" t="str">
        <f t="shared" si="220"/>
        <v xml:space="preserve"> </v>
      </c>
      <c r="M559" s="195"/>
      <c r="N559" s="196"/>
      <c r="O559" s="197"/>
      <c r="P559" s="194"/>
      <c r="Q559" s="166" t="str">
        <f t="shared" si="221"/>
        <v xml:space="preserve"> </v>
      </c>
      <c r="R559" s="167">
        <f t="shared" si="209"/>
        <v>0</v>
      </c>
      <c r="S559" s="167">
        <f t="shared" si="227"/>
        <v>0</v>
      </c>
      <c r="T559" s="93" t="str">
        <f t="shared" si="217"/>
        <v xml:space="preserve"> </v>
      </c>
      <c r="U559" s="164" t="str">
        <f t="shared" si="229"/>
        <v xml:space="preserve"> </v>
      </c>
      <c r="V559" s="165">
        <f t="shared" si="218"/>
        <v>0</v>
      </c>
      <c r="W559" s="166" t="str">
        <f t="shared" si="228"/>
        <v xml:space="preserve"> </v>
      </c>
      <c r="X559" s="167">
        <f t="shared" si="219"/>
        <v>0</v>
      </c>
      <c r="Y559" s="167">
        <f t="shared" si="225"/>
        <v>0</v>
      </c>
      <c r="Z559" s="168" t="str">
        <f t="shared" si="226"/>
        <v xml:space="preserve"> </v>
      </c>
    </row>
    <row r="560" spans="1:26" hidden="1">
      <c r="A560" s="189">
        <v>13</v>
      </c>
      <c r="B560" s="190" t="s">
        <v>329</v>
      </c>
      <c r="C560" s="191" t="s">
        <v>342</v>
      </c>
      <c r="D560" s="76" t="s">
        <v>17</v>
      </c>
      <c r="E560" s="76">
        <v>12</v>
      </c>
      <c r="F560" s="256">
        <v>850</v>
      </c>
      <c r="G560" s="259">
        <v>3</v>
      </c>
      <c r="H560" s="194">
        <f t="shared" si="222"/>
        <v>2.2854059819999994</v>
      </c>
      <c r="I560" s="195" t="str">
        <f t="shared" si="223"/>
        <v xml:space="preserve"> </v>
      </c>
      <c r="J560" s="196">
        <f t="shared" si="208"/>
        <v>0</v>
      </c>
      <c r="K560" s="196">
        <f t="shared" si="224"/>
        <v>0</v>
      </c>
      <c r="L560" s="197" t="str">
        <f t="shared" si="220"/>
        <v xml:space="preserve"> </v>
      </c>
      <c r="M560" s="195"/>
      <c r="N560" s="196"/>
      <c r="O560" s="197"/>
      <c r="P560" s="194"/>
      <c r="Q560" s="166" t="str">
        <f t="shared" si="221"/>
        <v xml:space="preserve"> </v>
      </c>
      <c r="R560" s="167">
        <f t="shared" si="209"/>
        <v>0</v>
      </c>
      <c r="S560" s="167">
        <f t="shared" si="227"/>
        <v>0</v>
      </c>
      <c r="T560" s="93" t="str">
        <f t="shared" si="217"/>
        <v xml:space="preserve"> </v>
      </c>
      <c r="U560" s="164" t="str">
        <f t="shared" si="229"/>
        <v xml:space="preserve"> </v>
      </c>
      <c r="V560" s="165">
        <f t="shared" si="218"/>
        <v>0</v>
      </c>
      <c r="W560" s="166" t="str">
        <f t="shared" si="228"/>
        <v xml:space="preserve"> </v>
      </c>
      <c r="X560" s="167">
        <f t="shared" si="219"/>
        <v>0</v>
      </c>
      <c r="Y560" s="167">
        <f t="shared" si="225"/>
        <v>0</v>
      </c>
      <c r="Z560" s="168" t="str">
        <f t="shared" si="226"/>
        <v xml:space="preserve"> </v>
      </c>
    </row>
    <row r="561" spans="1:26" hidden="1">
      <c r="A561" s="189">
        <v>14</v>
      </c>
      <c r="B561" s="190" t="s">
        <v>329</v>
      </c>
      <c r="C561" s="191" t="s">
        <v>342</v>
      </c>
      <c r="D561" s="76" t="s">
        <v>17</v>
      </c>
      <c r="E561" s="76">
        <v>12</v>
      </c>
      <c r="F561" s="256">
        <v>900</v>
      </c>
      <c r="G561" s="259">
        <v>4</v>
      </c>
      <c r="H561" s="194">
        <f t="shared" si="222"/>
        <v>3.2264555039999996</v>
      </c>
      <c r="I561" s="195" t="str">
        <f t="shared" si="223"/>
        <v xml:space="preserve"> </v>
      </c>
      <c r="J561" s="196">
        <f t="shared" si="208"/>
        <v>0</v>
      </c>
      <c r="K561" s="196">
        <f t="shared" si="224"/>
        <v>0</v>
      </c>
      <c r="L561" s="197" t="str">
        <f t="shared" si="220"/>
        <v xml:space="preserve"> </v>
      </c>
      <c r="M561" s="195"/>
      <c r="N561" s="196"/>
      <c r="O561" s="197"/>
      <c r="P561" s="194"/>
      <c r="Q561" s="166" t="str">
        <f t="shared" si="221"/>
        <v xml:space="preserve"> </v>
      </c>
      <c r="R561" s="167">
        <f t="shared" si="209"/>
        <v>0</v>
      </c>
      <c r="S561" s="167">
        <f t="shared" si="227"/>
        <v>0</v>
      </c>
      <c r="T561" s="93" t="str">
        <f t="shared" si="217"/>
        <v xml:space="preserve"> </v>
      </c>
      <c r="U561" s="164" t="str">
        <f t="shared" si="229"/>
        <v xml:space="preserve"> </v>
      </c>
      <c r="V561" s="165">
        <f t="shared" si="218"/>
        <v>0</v>
      </c>
      <c r="W561" s="166" t="str">
        <f t="shared" si="228"/>
        <v xml:space="preserve"> </v>
      </c>
      <c r="X561" s="167">
        <f t="shared" si="219"/>
        <v>0</v>
      </c>
      <c r="Y561" s="167">
        <f t="shared" si="225"/>
        <v>0</v>
      </c>
      <c r="Z561" s="168" t="str">
        <f t="shared" si="226"/>
        <v xml:space="preserve"> </v>
      </c>
    </row>
    <row r="562" spans="1:26" hidden="1">
      <c r="A562" s="189">
        <v>15</v>
      </c>
      <c r="B562" s="190" t="s">
        <v>329</v>
      </c>
      <c r="C562" s="191" t="s">
        <v>342</v>
      </c>
      <c r="D562" s="76" t="s">
        <v>17</v>
      </c>
      <c r="E562" s="76">
        <v>12</v>
      </c>
      <c r="F562" s="256">
        <v>950</v>
      </c>
      <c r="G562" s="259">
        <v>2</v>
      </c>
      <c r="H562" s="194">
        <f t="shared" si="222"/>
        <v>1.702851516</v>
      </c>
      <c r="I562" s="195" t="str">
        <f t="shared" si="223"/>
        <v xml:space="preserve"> </v>
      </c>
      <c r="J562" s="196">
        <f t="shared" si="208"/>
        <v>0</v>
      </c>
      <c r="K562" s="196">
        <f t="shared" si="224"/>
        <v>0</v>
      </c>
      <c r="L562" s="197" t="str">
        <f t="shared" si="220"/>
        <v xml:space="preserve"> </v>
      </c>
      <c r="M562" s="195"/>
      <c r="N562" s="196"/>
      <c r="O562" s="197"/>
      <c r="P562" s="194"/>
      <c r="Q562" s="166" t="str">
        <f t="shared" si="221"/>
        <v xml:space="preserve"> </v>
      </c>
      <c r="R562" s="167">
        <f t="shared" si="209"/>
        <v>0</v>
      </c>
      <c r="S562" s="167">
        <f t="shared" si="227"/>
        <v>0</v>
      </c>
      <c r="T562" s="93" t="str">
        <f t="shared" si="217"/>
        <v xml:space="preserve"> </v>
      </c>
      <c r="U562" s="164" t="str">
        <f t="shared" si="229"/>
        <v xml:space="preserve"> </v>
      </c>
      <c r="V562" s="165">
        <f t="shared" si="218"/>
        <v>0</v>
      </c>
      <c r="W562" s="166" t="str">
        <f t="shared" si="228"/>
        <v xml:space="preserve"> </v>
      </c>
      <c r="X562" s="167">
        <f t="shared" si="219"/>
        <v>0</v>
      </c>
      <c r="Y562" s="167">
        <f t="shared" si="225"/>
        <v>0</v>
      </c>
      <c r="Z562" s="168" t="str">
        <f t="shared" si="226"/>
        <v xml:space="preserve"> </v>
      </c>
    </row>
    <row r="563" spans="1:26" hidden="1">
      <c r="A563" s="189">
        <v>16</v>
      </c>
      <c r="B563" s="190" t="s">
        <v>329</v>
      </c>
      <c r="C563" s="191" t="s">
        <v>342</v>
      </c>
      <c r="D563" s="76" t="s">
        <v>17</v>
      </c>
      <c r="E563" s="76">
        <v>12</v>
      </c>
      <c r="F563" s="256">
        <v>1900</v>
      </c>
      <c r="G563" s="259">
        <v>4</v>
      </c>
      <c r="H563" s="194">
        <f t="shared" si="222"/>
        <v>6.8114060639999998</v>
      </c>
      <c r="I563" s="195" t="str">
        <f t="shared" si="223"/>
        <v xml:space="preserve"> </v>
      </c>
      <c r="J563" s="196">
        <f t="shared" si="208"/>
        <v>0</v>
      </c>
      <c r="K563" s="196">
        <f t="shared" si="224"/>
        <v>0</v>
      </c>
      <c r="L563" s="197" t="str">
        <f t="shared" si="220"/>
        <v xml:space="preserve"> </v>
      </c>
      <c r="M563" s="195"/>
      <c r="N563" s="196"/>
      <c r="O563" s="197"/>
      <c r="P563" s="194"/>
      <c r="Q563" s="166" t="str">
        <f t="shared" si="221"/>
        <v xml:space="preserve"> </v>
      </c>
      <c r="R563" s="167">
        <f t="shared" si="209"/>
        <v>0</v>
      </c>
      <c r="S563" s="167">
        <f t="shared" si="227"/>
        <v>0</v>
      </c>
      <c r="T563" s="93" t="str">
        <f t="shared" si="217"/>
        <v xml:space="preserve"> </v>
      </c>
      <c r="U563" s="164" t="str">
        <f t="shared" si="229"/>
        <v xml:space="preserve"> </v>
      </c>
      <c r="V563" s="165">
        <f t="shared" si="218"/>
        <v>0</v>
      </c>
      <c r="W563" s="166" t="str">
        <f t="shared" si="228"/>
        <v xml:space="preserve"> </v>
      </c>
      <c r="X563" s="167">
        <f t="shared" si="219"/>
        <v>0</v>
      </c>
      <c r="Y563" s="167">
        <f t="shared" si="225"/>
        <v>0</v>
      </c>
      <c r="Z563" s="168" t="str">
        <f t="shared" si="226"/>
        <v xml:space="preserve"> </v>
      </c>
    </row>
    <row r="564" spans="1:26" hidden="1">
      <c r="A564" s="189">
        <v>17</v>
      </c>
      <c r="B564" s="190" t="s">
        <v>329</v>
      </c>
      <c r="C564" s="191" t="s">
        <v>342</v>
      </c>
      <c r="D564" s="76" t="s">
        <v>17</v>
      </c>
      <c r="E564" s="76">
        <v>12</v>
      </c>
      <c r="F564" s="256">
        <v>2650</v>
      </c>
      <c r="G564" s="259">
        <v>2</v>
      </c>
      <c r="H564" s="194">
        <f t="shared" si="222"/>
        <v>4.7500594919999992</v>
      </c>
      <c r="I564" s="195" t="str">
        <f t="shared" si="223"/>
        <v xml:space="preserve"> </v>
      </c>
      <c r="J564" s="196">
        <f t="shared" si="208"/>
        <v>0</v>
      </c>
      <c r="K564" s="196">
        <f t="shared" si="224"/>
        <v>0</v>
      </c>
      <c r="L564" s="197" t="str">
        <f t="shared" si="220"/>
        <v xml:space="preserve"> </v>
      </c>
      <c r="M564" s="195"/>
      <c r="N564" s="196"/>
      <c r="O564" s="197"/>
      <c r="P564" s="194"/>
      <c r="Q564" s="166" t="str">
        <f t="shared" si="221"/>
        <v xml:space="preserve"> </v>
      </c>
      <c r="R564" s="167">
        <f t="shared" si="209"/>
        <v>0</v>
      </c>
      <c r="S564" s="167">
        <f t="shared" si="227"/>
        <v>0</v>
      </c>
      <c r="T564" s="93" t="str">
        <f t="shared" si="217"/>
        <v xml:space="preserve"> </v>
      </c>
      <c r="U564" s="164" t="str">
        <f t="shared" si="229"/>
        <v xml:space="preserve"> </v>
      </c>
      <c r="V564" s="165">
        <f t="shared" si="218"/>
        <v>0</v>
      </c>
      <c r="W564" s="166" t="str">
        <f t="shared" si="228"/>
        <v xml:space="preserve"> </v>
      </c>
      <c r="X564" s="167">
        <f t="shared" si="219"/>
        <v>0</v>
      </c>
      <c r="Y564" s="167">
        <f t="shared" si="225"/>
        <v>0</v>
      </c>
      <c r="Z564" s="168" t="str">
        <f t="shared" si="226"/>
        <v xml:space="preserve"> </v>
      </c>
    </row>
    <row r="565" spans="1:26" hidden="1">
      <c r="A565" s="189">
        <v>18</v>
      </c>
      <c r="B565" s="190" t="s">
        <v>329</v>
      </c>
      <c r="C565" s="191" t="s">
        <v>342</v>
      </c>
      <c r="D565" s="76" t="s">
        <v>17</v>
      </c>
      <c r="E565" s="76">
        <v>12</v>
      </c>
      <c r="F565" s="256">
        <v>2700</v>
      </c>
      <c r="G565" s="259">
        <v>20</v>
      </c>
      <c r="H565" s="194">
        <f t="shared" si="222"/>
        <v>48.396832559999993</v>
      </c>
      <c r="I565" s="195" t="str">
        <f t="shared" si="223"/>
        <v xml:space="preserve"> </v>
      </c>
      <c r="J565" s="196">
        <f t="shared" si="208"/>
        <v>0</v>
      </c>
      <c r="K565" s="196">
        <f t="shared" si="224"/>
        <v>0</v>
      </c>
      <c r="L565" s="197" t="str">
        <f t="shared" si="220"/>
        <v xml:space="preserve"> </v>
      </c>
      <c r="M565" s="195"/>
      <c r="N565" s="196"/>
      <c r="O565" s="197"/>
      <c r="P565" s="194"/>
      <c r="Q565" s="166" t="str">
        <f t="shared" si="221"/>
        <v xml:space="preserve"> </v>
      </c>
      <c r="R565" s="167">
        <f t="shared" si="209"/>
        <v>0</v>
      </c>
      <c r="S565" s="167">
        <f t="shared" si="227"/>
        <v>0</v>
      </c>
      <c r="T565" s="93" t="str">
        <f t="shared" si="217"/>
        <v xml:space="preserve"> </v>
      </c>
      <c r="U565" s="164" t="str">
        <f t="shared" si="229"/>
        <v xml:space="preserve"> </v>
      </c>
      <c r="V565" s="165">
        <f t="shared" si="218"/>
        <v>0</v>
      </c>
      <c r="W565" s="166" t="str">
        <f t="shared" si="228"/>
        <v xml:space="preserve"> </v>
      </c>
      <c r="X565" s="167">
        <f t="shared" si="219"/>
        <v>0</v>
      </c>
      <c r="Y565" s="167">
        <f t="shared" si="225"/>
        <v>0</v>
      </c>
      <c r="Z565" s="168" t="str">
        <f t="shared" si="226"/>
        <v xml:space="preserve"> </v>
      </c>
    </row>
    <row r="566" spans="1:26" hidden="1">
      <c r="A566" s="189">
        <v>19</v>
      </c>
      <c r="B566" s="190" t="s">
        <v>329</v>
      </c>
      <c r="C566" s="191" t="s">
        <v>342</v>
      </c>
      <c r="D566" s="76" t="s">
        <v>17</v>
      </c>
      <c r="E566" s="76">
        <v>12</v>
      </c>
      <c r="F566" s="256">
        <v>2800</v>
      </c>
      <c r="G566" s="259">
        <v>4</v>
      </c>
      <c r="H566" s="194">
        <f t="shared" si="222"/>
        <v>10.037861567999999</v>
      </c>
      <c r="I566" s="195" t="str">
        <f t="shared" si="223"/>
        <v xml:space="preserve"> </v>
      </c>
      <c r="J566" s="196">
        <f t="shared" si="208"/>
        <v>0</v>
      </c>
      <c r="K566" s="196">
        <f t="shared" si="224"/>
        <v>0</v>
      </c>
      <c r="L566" s="197" t="str">
        <f t="shared" si="220"/>
        <v xml:space="preserve"> </v>
      </c>
      <c r="M566" s="195"/>
      <c r="N566" s="196"/>
      <c r="O566" s="197"/>
      <c r="P566" s="194"/>
      <c r="Q566" s="166" t="str">
        <f t="shared" si="221"/>
        <v xml:space="preserve"> </v>
      </c>
      <c r="R566" s="167">
        <f t="shared" si="209"/>
        <v>0</v>
      </c>
      <c r="S566" s="167">
        <f t="shared" si="227"/>
        <v>0</v>
      </c>
      <c r="T566" s="93" t="str">
        <f t="shared" si="217"/>
        <v xml:space="preserve"> </v>
      </c>
      <c r="U566" s="164" t="str">
        <f t="shared" si="229"/>
        <v xml:space="preserve"> </v>
      </c>
      <c r="V566" s="165">
        <f t="shared" si="218"/>
        <v>0</v>
      </c>
      <c r="W566" s="166" t="str">
        <f t="shared" si="228"/>
        <v xml:space="preserve"> </v>
      </c>
      <c r="X566" s="167">
        <f t="shared" si="219"/>
        <v>0</v>
      </c>
      <c r="Y566" s="167">
        <f t="shared" si="225"/>
        <v>0</v>
      </c>
      <c r="Z566" s="168" t="str">
        <f t="shared" si="226"/>
        <v xml:space="preserve"> </v>
      </c>
    </row>
    <row r="567" spans="1:26" hidden="1">
      <c r="A567" s="189">
        <v>20</v>
      </c>
      <c r="B567" s="190" t="s">
        <v>329</v>
      </c>
      <c r="C567" s="191" t="s">
        <v>342</v>
      </c>
      <c r="D567" s="76" t="s">
        <v>17</v>
      </c>
      <c r="E567" s="76">
        <v>12</v>
      </c>
      <c r="F567" s="256">
        <v>4200</v>
      </c>
      <c r="G567" s="259">
        <v>4</v>
      </c>
      <c r="H567" s="194">
        <f t="shared" si="222"/>
        <v>15.056792351999999</v>
      </c>
      <c r="I567" s="195" t="str">
        <f t="shared" si="223"/>
        <v xml:space="preserve"> </v>
      </c>
      <c r="J567" s="196">
        <f t="shared" si="208"/>
        <v>0</v>
      </c>
      <c r="K567" s="196">
        <f t="shared" si="224"/>
        <v>0</v>
      </c>
      <c r="L567" s="197" t="str">
        <f t="shared" si="220"/>
        <v xml:space="preserve"> </v>
      </c>
      <c r="M567" s="195"/>
      <c r="N567" s="196"/>
      <c r="O567" s="197"/>
      <c r="P567" s="194"/>
      <c r="Q567" s="166" t="str">
        <f t="shared" si="221"/>
        <v xml:space="preserve"> </v>
      </c>
      <c r="R567" s="167">
        <f t="shared" si="209"/>
        <v>0</v>
      </c>
      <c r="S567" s="167">
        <f t="shared" si="227"/>
        <v>0</v>
      </c>
      <c r="T567" s="93" t="str">
        <f t="shared" si="217"/>
        <v xml:space="preserve"> </v>
      </c>
      <c r="U567" s="164" t="str">
        <f t="shared" si="229"/>
        <v xml:space="preserve"> </v>
      </c>
      <c r="V567" s="165">
        <f t="shared" si="218"/>
        <v>0</v>
      </c>
      <c r="W567" s="166" t="str">
        <f t="shared" si="228"/>
        <v xml:space="preserve"> </v>
      </c>
      <c r="X567" s="167">
        <f t="shared" si="219"/>
        <v>0</v>
      </c>
      <c r="Y567" s="167">
        <f t="shared" si="225"/>
        <v>0</v>
      </c>
      <c r="Z567" s="168" t="str">
        <f t="shared" si="226"/>
        <v xml:space="preserve"> </v>
      </c>
    </row>
    <row r="568" spans="1:26" hidden="1">
      <c r="A568" s="189">
        <v>21</v>
      </c>
      <c r="B568" s="190" t="s">
        <v>329</v>
      </c>
      <c r="C568" s="191" t="s">
        <v>342</v>
      </c>
      <c r="D568" s="76" t="s">
        <v>17</v>
      </c>
      <c r="E568" s="76">
        <v>12</v>
      </c>
      <c r="F568" s="256">
        <v>8300</v>
      </c>
      <c r="G568" s="259">
        <v>4</v>
      </c>
      <c r="H568" s="194">
        <f t="shared" si="222"/>
        <v>29.755089647999995</v>
      </c>
      <c r="I568" s="195" t="str">
        <f t="shared" si="223"/>
        <v xml:space="preserve"> </v>
      </c>
      <c r="J568" s="196">
        <f t="shared" si="208"/>
        <v>0</v>
      </c>
      <c r="K568" s="196">
        <f t="shared" si="224"/>
        <v>0</v>
      </c>
      <c r="L568" s="197" t="str">
        <f t="shared" si="220"/>
        <v xml:space="preserve"> </v>
      </c>
      <c r="M568" s="195"/>
      <c r="N568" s="196"/>
      <c r="O568" s="197"/>
      <c r="P568" s="194"/>
      <c r="Q568" s="166" t="str">
        <f t="shared" si="221"/>
        <v xml:space="preserve"> </v>
      </c>
      <c r="R568" s="167">
        <f t="shared" si="209"/>
        <v>0</v>
      </c>
      <c r="S568" s="167">
        <f t="shared" si="227"/>
        <v>0</v>
      </c>
      <c r="T568" s="93" t="str">
        <f t="shared" si="217"/>
        <v xml:space="preserve"> </v>
      </c>
      <c r="U568" s="164" t="str">
        <f t="shared" si="229"/>
        <v xml:space="preserve"> </v>
      </c>
      <c r="V568" s="165">
        <f t="shared" si="218"/>
        <v>0</v>
      </c>
      <c r="W568" s="166" t="str">
        <f t="shared" si="228"/>
        <v xml:space="preserve"> </v>
      </c>
      <c r="X568" s="167">
        <f t="shared" si="219"/>
        <v>0</v>
      </c>
      <c r="Y568" s="167">
        <f t="shared" si="225"/>
        <v>0</v>
      </c>
      <c r="Z568" s="168" t="str">
        <f t="shared" si="226"/>
        <v xml:space="preserve"> </v>
      </c>
    </row>
    <row r="569" spans="1:26" hidden="1">
      <c r="A569" s="189">
        <v>22</v>
      </c>
      <c r="B569" s="190" t="s">
        <v>329</v>
      </c>
      <c r="C569" s="191" t="s">
        <v>342</v>
      </c>
      <c r="D569" s="76" t="s">
        <v>17</v>
      </c>
      <c r="E569" s="76">
        <v>12</v>
      </c>
      <c r="F569" s="256">
        <v>8400</v>
      </c>
      <c r="G569" s="259">
        <v>8</v>
      </c>
      <c r="H569" s="194">
        <f t="shared" si="222"/>
        <v>60.227169407999995</v>
      </c>
      <c r="I569" s="195" t="str">
        <f t="shared" si="223"/>
        <v xml:space="preserve"> </v>
      </c>
      <c r="J569" s="196">
        <f t="shared" ref="J569:J639" si="230">IF($E569=25,IF((12000-$F569)&gt;=787,12000-$F569,0),IF($E569=20,IF((12000-$F569)&gt;=600,12000-$F569,0),IF($E569=16,IF((12000-$F569)&gt;=475,12000-$F569,0),0)))</f>
        <v>0</v>
      </c>
      <c r="K569" s="196">
        <f t="shared" si="224"/>
        <v>0</v>
      </c>
      <c r="L569" s="197" t="str">
        <f t="shared" si="220"/>
        <v xml:space="preserve"> </v>
      </c>
      <c r="M569" s="195"/>
      <c r="N569" s="196"/>
      <c r="O569" s="197"/>
      <c r="P569" s="194"/>
      <c r="Q569" s="166" t="str">
        <f t="shared" si="221"/>
        <v xml:space="preserve"> </v>
      </c>
      <c r="R569" s="167">
        <f t="shared" ref="R569:R639" si="231">IF($E569=25,IF((12000-$F569)&lt;787,12000-$F569,0),IF($E569=20,IF((12000-$F569)&lt;600,12000-$F569,0),IF($E569=16,IF((12000-$F569)&lt;475,12000-$F569,0),0)))</f>
        <v>0</v>
      </c>
      <c r="S569" s="167">
        <f t="shared" si="227"/>
        <v>0</v>
      </c>
      <c r="T569" s="93" t="str">
        <f t="shared" si="217"/>
        <v xml:space="preserve"> </v>
      </c>
      <c r="U569" s="164" t="str">
        <f t="shared" si="229"/>
        <v xml:space="preserve"> </v>
      </c>
      <c r="V569" s="165">
        <f t="shared" si="218"/>
        <v>0</v>
      </c>
      <c r="W569" s="166" t="str">
        <f t="shared" si="228"/>
        <v xml:space="preserve"> </v>
      </c>
      <c r="X569" s="167">
        <f t="shared" si="219"/>
        <v>0</v>
      </c>
      <c r="Y569" s="167">
        <f t="shared" si="225"/>
        <v>0</v>
      </c>
      <c r="Z569" s="168" t="str">
        <f t="shared" si="226"/>
        <v xml:space="preserve"> </v>
      </c>
    </row>
    <row r="570" spans="1:26" s="282" customFormat="1" hidden="1">
      <c r="A570" s="274">
        <v>23</v>
      </c>
      <c r="B570" s="275" t="s">
        <v>329</v>
      </c>
      <c r="C570" s="191"/>
      <c r="D570" s="76"/>
      <c r="E570" s="276">
        <v>20</v>
      </c>
      <c r="F570" s="304">
        <v>8350</v>
      </c>
      <c r="G570" s="284">
        <v>2</v>
      </c>
      <c r="H570" s="194"/>
      <c r="I570" s="278"/>
      <c r="J570" s="273"/>
      <c r="K570" s="273"/>
      <c r="L570" s="279"/>
      <c r="M570" s="278">
        <v>20</v>
      </c>
      <c r="N570" s="273">
        <v>8350</v>
      </c>
      <c r="O570" s="279">
        <v>2</v>
      </c>
      <c r="P570" s="280"/>
      <c r="Q570" s="278">
        <v>20</v>
      </c>
      <c r="R570" s="273">
        <f>J374-N570</f>
        <v>100</v>
      </c>
      <c r="S570" s="273">
        <f t="shared" si="227"/>
        <v>2</v>
      </c>
      <c r="T570" s="281">
        <f t="shared" si="217"/>
        <v>0.49297999999999997</v>
      </c>
      <c r="U570" s="278"/>
      <c r="V570" s="273"/>
      <c r="W570" s="278">
        <v>20</v>
      </c>
      <c r="X570" s="273">
        <v>100</v>
      </c>
      <c r="Y570" s="273">
        <v>2</v>
      </c>
      <c r="Z570" s="279">
        <f t="shared" si="226"/>
        <v>0.49297999999999997</v>
      </c>
    </row>
    <row r="571" spans="1:26" s="282" customFormat="1" hidden="1">
      <c r="A571" s="274">
        <v>23</v>
      </c>
      <c r="B571" s="275" t="s">
        <v>329</v>
      </c>
      <c r="C571" s="191"/>
      <c r="D571" s="76"/>
      <c r="E571" s="276">
        <v>20</v>
      </c>
      <c r="F571" s="304">
        <v>8350</v>
      </c>
      <c r="G571" s="284">
        <v>2</v>
      </c>
      <c r="H571" s="194"/>
      <c r="I571" s="278"/>
      <c r="J571" s="273"/>
      <c r="K571" s="273"/>
      <c r="L571" s="279"/>
      <c r="M571" s="278">
        <v>20</v>
      </c>
      <c r="N571" s="273">
        <v>8350</v>
      </c>
      <c r="O571" s="279">
        <v>2</v>
      </c>
      <c r="P571" s="280"/>
      <c r="Q571" s="278">
        <v>20</v>
      </c>
      <c r="R571" s="273">
        <f>J375-N571</f>
        <v>50</v>
      </c>
      <c r="S571" s="273">
        <f t="shared" si="227"/>
        <v>2</v>
      </c>
      <c r="T571" s="281">
        <f t="shared" si="217"/>
        <v>0.24648999999999999</v>
      </c>
      <c r="U571" s="278"/>
      <c r="V571" s="273"/>
      <c r="W571" s="278">
        <v>20</v>
      </c>
      <c r="X571" s="273">
        <v>50</v>
      </c>
      <c r="Y571" s="273">
        <v>2</v>
      </c>
      <c r="Z571" s="279">
        <f t="shared" si="226"/>
        <v>0.24648999999999999</v>
      </c>
    </row>
    <row r="572" spans="1:26" s="282" customFormat="1" hidden="1">
      <c r="A572" s="274">
        <v>23</v>
      </c>
      <c r="B572" s="275" t="s">
        <v>329</v>
      </c>
      <c r="C572" s="191" t="s">
        <v>342</v>
      </c>
      <c r="D572" s="76" t="s">
        <v>17</v>
      </c>
      <c r="E572" s="276">
        <v>20</v>
      </c>
      <c r="F572" s="304">
        <v>8350</v>
      </c>
      <c r="G572" s="286">
        <v>2</v>
      </c>
      <c r="H572" s="194">
        <f t="shared" si="222"/>
        <v>41.575468299999997</v>
      </c>
      <c r="I572" s="278"/>
      <c r="J572" s="273"/>
      <c r="K572" s="273"/>
      <c r="L572" s="279"/>
      <c r="M572" s="278">
        <v>20</v>
      </c>
      <c r="N572" s="273">
        <v>8350</v>
      </c>
      <c r="O572" s="279">
        <v>2</v>
      </c>
      <c r="P572" s="280"/>
      <c r="Q572" s="278">
        <v>20</v>
      </c>
      <c r="R572" s="273">
        <f>J515-N572</f>
        <v>450</v>
      </c>
      <c r="S572" s="273">
        <f t="shared" si="227"/>
        <v>2</v>
      </c>
      <c r="T572" s="281">
        <f t="shared" si="217"/>
        <v>2.21841</v>
      </c>
      <c r="U572" s="278" t="str">
        <f t="shared" si="229"/>
        <v xml:space="preserve"> </v>
      </c>
      <c r="V572" s="273">
        <f>IF($E572=25,IF(J572&gt;0, INT(J572/787)*K572,0),IF($E572=20,IF(J572&gt;0, INT(J572/600)*K572,0),IF($E572=16,IF(J572&gt;0, INT(J572/475)*K572,0),0)))</f>
        <v>0</v>
      </c>
      <c r="W572" s="278">
        <f>IF(X572&gt;0,E572," ")</f>
        <v>20</v>
      </c>
      <c r="X572" s="273">
        <f>IF(R572&gt;0,R572,IF(U572=25,J572-((V572/K572)*787),IF(U572=20,J572-((V572/K572)*600),IF(U572=16,J572-((V572/K572)*475),0))))</f>
        <v>450</v>
      </c>
      <c r="Y572" s="273">
        <f t="shared" si="225"/>
        <v>2</v>
      </c>
      <c r="Z572" s="279">
        <f t="shared" si="226"/>
        <v>2.21841</v>
      </c>
    </row>
    <row r="573" spans="1:26" s="282" customFormat="1" hidden="1">
      <c r="A573" s="274">
        <v>23</v>
      </c>
      <c r="B573" s="275" t="s">
        <v>329</v>
      </c>
      <c r="C573" s="191"/>
      <c r="D573" s="76"/>
      <c r="E573" s="276">
        <v>20</v>
      </c>
      <c r="F573" s="304">
        <v>8350</v>
      </c>
      <c r="G573" s="284">
        <v>2</v>
      </c>
      <c r="H573" s="194"/>
      <c r="I573" s="278"/>
      <c r="J573" s="273"/>
      <c r="K573" s="273"/>
      <c r="L573" s="279"/>
      <c r="M573" s="278">
        <v>20</v>
      </c>
      <c r="N573" s="273">
        <v>8350</v>
      </c>
      <c r="O573" s="279">
        <v>2</v>
      </c>
      <c r="P573" s="280"/>
      <c r="Q573" s="278">
        <v>20</v>
      </c>
      <c r="R573" s="273">
        <f>J521-N573</f>
        <v>200</v>
      </c>
      <c r="S573" s="273">
        <v>2</v>
      </c>
      <c r="T573" s="281">
        <f t="shared" si="217"/>
        <v>0.98595999999999995</v>
      </c>
      <c r="U573" s="278"/>
      <c r="V573" s="273"/>
      <c r="W573" s="278">
        <v>20</v>
      </c>
      <c r="X573" s="273">
        <v>200</v>
      </c>
      <c r="Y573" s="273">
        <v>2</v>
      </c>
      <c r="Z573" s="279">
        <f t="shared" si="226"/>
        <v>0.98595999999999995</v>
      </c>
    </row>
    <row r="574" spans="1:26" s="282" customFormat="1" hidden="1">
      <c r="A574" s="274">
        <v>24</v>
      </c>
      <c r="B574" s="275" t="s">
        <v>329</v>
      </c>
      <c r="C574" s="191"/>
      <c r="D574" s="76"/>
      <c r="E574" s="276">
        <v>20</v>
      </c>
      <c r="F574" s="277">
        <v>8550</v>
      </c>
      <c r="G574" s="270">
        <v>4</v>
      </c>
      <c r="H574" s="194"/>
      <c r="I574" s="278"/>
      <c r="J574" s="273"/>
      <c r="K574" s="273"/>
      <c r="L574" s="279"/>
      <c r="M574" s="278">
        <v>20</v>
      </c>
      <c r="N574" s="273">
        <v>8550</v>
      </c>
      <c r="O574" s="279">
        <v>4</v>
      </c>
      <c r="P574" s="280"/>
      <c r="Q574" s="278">
        <v>20</v>
      </c>
      <c r="R574" s="273">
        <f>J372-F575</f>
        <v>300</v>
      </c>
      <c r="S574" s="273">
        <f t="shared" ref="S574:S606" si="232">IF(R574&gt;0,G574,0)</f>
        <v>4</v>
      </c>
      <c r="T574" s="281">
        <f t="shared" si="217"/>
        <v>2.9578799999999998</v>
      </c>
      <c r="U574" s="278"/>
      <c r="V574" s="273"/>
      <c r="W574" s="278">
        <v>20</v>
      </c>
      <c r="X574" s="273">
        <v>300</v>
      </c>
      <c r="Y574" s="273">
        <v>4</v>
      </c>
      <c r="Z574" s="279">
        <f t="shared" si="226"/>
        <v>2.9578799999999998</v>
      </c>
    </row>
    <row r="575" spans="1:26" s="282" customFormat="1" hidden="1">
      <c r="A575" s="274">
        <v>24</v>
      </c>
      <c r="B575" s="275" t="s">
        <v>329</v>
      </c>
      <c r="C575" s="191" t="s">
        <v>342</v>
      </c>
      <c r="D575" s="76" t="s">
        <v>17</v>
      </c>
      <c r="E575" s="276">
        <v>20</v>
      </c>
      <c r="F575" s="277">
        <v>8550</v>
      </c>
      <c r="G575" s="270">
        <v>4</v>
      </c>
      <c r="H575" s="194">
        <f t="shared" si="222"/>
        <v>85.142575799999989</v>
      </c>
      <c r="I575" s="278"/>
      <c r="J575" s="273"/>
      <c r="K575" s="273"/>
      <c r="L575" s="279"/>
      <c r="M575" s="278">
        <v>20</v>
      </c>
      <c r="N575" s="273">
        <v>8550</v>
      </c>
      <c r="O575" s="279">
        <v>4</v>
      </c>
      <c r="P575" s="280"/>
      <c r="Q575" s="278">
        <v>20</v>
      </c>
      <c r="R575" s="273">
        <f>J373-F576</f>
        <v>-8700</v>
      </c>
      <c r="S575" s="273">
        <f t="shared" si="232"/>
        <v>0</v>
      </c>
      <c r="T575" s="281" t="str">
        <f t="shared" ref="T575" si="233">IF(R575&gt;0,$E575*$E575*R575*3.14/4*0.00000785*S575," ")</f>
        <v xml:space="preserve"> </v>
      </c>
      <c r="U575" s="278"/>
      <c r="V575" s="273"/>
      <c r="W575" s="278">
        <v>20</v>
      </c>
      <c r="X575" s="273">
        <v>300</v>
      </c>
      <c r="Y575" s="273">
        <v>4</v>
      </c>
      <c r="Z575" s="279">
        <f t="shared" ref="Z575" si="234">IF(X575&gt;0,$E575*$E575*X575*3.14/4*0.00000785*Y575," ")</f>
        <v>2.9578799999999998</v>
      </c>
    </row>
    <row r="576" spans="1:26" s="282" customFormat="1" hidden="1">
      <c r="A576" s="274">
        <v>25</v>
      </c>
      <c r="B576" s="275" t="s">
        <v>329</v>
      </c>
      <c r="C576" s="191"/>
      <c r="D576" s="76"/>
      <c r="E576" s="276">
        <v>20</v>
      </c>
      <c r="F576" s="277">
        <v>8700</v>
      </c>
      <c r="G576" s="270">
        <v>7</v>
      </c>
      <c r="H576" s="194"/>
      <c r="I576" s="278"/>
      <c r="J576" s="273"/>
      <c r="K576" s="273"/>
      <c r="L576" s="279"/>
      <c r="M576" s="278">
        <v>20</v>
      </c>
      <c r="N576" s="273">
        <v>8700</v>
      </c>
      <c r="O576" s="279">
        <v>7</v>
      </c>
      <c r="P576" s="280"/>
      <c r="Q576" s="278">
        <v>20</v>
      </c>
      <c r="R576" s="273" t="e">
        <f>#REF!-F576</f>
        <v>#REF!</v>
      </c>
      <c r="S576" s="273" t="e">
        <f t="shared" si="232"/>
        <v>#REF!</v>
      </c>
      <c r="T576" s="281" t="e">
        <f t="shared" si="217"/>
        <v>#REF!</v>
      </c>
      <c r="U576" s="278"/>
      <c r="V576" s="273"/>
      <c r="W576" s="278" t="e">
        <f t="shared" ref="W576:W606" si="235">IF(X576&gt;0,E576," ")</f>
        <v>#REF!</v>
      </c>
      <c r="X576" s="273" t="e">
        <f>R576</f>
        <v>#REF!</v>
      </c>
      <c r="Y576" s="273">
        <v>7</v>
      </c>
      <c r="Z576" s="279" t="e">
        <f t="shared" si="226"/>
        <v>#REF!</v>
      </c>
    </row>
    <row r="577" spans="1:26" s="282" customFormat="1" hidden="1">
      <c r="A577" s="274">
        <v>25</v>
      </c>
      <c r="B577" s="275" t="s">
        <v>329</v>
      </c>
      <c r="C577" s="191" t="s">
        <v>342</v>
      </c>
      <c r="D577" s="76" t="s">
        <v>17</v>
      </c>
      <c r="E577" s="276">
        <v>20</v>
      </c>
      <c r="F577" s="277">
        <v>8700</v>
      </c>
      <c r="G577" s="270">
        <v>1</v>
      </c>
      <c r="H577" s="194">
        <f t="shared" si="222"/>
        <v>21.659076299999999</v>
      </c>
      <c r="I577" s="278"/>
      <c r="J577" s="273"/>
      <c r="K577" s="273"/>
      <c r="L577" s="279"/>
      <c r="M577" s="278">
        <v>20</v>
      </c>
      <c r="N577" s="273">
        <v>8700</v>
      </c>
      <c r="O577" s="279">
        <v>1</v>
      </c>
      <c r="P577" s="280"/>
      <c r="Q577" s="278">
        <v>20</v>
      </c>
      <c r="R577" s="273">
        <f>J518-N577</f>
        <v>40</v>
      </c>
      <c r="S577" s="273">
        <f t="shared" si="232"/>
        <v>1</v>
      </c>
      <c r="T577" s="281">
        <f t="shared" si="217"/>
        <v>9.8595999999999989E-2</v>
      </c>
      <c r="U577" s="278" t="str">
        <f t="shared" si="229"/>
        <v xml:space="preserve"> </v>
      </c>
      <c r="V577" s="273">
        <f t="shared" ref="V577:V606" si="236">IF($E577=25,IF(J577&gt;0, INT(J577/787)*K577,0),IF($E577=20,IF(J577&gt;0, INT(J577/600)*K577,0),IF($E577=16,IF(J577&gt;0, INT(J577/475)*K577,0),0)))</f>
        <v>0</v>
      </c>
      <c r="W577" s="278">
        <f t="shared" si="235"/>
        <v>20</v>
      </c>
      <c r="X577" s="273">
        <f t="shared" ref="X577:X606" si="237">IF(R577&gt;0,R577,IF(U577=25,J577-((V577/K577)*787),IF(U577=20,J577-((V577/K577)*600),IF(U577=16,J577-((V577/K577)*475),0))))</f>
        <v>40</v>
      </c>
      <c r="Y577" s="273">
        <f t="shared" si="225"/>
        <v>1</v>
      </c>
      <c r="Z577" s="279">
        <f t="shared" si="226"/>
        <v>9.8595999999999989E-2</v>
      </c>
    </row>
    <row r="578" spans="1:26" ht="15.75" hidden="1" thickBot="1">
      <c r="A578" s="189">
        <v>26</v>
      </c>
      <c r="B578" s="190" t="s">
        <v>329</v>
      </c>
      <c r="C578" s="191" t="s">
        <v>342</v>
      </c>
      <c r="D578" s="76" t="s">
        <v>17</v>
      </c>
      <c r="E578" s="76">
        <v>25</v>
      </c>
      <c r="F578" s="305">
        <v>10400</v>
      </c>
      <c r="G578" s="269">
        <v>8</v>
      </c>
      <c r="H578" s="194">
        <f t="shared" si="222"/>
        <v>323.64136999999994</v>
      </c>
      <c r="I578" s="195">
        <f t="shared" si="223"/>
        <v>25</v>
      </c>
      <c r="J578" s="196">
        <f t="shared" si="230"/>
        <v>1600</v>
      </c>
      <c r="K578" s="196">
        <f t="shared" si="224"/>
        <v>8</v>
      </c>
      <c r="L578" s="197">
        <f t="shared" ref="L578:L595" si="238">IF(J578&gt;0,$E578*$E578*J578*3.14/4*0.00000785*K578," ")</f>
        <v>49.297999999999995</v>
      </c>
      <c r="M578" s="195"/>
      <c r="N578" s="196"/>
      <c r="O578" s="197"/>
      <c r="P578" s="194"/>
      <c r="Q578" s="166" t="str">
        <f t="shared" ref="Q578:Q594" si="239">IF(R578&gt;0,E578," ")</f>
        <v xml:space="preserve"> </v>
      </c>
      <c r="R578" s="167">
        <f t="shared" si="231"/>
        <v>0</v>
      </c>
      <c r="S578" s="167">
        <f t="shared" si="232"/>
        <v>0</v>
      </c>
      <c r="T578" s="93" t="str">
        <f t="shared" si="217"/>
        <v xml:space="preserve"> </v>
      </c>
      <c r="U578" s="164">
        <f t="shared" si="229"/>
        <v>25</v>
      </c>
      <c r="V578" s="165">
        <f t="shared" si="236"/>
        <v>16</v>
      </c>
      <c r="W578" s="166">
        <f t="shared" si="235"/>
        <v>25</v>
      </c>
      <c r="X578" s="167">
        <f t="shared" si="237"/>
        <v>26</v>
      </c>
      <c r="Y578" s="167">
        <f t="shared" si="225"/>
        <v>8</v>
      </c>
      <c r="Z578" s="168">
        <f t="shared" si="226"/>
        <v>0.80109249999999999</v>
      </c>
    </row>
    <row r="579" spans="1:26" hidden="1">
      <c r="A579" s="189">
        <v>27</v>
      </c>
      <c r="B579" s="190" t="s">
        <v>329</v>
      </c>
      <c r="C579" s="191" t="s">
        <v>342</v>
      </c>
      <c r="D579" s="76" t="s">
        <v>17</v>
      </c>
      <c r="E579" s="76">
        <v>12</v>
      </c>
      <c r="F579" s="264">
        <v>870</v>
      </c>
      <c r="G579" s="265">
        <v>7</v>
      </c>
      <c r="H579" s="194">
        <f t="shared" si="222"/>
        <v>5.4580872276000001</v>
      </c>
      <c r="I579" s="195" t="str">
        <f t="shared" si="223"/>
        <v xml:space="preserve"> </v>
      </c>
      <c r="J579" s="196">
        <f t="shared" si="230"/>
        <v>0</v>
      </c>
      <c r="K579" s="196">
        <f t="shared" si="224"/>
        <v>0</v>
      </c>
      <c r="L579" s="197" t="str">
        <f t="shared" si="238"/>
        <v xml:space="preserve"> </v>
      </c>
      <c r="M579" s="195"/>
      <c r="N579" s="196"/>
      <c r="O579" s="197"/>
      <c r="P579" s="194"/>
      <c r="Q579" s="166" t="str">
        <f t="shared" si="239"/>
        <v xml:space="preserve"> </v>
      </c>
      <c r="R579" s="167">
        <f t="shared" si="231"/>
        <v>0</v>
      </c>
      <c r="S579" s="167">
        <f t="shared" si="232"/>
        <v>0</v>
      </c>
      <c r="T579" s="93" t="str">
        <f t="shared" si="217"/>
        <v xml:space="preserve"> </v>
      </c>
      <c r="U579" s="164" t="str">
        <f t="shared" si="229"/>
        <v xml:space="preserve"> </v>
      </c>
      <c r="V579" s="165">
        <f t="shared" si="236"/>
        <v>0</v>
      </c>
      <c r="W579" s="166" t="str">
        <f t="shared" si="235"/>
        <v xml:space="preserve"> </v>
      </c>
      <c r="X579" s="167">
        <f t="shared" si="237"/>
        <v>0</v>
      </c>
      <c r="Y579" s="167">
        <f t="shared" si="225"/>
        <v>0</v>
      </c>
      <c r="Z579" s="168" t="str">
        <f t="shared" si="226"/>
        <v xml:space="preserve"> </v>
      </c>
    </row>
    <row r="580" spans="1:26" hidden="1">
      <c r="A580" s="189">
        <v>1</v>
      </c>
      <c r="B580" s="190" t="s">
        <v>330</v>
      </c>
      <c r="C580" s="191" t="s">
        <v>343</v>
      </c>
      <c r="D580" s="76" t="s">
        <v>17</v>
      </c>
      <c r="E580" s="76">
        <v>12</v>
      </c>
      <c r="F580" s="256">
        <v>1250</v>
      </c>
      <c r="G580" s="259">
        <v>8</v>
      </c>
      <c r="H580" s="194">
        <f t="shared" si="222"/>
        <v>8.9623764000000001</v>
      </c>
      <c r="I580" s="195" t="str">
        <f t="shared" si="223"/>
        <v xml:space="preserve"> </v>
      </c>
      <c r="J580" s="196">
        <f t="shared" si="230"/>
        <v>0</v>
      </c>
      <c r="K580" s="196">
        <f t="shared" si="224"/>
        <v>0</v>
      </c>
      <c r="L580" s="197" t="str">
        <f t="shared" si="238"/>
        <v xml:space="preserve"> </v>
      </c>
      <c r="M580" s="195"/>
      <c r="N580" s="196"/>
      <c r="O580" s="197"/>
      <c r="P580" s="194"/>
      <c r="Q580" s="166" t="str">
        <f t="shared" si="239"/>
        <v xml:space="preserve"> </v>
      </c>
      <c r="R580" s="167">
        <f t="shared" si="231"/>
        <v>0</v>
      </c>
      <c r="S580" s="167">
        <f t="shared" si="232"/>
        <v>0</v>
      </c>
      <c r="T580" s="93" t="str">
        <f t="shared" si="217"/>
        <v xml:space="preserve"> </v>
      </c>
      <c r="U580" s="164" t="str">
        <f t="shared" si="229"/>
        <v xml:space="preserve"> </v>
      </c>
      <c r="V580" s="165">
        <f t="shared" si="236"/>
        <v>0</v>
      </c>
      <c r="W580" s="166" t="str">
        <f t="shared" si="235"/>
        <v xml:space="preserve"> </v>
      </c>
      <c r="X580" s="167">
        <f t="shared" si="237"/>
        <v>0</v>
      </c>
      <c r="Y580" s="167">
        <f t="shared" si="225"/>
        <v>0</v>
      </c>
      <c r="Z580" s="168" t="str">
        <f t="shared" si="226"/>
        <v xml:space="preserve"> </v>
      </c>
    </row>
    <row r="581" spans="1:26" hidden="1">
      <c r="A581" s="189">
        <v>2</v>
      </c>
      <c r="B581" s="190" t="s">
        <v>330</v>
      </c>
      <c r="C581" s="191" t="s">
        <v>343</v>
      </c>
      <c r="D581" s="76" t="s">
        <v>17</v>
      </c>
      <c r="E581" s="76">
        <v>12</v>
      </c>
      <c r="F581" s="256">
        <v>600</v>
      </c>
      <c r="G581" s="259">
        <v>8</v>
      </c>
      <c r="H581" s="194">
        <f t="shared" si="222"/>
        <v>4.3019406719999997</v>
      </c>
      <c r="I581" s="195" t="str">
        <f t="shared" si="223"/>
        <v xml:space="preserve"> </v>
      </c>
      <c r="J581" s="196">
        <f t="shared" si="230"/>
        <v>0</v>
      </c>
      <c r="K581" s="196">
        <f t="shared" si="224"/>
        <v>0</v>
      </c>
      <c r="L581" s="197" t="str">
        <f t="shared" si="238"/>
        <v xml:space="preserve"> </v>
      </c>
      <c r="M581" s="195"/>
      <c r="N581" s="196"/>
      <c r="O581" s="197"/>
      <c r="P581" s="194"/>
      <c r="Q581" s="166" t="str">
        <f t="shared" si="239"/>
        <v xml:space="preserve"> </v>
      </c>
      <c r="R581" s="167">
        <f t="shared" si="231"/>
        <v>0</v>
      </c>
      <c r="S581" s="167">
        <f t="shared" si="232"/>
        <v>0</v>
      </c>
      <c r="T581" s="93" t="str">
        <f t="shared" si="217"/>
        <v xml:space="preserve"> </v>
      </c>
      <c r="U581" s="164" t="str">
        <f t="shared" si="229"/>
        <v xml:space="preserve"> </v>
      </c>
      <c r="V581" s="165">
        <f t="shared" si="236"/>
        <v>0</v>
      </c>
      <c r="W581" s="166" t="str">
        <f t="shared" si="235"/>
        <v xml:space="preserve"> </v>
      </c>
      <c r="X581" s="167">
        <f t="shared" si="237"/>
        <v>0</v>
      </c>
      <c r="Y581" s="167">
        <f t="shared" si="225"/>
        <v>0</v>
      </c>
      <c r="Z581" s="168" t="str">
        <f t="shared" si="226"/>
        <v xml:space="preserve"> </v>
      </c>
    </row>
    <row r="582" spans="1:26">
      <c r="A582" s="189">
        <v>3</v>
      </c>
      <c r="B582" s="190" t="s">
        <v>330</v>
      </c>
      <c r="C582" s="191" t="s">
        <v>343</v>
      </c>
      <c r="D582" s="76" t="s">
        <v>17</v>
      </c>
      <c r="E582" s="76">
        <v>16</v>
      </c>
      <c r="F582" s="287">
        <v>10050</v>
      </c>
      <c r="G582" s="259">
        <v>1</v>
      </c>
      <c r="H582" s="194">
        <f t="shared" si="222"/>
        <v>16.012779167999998</v>
      </c>
      <c r="I582" s="195">
        <f t="shared" si="223"/>
        <v>16</v>
      </c>
      <c r="J582" s="196">
        <f t="shared" si="230"/>
        <v>1950</v>
      </c>
      <c r="K582" s="196">
        <f t="shared" si="224"/>
        <v>1</v>
      </c>
      <c r="L582" s="197">
        <f t="shared" si="238"/>
        <v>3.0761951999999999</v>
      </c>
      <c r="M582" s="195"/>
      <c r="N582" s="196"/>
      <c r="O582" s="197"/>
      <c r="P582" s="194"/>
      <c r="Q582" s="166" t="str">
        <f t="shared" si="239"/>
        <v xml:space="preserve"> </v>
      </c>
      <c r="R582" s="167">
        <f t="shared" si="231"/>
        <v>0</v>
      </c>
      <c r="S582" s="167">
        <f t="shared" si="232"/>
        <v>0</v>
      </c>
      <c r="T582" s="93" t="str">
        <f t="shared" si="217"/>
        <v xml:space="preserve"> </v>
      </c>
      <c r="U582" s="164">
        <f t="shared" si="229"/>
        <v>16</v>
      </c>
      <c r="V582" s="165">
        <f t="shared" si="236"/>
        <v>4</v>
      </c>
      <c r="W582" s="166">
        <f t="shared" si="235"/>
        <v>16</v>
      </c>
      <c r="X582" s="167">
        <f t="shared" si="237"/>
        <v>50</v>
      </c>
      <c r="Y582" s="167">
        <f t="shared" si="225"/>
        <v>1</v>
      </c>
      <c r="Z582" s="168">
        <f t="shared" si="226"/>
        <v>7.8876799999999997E-2</v>
      </c>
    </row>
    <row r="583" spans="1:26">
      <c r="A583" s="189">
        <v>4</v>
      </c>
      <c r="B583" s="190" t="s">
        <v>330</v>
      </c>
      <c r="C583" s="191" t="s">
        <v>343</v>
      </c>
      <c r="D583" s="76" t="s">
        <v>17</v>
      </c>
      <c r="E583" s="76">
        <v>16</v>
      </c>
      <c r="F583" s="287">
        <v>10650</v>
      </c>
      <c r="G583" s="259">
        <v>1</v>
      </c>
      <c r="H583" s="194">
        <f t="shared" si="222"/>
        <v>16.968765984000001</v>
      </c>
      <c r="I583" s="195">
        <f t="shared" si="223"/>
        <v>16</v>
      </c>
      <c r="J583" s="196">
        <f t="shared" si="230"/>
        <v>1350</v>
      </c>
      <c r="K583" s="196">
        <f t="shared" si="224"/>
        <v>1</v>
      </c>
      <c r="L583" s="197">
        <f t="shared" si="238"/>
        <v>2.1296735999999998</v>
      </c>
      <c r="M583" s="195"/>
      <c r="N583" s="196"/>
      <c r="O583" s="197"/>
      <c r="P583" s="194"/>
      <c r="Q583" s="166" t="str">
        <f t="shared" si="239"/>
        <v xml:space="preserve"> </v>
      </c>
      <c r="R583" s="167">
        <f t="shared" si="231"/>
        <v>0</v>
      </c>
      <c r="S583" s="167">
        <f t="shared" si="232"/>
        <v>0</v>
      </c>
      <c r="T583" s="93" t="str">
        <f t="shared" si="217"/>
        <v xml:space="preserve"> </v>
      </c>
      <c r="U583" s="164">
        <f t="shared" si="229"/>
        <v>16</v>
      </c>
      <c r="V583" s="165">
        <f t="shared" si="236"/>
        <v>2</v>
      </c>
      <c r="W583" s="166">
        <f t="shared" si="235"/>
        <v>16</v>
      </c>
      <c r="X583" s="167">
        <f t="shared" si="237"/>
        <v>400</v>
      </c>
      <c r="Y583" s="167">
        <f t="shared" si="225"/>
        <v>1</v>
      </c>
      <c r="Z583" s="168">
        <f t="shared" si="226"/>
        <v>0.63101439999999998</v>
      </c>
    </row>
    <row r="584" spans="1:26">
      <c r="A584" s="189">
        <v>5</v>
      </c>
      <c r="B584" s="190" t="s">
        <v>330</v>
      </c>
      <c r="C584" s="191" t="s">
        <v>343</v>
      </c>
      <c r="D584" s="76" t="s">
        <v>17</v>
      </c>
      <c r="E584" s="76">
        <v>16</v>
      </c>
      <c r="F584" s="287">
        <v>10900</v>
      </c>
      <c r="G584" s="259">
        <v>1</v>
      </c>
      <c r="H584" s="194">
        <f t="shared" si="222"/>
        <v>17.367093823999998</v>
      </c>
      <c r="I584" s="195">
        <f t="shared" si="223"/>
        <v>16</v>
      </c>
      <c r="J584" s="196">
        <f t="shared" si="230"/>
        <v>1100</v>
      </c>
      <c r="K584" s="196">
        <f t="shared" si="224"/>
        <v>1</v>
      </c>
      <c r="L584" s="197">
        <f t="shared" si="238"/>
        <v>1.7352895999999998</v>
      </c>
      <c r="M584" s="195"/>
      <c r="N584" s="196"/>
      <c r="O584" s="197"/>
      <c r="P584" s="194"/>
      <c r="Q584" s="166" t="str">
        <f t="shared" si="239"/>
        <v xml:space="preserve"> </v>
      </c>
      <c r="R584" s="167">
        <f t="shared" si="231"/>
        <v>0</v>
      </c>
      <c r="S584" s="167">
        <f t="shared" si="232"/>
        <v>0</v>
      </c>
      <c r="T584" s="93" t="str">
        <f t="shared" si="217"/>
        <v xml:space="preserve"> </v>
      </c>
      <c r="U584" s="164">
        <f t="shared" si="229"/>
        <v>16</v>
      </c>
      <c r="V584" s="165">
        <f t="shared" si="236"/>
        <v>2</v>
      </c>
      <c r="W584" s="166">
        <f t="shared" si="235"/>
        <v>16</v>
      </c>
      <c r="X584" s="167">
        <f t="shared" si="237"/>
        <v>150</v>
      </c>
      <c r="Y584" s="167">
        <f t="shared" si="225"/>
        <v>1</v>
      </c>
      <c r="Z584" s="168">
        <f t="shared" si="226"/>
        <v>0.23663039999999999</v>
      </c>
    </row>
    <row r="585" spans="1:26">
      <c r="A585" s="189">
        <v>6</v>
      </c>
      <c r="B585" s="190" t="s">
        <v>330</v>
      </c>
      <c r="C585" s="191" t="s">
        <v>343</v>
      </c>
      <c r="D585" s="76" t="s">
        <v>17</v>
      </c>
      <c r="E585" s="76">
        <v>16</v>
      </c>
      <c r="F585" s="287">
        <v>11250</v>
      </c>
      <c r="G585" s="259">
        <v>1</v>
      </c>
      <c r="H585" s="194">
        <f t="shared" si="222"/>
        <v>17.9247528</v>
      </c>
      <c r="I585" s="195">
        <f t="shared" si="223"/>
        <v>16</v>
      </c>
      <c r="J585" s="196">
        <f t="shared" si="230"/>
        <v>750</v>
      </c>
      <c r="K585" s="196">
        <f t="shared" si="224"/>
        <v>1</v>
      </c>
      <c r="L585" s="197">
        <f t="shared" si="238"/>
        <v>1.183152</v>
      </c>
      <c r="M585" s="195"/>
      <c r="N585" s="196"/>
      <c r="O585" s="197"/>
      <c r="P585" s="194"/>
      <c r="Q585" s="166" t="str">
        <f t="shared" si="239"/>
        <v xml:space="preserve"> </v>
      </c>
      <c r="R585" s="167">
        <f t="shared" si="231"/>
        <v>0</v>
      </c>
      <c r="S585" s="167">
        <f t="shared" si="232"/>
        <v>0</v>
      </c>
      <c r="T585" s="93" t="str">
        <f t="shared" si="217"/>
        <v xml:space="preserve"> </v>
      </c>
      <c r="U585" s="164">
        <f t="shared" si="229"/>
        <v>16</v>
      </c>
      <c r="V585" s="165">
        <f t="shared" si="236"/>
        <v>1</v>
      </c>
      <c r="W585" s="166">
        <f t="shared" si="235"/>
        <v>16</v>
      </c>
      <c r="X585" s="167">
        <f t="shared" si="237"/>
        <v>275</v>
      </c>
      <c r="Y585" s="167">
        <f t="shared" si="225"/>
        <v>1</v>
      </c>
      <c r="Z585" s="168">
        <f t="shared" si="226"/>
        <v>0.43382239999999994</v>
      </c>
    </row>
    <row r="586" spans="1:26">
      <c r="A586" s="189">
        <v>7</v>
      </c>
      <c r="B586" s="190" t="s">
        <v>330</v>
      </c>
      <c r="C586" s="191" t="s">
        <v>343</v>
      </c>
      <c r="D586" s="76" t="s">
        <v>17</v>
      </c>
      <c r="E586" s="76">
        <v>16</v>
      </c>
      <c r="F586" s="287">
        <v>11550</v>
      </c>
      <c r="G586" s="259">
        <v>1</v>
      </c>
      <c r="H586" s="194">
        <f t="shared" si="222"/>
        <v>18.402746208</v>
      </c>
      <c r="I586" s="195" t="str">
        <f t="shared" si="223"/>
        <v xml:space="preserve"> </v>
      </c>
      <c r="J586" s="196">
        <f t="shared" si="230"/>
        <v>0</v>
      </c>
      <c r="K586" s="196">
        <f t="shared" si="224"/>
        <v>0</v>
      </c>
      <c r="L586" s="197" t="str">
        <f t="shared" si="238"/>
        <v xml:space="preserve"> </v>
      </c>
      <c r="M586" s="195"/>
      <c r="N586" s="196"/>
      <c r="O586" s="197"/>
      <c r="P586" s="194"/>
      <c r="Q586" s="166">
        <f t="shared" si="239"/>
        <v>16</v>
      </c>
      <c r="R586" s="167">
        <f t="shared" si="231"/>
        <v>450</v>
      </c>
      <c r="S586" s="167">
        <f t="shared" si="232"/>
        <v>1</v>
      </c>
      <c r="T586" s="93">
        <f t="shared" si="217"/>
        <v>0.70989119999999994</v>
      </c>
      <c r="U586" s="164" t="str">
        <f t="shared" si="229"/>
        <v xml:space="preserve"> </v>
      </c>
      <c r="V586" s="165">
        <f t="shared" si="236"/>
        <v>0</v>
      </c>
      <c r="W586" s="166">
        <f t="shared" si="235"/>
        <v>16</v>
      </c>
      <c r="X586" s="167">
        <f t="shared" si="237"/>
        <v>450</v>
      </c>
      <c r="Y586" s="167">
        <f t="shared" si="225"/>
        <v>1</v>
      </c>
      <c r="Z586" s="168">
        <f t="shared" si="226"/>
        <v>0.70989119999999994</v>
      </c>
    </row>
    <row r="587" spans="1:26">
      <c r="A587" s="189">
        <v>8</v>
      </c>
      <c r="B587" s="190" t="s">
        <v>330</v>
      </c>
      <c r="C587" s="191" t="s">
        <v>343</v>
      </c>
      <c r="D587" s="76" t="s">
        <v>17</v>
      </c>
      <c r="E587" s="76">
        <v>16</v>
      </c>
      <c r="F587" s="287">
        <v>9550</v>
      </c>
      <c r="G587" s="259">
        <v>1</v>
      </c>
      <c r="H587" s="194">
        <f t="shared" si="222"/>
        <v>15.216123487999999</v>
      </c>
      <c r="I587" s="195">
        <f t="shared" si="223"/>
        <v>16</v>
      </c>
      <c r="J587" s="196">
        <f t="shared" si="230"/>
        <v>2450</v>
      </c>
      <c r="K587" s="196">
        <f t="shared" si="224"/>
        <v>1</v>
      </c>
      <c r="L587" s="197">
        <f t="shared" si="238"/>
        <v>3.8649631999999996</v>
      </c>
      <c r="M587" s="195"/>
      <c r="N587" s="196"/>
      <c r="O587" s="197"/>
      <c r="P587" s="194"/>
      <c r="Q587" s="166" t="str">
        <f t="shared" si="239"/>
        <v xml:space="preserve"> </v>
      </c>
      <c r="R587" s="167">
        <f t="shared" si="231"/>
        <v>0</v>
      </c>
      <c r="S587" s="167">
        <f t="shared" si="232"/>
        <v>0</v>
      </c>
      <c r="T587" s="93" t="str">
        <f t="shared" si="217"/>
        <v xml:space="preserve"> </v>
      </c>
      <c r="U587" s="164">
        <f t="shared" si="229"/>
        <v>16</v>
      </c>
      <c r="V587" s="165">
        <f t="shared" si="236"/>
        <v>5</v>
      </c>
      <c r="W587" s="166">
        <f t="shared" si="235"/>
        <v>16</v>
      </c>
      <c r="X587" s="167">
        <f t="shared" si="237"/>
        <v>75</v>
      </c>
      <c r="Y587" s="167">
        <f t="shared" si="225"/>
        <v>1</v>
      </c>
      <c r="Z587" s="168">
        <f t="shared" si="226"/>
        <v>0.1183152</v>
      </c>
    </row>
    <row r="588" spans="1:26">
      <c r="A588" s="189">
        <v>9</v>
      </c>
      <c r="B588" s="190" t="s">
        <v>330</v>
      </c>
      <c r="C588" s="191" t="s">
        <v>343</v>
      </c>
      <c r="D588" s="76" t="s">
        <v>17</v>
      </c>
      <c r="E588" s="76">
        <v>16</v>
      </c>
      <c r="F588" s="287">
        <v>9750</v>
      </c>
      <c r="G588" s="259">
        <v>1</v>
      </c>
      <c r="H588" s="194">
        <f t="shared" si="222"/>
        <v>15.534785759999998</v>
      </c>
      <c r="I588" s="195">
        <f t="shared" si="223"/>
        <v>16</v>
      </c>
      <c r="J588" s="196">
        <f t="shared" si="230"/>
        <v>2250</v>
      </c>
      <c r="K588" s="196">
        <f t="shared" si="224"/>
        <v>1</v>
      </c>
      <c r="L588" s="197">
        <f t="shared" si="238"/>
        <v>3.5494559999999997</v>
      </c>
      <c r="M588" s="195"/>
      <c r="N588" s="196"/>
      <c r="O588" s="197"/>
      <c r="P588" s="194"/>
      <c r="Q588" s="166" t="str">
        <f t="shared" si="239"/>
        <v xml:space="preserve"> </v>
      </c>
      <c r="R588" s="167">
        <f t="shared" si="231"/>
        <v>0</v>
      </c>
      <c r="S588" s="167">
        <f t="shared" si="232"/>
        <v>0</v>
      </c>
      <c r="T588" s="93" t="str">
        <f t="shared" si="217"/>
        <v xml:space="preserve"> </v>
      </c>
      <c r="U588" s="164">
        <f t="shared" si="229"/>
        <v>16</v>
      </c>
      <c r="V588" s="165">
        <f t="shared" si="236"/>
        <v>4</v>
      </c>
      <c r="W588" s="166">
        <f t="shared" si="235"/>
        <v>16</v>
      </c>
      <c r="X588" s="167">
        <f t="shared" si="237"/>
        <v>350</v>
      </c>
      <c r="Y588" s="167">
        <f t="shared" si="225"/>
        <v>1</v>
      </c>
      <c r="Z588" s="168">
        <f t="shared" si="226"/>
        <v>0.55213760000000001</v>
      </c>
    </row>
    <row r="589" spans="1:26" ht="15.75" thickBot="1">
      <c r="A589" s="189">
        <v>10</v>
      </c>
      <c r="B589" s="190" t="s">
        <v>330</v>
      </c>
      <c r="C589" s="191" t="s">
        <v>343</v>
      </c>
      <c r="D589" s="76" t="s">
        <v>17</v>
      </c>
      <c r="E589" s="76">
        <v>16</v>
      </c>
      <c r="F589" s="287">
        <v>9800</v>
      </c>
      <c r="G589" s="259">
        <v>1</v>
      </c>
      <c r="H589" s="194">
        <f t="shared" si="222"/>
        <v>15.614451327999998</v>
      </c>
      <c r="I589" s="195">
        <f t="shared" si="223"/>
        <v>16</v>
      </c>
      <c r="J589" s="196">
        <f t="shared" si="230"/>
        <v>2200</v>
      </c>
      <c r="K589" s="196">
        <f t="shared" si="224"/>
        <v>1</v>
      </c>
      <c r="L589" s="197">
        <f t="shared" si="238"/>
        <v>3.4705791999999995</v>
      </c>
      <c r="M589" s="195"/>
      <c r="N589" s="196"/>
      <c r="O589" s="197"/>
      <c r="P589" s="194"/>
      <c r="Q589" s="166" t="str">
        <f t="shared" si="239"/>
        <v xml:space="preserve"> </v>
      </c>
      <c r="R589" s="167">
        <f t="shared" si="231"/>
        <v>0</v>
      </c>
      <c r="S589" s="167">
        <f t="shared" si="232"/>
        <v>0</v>
      </c>
      <c r="T589" s="93" t="str">
        <f t="shared" si="217"/>
        <v xml:space="preserve"> </v>
      </c>
      <c r="U589" s="164">
        <f t="shared" si="229"/>
        <v>16</v>
      </c>
      <c r="V589" s="165">
        <f t="shared" si="236"/>
        <v>4</v>
      </c>
      <c r="W589" s="166">
        <f t="shared" si="235"/>
        <v>16</v>
      </c>
      <c r="X589" s="167">
        <f t="shared" si="237"/>
        <v>300</v>
      </c>
      <c r="Y589" s="167">
        <f t="shared" si="225"/>
        <v>1</v>
      </c>
      <c r="Z589" s="168">
        <f t="shared" si="226"/>
        <v>0.47326079999999998</v>
      </c>
    </row>
    <row r="590" spans="1:26" ht="15.75" hidden="1" thickBot="1">
      <c r="A590" s="189">
        <v>11</v>
      </c>
      <c r="B590" s="190" t="s">
        <v>330</v>
      </c>
      <c r="C590" s="191" t="s">
        <v>343</v>
      </c>
      <c r="D590" s="76" t="s">
        <v>17</v>
      </c>
      <c r="E590" s="76">
        <v>20</v>
      </c>
      <c r="F590" s="261">
        <v>10050</v>
      </c>
      <c r="G590" s="259">
        <v>2</v>
      </c>
      <c r="H590" s="194">
        <f t="shared" si="222"/>
        <v>50.039934899999999</v>
      </c>
      <c r="I590" s="195">
        <f t="shared" si="223"/>
        <v>20</v>
      </c>
      <c r="J590" s="196">
        <f t="shared" si="230"/>
        <v>1950</v>
      </c>
      <c r="K590" s="196">
        <f t="shared" si="224"/>
        <v>2</v>
      </c>
      <c r="L590" s="197">
        <f t="shared" si="238"/>
        <v>9.6131099999999989</v>
      </c>
      <c r="M590" s="195"/>
      <c r="N590" s="196"/>
      <c r="O590" s="197"/>
      <c r="P590" s="194"/>
      <c r="Q590" s="166" t="str">
        <f t="shared" si="239"/>
        <v xml:space="preserve"> </v>
      </c>
      <c r="R590" s="167">
        <f t="shared" si="231"/>
        <v>0</v>
      </c>
      <c r="S590" s="167">
        <f t="shared" si="232"/>
        <v>0</v>
      </c>
      <c r="T590" s="93" t="str">
        <f t="shared" si="217"/>
        <v xml:space="preserve"> </v>
      </c>
      <c r="U590" s="164">
        <f t="shared" si="229"/>
        <v>20</v>
      </c>
      <c r="V590" s="165">
        <f t="shared" si="236"/>
        <v>6</v>
      </c>
      <c r="W590" s="166">
        <f t="shared" si="235"/>
        <v>20</v>
      </c>
      <c r="X590" s="167">
        <f t="shared" si="237"/>
        <v>150</v>
      </c>
      <c r="Y590" s="167">
        <f t="shared" si="225"/>
        <v>2</v>
      </c>
      <c r="Z590" s="168">
        <f t="shared" si="226"/>
        <v>0.73946999999999996</v>
      </c>
    </row>
    <row r="591" spans="1:26" ht="15.75" hidden="1" thickBot="1">
      <c r="A591" s="189">
        <v>12</v>
      </c>
      <c r="B591" s="190" t="s">
        <v>330</v>
      </c>
      <c r="C591" s="191" t="s">
        <v>343</v>
      </c>
      <c r="D591" s="76" t="s">
        <v>17</v>
      </c>
      <c r="E591" s="76">
        <v>20</v>
      </c>
      <c r="F591" s="261">
        <v>10250</v>
      </c>
      <c r="G591" s="259">
        <v>1</v>
      </c>
      <c r="H591" s="194">
        <f t="shared" si="222"/>
        <v>25.517877249999998</v>
      </c>
      <c r="I591" s="195">
        <f t="shared" si="223"/>
        <v>20</v>
      </c>
      <c r="J591" s="196">
        <f t="shared" si="230"/>
        <v>1750</v>
      </c>
      <c r="K591" s="196">
        <f t="shared" si="224"/>
        <v>1</v>
      </c>
      <c r="L591" s="197">
        <f t="shared" si="238"/>
        <v>4.3135749999999993</v>
      </c>
      <c r="M591" s="195"/>
      <c r="N591" s="196"/>
      <c r="O591" s="197"/>
      <c r="P591" s="194"/>
      <c r="Q591" s="166" t="str">
        <f t="shared" si="239"/>
        <v xml:space="preserve"> </v>
      </c>
      <c r="R591" s="167">
        <f t="shared" si="231"/>
        <v>0</v>
      </c>
      <c r="S591" s="167">
        <f t="shared" si="232"/>
        <v>0</v>
      </c>
      <c r="T591" s="93" t="str">
        <f t="shared" si="217"/>
        <v xml:space="preserve"> </v>
      </c>
      <c r="U591" s="164">
        <f t="shared" si="229"/>
        <v>20</v>
      </c>
      <c r="V591" s="165">
        <f t="shared" si="236"/>
        <v>2</v>
      </c>
      <c r="W591" s="166">
        <f t="shared" si="235"/>
        <v>20</v>
      </c>
      <c r="X591" s="167">
        <f t="shared" si="237"/>
        <v>550</v>
      </c>
      <c r="Y591" s="167">
        <f t="shared" si="225"/>
        <v>1</v>
      </c>
      <c r="Z591" s="168">
        <f t="shared" si="226"/>
        <v>1.3556949999999999</v>
      </c>
    </row>
    <row r="592" spans="1:26" ht="15.75" hidden="1" thickBot="1">
      <c r="A592" s="189">
        <v>13</v>
      </c>
      <c r="B592" s="190" t="s">
        <v>330</v>
      </c>
      <c r="C592" s="191" t="s">
        <v>343</v>
      </c>
      <c r="D592" s="76" t="s">
        <v>17</v>
      </c>
      <c r="E592" s="76">
        <v>20</v>
      </c>
      <c r="F592" s="261">
        <v>11500</v>
      </c>
      <c r="G592" s="259">
        <v>2</v>
      </c>
      <c r="H592" s="194">
        <f t="shared" si="222"/>
        <v>57.259626999999995</v>
      </c>
      <c r="I592" s="195" t="str">
        <f t="shared" si="223"/>
        <v xml:space="preserve"> </v>
      </c>
      <c r="J592" s="196">
        <f t="shared" si="230"/>
        <v>0</v>
      </c>
      <c r="K592" s="196">
        <f t="shared" si="224"/>
        <v>0</v>
      </c>
      <c r="L592" s="197" t="str">
        <f t="shared" si="238"/>
        <v xml:space="preserve"> </v>
      </c>
      <c r="M592" s="195"/>
      <c r="N592" s="196"/>
      <c r="O592" s="197"/>
      <c r="P592" s="194"/>
      <c r="Q592" s="166">
        <f t="shared" si="239"/>
        <v>20</v>
      </c>
      <c r="R592" s="167">
        <f t="shared" si="231"/>
        <v>500</v>
      </c>
      <c r="S592" s="167">
        <f t="shared" si="232"/>
        <v>2</v>
      </c>
      <c r="T592" s="93">
        <f t="shared" si="217"/>
        <v>2.4648999999999996</v>
      </c>
      <c r="U592" s="164" t="str">
        <f t="shared" si="229"/>
        <v xml:space="preserve"> </v>
      </c>
      <c r="V592" s="165">
        <f t="shared" si="236"/>
        <v>0</v>
      </c>
      <c r="W592" s="166">
        <f t="shared" si="235"/>
        <v>20</v>
      </c>
      <c r="X592" s="167">
        <f t="shared" si="237"/>
        <v>500</v>
      </c>
      <c r="Y592" s="167">
        <f t="shared" si="225"/>
        <v>2</v>
      </c>
      <c r="Z592" s="168">
        <f t="shared" si="226"/>
        <v>2.4648999999999996</v>
      </c>
    </row>
    <row r="593" spans="1:26" ht="15.75" hidden="1" thickBot="1">
      <c r="A593" s="189">
        <v>14</v>
      </c>
      <c r="B593" s="190" t="s">
        <v>330</v>
      </c>
      <c r="C593" s="191" t="s">
        <v>343</v>
      </c>
      <c r="D593" s="76" t="s">
        <v>17</v>
      </c>
      <c r="E593" s="76">
        <v>20</v>
      </c>
      <c r="F593" s="261">
        <v>11790</v>
      </c>
      <c r="G593" s="259">
        <v>2</v>
      </c>
      <c r="H593" s="194">
        <f t="shared" si="222"/>
        <v>58.703565419999997</v>
      </c>
      <c r="I593" s="195" t="str">
        <f t="shared" si="223"/>
        <v xml:space="preserve"> </v>
      </c>
      <c r="J593" s="196">
        <f t="shared" si="230"/>
        <v>0</v>
      </c>
      <c r="K593" s="196">
        <f t="shared" si="224"/>
        <v>0</v>
      </c>
      <c r="L593" s="197" t="str">
        <f t="shared" si="238"/>
        <v xml:space="preserve"> </v>
      </c>
      <c r="M593" s="195"/>
      <c r="N593" s="196"/>
      <c r="O593" s="197"/>
      <c r="P593" s="194"/>
      <c r="Q593" s="166">
        <f t="shared" si="239"/>
        <v>20</v>
      </c>
      <c r="R593" s="167">
        <f t="shared" si="231"/>
        <v>210</v>
      </c>
      <c r="S593" s="167">
        <f t="shared" si="232"/>
        <v>2</v>
      </c>
      <c r="T593" s="93">
        <f t="shared" si="217"/>
        <v>1.035258</v>
      </c>
      <c r="U593" s="164" t="str">
        <f t="shared" si="229"/>
        <v xml:space="preserve"> </v>
      </c>
      <c r="V593" s="165">
        <f t="shared" si="236"/>
        <v>0</v>
      </c>
      <c r="W593" s="166">
        <f t="shared" si="235"/>
        <v>20</v>
      </c>
      <c r="X593" s="167">
        <f t="shared" si="237"/>
        <v>210</v>
      </c>
      <c r="Y593" s="167">
        <f t="shared" si="225"/>
        <v>2</v>
      </c>
      <c r="Z593" s="168">
        <f t="shared" si="226"/>
        <v>1.035258</v>
      </c>
    </row>
    <row r="594" spans="1:26" ht="15.75" hidden="1" thickBot="1">
      <c r="A594" s="189">
        <v>15</v>
      </c>
      <c r="B594" s="190" t="s">
        <v>330</v>
      </c>
      <c r="C594" s="191" t="s">
        <v>343</v>
      </c>
      <c r="D594" s="76" t="s">
        <v>17</v>
      </c>
      <c r="E594" s="76">
        <v>20</v>
      </c>
      <c r="F594" s="261">
        <v>5240</v>
      </c>
      <c r="G594" s="259">
        <v>1</v>
      </c>
      <c r="H594" s="194">
        <f t="shared" si="222"/>
        <v>13.045236759999998</v>
      </c>
      <c r="I594" s="195">
        <f t="shared" si="223"/>
        <v>20</v>
      </c>
      <c r="J594" s="273">
        <f t="shared" si="230"/>
        <v>6760</v>
      </c>
      <c r="K594" s="196">
        <f t="shared" si="224"/>
        <v>1</v>
      </c>
      <c r="L594" s="197">
        <f t="shared" si="238"/>
        <v>16.662723999999997</v>
      </c>
      <c r="M594" s="195"/>
      <c r="N594" s="196"/>
      <c r="O594" s="197"/>
      <c r="P594" s="194"/>
      <c r="Q594" s="166" t="str">
        <f t="shared" si="239"/>
        <v xml:space="preserve"> </v>
      </c>
      <c r="R594" s="167">
        <f t="shared" si="231"/>
        <v>0</v>
      </c>
      <c r="S594" s="167">
        <f t="shared" si="232"/>
        <v>0</v>
      </c>
      <c r="T594" s="93" t="str">
        <f t="shared" si="217"/>
        <v xml:space="preserve"> </v>
      </c>
      <c r="U594" s="164">
        <f t="shared" si="229"/>
        <v>20</v>
      </c>
      <c r="V594" s="165">
        <f t="shared" si="236"/>
        <v>11</v>
      </c>
      <c r="W594" s="166">
        <f t="shared" si="235"/>
        <v>20</v>
      </c>
      <c r="X594" s="167">
        <f t="shared" si="237"/>
        <v>160</v>
      </c>
      <c r="Y594" s="167">
        <f t="shared" si="225"/>
        <v>1</v>
      </c>
      <c r="Z594" s="168">
        <f t="shared" si="226"/>
        <v>0.39438399999999996</v>
      </c>
    </row>
    <row r="595" spans="1:26" ht="15.75" hidden="1" thickBot="1">
      <c r="A595" s="189">
        <v>16</v>
      </c>
      <c r="B595" s="190" t="s">
        <v>330</v>
      </c>
      <c r="C595" s="191" t="s">
        <v>343</v>
      </c>
      <c r="D595" s="76" t="s">
        <v>17</v>
      </c>
      <c r="E595" s="76">
        <v>20</v>
      </c>
      <c r="F595" s="261">
        <v>5600</v>
      </c>
      <c r="G595" s="259">
        <v>1</v>
      </c>
      <c r="H595" s="194">
        <f t="shared" si="222"/>
        <v>13.941474399999999</v>
      </c>
      <c r="I595" s="195">
        <f t="shared" si="223"/>
        <v>20</v>
      </c>
      <c r="J595" s="273">
        <f t="shared" si="230"/>
        <v>6400</v>
      </c>
      <c r="K595" s="196">
        <f t="shared" si="224"/>
        <v>1</v>
      </c>
      <c r="L595" s="197">
        <f t="shared" si="238"/>
        <v>15.775359999999999</v>
      </c>
      <c r="M595" s="195"/>
      <c r="N595" s="196"/>
      <c r="O595" s="197"/>
      <c r="P595" s="194"/>
      <c r="Q595" s="166"/>
      <c r="R595" s="167">
        <f t="shared" si="231"/>
        <v>0</v>
      </c>
      <c r="S595" s="167">
        <f t="shared" si="232"/>
        <v>0</v>
      </c>
      <c r="T595" s="93" t="str">
        <f t="shared" si="217"/>
        <v xml:space="preserve"> </v>
      </c>
      <c r="U595" s="164">
        <f t="shared" si="229"/>
        <v>20</v>
      </c>
      <c r="V595" s="165">
        <f t="shared" si="236"/>
        <v>10</v>
      </c>
      <c r="W595" s="166">
        <f t="shared" si="235"/>
        <v>20</v>
      </c>
      <c r="X595" s="167">
        <f t="shared" si="237"/>
        <v>400</v>
      </c>
      <c r="Y595" s="167">
        <f t="shared" si="225"/>
        <v>1</v>
      </c>
      <c r="Z595" s="168">
        <f t="shared" si="226"/>
        <v>0.98595999999999995</v>
      </c>
    </row>
    <row r="596" spans="1:26" s="282" customFormat="1" ht="15.75" hidden="1" thickBot="1">
      <c r="A596" s="274">
        <v>17</v>
      </c>
      <c r="B596" s="275" t="s">
        <v>330</v>
      </c>
      <c r="C596" s="191" t="s">
        <v>343</v>
      </c>
      <c r="D596" s="76" t="s">
        <v>17</v>
      </c>
      <c r="E596" s="276">
        <v>20</v>
      </c>
      <c r="F596" s="277">
        <v>6160</v>
      </c>
      <c r="G596" s="270">
        <v>1</v>
      </c>
      <c r="H596" s="194">
        <f t="shared" si="222"/>
        <v>15.33562184</v>
      </c>
      <c r="I596" s="278"/>
      <c r="J596" s="273"/>
      <c r="K596" s="273"/>
      <c r="L596" s="279"/>
      <c r="M596" s="278">
        <v>20</v>
      </c>
      <c r="N596" s="273">
        <v>6160</v>
      </c>
      <c r="O596" s="279">
        <v>1</v>
      </c>
      <c r="P596" s="280"/>
      <c r="Q596" s="278">
        <v>20</v>
      </c>
      <c r="R596" s="273">
        <f>J595-N596</f>
        <v>240</v>
      </c>
      <c r="S596" s="273">
        <f t="shared" si="232"/>
        <v>1</v>
      </c>
      <c r="T596" s="281">
        <f t="shared" si="217"/>
        <v>0.59157599999999999</v>
      </c>
      <c r="U596" s="278" t="str">
        <f t="shared" si="229"/>
        <v xml:space="preserve"> </v>
      </c>
      <c r="V596" s="273">
        <f t="shared" si="236"/>
        <v>0</v>
      </c>
      <c r="W596" s="278">
        <f t="shared" si="235"/>
        <v>20</v>
      </c>
      <c r="X596" s="273">
        <f t="shared" si="237"/>
        <v>240</v>
      </c>
      <c r="Y596" s="273">
        <f t="shared" si="225"/>
        <v>1</v>
      </c>
      <c r="Z596" s="279">
        <f t="shared" si="226"/>
        <v>0.59157599999999999</v>
      </c>
    </row>
    <row r="597" spans="1:26" s="282" customFormat="1" ht="15.75" hidden="1" thickBot="1">
      <c r="A597" s="274">
        <v>18</v>
      </c>
      <c r="B597" s="275" t="s">
        <v>330</v>
      </c>
      <c r="C597" s="191" t="s">
        <v>343</v>
      </c>
      <c r="D597" s="76" t="s">
        <v>17</v>
      </c>
      <c r="E597" s="276">
        <v>20</v>
      </c>
      <c r="F597" s="277">
        <v>6600</v>
      </c>
      <c r="G597" s="270">
        <v>1</v>
      </c>
      <c r="H597" s="194">
        <f t="shared" si="222"/>
        <v>16.431023399999997</v>
      </c>
      <c r="I597" s="278"/>
      <c r="J597" s="273"/>
      <c r="K597" s="273"/>
      <c r="L597" s="279"/>
      <c r="M597" s="278">
        <v>20</v>
      </c>
      <c r="N597" s="273">
        <v>6600</v>
      </c>
      <c r="O597" s="279">
        <v>1</v>
      </c>
      <c r="P597" s="280"/>
      <c r="Q597" s="278">
        <v>20</v>
      </c>
      <c r="R597" s="273">
        <f>J594-N597</f>
        <v>160</v>
      </c>
      <c r="S597" s="273">
        <f t="shared" si="232"/>
        <v>1</v>
      </c>
      <c r="T597" s="281">
        <f t="shared" si="217"/>
        <v>0.39438399999999996</v>
      </c>
      <c r="U597" s="278" t="str">
        <f t="shared" si="229"/>
        <v xml:space="preserve"> </v>
      </c>
      <c r="V597" s="273">
        <f t="shared" si="236"/>
        <v>0</v>
      </c>
      <c r="W597" s="278">
        <f t="shared" si="235"/>
        <v>20</v>
      </c>
      <c r="X597" s="273">
        <f t="shared" si="237"/>
        <v>160</v>
      </c>
      <c r="Y597" s="273">
        <f t="shared" si="225"/>
        <v>1</v>
      </c>
      <c r="Z597" s="279">
        <f t="shared" si="226"/>
        <v>0.39438399999999996</v>
      </c>
    </row>
    <row r="598" spans="1:26" ht="15.75" hidden="1" thickBot="1">
      <c r="A598" s="189">
        <v>19</v>
      </c>
      <c r="B598" s="190" t="s">
        <v>330</v>
      </c>
      <c r="C598" s="191" t="s">
        <v>343</v>
      </c>
      <c r="D598" s="76" t="s">
        <v>17</v>
      </c>
      <c r="E598" s="76">
        <v>20</v>
      </c>
      <c r="F598" s="261">
        <v>9250</v>
      </c>
      <c r="G598" s="259">
        <v>1</v>
      </c>
      <c r="H598" s="194">
        <f t="shared" si="222"/>
        <v>23.028328249999998</v>
      </c>
      <c r="I598" s="195">
        <f t="shared" si="223"/>
        <v>20</v>
      </c>
      <c r="J598" s="196">
        <f t="shared" si="230"/>
        <v>2750</v>
      </c>
      <c r="K598" s="196">
        <f t="shared" si="224"/>
        <v>1</v>
      </c>
      <c r="L598" s="197">
        <f>IF(J598&gt;0,$E598*$E598*J598*3.14/4*0.00000785*K598," ")</f>
        <v>6.7784749999999994</v>
      </c>
      <c r="M598" s="195"/>
      <c r="N598" s="196"/>
      <c r="O598" s="197"/>
      <c r="P598" s="194"/>
      <c r="Q598" s="166" t="str">
        <f>IF(R598&gt;0,E598," ")</f>
        <v xml:space="preserve"> </v>
      </c>
      <c r="R598" s="167">
        <f t="shared" si="231"/>
        <v>0</v>
      </c>
      <c r="S598" s="167">
        <f t="shared" si="232"/>
        <v>0</v>
      </c>
      <c r="T598" s="93" t="str">
        <f t="shared" si="217"/>
        <v xml:space="preserve"> </v>
      </c>
      <c r="U598" s="164">
        <f t="shared" si="229"/>
        <v>20</v>
      </c>
      <c r="V598" s="165">
        <f t="shared" si="236"/>
        <v>4</v>
      </c>
      <c r="W598" s="166">
        <f t="shared" si="235"/>
        <v>20</v>
      </c>
      <c r="X598" s="167">
        <f t="shared" si="237"/>
        <v>350</v>
      </c>
      <c r="Y598" s="167">
        <f t="shared" si="225"/>
        <v>1</v>
      </c>
      <c r="Z598" s="168">
        <f t="shared" si="226"/>
        <v>0.8627149999999999</v>
      </c>
    </row>
    <row r="599" spans="1:26" ht="15.75" hidden="1" thickBot="1">
      <c r="A599" s="189">
        <v>20</v>
      </c>
      <c r="B599" s="190" t="s">
        <v>330</v>
      </c>
      <c r="C599" s="191" t="s">
        <v>343</v>
      </c>
      <c r="D599" s="76" t="s">
        <v>17</v>
      </c>
      <c r="E599" s="76">
        <v>20</v>
      </c>
      <c r="F599" s="261">
        <v>9500</v>
      </c>
      <c r="G599" s="259">
        <v>2</v>
      </c>
      <c r="H599" s="194">
        <f t="shared" si="222"/>
        <v>47.301430999999994</v>
      </c>
      <c r="I599" s="195">
        <f t="shared" si="223"/>
        <v>20</v>
      </c>
      <c r="J599" s="196">
        <f t="shared" si="230"/>
        <v>2500</v>
      </c>
      <c r="K599" s="196">
        <f t="shared" si="224"/>
        <v>2</v>
      </c>
      <c r="L599" s="197">
        <f>IF(J599&gt;0,$E599*$E599*J599*3.14/4*0.00000785*K599," ")</f>
        <v>12.324499999999999</v>
      </c>
      <c r="M599" s="195"/>
      <c r="N599" s="196"/>
      <c r="O599" s="197"/>
      <c r="P599" s="194"/>
      <c r="Q599" s="166" t="str">
        <f>IF(R599&gt;0,E599," ")</f>
        <v xml:space="preserve"> </v>
      </c>
      <c r="R599" s="167">
        <f t="shared" si="231"/>
        <v>0</v>
      </c>
      <c r="S599" s="167">
        <f t="shared" si="232"/>
        <v>0</v>
      </c>
      <c r="T599" s="93" t="str">
        <f t="shared" si="217"/>
        <v xml:space="preserve"> </v>
      </c>
      <c r="U599" s="164">
        <f t="shared" si="229"/>
        <v>20</v>
      </c>
      <c r="V599" s="165">
        <f t="shared" si="236"/>
        <v>8</v>
      </c>
      <c r="W599" s="166">
        <f t="shared" si="235"/>
        <v>20</v>
      </c>
      <c r="X599" s="167">
        <f t="shared" si="237"/>
        <v>100</v>
      </c>
      <c r="Y599" s="167">
        <f t="shared" si="225"/>
        <v>2</v>
      </c>
      <c r="Z599" s="168">
        <f t="shared" si="226"/>
        <v>0.49297999999999997</v>
      </c>
    </row>
    <row r="600" spans="1:26" ht="15.75" hidden="1" thickBot="1">
      <c r="A600" s="189">
        <v>21</v>
      </c>
      <c r="B600" s="190" t="s">
        <v>330</v>
      </c>
      <c r="C600" s="191" t="s">
        <v>343</v>
      </c>
      <c r="D600" s="76" t="s">
        <v>17</v>
      </c>
      <c r="E600" s="76">
        <v>20</v>
      </c>
      <c r="F600" s="261">
        <v>9550</v>
      </c>
      <c r="G600" s="259">
        <v>3</v>
      </c>
      <c r="H600" s="194">
        <f t="shared" si="222"/>
        <v>71.325578849999999</v>
      </c>
      <c r="I600" s="195">
        <f t="shared" si="223"/>
        <v>20</v>
      </c>
      <c r="J600" s="196">
        <f t="shared" si="230"/>
        <v>2450</v>
      </c>
      <c r="K600" s="196">
        <f t="shared" si="224"/>
        <v>3</v>
      </c>
      <c r="L600" s="197">
        <f>IF(J600&gt;0,$E600*$E600*J600*3.14/4*0.00000785*K600," ")</f>
        <v>18.117014999999999</v>
      </c>
      <c r="M600" s="195"/>
      <c r="N600" s="196"/>
      <c r="O600" s="197"/>
      <c r="P600" s="194"/>
      <c r="Q600" s="166" t="str">
        <f>IF(R600&gt;0,E600," ")</f>
        <v xml:space="preserve"> </v>
      </c>
      <c r="R600" s="167">
        <f t="shared" si="231"/>
        <v>0</v>
      </c>
      <c r="S600" s="167">
        <f t="shared" si="232"/>
        <v>0</v>
      </c>
      <c r="T600" s="93" t="str">
        <f t="shared" si="217"/>
        <v xml:space="preserve"> </v>
      </c>
      <c r="U600" s="164">
        <f t="shared" si="229"/>
        <v>20</v>
      </c>
      <c r="V600" s="165">
        <f t="shared" si="236"/>
        <v>12</v>
      </c>
      <c r="W600" s="166">
        <f t="shared" si="235"/>
        <v>20</v>
      </c>
      <c r="X600" s="167">
        <f t="shared" si="237"/>
        <v>50</v>
      </c>
      <c r="Y600" s="167">
        <f t="shared" si="225"/>
        <v>3</v>
      </c>
      <c r="Z600" s="168">
        <f t="shared" si="226"/>
        <v>0.36973499999999998</v>
      </c>
    </row>
    <row r="601" spans="1:26" ht="15.75" hidden="1" thickBot="1">
      <c r="A601" s="189">
        <v>22</v>
      </c>
      <c r="B601" s="190" t="s">
        <v>330</v>
      </c>
      <c r="C601" s="191" t="s">
        <v>343</v>
      </c>
      <c r="D601" s="76" t="s">
        <v>17</v>
      </c>
      <c r="E601" s="76">
        <v>20</v>
      </c>
      <c r="F601" s="261">
        <v>9600</v>
      </c>
      <c r="G601" s="259">
        <v>2</v>
      </c>
      <c r="H601" s="194">
        <f t="shared" si="222"/>
        <v>47.799340799999996</v>
      </c>
      <c r="I601" s="195">
        <f t="shared" si="223"/>
        <v>20</v>
      </c>
      <c r="J601" s="196">
        <f t="shared" si="230"/>
        <v>2400</v>
      </c>
      <c r="K601" s="196">
        <f t="shared" si="224"/>
        <v>2</v>
      </c>
      <c r="L601" s="197">
        <f>IF(J601&gt;0,$E601*$E601*J601*3.14/4*0.00000785*K601," ")</f>
        <v>11.831519999999999</v>
      </c>
      <c r="M601" s="195"/>
      <c r="N601" s="196"/>
      <c r="O601" s="197"/>
      <c r="P601" s="194"/>
      <c r="Q601" s="166" t="str">
        <f>IF(R601&gt;0,E601," ")</f>
        <v xml:space="preserve"> </v>
      </c>
      <c r="R601" s="167">
        <f t="shared" si="231"/>
        <v>0</v>
      </c>
      <c r="S601" s="167">
        <f t="shared" si="232"/>
        <v>0</v>
      </c>
      <c r="T601" s="93" t="str">
        <f t="shared" si="217"/>
        <v xml:space="preserve"> </v>
      </c>
      <c r="U601" s="164">
        <f t="shared" si="229"/>
        <v>20</v>
      </c>
      <c r="V601" s="165">
        <f t="shared" si="236"/>
        <v>8</v>
      </c>
      <c r="W601" s="166" t="str">
        <f t="shared" si="235"/>
        <v xml:space="preserve"> </v>
      </c>
      <c r="X601" s="167">
        <f t="shared" si="237"/>
        <v>0</v>
      </c>
      <c r="Y601" s="167">
        <f t="shared" si="225"/>
        <v>0</v>
      </c>
      <c r="Z601" s="168" t="str">
        <f t="shared" si="226"/>
        <v xml:space="preserve"> </v>
      </c>
    </row>
    <row r="602" spans="1:26" ht="15.75" hidden="1" thickBot="1">
      <c r="A602" s="189">
        <v>23</v>
      </c>
      <c r="B602" s="190" t="s">
        <v>330</v>
      </c>
      <c r="C602" s="191" t="s">
        <v>343</v>
      </c>
      <c r="D602" s="76" t="s">
        <v>17</v>
      </c>
      <c r="E602" s="76">
        <v>20</v>
      </c>
      <c r="F602" s="261">
        <v>9650</v>
      </c>
      <c r="G602" s="259">
        <v>1</v>
      </c>
      <c r="H602" s="194">
        <f t="shared" si="222"/>
        <v>24.024147849999999</v>
      </c>
      <c r="I602" s="195">
        <f t="shared" si="223"/>
        <v>20</v>
      </c>
      <c r="J602" s="196">
        <f t="shared" si="230"/>
        <v>2350</v>
      </c>
      <c r="K602" s="196">
        <f t="shared" si="224"/>
        <v>1</v>
      </c>
      <c r="L602" s="197">
        <f>IF(J602&gt;0,$E602*$E602*J602*3.14/4*0.00000785*K602," ")</f>
        <v>5.7925149999999999</v>
      </c>
      <c r="M602" s="195"/>
      <c r="N602" s="196"/>
      <c r="O602" s="197"/>
      <c r="P602" s="194"/>
      <c r="Q602" s="166" t="str">
        <f>IF(R602&gt;0,E602," ")</f>
        <v xml:space="preserve"> </v>
      </c>
      <c r="R602" s="167">
        <f t="shared" si="231"/>
        <v>0</v>
      </c>
      <c r="S602" s="167">
        <f t="shared" si="232"/>
        <v>0</v>
      </c>
      <c r="T602" s="93" t="str">
        <f t="shared" si="217"/>
        <v xml:space="preserve"> </v>
      </c>
      <c r="U602" s="164">
        <f t="shared" si="229"/>
        <v>20</v>
      </c>
      <c r="V602" s="165">
        <f t="shared" si="236"/>
        <v>3</v>
      </c>
      <c r="W602" s="166">
        <f t="shared" si="235"/>
        <v>20</v>
      </c>
      <c r="X602" s="167">
        <f t="shared" si="237"/>
        <v>550</v>
      </c>
      <c r="Y602" s="167">
        <f t="shared" si="225"/>
        <v>1</v>
      </c>
      <c r="Z602" s="168">
        <f t="shared" si="226"/>
        <v>1.3556949999999999</v>
      </c>
    </row>
    <row r="603" spans="1:26" s="282" customFormat="1" ht="15.75" hidden="1" thickBot="1">
      <c r="A603" s="274">
        <v>24</v>
      </c>
      <c r="B603" s="275" t="s">
        <v>330</v>
      </c>
      <c r="C603" s="191" t="s">
        <v>343</v>
      </c>
      <c r="D603" s="76" t="s">
        <v>17</v>
      </c>
      <c r="E603" s="276">
        <v>20</v>
      </c>
      <c r="F603" s="277">
        <v>2850</v>
      </c>
      <c r="G603" s="270">
        <v>2</v>
      </c>
      <c r="H603" s="194">
        <f t="shared" si="222"/>
        <v>14.190429299999998</v>
      </c>
      <c r="I603" s="278"/>
      <c r="J603" s="273"/>
      <c r="K603" s="273"/>
      <c r="L603" s="279"/>
      <c r="M603" s="276">
        <v>20</v>
      </c>
      <c r="N603" s="273">
        <v>2850</v>
      </c>
      <c r="O603" s="279">
        <v>2</v>
      </c>
      <c r="P603" s="280"/>
      <c r="Q603" s="278">
        <v>20</v>
      </c>
      <c r="R603" s="273">
        <f>J144-N603</f>
        <v>150</v>
      </c>
      <c r="S603" s="273">
        <f t="shared" si="232"/>
        <v>2</v>
      </c>
      <c r="T603" s="281">
        <f t="shared" si="217"/>
        <v>0.73946999999999996</v>
      </c>
      <c r="U603" s="278" t="str">
        <f t="shared" si="229"/>
        <v xml:space="preserve"> </v>
      </c>
      <c r="V603" s="273">
        <f t="shared" si="236"/>
        <v>0</v>
      </c>
      <c r="W603" s="278">
        <f t="shared" si="235"/>
        <v>20</v>
      </c>
      <c r="X603" s="273">
        <f t="shared" si="237"/>
        <v>150</v>
      </c>
      <c r="Y603" s="273">
        <f t="shared" si="225"/>
        <v>2</v>
      </c>
      <c r="Z603" s="279">
        <f t="shared" si="226"/>
        <v>0.73946999999999996</v>
      </c>
    </row>
    <row r="604" spans="1:26" s="282" customFormat="1" ht="15.75" hidden="1" thickBot="1">
      <c r="A604" s="274">
        <v>25</v>
      </c>
      <c r="B604" s="275" t="s">
        <v>330</v>
      </c>
      <c r="C604" s="191" t="s">
        <v>343</v>
      </c>
      <c r="D604" s="76" t="s">
        <v>17</v>
      </c>
      <c r="E604" s="276">
        <v>20</v>
      </c>
      <c r="F604" s="277">
        <v>2900</v>
      </c>
      <c r="G604" s="270">
        <v>3</v>
      </c>
      <c r="H604" s="194">
        <f t="shared" si="222"/>
        <v>21.659076299999999</v>
      </c>
      <c r="I604" s="278"/>
      <c r="J604" s="273"/>
      <c r="K604" s="273"/>
      <c r="L604" s="279"/>
      <c r="M604" s="276">
        <v>20</v>
      </c>
      <c r="N604" s="273">
        <v>2900</v>
      </c>
      <c r="O604" s="279">
        <v>3</v>
      </c>
      <c r="P604" s="280"/>
      <c r="Q604" s="278">
        <v>20</v>
      </c>
      <c r="R604" s="273">
        <f>J146-N604</f>
        <v>100</v>
      </c>
      <c r="S604" s="273">
        <f t="shared" si="232"/>
        <v>3</v>
      </c>
      <c r="T604" s="281">
        <f t="shared" si="217"/>
        <v>0.73946999999999996</v>
      </c>
      <c r="U604" s="278" t="str">
        <f t="shared" si="229"/>
        <v xml:space="preserve"> </v>
      </c>
      <c r="V604" s="273">
        <f t="shared" si="236"/>
        <v>0</v>
      </c>
      <c r="W604" s="278">
        <f t="shared" si="235"/>
        <v>20</v>
      </c>
      <c r="X604" s="273">
        <f t="shared" si="237"/>
        <v>100</v>
      </c>
      <c r="Y604" s="273">
        <f t="shared" si="225"/>
        <v>3</v>
      </c>
      <c r="Z604" s="279">
        <f t="shared" si="226"/>
        <v>0.73946999999999996</v>
      </c>
    </row>
    <row r="605" spans="1:26" s="282" customFormat="1" ht="15.75" hidden="1" thickBot="1">
      <c r="A605" s="274">
        <v>26</v>
      </c>
      <c r="B605" s="275" t="s">
        <v>330</v>
      </c>
      <c r="C605" s="191" t="s">
        <v>343</v>
      </c>
      <c r="D605" s="76" t="s">
        <v>17</v>
      </c>
      <c r="E605" s="276">
        <v>20</v>
      </c>
      <c r="F605" s="277">
        <v>2950</v>
      </c>
      <c r="G605" s="270">
        <v>4</v>
      </c>
      <c r="H605" s="194">
        <f t="shared" si="222"/>
        <v>29.376678199999997</v>
      </c>
      <c r="I605" s="278"/>
      <c r="J605" s="273"/>
      <c r="K605" s="273"/>
      <c r="L605" s="279"/>
      <c r="M605" s="276">
        <v>20</v>
      </c>
      <c r="N605" s="273">
        <v>2950</v>
      </c>
      <c r="O605" s="279">
        <v>4</v>
      </c>
      <c r="P605" s="280"/>
      <c r="Q605" s="278">
        <v>20</v>
      </c>
      <c r="R605" s="273">
        <f>J147-N605</f>
        <v>50</v>
      </c>
      <c r="S605" s="273">
        <f t="shared" si="232"/>
        <v>4</v>
      </c>
      <c r="T605" s="281">
        <f t="shared" si="217"/>
        <v>0.49297999999999997</v>
      </c>
      <c r="U605" s="278" t="str">
        <f t="shared" si="229"/>
        <v xml:space="preserve"> </v>
      </c>
      <c r="V605" s="273">
        <f t="shared" si="236"/>
        <v>0</v>
      </c>
      <c r="W605" s="278">
        <f t="shared" si="235"/>
        <v>20</v>
      </c>
      <c r="X605" s="273">
        <f t="shared" si="237"/>
        <v>50</v>
      </c>
      <c r="Y605" s="273">
        <f t="shared" si="225"/>
        <v>4</v>
      </c>
      <c r="Z605" s="279">
        <f t="shared" si="226"/>
        <v>0.49297999999999997</v>
      </c>
    </row>
    <row r="606" spans="1:26" s="282" customFormat="1" ht="15.75" hidden="1" thickBot="1">
      <c r="A606" s="274">
        <v>27</v>
      </c>
      <c r="B606" s="275" t="s">
        <v>330</v>
      </c>
      <c r="C606" s="191" t="s">
        <v>343</v>
      </c>
      <c r="D606" s="76" t="s">
        <v>17</v>
      </c>
      <c r="E606" s="276">
        <v>20</v>
      </c>
      <c r="F606" s="277">
        <v>3000</v>
      </c>
      <c r="G606" s="270">
        <v>2</v>
      </c>
      <c r="H606" s="194">
        <f t="shared" si="222"/>
        <v>14.937294</v>
      </c>
      <c r="I606" s="278"/>
      <c r="J606" s="273"/>
      <c r="K606" s="273"/>
      <c r="L606" s="279"/>
      <c r="M606" s="276">
        <v>20</v>
      </c>
      <c r="N606" s="273">
        <v>3000</v>
      </c>
      <c r="O606" s="279">
        <v>2</v>
      </c>
      <c r="P606" s="280"/>
      <c r="Q606" s="278">
        <v>20</v>
      </c>
      <c r="R606" s="273">
        <f>J244-N606</f>
        <v>50</v>
      </c>
      <c r="S606" s="273">
        <f t="shared" si="232"/>
        <v>2</v>
      </c>
      <c r="T606" s="281">
        <f t="shared" ref="T606:T672" si="240">IF(R606&gt;0,$E606*$E606*R606*3.14/4*0.00000785*S606," ")</f>
        <v>0.24648999999999999</v>
      </c>
      <c r="U606" s="278" t="str">
        <f t="shared" si="229"/>
        <v xml:space="preserve"> </v>
      </c>
      <c r="V606" s="273">
        <f t="shared" si="236"/>
        <v>0</v>
      </c>
      <c r="W606" s="278">
        <f t="shared" si="235"/>
        <v>20</v>
      </c>
      <c r="X606" s="273">
        <f t="shared" si="237"/>
        <v>50</v>
      </c>
      <c r="Y606" s="273">
        <f t="shared" si="225"/>
        <v>2</v>
      </c>
      <c r="Z606" s="279">
        <f t="shared" si="226"/>
        <v>0.24648999999999999</v>
      </c>
    </row>
    <row r="607" spans="1:26" s="282" customFormat="1" ht="15.75" hidden="1" thickBot="1">
      <c r="A607" s="274">
        <v>27</v>
      </c>
      <c r="B607" s="275" t="s">
        <v>330</v>
      </c>
      <c r="C607" s="191"/>
      <c r="D607" s="76"/>
      <c r="E607" s="276">
        <v>20</v>
      </c>
      <c r="F607" s="277">
        <v>3000</v>
      </c>
      <c r="G607" s="270">
        <v>6</v>
      </c>
      <c r="H607" s="194">
        <f t="shared" si="222"/>
        <v>44.811881999999997</v>
      </c>
      <c r="I607" s="278"/>
      <c r="J607" s="273"/>
      <c r="K607" s="273"/>
      <c r="L607" s="279"/>
      <c r="M607" s="278">
        <v>20</v>
      </c>
      <c r="N607" s="273">
        <v>3000</v>
      </c>
      <c r="O607" s="279">
        <v>6</v>
      </c>
      <c r="P607" s="280"/>
      <c r="Q607" s="278"/>
      <c r="R607" s="273"/>
      <c r="S607" s="273"/>
      <c r="T607" s="281"/>
      <c r="U607" s="278"/>
      <c r="V607" s="273"/>
      <c r="W607" s="278"/>
      <c r="X607" s="273">
        <v>0</v>
      </c>
      <c r="Y607" s="273">
        <v>0</v>
      </c>
      <c r="Z607" s="279"/>
    </row>
    <row r="608" spans="1:26" ht="15.75" hidden="1" thickBot="1">
      <c r="A608" s="189">
        <v>28</v>
      </c>
      <c r="B608" s="190" t="s">
        <v>330</v>
      </c>
      <c r="C608" s="191" t="s">
        <v>343</v>
      </c>
      <c r="D608" s="76" t="s">
        <v>17</v>
      </c>
      <c r="E608" s="76">
        <v>20</v>
      </c>
      <c r="F608" s="261">
        <v>4200</v>
      </c>
      <c r="G608" s="259">
        <v>2</v>
      </c>
      <c r="H608" s="194">
        <f t="shared" si="222"/>
        <v>20.912211599999999</v>
      </c>
      <c r="I608" s="195">
        <f t="shared" si="223"/>
        <v>20</v>
      </c>
      <c r="J608" s="196">
        <f t="shared" si="230"/>
        <v>7800</v>
      </c>
      <c r="K608" s="196">
        <f t="shared" si="224"/>
        <v>2</v>
      </c>
      <c r="L608" s="197">
        <f t="shared" ref="L608:L625" si="241">IF(J608&gt;0,$E608*$E608*J608*3.14/4*0.00000785*K608," ")</f>
        <v>38.452439999999996</v>
      </c>
      <c r="M608" s="195"/>
      <c r="N608" s="196"/>
      <c r="O608" s="197"/>
      <c r="P608" s="194"/>
      <c r="Q608" s="166" t="str">
        <f t="shared" ref="Q608:Q625" si="242">IF(R608&gt;0,E608," ")</f>
        <v xml:space="preserve"> </v>
      </c>
      <c r="R608" s="167">
        <f t="shared" si="231"/>
        <v>0</v>
      </c>
      <c r="S608" s="167">
        <f t="shared" ref="S608:S639" si="243">IF(R608&gt;0,G608,0)</f>
        <v>0</v>
      </c>
      <c r="T608" s="93" t="str">
        <f t="shared" si="240"/>
        <v xml:space="preserve"> </v>
      </c>
      <c r="U608" s="164">
        <f t="shared" si="229"/>
        <v>20</v>
      </c>
      <c r="V608" s="165">
        <f t="shared" ref="V608:V625" si="244">IF($E608=25,IF(J608&gt;0, INT(J608/787)*K608,0),IF($E608=20,IF(J608&gt;0, INT(J608/600)*K608,0),IF($E608=16,IF(J608&gt;0, INT(J608/475)*K608,0),0)))</f>
        <v>26</v>
      </c>
      <c r="W608" s="166" t="str">
        <f t="shared" ref="W608:W625" si="245">IF(X608&gt;0,E608," ")</f>
        <v xml:space="preserve"> </v>
      </c>
      <c r="X608" s="167">
        <f t="shared" ref="X608:X625" si="246">IF(R608&gt;0,R608,IF(U608=25,J608-((V608/K608)*787),IF(U608=20,J608-((V608/K608)*600),IF(U608=16,J608-((V608/K608)*475),0))))</f>
        <v>0</v>
      </c>
      <c r="Y608" s="167">
        <f t="shared" si="225"/>
        <v>0</v>
      </c>
      <c r="Z608" s="168" t="str">
        <f t="shared" si="226"/>
        <v xml:space="preserve"> </v>
      </c>
    </row>
    <row r="609" spans="1:26" ht="15.75" hidden="1" thickBot="1">
      <c r="A609" s="189">
        <v>29</v>
      </c>
      <c r="B609" s="190" t="s">
        <v>330</v>
      </c>
      <c r="C609" s="191" t="s">
        <v>343</v>
      </c>
      <c r="D609" s="76" t="s">
        <v>17</v>
      </c>
      <c r="E609" s="76">
        <v>20</v>
      </c>
      <c r="F609" s="261">
        <v>9000</v>
      </c>
      <c r="G609" s="259">
        <v>19</v>
      </c>
      <c r="H609" s="194">
        <f t="shared" si="222"/>
        <v>425.71287899999999</v>
      </c>
      <c r="I609" s="195">
        <f t="shared" si="223"/>
        <v>20</v>
      </c>
      <c r="J609" s="196">
        <f t="shared" si="230"/>
        <v>3000</v>
      </c>
      <c r="K609" s="196">
        <f t="shared" si="224"/>
        <v>19</v>
      </c>
      <c r="L609" s="197">
        <f t="shared" si="241"/>
        <v>140.49929999999998</v>
      </c>
      <c r="M609" s="195"/>
      <c r="N609" s="196"/>
      <c r="O609" s="197"/>
      <c r="P609" s="194"/>
      <c r="Q609" s="166" t="str">
        <f t="shared" si="242"/>
        <v xml:space="preserve"> </v>
      </c>
      <c r="R609" s="167">
        <f t="shared" si="231"/>
        <v>0</v>
      </c>
      <c r="S609" s="167">
        <f t="shared" si="243"/>
        <v>0</v>
      </c>
      <c r="T609" s="93" t="str">
        <f t="shared" si="240"/>
        <v xml:space="preserve"> </v>
      </c>
      <c r="U609" s="164">
        <f t="shared" si="229"/>
        <v>20</v>
      </c>
      <c r="V609" s="165">
        <f t="shared" si="244"/>
        <v>95</v>
      </c>
      <c r="W609" s="166" t="str">
        <f t="shared" si="245"/>
        <v xml:space="preserve"> </v>
      </c>
      <c r="X609" s="167">
        <f t="shared" si="246"/>
        <v>0</v>
      </c>
      <c r="Y609" s="167">
        <f t="shared" si="225"/>
        <v>0</v>
      </c>
      <c r="Z609" s="168" t="str">
        <f t="shared" si="226"/>
        <v xml:space="preserve"> </v>
      </c>
    </row>
    <row r="610" spans="1:26" ht="15.75" hidden="1" thickBot="1">
      <c r="A610" s="189">
        <v>31</v>
      </c>
      <c r="B610" s="190" t="s">
        <v>330</v>
      </c>
      <c r="C610" s="191" t="s">
        <v>343</v>
      </c>
      <c r="D610" s="76" t="s">
        <v>17</v>
      </c>
      <c r="E610" s="76">
        <v>25</v>
      </c>
      <c r="F610" s="261">
        <v>10300</v>
      </c>
      <c r="G610" s="259">
        <v>8</v>
      </c>
      <c r="H610" s="194">
        <f t="shared" si="222"/>
        <v>320.52943374999995</v>
      </c>
      <c r="I610" s="195">
        <f t="shared" si="223"/>
        <v>25</v>
      </c>
      <c r="J610" s="196">
        <f t="shared" si="230"/>
        <v>1700</v>
      </c>
      <c r="K610" s="196">
        <f t="shared" si="224"/>
        <v>8</v>
      </c>
      <c r="L610" s="197">
        <f t="shared" si="241"/>
        <v>52.379124999999995</v>
      </c>
      <c r="M610" s="195"/>
      <c r="N610" s="196"/>
      <c r="O610" s="197"/>
      <c r="P610" s="194"/>
      <c r="Q610" s="166" t="str">
        <f t="shared" si="242"/>
        <v xml:space="preserve"> </v>
      </c>
      <c r="R610" s="167">
        <f t="shared" si="231"/>
        <v>0</v>
      </c>
      <c r="S610" s="167">
        <f t="shared" si="243"/>
        <v>0</v>
      </c>
      <c r="T610" s="93" t="str">
        <f t="shared" si="240"/>
        <v xml:space="preserve"> </v>
      </c>
      <c r="U610" s="164">
        <f t="shared" si="229"/>
        <v>25</v>
      </c>
      <c r="V610" s="165">
        <f t="shared" si="244"/>
        <v>16</v>
      </c>
      <c r="W610" s="166">
        <f t="shared" si="245"/>
        <v>25</v>
      </c>
      <c r="X610" s="167">
        <f t="shared" si="246"/>
        <v>126</v>
      </c>
      <c r="Y610" s="167">
        <f t="shared" si="225"/>
        <v>8</v>
      </c>
      <c r="Z610" s="168">
        <f t="shared" si="226"/>
        <v>3.8822174999999999</v>
      </c>
    </row>
    <row r="611" spans="1:26" ht="15.75" hidden="1" thickBot="1">
      <c r="A611" s="189">
        <v>32</v>
      </c>
      <c r="B611" s="190" t="s">
        <v>330</v>
      </c>
      <c r="C611" s="191" t="s">
        <v>343</v>
      </c>
      <c r="D611" s="76" t="s">
        <v>17</v>
      </c>
      <c r="E611" s="76">
        <v>25</v>
      </c>
      <c r="F611" s="261">
        <v>10850</v>
      </c>
      <c r="G611" s="259">
        <v>2</v>
      </c>
      <c r="H611" s="194">
        <f t="shared" si="222"/>
        <v>84.411270781249996</v>
      </c>
      <c r="I611" s="195">
        <f t="shared" si="223"/>
        <v>25</v>
      </c>
      <c r="J611" s="196">
        <f t="shared" si="230"/>
        <v>1150</v>
      </c>
      <c r="K611" s="196">
        <f t="shared" si="224"/>
        <v>2</v>
      </c>
      <c r="L611" s="197">
        <f t="shared" si="241"/>
        <v>8.8582343749999986</v>
      </c>
      <c r="M611" s="195"/>
      <c r="N611" s="196"/>
      <c r="O611" s="197"/>
      <c r="P611" s="194"/>
      <c r="Q611" s="166" t="str">
        <f t="shared" si="242"/>
        <v xml:space="preserve"> </v>
      </c>
      <c r="R611" s="167">
        <f t="shared" si="231"/>
        <v>0</v>
      </c>
      <c r="S611" s="167">
        <f t="shared" si="243"/>
        <v>0</v>
      </c>
      <c r="T611" s="93" t="str">
        <f t="shared" si="240"/>
        <v xml:space="preserve"> </v>
      </c>
      <c r="U611" s="164">
        <f t="shared" si="229"/>
        <v>25</v>
      </c>
      <c r="V611" s="165">
        <f t="shared" si="244"/>
        <v>2</v>
      </c>
      <c r="W611" s="166">
        <f t="shared" si="245"/>
        <v>25</v>
      </c>
      <c r="X611" s="167">
        <f t="shared" si="246"/>
        <v>363</v>
      </c>
      <c r="Y611" s="167">
        <f t="shared" si="225"/>
        <v>2</v>
      </c>
      <c r="Z611" s="168">
        <f t="shared" si="226"/>
        <v>2.7961209374999996</v>
      </c>
    </row>
    <row r="612" spans="1:26" ht="15.75" hidden="1" thickBot="1">
      <c r="A612" s="189">
        <v>1</v>
      </c>
      <c r="B612" s="190" t="s">
        <v>331</v>
      </c>
      <c r="C612" s="191" t="s">
        <v>344</v>
      </c>
      <c r="D612" s="76" t="s">
        <v>17</v>
      </c>
      <c r="E612" s="76">
        <v>12</v>
      </c>
      <c r="F612" s="255">
        <v>1100</v>
      </c>
      <c r="G612" s="258">
        <v>121</v>
      </c>
      <c r="H612" s="194">
        <f t="shared" si="222"/>
        <v>119.28922988399999</v>
      </c>
      <c r="I612" s="195" t="str">
        <f t="shared" si="223"/>
        <v xml:space="preserve"> </v>
      </c>
      <c r="J612" s="196">
        <f t="shared" si="230"/>
        <v>0</v>
      </c>
      <c r="K612" s="196">
        <f t="shared" si="224"/>
        <v>0</v>
      </c>
      <c r="L612" s="197" t="str">
        <f t="shared" si="241"/>
        <v xml:space="preserve"> </v>
      </c>
      <c r="M612" s="195"/>
      <c r="N612" s="196"/>
      <c r="O612" s="197"/>
      <c r="P612" s="194"/>
      <c r="Q612" s="166" t="str">
        <f t="shared" si="242"/>
        <v xml:space="preserve"> </v>
      </c>
      <c r="R612" s="167">
        <f t="shared" si="231"/>
        <v>0</v>
      </c>
      <c r="S612" s="167">
        <f t="shared" si="243"/>
        <v>0</v>
      </c>
      <c r="T612" s="93" t="str">
        <f t="shared" si="240"/>
        <v xml:space="preserve"> </v>
      </c>
      <c r="U612" s="164" t="str">
        <f t="shared" si="229"/>
        <v xml:space="preserve"> </v>
      </c>
      <c r="V612" s="165">
        <f t="shared" si="244"/>
        <v>0</v>
      </c>
      <c r="W612" s="166" t="str">
        <f t="shared" si="245"/>
        <v xml:space="preserve"> </v>
      </c>
      <c r="X612" s="167">
        <f t="shared" si="246"/>
        <v>0</v>
      </c>
      <c r="Y612" s="167">
        <f t="shared" si="225"/>
        <v>0</v>
      </c>
      <c r="Z612" s="168" t="str">
        <f t="shared" si="226"/>
        <v xml:space="preserve"> </v>
      </c>
    </row>
    <row r="613" spans="1:26" ht="15.75" hidden="1" thickBot="1">
      <c r="A613" s="189">
        <v>2</v>
      </c>
      <c r="B613" s="190" t="s">
        <v>331</v>
      </c>
      <c r="C613" s="191" t="s">
        <v>344</v>
      </c>
      <c r="D613" s="76" t="s">
        <v>17</v>
      </c>
      <c r="E613" s="76">
        <v>12</v>
      </c>
      <c r="F613" s="256">
        <v>1150</v>
      </c>
      <c r="G613" s="259">
        <v>7</v>
      </c>
      <c r="H613" s="194">
        <f t="shared" si="222"/>
        <v>7.214713001999999</v>
      </c>
      <c r="I613" s="195" t="str">
        <f t="shared" si="223"/>
        <v xml:space="preserve"> </v>
      </c>
      <c r="J613" s="196">
        <f t="shared" si="230"/>
        <v>0</v>
      </c>
      <c r="K613" s="196">
        <f t="shared" si="224"/>
        <v>0</v>
      </c>
      <c r="L613" s="197" t="str">
        <f t="shared" si="241"/>
        <v xml:space="preserve"> </v>
      </c>
      <c r="M613" s="195"/>
      <c r="N613" s="196"/>
      <c r="O613" s="197"/>
      <c r="P613" s="194"/>
      <c r="Q613" s="166" t="str">
        <f t="shared" si="242"/>
        <v xml:space="preserve"> </v>
      </c>
      <c r="R613" s="167">
        <f t="shared" si="231"/>
        <v>0</v>
      </c>
      <c r="S613" s="167">
        <f t="shared" si="243"/>
        <v>0</v>
      </c>
      <c r="T613" s="93" t="str">
        <f t="shared" si="240"/>
        <v xml:space="preserve"> </v>
      </c>
      <c r="U613" s="164" t="str">
        <f t="shared" si="229"/>
        <v xml:space="preserve"> </v>
      </c>
      <c r="V613" s="165">
        <f t="shared" si="244"/>
        <v>0</v>
      </c>
      <c r="W613" s="166" t="str">
        <f t="shared" si="245"/>
        <v xml:space="preserve"> </v>
      </c>
      <c r="X613" s="167">
        <f t="shared" si="246"/>
        <v>0</v>
      </c>
      <c r="Y613" s="167">
        <f t="shared" si="225"/>
        <v>0</v>
      </c>
      <c r="Z613" s="168" t="str">
        <f t="shared" si="226"/>
        <v xml:space="preserve"> </v>
      </c>
    </row>
    <row r="614" spans="1:26" ht="15.75" hidden="1" thickBot="1">
      <c r="A614" s="189">
        <v>3</v>
      </c>
      <c r="B614" s="190" t="s">
        <v>331</v>
      </c>
      <c r="C614" s="191" t="s">
        <v>344</v>
      </c>
      <c r="D614" s="76" t="s">
        <v>17</v>
      </c>
      <c r="E614" s="76">
        <v>12</v>
      </c>
      <c r="F614" s="256">
        <v>1200</v>
      </c>
      <c r="G614" s="259">
        <v>1</v>
      </c>
      <c r="H614" s="194">
        <f t="shared" si="222"/>
        <v>1.0754851679999999</v>
      </c>
      <c r="I614" s="195" t="str">
        <f t="shared" si="223"/>
        <v xml:space="preserve"> </v>
      </c>
      <c r="J614" s="196">
        <f t="shared" si="230"/>
        <v>0</v>
      </c>
      <c r="K614" s="196">
        <f t="shared" si="224"/>
        <v>0</v>
      </c>
      <c r="L614" s="197" t="str">
        <f t="shared" si="241"/>
        <v xml:space="preserve"> </v>
      </c>
      <c r="M614" s="195"/>
      <c r="N614" s="196"/>
      <c r="O614" s="197"/>
      <c r="P614" s="194"/>
      <c r="Q614" s="166" t="str">
        <f t="shared" si="242"/>
        <v xml:space="preserve"> </v>
      </c>
      <c r="R614" s="167">
        <f t="shared" si="231"/>
        <v>0</v>
      </c>
      <c r="S614" s="167">
        <f t="shared" si="243"/>
        <v>0</v>
      </c>
      <c r="T614" s="93" t="str">
        <f t="shared" si="240"/>
        <v xml:space="preserve"> </v>
      </c>
      <c r="U614" s="164" t="str">
        <f t="shared" si="229"/>
        <v xml:space="preserve"> </v>
      </c>
      <c r="V614" s="165">
        <f t="shared" si="244"/>
        <v>0</v>
      </c>
      <c r="W614" s="166" t="str">
        <f t="shared" si="245"/>
        <v xml:space="preserve"> </v>
      </c>
      <c r="X614" s="167">
        <f t="shared" si="246"/>
        <v>0</v>
      </c>
      <c r="Y614" s="167">
        <f t="shared" si="225"/>
        <v>0</v>
      </c>
      <c r="Z614" s="168" t="str">
        <f t="shared" si="226"/>
        <v xml:space="preserve"> </v>
      </c>
    </row>
    <row r="615" spans="1:26" ht="15.75" hidden="1" thickBot="1">
      <c r="A615" s="189">
        <v>4</v>
      </c>
      <c r="B615" s="190" t="s">
        <v>331</v>
      </c>
      <c r="C615" s="191" t="s">
        <v>344</v>
      </c>
      <c r="D615" s="76" t="s">
        <v>17</v>
      </c>
      <c r="E615" s="76">
        <v>12</v>
      </c>
      <c r="F615" s="256">
        <v>1300</v>
      </c>
      <c r="G615" s="259">
        <v>152</v>
      </c>
      <c r="H615" s="194">
        <f t="shared" si="222"/>
        <v>177.09655766399999</v>
      </c>
      <c r="I615" s="195" t="str">
        <f t="shared" si="223"/>
        <v xml:space="preserve"> </v>
      </c>
      <c r="J615" s="196">
        <f t="shared" si="230"/>
        <v>0</v>
      </c>
      <c r="K615" s="196">
        <f t="shared" si="224"/>
        <v>0</v>
      </c>
      <c r="L615" s="197" t="str">
        <f t="shared" si="241"/>
        <v xml:space="preserve"> </v>
      </c>
      <c r="M615" s="195"/>
      <c r="N615" s="196"/>
      <c r="O615" s="197"/>
      <c r="P615" s="194"/>
      <c r="Q615" s="166" t="str">
        <f t="shared" si="242"/>
        <v xml:space="preserve"> </v>
      </c>
      <c r="R615" s="167">
        <f t="shared" si="231"/>
        <v>0</v>
      </c>
      <c r="S615" s="167">
        <f t="shared" si="243"/>
        <v>0</v>
      </c>
      <c r="T615" s="93" t="str">
        <f t="shared" si="240"/>
        <v xml:space="preserve"> </v>
      </c>
      <c r="U615" s="164" t="str">
        <f t="shared" si="229"/>
        <v xml:space="preserve"> </v>
      </c>
      <c r="V615" s="165">
        <f t="shared" si="244"/>
        <v>0</v>
      </c>
      <c r="W615" s="166" t="str">
        <f t="shared" si="245"/>
        <v xml:space="preserve"> </v>
      </c>
      <c r="X615" s="167">
        <f t="shared" si="246"/>
        <v>0</v>
      </c>
      <c r="Y615" s="167">
        <f t="shared" si="225"/>
        <v>0</v>
      </c>
      <c r="Z615" s="168" t="str">
        <f t="shared" si="226"/>
        <v xml:space="preserve"> </v>
      </c>
    </row>
    <row r="616" spans="1:26" ht="15.75" hidden="1" thickBot="1">
      <c r="A616" s="189">
        <v>5</v>
      </c>
      <c r="B616" s="190" t="s">
        <v>331</v>
      </c>
      <c r="C616" s="191" t="s">
        <v>344</v>
      </c>
      <c r="D616" s="76" t="s">
        <v>17</v>
      </c>
      <c r="E616" s="76">
        <v>12</v>
      </c>
      <c r="F616" s="256">
        <v>500</v>
      </c>
      <c r="G616" s="259">
        <v>2</v>
      </c>
      <c r="H616" s="194">
        <f t="shared" si="222"/>
        <v>0.89623763999999995</v>
      </c>
      <c r="I616" s="195" t="str">
        <f t="shared" si="223"/>
        <v xml:space="preserve"> </v>
      </c>
      <c r="J616" s="196">
        <f t="shared" si="230"/>
        <v>0</v>
      </c>
      <c r="K616" s="196">
        <f t="shared" si="224"/>
        <v>0</v>
      </c>
      <c r="L616" s="197" t="str">
        <f t="shared" si="241"/>
        <v xml:space="preserve"> </v>
      </c>
      <c r="M616" s="195"/>
      <c r="N616" s="196"/>
      <c r="O616" s="197"/>
      <c r="P616" s="194"/>
      <c r="Q616" s="166" t="str">
        <f t="shared" si="242"/>
        <v xml:space="preserve"> </v>
      </c>
      <c r="R616" s="167">
        <f t="shared" si="231"/>
        <v>0</v>
      </c>
      <c r="S616" s="167">
        <f t="shared" si="243"/>
        <v>0</v>
      </c>
      <c r="T616" s="93" t="str">
        <f t="shared" si="240"/>
        <v xml:space="preserve"> </v>
      </c>
      <c r="U616" s="164" t="str">
        <f t="shared" si="229"/>
        <v xml:space="preserve"> </v>
      </c>
      <c r="V616" s="165">
        <f t="shared" si="244"/>
        <v>0</v>
      </c>
      <c r="W616" s="166" t="str">
        <f t="shared" si="245"/>
        <v xml:space="preserve"> </v>
      </c>
      <c r="X616" s="167">
        <f t="shared" si="246"/>
        <v>0</v>
      </c>
      <c r="Y616" s="167">
        <f t="shared" si="225"/>
        <v>0</v>
      </c>
      <c r="Z616" s="168" t="str">
        <f t="shared" si="226"/>
        <v xml:space="preserve"> </v>
      </c>
    </row>
    <row r="617" spans="1:26" ht="15.75" hidden="1" thickBot="1">
      <c r="A617" s="189">
        <v>6</v>
      </c>
      <c r="B617" s="190" t="s">
        <v>331</v>
      </c>
      <c r="C617" s="191" t="s">
        <v>344</v>
      </c>
      <c r="D617" s="76" t="s">
        <v>17</v>
      </c>
      <c r="E617" s="76">
        <v>12</v>
      </c>
      <c r="F617" s="256">
        <v>700</v>
      </c>
      <c r="G617" s="259">
        <v>2</v>
      </c>
      <c r="H617" s="194">
        <f t="shared" si="222"/>
        <v>1.2547326959999998</v>
      </c>
      <c r="I617" s="195" t="str">
        <f t="shared" si="223"/>
        <v xml:space="preserve"> </v>
      </c>
      <c r="J617" s="196">
        <f t="shared" si="230"/>
        <v>0</v>
      </c>
      <c r="K617" s="196">
        <f t="shared" si="224"/>
        <v>0</v>
      </c>
      <c r="L617" s="197" t="str">
        <f t="shared" si="241"/>
        <v xml:space="preserve"> </v>
      </c>
      <c r="M617" s="195"/>
      <c r="N617" s="196"/>
      <c r="O617" s="197"/>
      <c r="P617" s="194"/>
      <c r="Q617" s="166" t="str">
        <f t="shared" si="242"/>
        <v xml:space="preserve"> </v>
      </c>
      <c r="R617" s="167">
        <f t="shared" si="231"/>
        <v>0</v>
      </c>
      <c r="S617" s="167">
        <f t="shared" si="243"/>
        <v>0</v>
      </c>
      <c r="T617" s="93" t="str">
        <f t="shared" si="240"/>
        <v xml:space="preserve"> </v>
      </c>
      <c r="U617" s="164" t="str">
        <f t="shared" si="229"/>
        <v xml:space="preserve"> </v>
      </c>
      <c r="V617" s="165">
        <f t="shared" si="244"/>
        <v>0</v>
      </c>
      <c r="W617" s="166" t="str">
        <f t="shared" si="245"/>
        <v xml:space="preserve"> </v>
      </c>
      <c r="X617" s="167">
        <f t="shared" si="246"/>
        <v>0</v>
      </c>
      <c r="Y617" s="167">
        <f t="shared" si="225"/>
        <v>0</v>
      </c>
      <c r="Z617" s="168" t="str">
        <f t="shared" si="226"/>
        <v xml:space="preserve"> </v>
      </c>
    </row>
    <row r="618" spans="1:26" ht="15.75" hidden="1" thickBot="1">
      <c r="A618" s="189">
        <v>7</v>
      </c>
      <c r="B618" s="190" t="s">
        <v>331</v>
      </c>
      <c r="C618" s="191" t="s">
        <v>344</v>
      </c>
      <c r="D618" s="76" t="s">
        <v>17</v>
      </c>
      <c r="E618" s="76">
        <v>12</v>
      </c>
      <c r="F618" s="256">
        <v>750</v>
      </c>
      <c r="G618" s="259">
        <v>6</v>
      </c>
      <c r="H618" s="194">
        <f t="shared" si="222"/>
        <v>4.0330693799999997</v>
      </c>
      <c r="I618" s="195" t="str">
        <f t="shared" si="223"/>
        <v xml:space="preserve"> </v>
      </c>
      <c r="J618" s="196">
        <f t="shared" si="230"/>
        <v>0</v>
      </c>
      <c r="K618" s="196">
        <f t="shared" si="224"/>
        <v>0</v>
      </c>
      <c r="L618" s="197" t="str">
        <f t="shared" si="241"/>
        <v xml:space="preserve"> </v>
      </c>
      <c r="M618" s="195"/>
      <c r="N618" s="196"/>
      <c r="O618" s="197"/>
      <c r="P618" s="194"/>
      <c r="Q618" s="166" t="str">
        <f t="shared" si="242"/>
        <v xml:space="preserve"> </v>
      </c>
      <c r="R618" s="167">
        <f t="shared" si="231"/>
        <v>0</v>
      </c>
      <c r="S618" s="167">
        <f t="shared" si="243"/>
        <v>0</v>
      </c>
      <c r="T618" s="93" t="str">
        <f t="shared" si="240"/>
        <v xml:space="preserve"> </v>
      </c>
      <c r="U618" s="164" t="str">
        <f t="shared" si="229"/>
        <v xml:space="preserve"> </v>
      </c>
      <c r="V618" s="165">
        <f t="shared" si="244"/>
        <v>0</v>
      </c>
      <c r="W618" s="166" t="str">
        <f t="shared" si="245"/>
        <v xml:space="preserve"> </v>
      </c>
      <c r="X618" s="167">
        <f t="shared" si="246"/>
        <v>0</v>
      </c>
      <c r="Y618" s="167">
        <f t="shared" si="225"/>
        <v>0</v>
      </c>
      <c r="Z618" s="168" t="str">
        <f t="shared" si="226"/>
        <v xml:space="preserve"> </v>
      </c>
    </row>
    <row r="619" spans="1:26" ht="15.75" hidden="1" thickBot="1">
      <c r="A619" s="189">
        <v>8</v>
      </c>
      <c r="B619" s="190" t="s">
        <v>331</v>
      </c>
      <c r="C619" s="191" t="s">
        <v>344</v>
      </c>
      <c r="D619" s="76" t="s">
        <v>17</v>
      </c>
      <c r="E619" s="76">
        <v>12</v>
      </c>
      <c r="F619" s="256">
        <v>850</v>
      </c>
      <c r="G619" s="259">
        <v>7</v>
      </c>
      <c r="H619" s="194">
        <f t="shared" ref="H619:H685" si="247">E619*E619*F619*3.14/4*0.00000785*G619*1.01</f>
        <v>5.3326139579999996</v>
      </c>
      <c r="I619" s="195" t="str">
        <f t="shared" ref="I619:I685" si="248">IF(J619&gt;0,$E619," ")</f>
        <v xml:space="preserve"> </v>
      </c>
      <c r="J619" s="196">
        <f t="shared" si="230"/>
        <v>0</v>
      </c>
      <c r="K619" s="196">
        <f t="shared" ref="K619:K685" si="249">IF(J619&gt;0,G619,0)</f>
        <v>0</v>
      </c>
      <c r="L619" s="197" t="str">
        <f t="shared" si="241"/>
        <v xml:space="preserve"> </v>
      </c>
      <c r="M619" s="195"/>
      <c r="N619" s="196"/>
      <c r="O619" s="197"/>
      <c r="P619" s="194"/>
      <c r="Q619" s="166" t="str">
        <f t="shared" si="242"/>
        <v xml:space="preserve"> </v>
      </c>
      <c r="R619" s="167">
        <f t="shared" si="231"/>
        <v>0</v>
      </c>
      <c r="S619" s="167">
        <f t="shared" si="243"/>
        <v>0</v>
      </c>
      <c r="T619" s="93" t="str">
        <f t="shared" si="240"/>
        <v xml:space="preserve"> </v>
      </c>
      <c r="U619" s="164" t="str">
        <f t="shared" si="229"/>
        <v xml:space="preserve"> </v>
      </c>
      <c r="V619" s="165">
        <f t="shared" si="244"/>
        <v>0</v>
      </c>
      <c r="W619" s="166" t="str">
        <f t="shared" si="245"/>
        <v xml:space="preserve"> </v>
      </c>
      <c r="X619" s="167">
        <f t="shared" si="246"/>
        <v>0</v>
      </c>
      <c r="Y619" s="167">
        <f t="shared" ref="Y619:Y685" si="250">IF(X619&gt;0,K619+S619,0)</f>
        <v>0</v>
      </c>
      <c r="Z619" s="168" t="str">
        <f t="shared" ref="Z619:Z685" si="251">IF(X619&gt;0,$E619*$E619*X619*3.14/4*0.00000785*Y619," ")</f>
        <v xml:space="preserve"> </v>
      </c>
    </row>
    <row r="620" spans="1:26" ht="15.75" hidden="1" thickBot="1">
      <c r="A620" s="189">
        <v>9</v>
      </c>
      <c r="B620" s="190" t="s">
        <v>331</v>
      </c>
      <c r="C620" s="191" t="s">
        <v>344</v>
      </c>
      <c r="D620" s="76" t="s">
        <v>17</v>
      </c>
      <c r="E620" s="76">
        <v>12</v>
      </c>
      <c r="F620" s="256">
        <v>900</v>
      </c>
      <c r="G620" s="259">
        <v>8</v>
      </c>
      <c r="H620" s="194">
        <f t="shared" si="247"/>
        <v>6.4529110079999992</v>
      </c>
      <c r="I620" s="195" t="str">
        <f t="shared" si="248"/>
        <v xml:space="preserve"> </v>
      </c>
      <c r="J620" s="196">
        <f t="shared" si="230"/>
        <v>0</v>
      </c>
      <c r="K620" s="196">
        <f t="shared" si="249"/>
        <v>0</v>
      </c>
      <c r="L620" s="197" t="str">
        <f t="shared" si="241"/>
        <v xml:space="preserve"> </v>
      </c>
      <c r="M620" s="195"/>
      <c r="N620" s="196"/>
      <c r="O620" s="197"/>
      <c r="P620" s="194"/>
      <c r="Q620" s="166" t="str">
        <f t="shared" si="242"/>
        <v xml:space="preserve"> </v>
      </c>
      <c r="R620" s="167">
        <f t="shared" si="231"/>
        <v>0</v>
      </c>
      <c r="S620" s="167">
        <f t="shared" si="243"/>
        <v>0</v>
      </c>
      <c r="T620" s="93" t="str">
        <f t="shared" si="240"/>
        <v xml:space="preserve"> </v>
      </c>
      <c r="U620" s="164" t="str">
        <f t="shared" si="229"/>
        <v xml:space="preserve"> </v>
      </c>
      <c r="V620" s="165">
        <f t="shared" si="244"/>
        <v>0</v>
      </c>
      <c r="W620" s="166" t="str">
        <f t="shared" si="245"/>
        <v xml:space="preserve"> </v>
      </c>
      <c r="X620" s="167">
        <f t="shared" si="246"/>
        <v>0</v>
      </c>
      <c r="Y620" s="167">
        <f t="shared" si="250"/>
        <v>0</v>
      </c>
      <c r="Z620" s="168" t="str">
        <f t="shared" si="251"/>
        <v xml:space="preserve"> </v>
      </c>
    </row>
    <row r="621" spans="1:26" ht="15.75" hidden="1" thickBot="1">
      <c r="A621" s="189">
        <v>10</v>
      </c>
      <c r="B621" s="190" t="s">
        <v>331</v>
      </c>
      <c r="C621" s="191" t="s">
        <v>344</v>
      </c>
      <c r="D621" s="76" t="s">
        <v>17</v>
      </c>
      <c r="E621" s="76">
        <v>12</v>
      </c>
      <c r="F621" s="256">
        <v>2350</v>
      </c>
      <c r="G621" s="259">
        <v>16</v>
      </c>
      <c r="H621" s="194">
        <f t="shared" si="247"/>
        <v>33.698535263999993</v>
      </c>
      <c r="I621" s="195" t="str">
        <f t="shared" si="248"/>
        <v xml:space="preserve"> </v>
      </c>
      <c r="J621" s="196">
        <f t="shared" si="230"/>
        <v>0</v>
      </c>
      <c r="K621" s="196">
        <f t="shared" si="249"/>
        <v>0</v>
      </c>
      <c r="L621" s="197" t="str">
        <f t="shared" si="241"/>
        <v xml:space="preserve"> </v>
      </c>
      <c r="M621" s="195"/>
      <c r="N621" s="196"/>
      <c r="O621" s="197"/>
      <c r="P621" s="194"/>
      <c r="Q621" s="166" t="str">
        <f t="shared" si="242"/>
        <v xml:space="preserve"> </v>
      </c>
      <c r="R621" s="167">
        <f t="shared" si="231"/>
        <v>0</v>
      </c>
      <c r="S621" s="167">
        <f t="shared" si="243"/>
        <v>0</v>
      </c>
      <c r="T621" s="93" t="str">
        <f t="shared" si="240"/>
        <v xml:space="preserve"> </v>
      </c>
      <c r="U621" s="164" t="str">
        <f t="shared" si="229"/>
        <v xml:space="preserve"> </v>
      </c>
      <c r="V621" s="165">
        <f t="shared" si="244"/>
        <v>0</v>
      </c>
      <c r="W621" s="166" t="str">
        <f t="shared" si="245"/>
        <v xml:space="preserve"> </v>
      </c>
      <c r="X621" s="167">
        <f t="shared" si="246"/>
        <v>0</v>
      </c>
      <c r="Y621" s="167">
        <f t="shared" si="250"/>
        <v>0</v>
      </c>
      <c r="Z621" s="168" t="str">
        <f t="shared" si="251"/>
        <v xml:space="preserve"> </v>
      </c>
    </row>
    <row r="622" spans="1:26" ht="15.75" hidden="1" thickBot="1">
      <c r="A622" s="189">
        <v>11</v>
      </c>
      <c r="B622" s="190" t="s">
        <v>331</v>
      </c>
      <c r="C622" s="191" t="s">
        <v>344</v>
      </c>
      <c r="D622" s="76" t="s">
        <v>17</v>
      </c>
      <c r="E622" s="76">
        <v>12</v>
      </c>
      <c r="F622" s="256">
        <v>2400</v>
      </c>
      <c r="G622" s="259">
        <v>2</v>
      </c>
      <c r="H622" s="194">
        <f t="shared" si="247"/>
        <v>4.3019406719999997</v>
      </c>
      <c r="I622" s="195" t="str">
        <f t="shared" si="248"/>
        <v xml:space="preserve"> </v>
      </c>
      <c r="J622" s="196">
        <f t="shared" si="230"/>
        <v>0</v>
      </c>
      <c r="K622" s="196">
        <f t="shared" si="249"/>
        <v>0</v>
      </c>
      <c r="L622" s="197" t="str">
        <f t="shared" si="241"/>
        <v xml:space="preserve"> </v>
      </c>
      <c r="M622" s="195"/>
      <c r="N622" s="196"/>
      <c r="O622" s="197"/>
      <c r="P622" s="194"/>
      <c r="Q622" s="166" t="str">
        <f t="shared" si="242"/>
        <v xml:space="preserve"> </v>
      </c>
      <c r="R622" s="167">
        <f t="shared" si="231"/>
        <v>0</v>
      </c>
      <c r="S622" s="167">
        <f t="shared" si="243"/>
        <v>0</v>
      </c>
      <c r="T622" s="93" t="str">
        <f t="shared" si="240"/>
        <v xml:space="preserve"> </v>
      </c>
      <c r="U622" s="164" t="str">
        <f t="shared" si="229"/>
        <v xml:space="preserve"> </v>
      </c>
      <c r="V622" s="165">
        <f t="shared" si="244"/>
        <v>0</v>
      </c>
      <c r="W622" s="166" t="str">
        <f t="shared" si="245"/>
        <v xml:space="preserve"> </v>
      </c>
      <c r="X622" s="167">
        <f t="shared" si="246"/>
        <v>0</v>
      </c>
      <c r="Y622" s="167">
        <f t="shared" si="250"/>
        <v>0</v>
      </c>
      <c r="Z622" s="168" t="str">
        <f t="shared" si="251"/>
        <v xml:space="preserve"> </v>
      </c>
    </row>
    <row r="623" spans="1:26" ht="15.75" hidden="1" thickBot="1">
      <c r="A623" s="189">
        <v>12</v>
      </c>
      <c r="B623" s="190" t="s">
        <v>331</v>
      </c>
      <c r="C623" s="191" t="s">
        <v>344</v>
      </c>
      <c r="D623" s="76" t="s">
        <v>17</v>
      </c>
      <c r="E623" s="76">
        <v>12</v>
      </c>
      <c r="F623" s="257">
        <v>2500</v>
      </c>
      <c r="G623" s="260">
        <v>24</v>
      </c>
      <c r="H623" s="194">
        <f t="shared" si="247"/>
        <v>53.774258399999994</v>
      </c>
      <c r="I623" s="195" t="str">
        <f t="shared" si="248"/>
        <v xml:space="preserve"> </v>
      </c>
      <c r="J623" s="196">
        <f t="shared" si="230"/>
        <v>0</v>
      </c>
      <c r="K623" s="196">
        <f t="shared" si="249"/>
        <v>0</v>
      </c>
      <c r="L623" s="197" t="str">
        <f t="shared" si="241"/>
        <v xml:space="preserve"> </v>
      </c>
      <c r="M623" s="195"/>
      <c r="N623" s="196"/>
      <c r="O623" s="197"/>
      <c r="P623" s="194"/>
      <c r="Q623" s="166" t="str">
        <f t="shared" si="242"/>
        <v xml:space="preserve"> </v>
      </c>
      <c r="R623" s="167">
        <f t="shared" si="231"/>
        <v>0</v>
      </c>
      <c r="S623" s="167">
        <f t="shared" si="243"/>
        <v>0</v>
      </c>
      <c r="T623" s="93" t="str">
        <f t="shared" si="240"/>
        <v xml:space="preserve"> </v>
      </c>
      <c r="U623" s="164" t="str">
        <f t="shared" si="229"/>
        <v xml:space="preserve"> </v>
      </c>
      <c r="V623" s="165">
        <f t="shared" si="244"/>
        <v>0</v>
      </c>
      <c r="W623" s="166" t="str">
        <f t="shared" si="245"/>
        <v xml:space="preserve"> </v>
      </c>
      <c r="X623" s="167">
        <f t="shared" si="246"/>
        <v>0</v>
      </c>
      <c r="Y623" s="167">
        <f t="shared" si="250"/>
        <v>0</v>
      </c>
      <c r="Z623" s="168" t="str">
        <f t="shared" si="251"/>
        <v xml:space="preserve"> </v>
      </c>
    </row>
    <row r="624" spans="1:26" ht="15.75" hidden="1" thickBot="1">
      <c r="A624" s="189">
        <v>13</v>
      </c>
      <c r="B624" s="190" t="s">
        <v>331</v>
      </c>
      <c r="C624" s="191" t="s">
        <v>344</v>
      </c>
      <c r="D624" s="76" t="s">
        <v>17</v>
      </c>
      <c r="E624" s="76">
        <v>20</v>
      </c>
      <c r="F624" s="296">
        <v>5450</v>
      </c>
      <c r="G624" s="265">
        <v>12</v>
      </c>
      <c r="H624" s="194">
        <f t="shared" si="247"/>
        <v>162.81650459999997</v>
      </c>
      <c r="I624" s="195">
        <f t="shared" si="248"/>
        <v>20</v>
      </c>
      <c r="J624" s="196">
        <f t="shared" si="230"/>
        <v>6550</v>
      </c>
      <c r="K624" s="196">
        <f t="shared" si="249"/>
        <v>12</v>
      </c>
      <c r="L624" s="197">
        <f t="shared" si="241"/>
        <v>193.74113999999997</v>
      </c>
      <c r="M624" s="195"/>
      <c r="N624" s="196"/>
      <c r="O624" s="197"/>
      <c r="P624" s="194"/>
      <c r="Q624" s="166" t="str">
        <f t="shared" si="242"/>
        <v xml:space="preserve"> </v>
      </c>
      <c r="R624" s="167">
        <f t="shared" si="231"/>
        <v>0</v>
      </c>
      <c r="S624" s="167">
        <f t="shared" si="243"/>
        <v>0</v>
      </c>
      <c r="T624" s="93" t="str">
        <f t="shared" si="240"/>
        <v xml:space="preserve"> </v>
      </c>
      <c r="U624" s="164">
        <f t="shared" ref="U624:U690" si="252">IF(V624&gt;0,$E624," ")</f>
        <v>20</v>
      </c>
      <c r="V624" s="165">
        <f t="shared" si="244"/>
        <v>120</v>
      </c>
      <c r="W624" s="166">
        <f t="shared" si="245"/>
        <v>20</v>
      </c>
      <c r="X624" s="167">
        <f t="shared" si="246"/>
        <v>550</v>
      </c>
      <c r="Y624" s="167">
        <f t="shared" si="250"/>
        <v>12</v>
      </c>
      <c r="Z624" s="168">
        <f t="shared" si="251"/>
        <v>16.268339999999998</v>
      </c>
    </row>
    <row r="625" spans="1:26" ht="15.75" hidden="1" thickBot="1">
      <c r="A625" s="189">
        <v>14</v>
      </c>
      <c r="B625" s="190" t="s">
        <v>331</v>
      </c>
      <c r="C625" s="191" t="s">
        <v>344</v>
      </c>
      <c r="D625" s="76" t="s">
        <v>17</v>
      </c>
      <c r="E625" s="76">
        <v>20</v>
      </c>
      <c r="F625" s="261">
        <v>6550</v>
      </c>
      <c r="G625" s="259">
        <v>12</v>
      </c>
      <c r="H625" s="194">
        <f t="shared" si="247"/>
        <v>195.67855139999998</v>
      </c>
      <c r="I625" s="195">
        <f t="shared" si="248"/>
        <v>20</v>
      </c>
      <c r="J625" s="196">
        <f t="shared" si="230"/>
        <v>5450</v>
      </c>
      <c r="K625" s="196">
        <f t="shared" si="249"/>
        <v>12</v>
      </c>
      <c r="L625" s="197">
        <f t="shared" si="241"/>
        <v>161.20445999999998</v>
      </c>
      <c r="M625" s="195"/>
      <c r="N625" s="196"/>
      <c r="O625" s="197"/>
      <c r="P625" s="194"/>
      <c r="Q625" s="166" t="str">
        <f t="shared" si="242"/>
        <v xml:space="preserve"> </v>
      </c>
      <c r="R625" s="167">
        <f t="shared" si="231"/>
        <v>0</v>
      </c>
      <c r="S625" s="167">
        <f t="shared" si="243"/>
        <v>0</v>
      </c>
      <c r="T625" s="93" t="str">
        <f t="shared" si="240"/>
        <v xml:space="preserve"> </v>
      </c>
      <c r="U625" s="164">
        <f t="shared" si="252"/>
        <v>20</v>
      </c>
      <c r="V625" s="165">
        <f t="shared" si="244"/>
        <v>108</v>
      </c>
      <c r="W625" s="166">
        <f t="shared" si="245"/>
        <v>20</v>
      </c>
      <c r="X625" s="167">
        <f t="shared" si="246"/>
        <v>50</v>
      </c>
      <c r="Y625" s="167">
        <f t="shared" si="250"/>
        <v>12</v>
      </c>
      <c r="Z625" s="168">
        <f t="shared" si="251"/>
        <v>1.4789399999999999</v>
      </c>
    </row>
    <row r="626" spans="1:26" s="282" customFormat="1" ht="15.75" hidden="1" thickBot="1">
      <c r="A626" s="274">
        <v>15</v>
      </c>
      <c r="B626" s="275" t="s">
        <v>331</v>
      </c>
      <c r="C626" s="191"/>
      <c r="D626" s="76"/>
      <c r="E626" s="276">
        <v>20</v>
      </c>
      <c r="F626" s="277">
        <v>6745</v>
      </c>
      <c r="G626" s="270">
        <v>2</v>
      </c>
      <c r="H626" s="194"/>
      <c r="I626" s="278"/>
      <c r="J626" s="273"/>
      <c r="K626" s="273"/>
      <c r="L626" s="279"/>
      <c r="M626" s="278">
        <v>20</v>
      </c>
      <c r="N626" s="273">
        <v>6475</v>
      </c>
      <c r="O626" s="279">
        <v>2</v>
      </c>
      <c r="P626" s="280"/>
      <c r="Q626" s="278">
        <v>20</v>
      </c>
      <c r="R626" s="273">
        <f>J300-F626</f>
        <v>1155</v>
      </c>
      <c r="S626" s="273">
        <f t="shared" si="243"/>
        <v>2</v>
      </c>
      <c r="T626" s="281">
        <f t="shared" si="240"/>
        <v>5.6939189999999993</v>
      </c>
      <c r="U626" s="278" t="s">
        <v>355</v>
      </c>
      <c r="V626" s="273">
        <v>2</v>
      </c>
      <c r="W626" s="278">
        <v>20</v>
      </c>
      <c r="X626" s="273">
        <v>550</v>
      </c>
      <c r="Y626" s="273">
        <v>2</v>
      </c>
      <c r="Z626" s="279">
        <f t="shared" si="251"/>
        <v>2.7113899999999997</v>
      </c>
    </row>
    <row r="627" spans="1:26" ht="15.75" hidden="1" thickBot="1">
      <c r="A627" s="189">
        <v>15</v>
      </c>
      <c r="B627" s="190" t="s">
        <v>331</v>
      </c>
      <c r="C627" s="191" t="s">
        <v>344</v>
      </c>
      <c r="D627" s="76" t="s">
        <v>17</v>
      </c>
      <c r="E627" s="76">
        <v>20</v>
      </c>
      <c r="F627" s="261">
        <v>6745</v>
      </c>
      <c r="G627" s="259">
        <v>24</v>
      </c>
      <c r="H627" s="194">
        <f t="shared" si="247"/>
        <v>403.00819211999999</v>
      </c>
      <c r="I627" s="195">
        <f t="shared" si="248"/>
        <v>20</v>
      </c>
      <c r="J627" s="196">
        <f t="shared" si="230"/>
        <v>5255</v>
      </c>
      <c r="K627" s="196">
        <f t="shared" si="249"/>
        <v>24</v>
      </c>
      <c r="L627" s="197">
        <f>IF(J627&gt;0,$E627*$E627*J627*3.14/4*0.00000785*K627," ")</f>
        <v>310.87318799999997</v>
      </c>
      <c r="M627" s="195"/>
      <c r="N627" s="196"/>
      <c r="O627" s="197"/>
      <c r="P627" s="194"/>
      <c r="Q627" s="166" t="str">
        <f>IF(R627&gt;0,E627," ")</f>
        <v xml:space="preserve"> </v>
      </c>
      <c r="R627" s="167">
        <f t="shared" si="231"/>
        <v>0</v>
      </c>
      <c r="S627" s="167">
        <f t="shared" si="243"/>
        <v>0</v>
      </c>
      <c r="T627" s="93" t="str">
        <f t="shared" si="240"/>
        <v xml:space="preserve"> </v>
      </c>
      <c r="U627" s="164">
        <f t="shared" si="252"/>
        <v>20</v>
      </c>
      <c r="V627" s="165">
        <f>IF($E627=25,IF(J627&gt;0, INT(J627/787)*K627,0),IF($E627=20,IF(J627&gt;0, INT(J627/600)*K627,0),IF($E627=16,IF(J627&gt;0, INT(J627/475)*K627,0),0)))</f>
        <v>192</v>
      </c>
      <c r="W627" s="166">
        <f>IF(X627&gt;0,E627," ")</f>
        <v>20</v>
      </c>
      <c r="X627" s="167">
        <f>IF(R627&gt;0,R627,IF(U627=25,J627-((V627/K627)*787),IF(U627=20,J627-((V627/K627)*600),IF(U627=16,J627-((V627/K627)*475),0))))</f>
        <v>455</v>
      </c>
      <c r="Y627" s="167">
        <f t="shared" si="250"/>
        <v>24</v>
      </c>
      <c r="Z627" s="168">
        <f t="shared" si="251"/>
        <v>26.916707999999996</v>
      </c>
    </row>
    <row r="628" spans="1:26" s="282" customFormat="1" ht="15.75" hidden="1" thickBot="1">
      <c r="A628" s="274">
        <v>16</v>
      </c>
      <c r="B628" s="275" t="s">
        <v>331</v>
      </c>
      <c r="C628" s="191"/>
      <c r="D628" s="76"/>
      <c r="E628" s="276">
        <v>20</v>
      </c>
      <c r="F628" s="301">
        <v>6900</v>
      </c>
      <c r="G628" s="302">
        <v>4</v>
      </c>
      <c r="H628" s="194">
        <f t="shared" si="247"/>
        <v>68.711552400000002</v>
      </c>
      <c r="I628" s="278"/>
      <c r="J628" s="273"/>
      <c r="K628" s="273"/>
      <c r="L628" s="279"/>
      <c r="M628" s="278">
        <v>20</v>
      </c>
      <c r="N628" s="273">
        <v>6900</v>
      </c>
      <c r="O628" s="279">
        <v>4</v>
      </c>
      <c r="P628" s="280"/>
      <c r="Q628" s="278">
        <v>20</v>
      </c>
      <c r="R628" s="273">
        <f>J225-F628</f>
        <v>600</v>
      </c>
      <c r="S628" s="273">
        <f t="shared" si="243"/>
        <v>4</v>
      </c>
      <c r="T628" s="281">
        <f t="shared" si="240"/>
        <v>5.9157599999999997</v>
      </c>
      <c r="U628" s="278">
        <v>20</v>
      </c>
      <c r="V628" s="273">
        <v>4</v>
      </c>
      <c r="W628" s="278"/>
      <c r="X628" s="273">
        <v>0</v>
      </c>
      <c r="Y628" s="273">
        <v>0</v>
      </c>
      <c r="Z628" s="279"/>
    </row>
    <row r="629" spans="1:26" s="282" customFormat="1" ht="15.75" hidden="1" thickBot="1">
      <c r="A629" s="274">
        <v>16</v>
      </c>
      <c r="B629" s="275" t="s">
        <v>331</v>
      </c>
      <c r="C629" s="191" t="s">
        <v>344</v>
      </c>
      <c r="D629" s="76" t="s">
        <v>17</v>
      </c>
      <c r="E629" s="276">
        <v>20</v>
      </c>
      <c r="F629" s="301">
        <v>6900</v>
      </c>
      <c r="G629" s="303">
        <v>2</v>
      </c>
      <c r="H629" s="194">
        <f t="shared" si="247"/>
        <v>34.355776200000001</v>
      </c>
      <c r="I629" s="278"/>
      <c r="J629" s="273"/>
      <c r="K629" s="273"/>
      <c r="L629" s="279"/>
      <c r="M629" s="278">
        <v>20</v>
      </c>
      <c r="N629" s="273">
        <v>6900</v>
      </c>
      <c r="O629" s="279">
        <v>2</v>
      </c>
      <c r="P629" s="280"/>
      <c r="Q629" s="278">
        <f t="shared" ref="Q629:Q667" si="253">IF(R629&gt;0,E629," ")</f>
        <v>20</v>
      </c>
      <c r="R629" s="273">
        <f>J301-F629</f>
        <v>650</v>
      </c>
      <c r="S629" s="273">
        <f t="shared" si="243"/>
        <v>2</v>
      </c>
      <c r="T629" s="281">
        <f t="shared" si="240"/>
        <v>3.2043699999999999</v>
      </c>
      <c r="U629" s="278" t="s">
        <v>355</v>
      </c>
      <c r="V629" s="273">
        <v>2</v>
      </c>
      <c r="W629" s="278">
        <f t="shared" ref="W629:W667" si="254">IF(X629&gt;0,E629," ")</f>
        <v>20</v>
      </c>
      <c r="X629" s="273">
        <v>50</v>
      </c>
      <c r="Y629" s="273">
        <f t="shared" si="250"/>
        <v>2</v>
      </c>
      <c r="Z629" s="279">
        <f t="shared" si="251"/>
        <v>0.24648999999999999</v>
      </c>
    </row>
    <row r="630" spans="1:26" ht="15.75" hidden="1" thickBot="1">
      <c r="A630" s="189">
        <v>17</v>
      </c>
      <c r="B630" s="190" t="s">
        <v>331</v>
      </c>
      <c r="C630" s="191" t="s">
        <v>344</v>
      </c>
      <c r="D630" s="76" t="s">
        <v>17</v>
      </c>
      <c r="E630" s="76">
        <v>25</v>
      </c>
      <c r="F630" s="296">
        <v>4850</v>
      </c>
      <c r="G630" s="265">
        <v>2</v>
      </c>
      <c r="H630" s="194">
        <f t="shared" si="247"/>
        <v>37.732227031249998</v>
      </c>
      <c r="I630" s="195">
        <f t="shared" si="248"/>
        <v>25</v>
      </c>
      <c r="J630" s="196">
        <f t="shared" si="230"/>
        <v>7150</v>
      </c>
      <c r="K630" s="196">
        <f t="shared" si="249"/>
        <v>2</v>
      </c>
      <c r="L630" s="197">
        <f t="shared" ref="L630:L667" si="255">IF(J630&gt;0,$E630*$E630*J630*3.14/4*0.00000785*K630," ")</f>
        <v>55.075109374999997</v>
      </c>
      <c r="M630" s="195"/>
      <c r="N630" s="196"/>
      <c r="O630" s="197"/>
      <c r="P630" s="194"/>
      <c r="Q630" s="166" t="str">
        <f t="shared" si="253"/>
        <v xml:space="preserve"> </v>
      </c>
      <c r="R630" s="167">
        <f t="shared" si="231"/>
        <v>0</v>
      </c>
      <c r="S630" s="167">
        <f t="shared" si="243"/>
        <v>0</v>
      </c>
      <c r="T630" s="93" t="str">
        <f t="shared" si="240"/>
        <v xml:space="preserve"> </v>
      </c>
      <c r="U630" s="164">
        <f t="shared" si="252"/>
        <v>25</v>
      </c>
      <c r="V630" s="165">
        <f t="shared" ref="V630:V667" si="256">IF($E630=25,IF(J630&gt;0, INT(J630/787)*K630,0),IF($E630=20,IF(J630&gt;0, INT(J630/600)*K630,0),IF($E630=16,IF(J630&gt;0, INT(J630/475)*K630,0),0)))</f>
        <v>18</v>
      </c>
      <c r="W630" s="166">
        <f t="shared" si="254"/>
        <v>25</v>
      </c>
      <c r="X630" s="167">
        <f t="shared" ref="X630:X667" si="257">IF(R630&gt;0,R630,IF(U630=25,J630-((V630/K630)*787),IF(U630=20,J630-((V630/K630)*600),IF(U630=16,J630-((V630/K630)*475),0))))</f>
        <v>67</v>
      </c>
      <c r="Y630" s="167">
        <f t="shared" si="250"/>
        <v>2</v>
      </c>
      <c r="Z630" s="168">
        <f t="shared" si="251"/>
        <v>0.5160884375</v>
      </c>
    </row>
    <row r="631" spans="1:26" ht="15.75" hidden="1" thickBot="1">
      <c r="A631" s="189">
        <v>18</v>
      </c>
      <c r="B631" s="190" t="s">
        <v>331</v>
      </c>
      <c r="C631" s="191" t="s">
        <v>344</v>
      </c>
      <c r="D631" s="76" t="s">
        <v>17</v>
      </c>
      <c r="E631" s="76">
        <v>25</v>
      </c>
      <c r="F631" s="261">
        <v>5050</v>
      </c>
      <c r="G631" s="259">
        <v>1</v>
      </c>
      <c r="H631" s="194">
        <f t="shared" si="247"/>
        <v>19.644097578124999</v>
      </c>
      <c r="I631" s="195">
        <f t="shared" si="248"/>
        <v>25</v>
      </c>
      <c r="J631" s="196">
        <f t="shared" si="230"/>
        <v>6950</v>
      </c>
      <c r="K631" s="196">
        <f t="shared" si="249"/>
        <v>1</v>
      </c>
      <c r="L631" s="197">
        <f t="shared" si="255"/>
        <v>26.767273437499998</v>
      </c>
      <c r="M631" s="195"/>
      <c r="N631" s="196"/>
      <c r="O631" s="197"/>
      <c r="P631" s="194"/>
      <c r="Q631" s="166" t="str">
        <f t="shared" si="253"/>
        <v xml:space="preserve"> </v>
      </c>
      <c r="R631" s="167">
        <f t="shared" si="231"/>
        <v>0</v>
      </c>
      <c r="S631" s="167">
        <f t="shared" si="243"/>
        <v>0</v>
      </c>
      <c r="T631" s="93" t="str">
        <f t="shared" si="240"/>
        <v xml:space="preserve"> </v>
      </c>
      <c r="U631" s="164">
        <f t="shared" si="252"/>
        <v>25</v>
      </c>
      <c r="V631" s="165">
        <f t="shared" si="256"/>
        <v>8</v>
      </c>
      <c r="W631" s="166">
        <f t="shared" si="254"/>
        <v>25</v>
      </c>
      <c r="X631" s="167">
        <f t="shared" si="257"/>
        <v>654</v>
      </c>
      <c r="Y631" s="167">
        <f t="shared" si="250"/>
        <v>1</v>
      </c>
      <c r="Z631" s="168">
        <f t="shared" si="251"/>
        <v>2.5188196874999997</v>
      </c>
    </row>
    <row r="632" spans="1:26" ht="15.75" hidden="1" thickBot="1">
      <c r="A632" s="189">
        <v>19</v>
      </c>
      <c r="B632" s="190" t="s">
        <v>331</v>
      </c>
      <c r="C632" s="191" t="s">
        <v>344</v>
      </c>
      <c r="D632" s="76" t="s">
        <v>17</v>
      </c>
      <c r="E632" s="76">
        <v>25</v>
      </c>
      <c r="F632" s="261">
        <v>5100</v>
      </c>
      <c r="G632" s="259">
        <v>4</v>
      </c>
      <c r="H632" s="194">
        <f t="shared" si="247"/>
        <v>79.354374374999992</v>
      </c>
      <c r="I632" s="195">
        <f t="shared" si="248"/>
        <v>25</v>
      </c>
      <c r="J632" s="196">
        <f t="shared" si="230"/>
        <v>6900</v>
      </c>
      <c r="K632" s="196">
        <f t="shared" si="249"/>
        <v>4</v>
      </c>
      <c r="L632" s="197">
        <f t="shared" si="255"/>
        <v>106.2988125</v>
      </c>
      <c r="M632" s="195"/>
      <c r="N632" s="196"/>
      <c r="O632" s="197"/>
      <c r="P632" s="194"/>
      <c r="Q632" s="166" t="str">
        <f t="shared" si="253"/>
        <v xml:space="preserve"> </v>
      </c>
      <c r="R632" s="167">
        <f t="shared" si="231"/>
        <v>0</v>
      </c>
      <c r="S632" s="167">
        <f t="shared" si="243"/>
        <v>0</v>
      </c>
      <c r="T632" s="93" t="str">
        <f t="shared" si="240"/>
        <v xml:space="preserve"> </v>
      </c>
      <c r="U632" s="164">
        <f t="shared" si="252"/>
        <v>25</v>
      </c>
      <c r="V632" s="165">
        <f t="shared" si="256"/>
        <v>32</v>
      </c>
      <c r="W632" s="166">
        <f t="shared" si="254"/>
        <v>25</v>
      </c>
      <c r="X632" s="167">
        <f t="shared" si="257"/>
        <v>604</v>
      </c>
      <c r="Y632" s="167">
        <f t="shared" si="250"/>
        <v>4</v>
      </c>
      <c r="Z632" s="168">
        <f t="shared" si="251"/>
        <v>9.3049974999999989</v>
      </c>
    </row>
    <row r="633" spans="1:26" ht="15.75" hidden="1" thickBot="1">
      <c r="A633" s="189">
        <v>20</v>
      </c>
      <c r="B633" s="190" t="s">
        <v>331</v>
      </c>
      <c r="C633" s="191" t="s">
        <v>344</v>
      </c>
      <c r="D633" s="76" t="s">
        <v>17</v>
      </c>
      <c r="E633" s="76">
        <v>25</v>
      </c>
      <c r="F633" s="261">
        <v>5150</v>
      </c>
      <c r="G633" s="259">
        <v>2</v>
      </c>
      <c r="H633" s="194">
        <f t="shared" si="247"/>
        <v>40.066179218749994</v>
      </c>
      <c r="I633" s="195">
        <f t="shared" si="248"/>
        <v>25</v>
      </c>
      <c r="J633" s="196">
        <f t="shared" si="230"/>
        <v>6850</v>
      </c>
      <c r="K633" s="196">
        <f t="shared" si="249"/>
        <v>2</v>
      </c>
      <c r="L633" s="197">
        <f t="shared" si="255"/>
        <v>52.764265624999993</v>
      </c>
      <c r="M633" s="195"/>
      <c r="N633" s="196"/>
      <c r="O633" s="197"/>
      <c r="P633" s="194"/>
      <c r="Q633" s="166" t="str">
        <f t="shared" si="253"/>
        <v xml:space="preserve"> </v>
      </c>
      <c r="R633" s="167">
        <f t="shared" si="231"/>
        <v>0</v>
      </c>
      <c r="S633" s="167">
        <f t="shared" si="243"/>
        <v>0</v>
      </c>
      <c r="T633" s="93" t="str">
        <f t="shared" si="240"/>
        <v xml:space="preserve"> </v>
      </c>
      <c r="U633" s="164">
        <f t="shared" si="252"/>
        <v>25</v>
      </c>
      <c r="V633" s="165">
        <f t="shared" si="256"/>
        <v>16</v>
      </c>
      <c r="W633" s="166">
        <f t="shared" si="254"/>
        <v>25</v>
      </c>
      <c r="X633" s="167">
        <f t="shared" si="257"/>
        <v>554</v>
      </c>
      <c r="Y633" s="167">
        <f t="shared" si="250"/>
        <v>2</v>
      </c>
      <c r="Z633" s="168">
        <f t="shared" si="251"/>
        <v>4.2673581249999994</v>
      </c>
    </row>
    <row r="634" spans="1:26" ht="15.75" hidden="1" thickBot="1">
      <c r="A634" s="189">
        <v>21</v>
      </c>
      <c r="B634" s="190" t="s">
        <v>331</v>
      </c>
      <c r="C634" s="191" t="s">
        <v>344</v>
      </c>
      <c r="D634" s="76" t="s">
        <v>17</v>
      </c>
      <c r="E634" s="76">
        <v>25</v>
      </c>
      <c r="F634" s="261">
        <v>5200</v>
      </c>
      <c r="G634" s="259">
        <v>1</v>
      </c>
      <c r="H634" s="194">
        <f t="shared" si="247"/>
        <v>20.227585624999996</v>
      </c>
      <c r="I634" s="195">
        <f t="shared" si="248"/>
        <v>25</v>
      </c>
      <c r="J634" s="196">
        <f t="shared" si="230"/>
        <v>6800</v>
      </c>
      <c r="K634" s="196">
        <f t="shared" si="249"/>
        <v>1</v>
      </c>
      <c r="L634" s="197">
        <f t="shared" si="255"/>
        <v>26.189562499999997</v>
      </c>
      <c r="M634" s="195"/>
      <c r="N634" s="196"/>
      <c r="O634" s="197"/>
      <c r="P634" s="194"/>
      <c r="Q634" s="166" t="str">
        <f t="shared" si="253"/>
        <v xml:space="preserve"> </v>
      </c>
      <c r="R634" s="167">
        <f t="shared" si="231"/>
        <v>0</v>
      </c>
      <c r="S634" s="167">
        <f t="shared" si="243"/>
        <v>0</v>
      </c>
      <c r="T634" s="93" t="str">
        <f t="shared" si="240"/>
        <v xml:space="preserve"> </v>
      </c>
      <c r="U634" s="164">
        <f t="shared" si="252"/>
        <v>25</v>
      </c>
      <c r="V634" s="165">
        <f t="shared" si="256"/>
        <v>8</v>
      </c>
      <c r="W634" s="166">
        <f t="shared" si="254"/>
        <v>25</v>
      </c>
      <c r="X634" s="167">
        <f t="shared" si="257"/>
        <v>504</v>
      </c>
      <c r="Y634" s="167">
        <f t="shared" si="250"/>
        <v>1</v>
      </c>
      <c r="Z634" s="168">
        <f t="shared" si="251"/>
        <v>1.9411087499999999</v>
      </c>
    </row>
    <row r="635" spans="1:26" ht="15.75" hidden="1" thickBot="1">
      <c r="A635" s="189">
        <v>22</v>
      </c>
      <c r="B635" s="190" t="s">
        <v>331</v>
      </c>
      <c r="C635" s="191" t="s">
        <v>344</v>
      </c>
      <c r="D635" s="76" t="s">
        <v>17</v>
      </c>
      <c r="E635" s="76">
        <v>25</v>
      </c>
      <c r="F635" s="261">
        <v>6150</v>
      </c>
      <c r="G635" s="259">
        <v>2</v>
      </c>
      <c r="H635" s="194">
        <f t="shared" si="247"/>
        <v>47.84601984375</v>
      </c>
      <c r="I635" s="195">
        <f t="shared" si="248"/>
        <v>25</v>
      </c>
      <c r="J635" s="196">
        <f t="shared" si="230"/>
        <v>5850</v>
      </c>
      <c r="K635" s="196">
        <f t="shared" si="249"/>
        <v>2</v>
      </c>
      <c r="L635" s="197">
        <f t="shared" si="255"/>
        <v>45.061453125</v>
      </c>
      <c r="M635" s="195"/>
      <c r="N635" s="196"/>
      <c r="O635" s="197"/>
      <c r="P635" s="194"/>
      <c r="Q635" s="166" t="str">
        <f t="shared" si="253"/>
        <v xml:space="preserve"> </v>
      </c>
      <c r="R635" s="167">
        <f t="shared" si="231"/>
        <v>0</v>
      </c>
      <c r="S635" s="167">
        <f t="shared" si="243"/>
        <v>0</v>
      </c>
      <c r="T635" s="93" t="str">
        <f t="shared" si="240"/>
        <v xml:space="preserve"> </v>
      </c>
      <c r="U635" s="164">
        <f t="shared" si="252"/>
        <v>25</v>
      </c>
      <c r="V635" s="165">
        <f t="shared" si="256"/>
        <v>14</v>
      </c>
      <c r="W635" s="166">
        <f t="shared" si="254"/>
        <v>25</v>
      </c>
      <c r="X635" s="167">
        <f t="shared" si="257"/>
        <v>341</v>
      </c>
      <c r="Y635" s="167">
        <f t="shared" si="250"/>
        <v>2</v>
      </c>
      <c r="Z635" s="168">
        <f t="shared" si="251"/>
        <v>2.6266590624999999</v>
      </c>
    </row>
    <row r="636" spans="1:26" ht="15.75" hidden="1" thickBot="1">
      <c r="A636" s="189">
        <v>23</v>
      </c>
      <c r="B636" s="190" t="s">
        <v>331</v>
      </c>
      <c r="C636" s="191" t="s">
        <v>344</v>
      </c>
      <c r="D636" s="76" t="s">
        <v>17</v>
      </c>
      <c r="E636" s="76">
        <v>25</v>
      </c>
      <c r="F636" s="261">
        <v>6200</v>
      </c>
      <c r="G636" s="259">
        <v>10</v>
      </c>
      <c r="H636" s="194">
        <f t="shared" si="247"/>
        <v>241.17505937499996</v>
      </c>
      <c r="I636" s="195">
        <f t="shared" si="248"/>
        <v>25</v>
      </c>
      <c r="J636" s="196">
        <f t="shared" si="230"/>
        <v>5800</v>
      </c>
      <c r="K636" s="196">
        <f t="shared" si="249"/>
        <v>10</v>
      </c>
      <c r="L636" s="197">
        <f t="shared" si="255"/>
        <v>223.38156249999997</v>
      </c>
      <c r="M636" s="195"/>
      <c r="N636" s="196"/>
      <c r="O636" s="197"/>
      <c r="P636" s="194"/>
      <c r="Q636" s="166" t="str">
        <f t="shared" si="253"/>
        <v xml:space="preserve"> </v>
      </c>
      <c r="R636" s="167">
        <f t="shared" si="231"/>
        <v>0</v>
      </c>
      <c r="S636" s="167">
        <f t="shared" si="243"/>
        <v>0</v>
      </c>
      <c r="T636" s="93" t="str">
        <f t="shared" si="240"/>
        <v xml:space="preserve"> </v>
      </c>
      <c r="U636" s="164">
        <f t="shared" si="252"/>
        <v>25</v>
      </c>
      <c r="V636" s="165">
        <f t="shared" si="256"/>
        <v>70</v>
      </c>
      <c r="W636" s="166">
        <f t="shared" si="254"/>
        <v>25</v>
      </c>
      <c r="X636" s="167">
        <f t="shared" si="257"/>
        <v>291</v>
      </c>
      <c r="Y636" s="167">
        <f t="shared" si="250"/>
        <v>10</v>
      </c>
      <c r="Z636" s="168">
        <f t="shared" si="251"/>
        <v>11.2075921875</v>
      </c>
    </row>
    <row r="637" spans="1:26" ht="15.75" hidden="1" thickBot="1">
      <c r="A637" s="189">
        <v>24</v>
      </c>
      <c r="B637" s="190" t="s">
        <v>331</v>
      </c>
      <c r="C637" s="191" t="s">
        <v>344</v>
      </c>
      <c r="D637" s="76" t="s">
        <v>17</v>
      </c>
      <c r="E637" s="76">
        <v>25</v>
      </c>
      <c r="F637" s="261">
        <v>7050</v>
      </c>
      <c r="G637" s="259">
        <v>2</v>
      </c>
      <c r="H637" s="194">
        <f t="shared" si="247"/>
        <v>54.847876406249995</v>
      </c>
      <c r="I637" s="195">
        <f t="shared" si="248"/>
        <v>25</v>
      </c>
      <c r="J637" s="196">
        <f t="shared" si="230"/>
        <v>4950</v>
      </c>
      <c r="K637" s="196">
        <f t="shared" si="249"/>
        <v>2</v>
      </c>
      <c r="L637" s="197">
        <f t="shared" si="255"/>
        <v>38.128921874999996</v>
      </c>
      <c r="M637" s="195"/>
      <c r="N637" s="196"/>
      <c r="O637" s="197"/>
      <c r="P637" s="194"/>
      <c r="Q637" s="166" t="str">
        <f t="shared" si="253"/>
        <v xml:space="preserve"> </v>
      </c>
      <c r="R637" s="167">
        <f t="shared" si="231"/>
        <v>0</v>
      </c>
      <c r="S637" s="167">
        <f t="shared" si="243"/>
        <v>0</v>
      </c>
      <c r="T637" s="93" t="str">
        <f t="shared" si="240"/>
        <v xml:space="preserve"> </v>
      </c>
      <c r="U637" s="164">
        <f t="shared" si="252"/>
        <v>25</v>
      </c>
      <c r="V637" s="165">
        <f t="shared" si="256"/>
        <v>12</v>
      </c>
      <c r="W637" s="166">
        <f t="shared" si="254"/>
        <v>25</v>
      </c>
      <c r="X637" s="167">
        <f t="shared" si="257"/>
        <v>228</v>
      </c>
      <c r="Y637" s="167">
        <f t="shared" si="250"/>
        <v>2</v>
      </c>
      <c r="Z637" s="168">
        <f t="shared" si="251"/>
        <v>1.7562412499999998</v>
      </c>
    </row>
    <row r="638" spans="1:26" ht="15.75" hidden="1" thickBot="1">
      <c r="A638" s="189">
        <v>25</v>
      </c>
      <c r="B638" s="190" t="s">
        <v>331</v>
      </c>
      <c r="C638" s="191" t="s">
        <v>344</v>
      </c>
      <c r="D638" s="76" t="s">
        <v>17</v>
      </c>
      <c r="E638" s="76">
        <v>25</v>
      </c>
      <c r="F638" s="261">
        <v>7195</v>
      </c>
      <c r="G638" s="259">
        <v>4</v>
      </c>
      <c r="H638" s="194">
        <f t="shared" si="247"/>
        <v>111.95190659375</v>
      </c>
      <c r="I638" s="195">
        <f t="shared" si="248"/>
        <v>25</v>
      </c>
      <c r="J638" s="196">
        <f t="shared" si="230"/>
        <v>4805</v>
      </c>
      <c r="K638" s="196">
        <f t="shared" si="249"/>
        <v>4</v>
      </c>
      <c r="L638" s="197">
        <f t="shared" si="255"/>
        <v>74.024028125000001</v>
      </c>
      <c r="M638" s="195"/>
      <c r="N638" s="196"/>
      <c r="O638" s="197"/>
      <c r="P638" s="194"/>
      <c r="Q638" s="166" t="str">
        <f t="shared" si="253"/>
        <v xml:space="preserve"> </v>
      </c>
      <c r="R638" s="167">
        <f t="shared" si="231"/>
        <v>0</v>
      </c>
      <c r="S638" s="167">
        <f t="shared" si="243"/>
        <v>0</v>
      </c>
      <c r="T638" s="93" t="str">
        <f t="shared" si="240"/>
        <v xml:space="preserve"> </v>
      </c>
      <c r="U638" s="164">
        <f t="shared" si="252"/>
        <v>25</v>
      </c>
      <c r="V638" s="165">
        <f t="shared" si="256"/>
        <v>24</v>
      </c>
      <c r="W638" s="166">
        <f t="shared" si="254"/>
        <v>25</v>
      </c>
      <c r="X638" s="167">
        <f t="shared" si="257"/>
        <v>83</v>
      </c>
      <c r="Y638" s="167">
        <f t="shared" si="250"/>
        <v>4</v>
      </c>
      <c r="Z638" s="168">
        <f t="shared" si="251"/>
        <v>1.2786668749999999</v>
      </c>
    </row>
    <row r="639" spans="1:26" ht="15.75" hidden="1" thickBot="1">
      <c r="A639" s="189">
        <v>26</v>
      </c>
      <c r="B639" s="190" t="s">
        <v>331</v>
      </c>
      <c r="C639" s="191" t="s">
        <v>344</v>
      </c>
      <c r="D639" s="76" t="s">
        <v>17</v>
      </c>
      <c r="E639" s="76">
        <v>25</v>
      </c>
      <c r="F639" s="261">
        <v>7250</v>
      </c>
      <c r="G639" s="259">
        <v>4</v>
      </c>
      <c r="H639" s="194">
        <f t="shared" si="247"/>
        <v>112.80768906249999</v>
      </c>
      <c r="I639" s="195">
        <f t="shared" si="248"/>
        <v>25</v>
      </c>
      <c r="J639" s="196">
        <f t="shared" si="230"/>
        <v>4750</v>
      </c>
      <c r="K639" s="196">
        <f t="shared" si="249"/>
        <v>4</v>
      </c>
      <c r="L639" s="197">
        <f t="shared" si="255"/>
        <v>73.176718749999992</v>
      </c>
      <c r="M639" s="195"/>
      <c r="N639" s="196"/>
      <c r="O639" s="197"/>
      <c r="P639" s="194"/>
      <c r="Q639" s="166" t="str">
        <f t="shared" si="253"/>
        <v xml:space="preserve"> </v>
      </c>
      <c r="R639" s="167">
        <f t="shared" si="231"/>
        <v>0</v>
      </c>
      <c r="S639" s="167">
        <f t="shared" si="243"/>
        <v>0</v>
      </c>
      <c r="T639" s="93" t="str">
        <f t="shared" si="240"/>
        <v xml:space="preserve"> </v>
      </c>
      <c r="U639" s="164">
        <f t="shared" si="252"/>
        <v>25</v>
      </c>
      <c r="V639" s="165">
        <f t="shared" si="256"/>
        <v>24</v>
      </c>
      <c r="W639" s="166">
        <f t="shared" si="254"/>
        <v>25</v>
      </c>
      <c r="X639" s="167">
        <f t="shared" si="257"/>
        <v>28</v>
      </c>
      <c r="Y639" s="167">
        <f t="shared" si="250"/>
        <v>4</v>
      </c>
      <c r="Z639" s="168">
        <f t="shared" si="251"/>
        <v>0.43135749999999995</v>
      </c>
    </row>
    <row r="640" spans="1:26" ht="15.75" hidden="1" thickBot="1">
      <c r="A640" s="189">
        <v>27</v>
      </c>
      <c r="B640" s="190" t="s">
        <v>331</v>
      </c>
      <c r="C640" s="191" t="s">
        <v>344</v>
      </c>
      <c r="D640" s="76" t="s">
        <v>17</v>
      </c>
      <c r="E640" s="76">
        <v>25</v>
      </c>
      <c r="F640" s="300">
        <v>8550</v>
      </c>
      <c r="G640" s="271">
        <v>8</v>
      </c>
      <c r="H640" s="194">
        <f t="shared" si="247"/>
        <v>266.07054937499998</v>
      </c>
      <c r="I640" s="195">
        <f t="shared" si="248"/>
        <v>25</v>
      </c>
      <c r="J640" s="196">
        <f t="shared" ref="J640:J704" si="258">IF($E640=25,IF((12000-$F640)&gt;=787,12000-$F640,0),IF($E640=20,IF((12000-$F640)&gt;=600,12000-$F640,0),IF($E640=16,IF((12000-$F640)&gt;=475,12000-$F640,0),0)))</f>
        <v>3450</v>
      </c>
      <c r="K640" s="196">
        <f t="shared" si="249"/>
        <v>8</v>
      </c>
      <c r="L640" s="197">
        <f t="shared" si="255"/>
        <v>106.2988125</v>
      </c>
      <c r="M640" s="195"/>
      <c r="N640" s="196"/>
      <c r="O640" s="197"/>
      <c r="P640" s="194"/>
      <c r="Q640" s="166" t="str">
        <f t="shared" si="253"/>
        <v xml:space="preserve"> </v>
      </c>
      <c r="R640" s="167">
        <f t="shared" ref="R640:R704" si="259">IF($E640=25,IF((12000-$F640)&lt;787,12000-$F640,0),IF($E640=20,IF((12000-$F640)&lt;600,12000-$F640,0),IF($E640=16,IF((12000-$F640)&lt;475,12000-$F640,0),0)))</f>
        <v>0</v>
      </c>
      <c r="S640" s="167">
        <f t="shared" ref="S640:S671" si="260">IF(R640&gt;0,G640,0)</f>
        <v>0</v>
      </c>
      <c r="T640" s="93" t="str">
        <f t="shared" si="240"/>
        <v xml:space="preserve"> </v>
      </c>
      <c r="U640" s="164">
        <f t="shared" si="252"/>
        <v>25</v>
      </c>
      <c r="V640" s="165">
        <f t="shared" si="256"/>
        <v>32</v>
      </c>
      <c r="W640" s="166">
        <f t="shared" si="254"/>
        <v>25</v>
      </c>
      <c r="X640" s="167">
        <f t="shared" si="257"/>
        <v>302</v>
      </c>
      <c r="Y640" s="167">
        <f t="shared" si="250"/>
        <v>8</v>
      </c>
      <c r="Z640" s="168">
        <f t="shared" si="251"/>
        <v>9.3049974999999989</v>
      </c>
    </row>
    <row r="641" spans="1:26" ht="15.75" hidden="1" thickBot="1">
      <c r="A641" s="189">
        <v>28</v>
      </c>
      <c r="B641" s="190" t="s">
        <v>331</v>
      </c>
      <c r="C641" s="191" t="s">
        <v>344</v>
      </c>
      <c r="D641" s="76" t="s">
        <v>17</v>
      </c>
      <c r="E641" s="76">
        <v>12</v>
      </c>
      <c r="F641" s="268">
        <v>2333</v>
      </c>
      <c r="G641" s="269">
        <v>2</v>
      </c>
      <c r="H641" s="194">
        <f t="shared" si="247"/>
        <v>4.1818448282399991</v>
      </c>
      <c r="I641" s="195" t="str">
        <f t="shared" si="248"/>
        <v xml:space="preserve"> </v>
      </c>
      <c r="J641" s="196">
        <f t="shared" si="258"/>
        <v>0</v>
      </c>
      <c r="K641" s="196">
        <f t="shared" si="249"/>
        <v>0</v>
      </c>
      <c r="L641" s="197" t="str">
        <f t="shared" si="255"/>
        <v xml:space="preserve"> </v>
      </c>
      <c r="M641" s="195"/>
      <c r="N641" s="196"/>
      <c r="O641" s="197"/>
      <c r="P641" s="194"/>
      <c r="Q641" s="166" t="str">
        <f t="shared" si="253"/>
        <v xml:space="preserve"> </v>
      </c>
      <c r="R641" s="167">
        <f t="shared" si="259"/>
        <v>0</v>
      </c>
      <c r="S641" s="167">
        <f t="shared" si="260"/>
        <v>0</v>
      </c>
      <c r="T641" s="93" t="str">
        <f t="shared" si="240"/>
        <v xml:space="preserve"> </v>
      </c>
      <c r="U641" s="164" t="str">
        <f t="shared" si="252"/>
        <v xml:space="preserve"> </v>
      </c>
      <c r="V641" s="165">
        <f t="shared" si="256"/>
        <v>0</v>
      </c>
      <c r="W641" s="166" t="str">
        <f t="shared" si="254"/>
        <v xml:space="preserve"> </v>
      </c>
      <c r="X641" s="167">
        <f t="shared" si="257"/>
        <v>0</v>
      </c>
      <c r="Y641" s="167">
        <f t="shared" si="250"/>
        <v>0</v>
      </c>
      <c r="Z641" s="168" t="str">
        <f t="shared" si="251"/>
        <v xml:space="preserve"> </v>
      </c>
    </row>
    <row r="642" spans="1:26" ht="15.75" hidden="1" thickBot="1">
      <c r="A642" s="189">
        <v>1</v>
      </c>
      <c r="B642" s="190" t="s">
        <v>332</v>
      </c>
      <c r="C642" s="191" t="s">
        <v>345</v>
      </c>
      <c r="D642" s="76" t="s">
        <v>17</v>
      </c>
      <c r="E642" s="76">
        <v>12</v>
      </c>
      <c r="F642" s="255">
        <v>1000</v>
      </c>
      <c r="G642" s="258">
        <v>30</v>
      </c>
      <c r="H642" s="194">
        <f t="shared" si="247"/>
        <v>26.887129199999997</v>
      </c>
      <c r="I642" s="195" t="str">
        <f t="shared" si="248"/>
        <v xml:space="preserve"> </v>
      </c>
      <c r="J642" s="196">
        <f t="shared" si="258"/>
        <v>0</v>
      </c>
      <c r="K642" s="196">
        <f t="shared" si="249"/>
        <v>0</v>
      </c>
      <c r="L642" s="197" t="str">
        <f t="shared" si="255"/>
        <v xml:space="preserve"> </v>
      </c>
      <c r="M642" s="195"/>
      <c r="N642" s="196"/>
      <c r="O642" s="197"/>
      <c r="P642" s="194"/>
      <c r="Q642" s="166" t="str">
        <f t="shared" si="253"/>
        <v xml:space="preserve"> </v>
      </c>
      <c r="R642" s="167">
        <f t="shared" si="259"/>
        <v>0</v>
      </c>
      <c r="S642" s="167">
        <f t="shared" si="260"/>
        <v>0</v>
      </c>
      <c r="T642" s="93" t="str">
        <f t="shared" si="240"/>
        <v xml:space="preserve"> </v>
      </c>
      <c r="U642" s="164" t="str">
        <f t="shared" si="252"/>
        <v xml:space="preserve"> </v>
      </c>
      <c r="V642" s="165">
        <f t="shared" si="256"/>
        <v>0</v>
      </c>
      <c r="W642" s="166" t="str">
        <f t="shared" si="254"/>
        <v xml:space="preserve"> </v>
      </c>
      <c r="X642" s="167">
        <f t="shared" si="257"/>
        <v>0</v>
      </c>
      <c r="Y642" s="167">
        <f t="shared" si="250"/>
        <v>0</v>
      </c>
      <c r="Z642" s="168" t="str">
        <f t="shared" si="251"/>
        <v xml:space="preserve"> </v>
      </c>
    </row>
    <row r="643" spans="1:26" ht="15.75" hidden="1" thickBot="1">
      <c r="A643" s="189">
        <v>2</v>
      </c>
      <c r="B643" s="190" t="s">
        <v>332</v>
      </c>
      <c r="C643" s="191" t="s">
        <v>345</v>
      </c>
      <c r="D643" s="76" t="s">
        <v>17</v>
      </c>
      <c r="E643" s="76">
        <v>12</v>
      </c>
      <c r="F643" s="256">
        <v>1050</v>
      </c>
      <c r="G643" s="259">
        <v>18</v>
      </c>
      <c r="H643" s="194">
        <f t="shared" si="247"/>
        <v>16.938891395999995</v>
      </c>
      <c r="I643" s="195" t="str">
        <f t="shared" si="248"/>
        <v xml:space="preserve"> </v>
      </c>
      <c r="J643" s="196">
        <f t="shared" si="258"/>
        <v>0</v>
      </c>
      <c r="K643" s="196">
        <f t="shared" si="249"/>
        <v>0</v>
      </c>
      <c r="L643" s="197" t="str">
        <f t="shared" si="255"/>
        <v xml:space="preserve"> </v>
      </c>
      <c r="M643" s="195"/>
      <c r="N643" s="196"/>
      <c r="O643" s="197"/>
      <c r="P643" s="194"/>
      <c r="Q643" s="166" t="str">
        <f t="shared" si="253"/>
        <v xml:space="preserve"> </v>
      </c>
      <c r="R643" s="167">
        <f t="shared" si="259"/>
        <v>0</v>
      </c>
      <c r="S643" s="167">
        <f t="shared" si="260"/>
        <v>0</v>
      </c>
      <c r="T643" s="93" t="str">
        <f t="shared" si="240"/>
        <v xml:space="preserve"> </v>
      </c>
      <c r="U643" s="164" t="str">
        <f t="shared" si="252"/>
        <v xml:space="preserve"> </v>
      </c>
      <c r="V643" s="165">
        <f t="shared" si="256"/>
        <v>0</v>
      </c>
      <c r="W643" s="166" t="str">
        <f t="shared" si="254"/>
        <v xml:space="preserve"> </v>
      </c>
      <c r="X643" s="167">
        <f t="shared" si="257"/>
        <v>0</v>
      </c>
      <c r="Y643" s="167">
        <f t="shared" si="250"/>
        <v>0</v>
      </c>
      <c r="Z643" s="168" t="str">
        <f t="shared" si="251"/>
        <v xml:space="preserve"> </v>
      </c>
    </row>
    <row r="644" spans="1:26" ht="15.75" hidden="1" thickBot="1">
      <c r="A644" s="189">
        <v>3</v>
      </c>
      <c r="B644" s="190" t="s">
        <v>337</v>
      </c>
      <c r="C644" s="191" t="s">
        <v>345</v>
      </c>
      <c r="D644" s="76" t="s">
        <v>17</v>
      </c>
      <c r="E644" s="76">
        <v>12</v>
      </c>
      <c r="F644" s="256">
        <v>1200</v>
      </c>
      <c r="G644" s="259">
        <v>32</v>
      </c>
      <c r="H644" s="194">
        <f t="shared" si="247"/>
        <v>34.415525375999998</v>
      </c>
      <c r="I644" s="195" t="str">
        <f t="shared" si="248"/>
        <v xml:space="preserve"> </v>
      </c>
      <c r="J644" s="196">
        <f t="shared" si="258"/>
        <v>0</v>
      </c>
      <c r="K644" s="196">
        <f t="shared" si="249"/>
        <v>0</v>
      </c>
      <c r="L644" s="197" t="str">
        <f t="shared" si="255"/>
        <v xml:space="preserve"> </v>
      </c>
      <c r="M644" s="195"/>
      <c r="N644" s="196"/>
      <c r="O644" s="197"/>
      <c r="P644" s="194"/>
      <c r="Q644" s="166" t="str">
        <f t="shared" si="253"/>
        <v xml:space="preserve"> </v>
      </c>
      <c r="R644" s="167">
        <f t="shared" si="259"/>
        <v>0</v>
      </c>
      <c r="S644" s="167">
        <f t="shared" si="260"/>
        <v>0</v>
      </c>
      <c r="T644" s="93" t="str">
        <f t="shared" si="240"/>
        <v xml:space="preserve"> </v>
      </c>
      <c r="U644" s="164" t="str">
        <f t="shared" si="252"/>
        <v xml:space="preserve"> </v>
      </c>
      <c r="V644" s="165">
        <f t="shared" si="256"/>
        <v>0</v>
      </c>
      <c r="W644" s="166" t="str">
        <f t="shared" si="254"/>
        <v xml:space="preserve"> </v>
      </c>
      <c r="X644" s="167">
        <f t="shared" si="257"/>
        <v>0</v>
      </c>
      <c r="Y644" s="167">
        <f t="shared" si="250"/>
        <v>0</v>
      </c>
      <c r="Z644" s="168" t="str">
        <f t="shared" si="251"/>
        <v xml:space="preserve"> </v>
      </c>
    </row>
    <row r="645" spans="1:26" ht="15.75" hidden="1" thickBot="1">
      <c r="A645" s="189">
        <v>4</v>
      </c>
      <c r="B645" s="190" t="s">
        <v>337</v>
      </c>
      <c r="C645" s="191" t="s">
        <v>345</v>
      </c>
      <c r="D645" s="76" t="s">
        <v>17</v>
      </c>
      <c r="E645" s="76">
        <v>12</v>
      </c>
      <c r="F645" s="256">
        <v>1550</v>
      </c>
      <c r="G645" s="259">
        <v>30</v>
      </c>
      <c r="H645" s="194">
        <f t="shared" si="247"/>
        <v>41.675050259999992</v>
      </c>
      <c r="I645" s="195" t="str">
        <f t="shared" si="248"/>
        <v xml:space="preserve"> </v>
      </c>
      <c r="J645" s="196">
        <f t="shared" si="258"/>
        <v>0</v>
      </c>
      <c r="K645" s="196">
        <f t="shared" si="249"/>
        <v>0</v>
      </c>
      <c r="L645" s="197" t="str">
        <f t="shared" si="255"/>
        <v xml:space="preserve"> </v>
      </c>
      <c r="M645" s="195"/>
      <c r="N645" s="196"/>
      <c r="O645" s="197"/>
      <c r="P645" s="194"/>
      <c r="Q645" s="166" t="str">
        <f t="shared" si="253"/>
        <v xml:space="preserve"> </v>
      </c>
      <c r="R645" s="167">
        <f t="shared" si="259"/>
        <v>0</v>
      </c>
      <c r="S645" s="167">
        <f t="shared" si="260"/>
        <v>0</v>
      </c>
      <c r="T645" s="93" t="str">
        <f t="shared" si="240"/>
        <v xml:space="preserve"> </v>
      </c>
      <c r="U645" s="164" t="str">
        <f t="shared" si="252"/>
        <v xml:space="preserve"> </v>
      </c>
      <c r="V645" s="165">
        <f t="shared" si="256"/>
        <v>0</v>
      </c>
      <c r="W645" s="166" t="str">
        <f t="shared" si="254"/>
        <v xml:space="preserve"> </v>
      </c>
      <c r="X645" s="167">
        <f t="shared" si="257"/>
        <v>0</v>
      </c>
      <c r="Y645" s="167">
        <f t="shared" si="250"/>
        <v>0</v>
      </c>
      <c r="Z645" s="168" t="str">
        <f t="shared" si="251"/>
        <v xml:space="preserve"> </v>
      </c>
    </row>
    <row r="646" spans="1:26" ht="15.75" hidden="1" thickBot="1">
      <c r="A646" s="189">
        <v>5</v>
      </c>
      <c r="B646" s="190" t="s">
        <v>337</v>
      </c>
      <c r="C646" s="191" t="s">
        <v>345</v>
      </c>
      <c r="D646" s="76" t="s">
        <v>17</v>
      </c>
      <c r="E646" s="76">
        <v>12</v>
      </c>
      <c r="F646" s="256">
        <v>1650</v>
      </c>
      <c r="G646" s="259">
        <v>476</v>
      </c>
      <c r="H646" s="194">
        <f t="shared" si="247"/>
        <v>703.90504245599993</v>
      </c>
      <c r="I646" s="195" t="str">
        <f t="shared" si="248"/>
        <v xml:space="preserve"> </v>
      </c>
      <c r="J646" s="196">
        <f t="shared" si="258"/>
        <v>0</v>
      </c>
      <c r="K646" s="196">
        <f t="shared" si="249"/>
        <v>0</v>
      </c>
      <c r="L646" s="197" t="str">
        <f t="shared" si="255"/>
        <v xml:space="preserve"> </v>
      </c>
      <c r="M646" s="195"/>
      <c r="N646" s="196"/>
      <c r="O646" s="197"/>
      <c r="P646" s="194"/>
      <c r="Q646" s="166" t="str">
        <f t="shared" si="253"/>
        <v xml:space="preserve"> </v>
      </c>
      <c r="R646" s="167">
        <f t="shared" si="259"/>
        <v>0</v>
      </c>
      <c r="S646" s="167">
        <f t="shared" si="260"/>
        <v>0</v>
      </c>
      <c r="T646" s="93" t="str">
        <f t="shared" si="240"/>
        <v xml:space="preserve"> </v>
      </c>
      <c r="U646" s="164" t="str">
        <f t="shared" si="252"/>
        <v xml:space="preserve"> </v>
      </c>
      <c r="V646" s="165">
        <f t="shared" si="256"/>
        <v>0</v>
      </c>
      <c r="W646" s="166" t="str">
        <f t="shared" si="254"/>
        <v xml:space="preserve"> </v>
      </c>
      <c r="X646" s="167">
        <f t="shared" si="257"/>
        <v>0</v>
      </c>
      <c r="Y646" s="167">
        <f t="shared" si="250"/>
        <v>0</v>
      </c>
      <c r="Z646" s="168" t="str">
        <f t="shared" si="251"/>
        <v xml:space="preserve"> </v>
      </c>
    </row>
    <row r="647" spans="1:26" ht="15.75" hidden="1" thickBot="1">
      <c r="A647" s="189">
        <v>6</v>
      </c>
      <c r="B647" s="190" t="s">
        <v>337</v>
      </c>
      <c r="C647" s="191" t="s">
        <v>345</v>
      </c>
      <c r="D647" s="76" t="s">
        <v>17</v>
      </c>
      <c r="E647" s="76">
        <v>12</v>
      </c>
      <c r="F647" s="256">
        <v>1750</v>
      </c>
      <c r="G647" s="259">
        <v>756</v>
      </c>
      <c r="H647" s="194">
        <f t="shared" si="247"/>
        <v>1185.7223977199999</v>
      </c>
      <c r="I647" s="195" t="str">
        <f t="shared" si="248"/>
        <v xml:space="preserve"> </v>
      </c>
      <c r="J647" s="196">
        <f t="shared" si="258"/>
        <v>0</v>
      </c>
      <c r="K647" s="196">
        <f t="shared" si="249"/>
        <v>0</v>
      </c>
      <c r="L647" s="197" t="str">
        <f t="shared" si="255"/>
        <v xml:space="preserve"> </v>
      </c>
      <c r="M647" s="195"/>
      <c r="N647" s="196"/>
      <c r="O647" s="197"/>
      <c r="P647" s="194"/>
      <c r="Q647" s="166" t="str">
        <f t="shared" si="253"/>
        <v xml:space="preserve"> </v>
      </c>
      <c r="R647" s="167">
        <f t="shared" si="259"/>
        <v>0</v>
      </c>
      <c r="S647" s="167">
        <f t="shared" si="260"/>
        <v>0</v>
      </c>
      <c r="T647" s="93" t="str">
        <f t="shared" si="240"/>
        <v xml:space="preserve"> </v>
      </c>
      <c r="U647" s="164" t="str">
        <f t="shared" si="252"/>
        <v xml:space="preserve"> </v>
      </c>
      <c r="V647" s="165">
        <f t="shared" si="256"/>
        <v>0</v>
      </c>
      <c r="W647" s="166" t="str">
        <f t="shared" si="254"/>
        <v xml:space="preserve"> </v>
      </c>
      <c r="X647" s="167">
        <f t="shared" si="257"/>
        <v>0</v>
      </c>
      <c r="Y647" s="167">
        <f t="shared" si="250"/>
        <v>0</v>
      </c>
      <c r="Z647" s="168" t="str">
        <f t="shared" si="251"/>
        <v xml:space="preserve"> </v>
      </c>
    </row>
    <row r="648" spans="1:26" ht="15.75" hidden="1" thickBot="1">
      <c r="A648" s="189">
        <v>7</v>
      </c>
      <c r="B648" s="190" t="s">
        <v>337</v>
      </c>
      <c r="C648" s="191" t="s">
        <v>345</v>
      </c>
      <c r="D648" s="76" t="s">
        <v>17</v>
      </c>
      <c r="E648" s="76">
        <v>12</v>
      </c>
      <c r="F648" s="256">
        <v>350</v>
      </c>
      <c r="G648" s="259">
        <v>26</v>
      </c>
      <c r="H648" s="194">
        <f t="shared" si="247"/>
        <v>8.1557625239999982</v>
      </c>
      <c r="I648" s="195" t="str">
        <f t="shared" si="248"/>
        <v xml:space="preserve"> </v>
      </c>
      <c r="J648" s="196">
        <f t="shared" si="258"/>
        <v>0</v>
      </c>
      <c r="K648" s="196">
        <f t="shared" si="249"/>
        <v>0</v>
      </c>
      <c r="L648" s="197" t="str">
        <f t="shared" si="255"/>
        <v xml:space="preserve"> </v>
      </c>
      <c r="M648" s="195"/>
      <c r="N648" s="196"/>
      <c r="O648" s="197"/>
      <c r="P648" s="194"/>
      <c r="Q648" s="166" t="str">
        <f t="shared" si="253"/>
        <v xml:space="preserve"> </v>
      </c>
      <c r="R648" s="167">
        <f t="shared" si="259"/>
        <v>0</v>
      </c>
      <c r="S648" s="167">
        <f t="shared" si="260"/>
        <v>0</v>
      </c>
      <c r="T648" s="93" t="str">
        <f t="shared" si="240"/>
        <v xml:space="preserve"> </v>
      </c>
      <c r="U648" s="164" t="str">
        <f t="shared" si="252"/>
        <v xml:space="preserve"> </v>
      </c>
      <c r="V648" s="165">
        <f t="shared" si="256"/>
        <v>0</v>
      </c>
      <c r="W648" s="166" t="str">
        <f t="shared" si="254"/>
        <v xml:space="preserve"> </v>
      </c>
      <c r="X648" s="167">
        <f t="shared" si="257"/>
        <v>0</v>
      </c>
      <c r="Y648" s="167">
        <f t="shared" si="250"/>
        <v>0</v>
      </c>
      <c r="Z648" s="168" t="str">
        <f t="shared" si="251"/>
        <v xml:space="preserve"> </v>
      </c>
    </row>
    <row r="649" spans="1:26" ht="15.75" hidden="1" thickBot="1">
      <c r="A649" s="189">
        <v>8</v>
      </c>
      <c r="B649" s="190" t="s">
        <v>337</v>
      </c>
      <c r="C649" s="191" t="s">
        <v>345</v>
      </c>
      <c r="D649" s="76" t="s">
        <v>17</v>
      </c>
      <c r="E649" s="76">
        <v>12</v>
      </c>
      <c r="F649" s="256">
        <v>600</v>
      </c>
      <c r="G649" s="259">
        <v>30</v>
      </c>
      <c r="H649" s="194">
        <f t="shared" si="247"/>
        <v>16.132277519999999</v>
      </c>
      <c r="I649" s="195" t="str">
        <f t="shared" si="248"/>
        <v xml:space="preserve"> </v>
      </c>
      <c r="J649" s="196">
        <f t="shared" si="258"/>
        <v>0</v>
      </c>
      <c r="K649" s="196">
        <f t="shared" si="249"/>
        <v>0</v>
      </c>
      <c r="L649" s="197" t="str">
        <f t="shared" si="255"/>
        <v xml:space="preserve"> </v>
      </c>
      <c r="M649" s="195"/>
      <c r="N649" s="196"/>
      <c r="O649" s="197"/>
      <c r="P649" s="194"/>
      <c r="Q649" s="166" t="str">
        <f t="shared" si="253"/>
        <v xml:space="preserve"> </v>
      </c>
      <c r="R649" s="167">
        <f t="shared" si="259"/>
        <v>0</v>
      </c>
      <c r="S649" s="167">
        <f t="shared" si="260"/>
        <v>0</v>
      </c>
      <c r="T649" s="93" t="str">
        <f t="shared" si="240"/>
        <v xml:space="preserve"> </v>
      </c>
      <c r="U649" s="164" t="str">
        <f t="shared" si="252"/>
        <v xml:space="preserve"> </v>
      </c>
      <c r="V649" s="165">
        <f t="shared" si="256"/>
        <v>0</v>
      </c>
      <c r="W649" s="166" t="str">
        <f t="shared" si="254"/>
        <v xml:space="preserve"> </v>
      </c>
      <c r="X649" s="167">
        <f t="shared" si="257"/>
        <v>0</v>
      </c>
      <c r="Y649" s="167">
        <f t="shared" si="250"/>
        <v>0</v>
      </c>
      <c r="Z649" s="168" t="str">
        <f t="shared" si="251"/>
        <v xml:space="preserve"> </v>
      </c>
    </row>
    <row r="650" spans="1:26" ht="15.75" hidden="1" thickBot="1">
      <c r="A650" s="189">
        <v>9</v>
      </c>
      <c r="B650" s="190" t="s">
        <v>337</v>
      </c>
      <c r="C650" s="191" t="s">
        <v>345</v>
      </c>
      <c r="D650" s="76" t="s">
        <v>17</v>
      </c>
      <c r="E650" s="76">
        <v>12</v>
      </c>
      <c r="F650" s="256">
        <v>650</v>
      </c>
      <c r="G650" s="259">
        <v>26</v>
      </c>
      <c r="H650" s="194">
        <f t="shared" si="247"/>
        <v>15.146416115999999</v>
      </c>
      <c r="I650" s="195" t="str">
        <f t="shared" si="248"/>
        <v xml:space="preserve"> </v>
      </c>
      <c r="J650" s="196">
        <f t="shared" si="258"/>
        <v>0</v>
      </c>
      <c r="K650" s="196">
        <f t="shared" si="249"/>
        <v>0</v>
      </c>
      <c r="L650" s="197" t="str">
        <f t="shared" si="255"/>
        <v xml:space="preserve"> </v>
      </c>
      <c r="M650" s="195"/>
      <c r="N650" s="196"/>
      <c r="O650" s="197"/>
      <c r="P650" s="194"/>
      <c r="Q650" s="166" t="str">
        <f t="shared" si="253"/>
        <v xml:space="preserve"> </v>
      </c>
      <c r="R650" s="167">
        <f t="shared" si="259"/>
        <v>0</v>
      </c>
      <c r="S650" s="167">
        <f t="shared" si="260"/>
        <v>0</v>
      </c>
      <c r="T650" s="93" t="str">
        <f t="shared" si="240"/>
        <v xml:space="preserve"> </v>
      </c>
      <c r="U650" s="164" t="str">
        <f t="shared" si="252"/>
        <v xml:space="preserve"> </v>
      </c>
      <c r="V650" s="165">
        <f t="shared" si="256"/>
        <v>0</v>
      </c>
      <c r="W650" s="166" t="str">
        <f t="shared" si="254"/>
        <v xml:space="preserve"> </v>
      </c>
      <c r="X650" s="167">
        <f t="shared" si="257"/>
        <v>0</v>
      </c>
      <c r="Y650" s="167">
        <f t="shared" si="250"/>
        <v>0</v>
      </c>
      <c r="Z650" s="168" t="str">
        <f t="shared" si="251"/>
        <v xml:space="preserve"> </v>
      </c>
    </row>
    <row r="651" spans="1:26" ht="15.75" hidden="1" thickBot="1">
      <c r="A651" s="189">
        <v>10</v>
      </c>
      <c r="B651" s="190" t="s">
        <v>337</v>
      </c>
      <c r="C651" s="191" t="s">
        <v>345</v>
      </c>
      <c r="D651" s="76" t="s">
        <v>17</v>
      </c>
      <c r="E651" s="76">
        <v>12</v>
      </c>
      <c r="F651" s="256">
        <v>750</v>
      </c>
      <c r="G651" s="259">
        <v>6</v>
      </c>
      <c r="H651" s="194">
        <f t="shared" si="247"/>
        <v>4.0330693799999997</v>
      </c>
      <c r="I651" s="195" t="str">
        <f t="shared" si="248"/>
        <v xml:space="preserve"> </v>
      </c>
      <c r="J651" s="196">
        <f t="shared" si="258"/>
        <v>0</v>
      </c>
      <c r="K651" s="196">
        <f t="shared" si="249"/>
        <v>0</v>
      </c>
      <c r="L651" s="197" t="str">
        <f t="shared" si="255"/>
        <v xml:space="preserve"> </v>
      </c>
      <c r="M651" s="195"/>
      <c r="N651" s="196"/>
      <c r="O651" s="197"/>
      <c r="P651" s="194"/>
      <c r="Q651" s="166" t="str">
        <f t="shared" si="253"/>
        <v xml:space="preserve"> </v>
      </c>
      <c r="R651" s="167">
        <f t="shared" si="259"/>
        <v>0</v>
      </c>
      <c r="S651" s="167">
        <f t="shared" si="260"/>
        <v>0</v>
      </c>
      <c r="T651" s="93" t="str">
        <f t="shared" si="240"/>
        <v xml:space="preserve"> </v>
      </c>
      <c r="U651" s="164" t="str">
        <f t="shared" si="252"/>
        <v xml:space="preserve"> </v>
      </c>
      <c r="V651" s="165">
        <f t="shared" si="256"/>
        <v>0</v>
      </c>
      <c r="W651" s="166" t="str">
        <f t="shared" si="254"/>
        <v xml:space="preserve"> </v>
      </c>
      <c r="X651" s="167">
        <f t="shared" si="257"/>
        <v>0</v>
      </c>
      <c r="Y651" s="167">
        <f t="shared" si="250"/>
        <v>0</v>
      </c>
      <c r="Z651" s="168" t="str">
        <f t="shared" si="251"/>
        <v xml:space="preserve"> </v>
      </c>
    </row>
    <row r="652" spans="1:26" ht="15.75" hidden="1" thickBot="1">
      <c r="A652" s="189">
        <v>11</v>
      </c>
      <c r="B652" s="190" t="s">
        <v>337</v>
      </c>
      <c r="C652" s="191" t="s">
        <v>345</v>
      </c>
      <c r="D652" s="76" t="s">
        <v>17</v>
      </c>
      <c r="E652" s="76">
        <v>12</v>
      </c>
      <c r="F652" s="256">
        <v>800</v>
      </c>
      <c r="G652" s="259">
        <v>34</v>
      </c>
      <c r="H652" s="194">
        <f t="shared" si="247"/>
        <v>24.377663807999998</v>
      </c>
      <c r="I652" s="195" t="str">
        <f t="shared" si="248"/>
        <v xml:space="preserve"> </v>
      </c>
      <c r="J652" s="196">
        <f t="shared" si="258"/>
        <v>0</v>
      </c>
      <c r="K652" s="196">
        <f t="shared" si="249"/>
        <v>0</v>
      </c>
      <c r="L652" s="197" t="str">
        <f t="shared" si="255"/>
        <v xml:space="preserve"> </v>
      </c>
      <c r="M652" s="195"/>
      <c r="N652" s="196"/>
      <c r="O652" s="197"/>
      <c r="P652" s="194"/>
      <c r="Q652" s="166" t="str">
        <f t="shared" si="253"/>
        <v xml:space="preserve"> </v>
      </c>
      <c r="R652" s="167">
        <f t="shared" si="259"/>
        <v>0</v>
      </c>
      <c r="S652" s="167">
        <f t="shared" si="260"/>
        <v>0</v>
      </c>
      <c r="T652" s="93" t="str">
        <f t="shared" si="240"/>
        <v xml:space="preserve"> </v>
      </c>
      <c r="U652" s="164" t="str">
        <f t="shared" si="252"/>
        <v xml:space="preserve"> </v>
      </c>
      <c r="V652" s="165">
        <f t="shared" si="256"/>
        <v>0</v>
      </c>
      <c r="W652" s="166" t="str">
        <f t="shared" si="254"/>
        <v xml:space="preserve"> </v>
      </c>
      <c r="X652" s="167">
        <f t="shared" si="257"/>
        <v>0</v>
      </c>
      <c r="Y652" s="167">
        <f t="shared" si="250"/>
        <v>0</v>
      </c>
      <c r="Z652" s="168" t="str">
        <f t="shared" si="251"/>
        <v xml:space="preserve"> </v>
      </c>
    </row>
    <row r="653" spans="1:26" ht="15.75" hidden="1" thickBot="1">
      <c r="A653" s="189">
        <v>12</v>
      </c>
      <c r="B653" s="190" t="s">
        <v>337</v>
      </c>
      <c r="C653" s="191" t="s">
        <v>345</v>
      </c>
      <c r="D653" s="76" t="s">
        <v>17</v>
      </c>
      <c r="E653" s="76">
        <v>12</v>
      </c>
      <c r="F653" s="256">
        <v>850</v>
      </c>
      <c r="G653" s="259">
        <v>14</v>
      </c>
      <c r="H653" s="194">
        <f t="shared" si="247"/>
        <v>10.665227915999999</v>
      </c>
      <c r="I653" s="195" t="str">
        <f t="shared" si="248"/>
        <v xml:space="preserve"> </v>
      </c>
      <c r="J653" s="196">
        <f t="shared" si="258"/>
        <v>0</v>
      </c>
      <c r="K653" s="196">
        <f t="shared" si="249"/>
        <v>0</v>
      </c>
      <c r="L653" s="197" t="str">
        <f t="shared" si="255"/>
        <v xml:space="preserve"> </v>
      </c>
      <c r="M653" s="195"/>
      <c r="N653" s="196"/>
      <c r="O653" s="197"/>
      <c r="P653" s="194"/>
      <c r="Q653" s="166" t="str">
        <f t="shared" si="253"/>
        <v xml:space="preserve"> </v>
      </c>
      <c r="R653" s="167">
        <f t="shared" si="259"/>
        <v>0</v>
      </c>
      <c r="S653" s="167">
        <f t="shared" si="260"/>
        <v>0</v>
      </c>
      <c r="T653" s="93" t="str">
        <f t="shared" si="240"/>
        <v xml:space="preserve"> </v>
      </c>
      <c r="U653" s="164" t="str">
        <f t="shared" si="252"/>
        <v xml:space="preserve"> </v>
      </c>
      <c r="V653" s="165">
        <f t="shared" si="256"/>
        <v>0</v>
      </c>
      <c r="W653" s="166" t="str">
        <f t="shared" si="254"/>
        <v xml:space="preserve"> </v>
      </c>
      <c r="X653" s="167">
        <f t="shared" si="257"/>
        <v>0</v>
      </c>
      <c r="Y653" s="167">
        <f t="shared" si="250"/>
        <v>0</v>
      </c>
      <c r="Z653" s="168" t="str">
        <f t="shared" si="251"/>
        <v xml:space="preserve"> </v>
      </c>
    </row>
    <row r="654" spans="1:26" ht="15.75" hidden="1" thickBot="1">
      <c r="A654" s="189">
        <v>13</v>
      </c>
      <c r="B654" s="190" t="s">
        <v>337</v>
      </c>
      <c r="C654" s="191" t="s">
        <v>345</v>
      </c>
      <c r="D654" s="76" t="s">
        <v>17</v>
      </c>
      <c r="E654" s="76">
        <v>12</v>
      </c>
      <c r="F654" s="256">
        <v>900</v>
      </c>
      <c r="G654" s="259">
        <v>44</v>
      </c>
      <c r="H654" s="194">
        <f t="shared" si="247"/>
        <v>35.491010543999991</v>
      </c>
      <c r="I654" s="195" t="str">
        <f t="shared" si="248"/>
        <v xml:space="preserve"> </v>
      </c>
      <c r="J654" s="196">
        <f t="shared" si="258"/>
        <v>0</v>
      </c>
      <c r="K654" s="196">
        <f t="shared" si="249"/>
        <v>0</v>
      </c>
      <c r="L654" s="197" t="str">
        <f t="shared" si="255"/>
        <v xml:space="preserve"> </v>
      </c>
      <c r="M654" s="195"/>
      <c r="N654" s="196"/>
      <c r="O654" s="197"/>
      <c r="P654" s="194"/>
      <c r="Q654" s="166" t="str">
        <f t="shared" si="253"/>
        <v xml:space="preserve"> </v>
      </c>
      <c r="R654" s="167">
        <f t="shared" si="259"/>
        <v>0</v>
      </c>
      <c r="S654" s="167">
        <f t="shared" si="260"/>
        <v>0</v>
      </c>
      <c r="T654" s="93" t="str">
        <f t="shared" si="240"/>
        <v xml:space="preserve"> </v>
      </c>
      <c r="U654" s="164" t="str">
        <f t="shared" si="252"/>
        <v xml:space="preserve"> </v>
      </c>
      <c r="V654" s="165">
        <f t="shared" si="256"/>
        <v>0</v>
      </c>
      <c r="W654" s="166" t="str">
        <f t="shared" si="254"/>
        <v xml:space="preserve"> </v>
      </c>
      <c r="X654" s="167">
        <f t="shared" si="257"/>
        <v>0</v>
      </c>
      <c r="Y654" s="167">
        <f t="shared" si="250"/>
        <v>0</v>
      </c>
      <c r="Z654" s="168" t="str">
        <f t="shared" si="251"/>
        <v xml:space="preserve"> </v>
      </c>
    </row>
    <row r="655" spans="1:26" ht="15.75" hidden="1" thickBot="1">
      <c r="A655" s="189">
        <v>14</v>
      </c>
      <c r="B655" s="190" t="s">
        <v>337</v>
      </c>
      <c r="C655" s="191" t="s">
        <v>345</v>
      </c>
      <c r="D655" s="76" t="s">
        <v>17</v>
      </c>
      <c r="E655" s="76">
        <v>12</v>
      </c>
      <c r="F655" s="256">
        <v>2700</v>
      </c>
      <c r="G655" s="259">
        <v>6</v>
      </c>
      <c r="H655" s="194">
        <f t="shared" si="247"/>
        <v>14.519049767999999</v>
      </c>
      <c r="I655" s="195" t="str">
        <f t="shared" si="248"/>
        <v xml:space="preserve"> </v>
      </c>
      <c r="J655" s="196">
        <f t="shared" si="258"/>
        <v>0</v>
      </c>
      <c r="K655" s="196">
        <f t="shared" si="249"/>
        <v>0</v>
      </c>
      <c r="L655" s="197" t="str">
        <f t="shared" si="255"/>
        <v xml:space="preserve"> </v>
      </c>
      <c r="M655" s="195"/>
      <c r="N655" s="196"/>
      <c r="O655" s="197"/>
      <c r="P655" s="194"/>
      <c r="Q655" s="166" t="str">
        <f t="shared" si="253"/>
        <v xml:space="preserve"> </v>
      </c>
      <c r="R655" s="167">
        <f t="shared" si="259"/>
        <v>0</v>
      </c>
      <c r="S655" s="167">
        <f t="shared" si="260"/>
        <v>0</v>
      </c>
      <c r="T655" s="93" t="str">
        <f t="shared" si="240"/>
        <v xml:space="preserve"> </v>
      </c>
      <c r="U655" s="164" t="str">
        <f t="shared" si="252"/>
        <v xml:space="preserve"> </v>
      </c>
      <c r="V655" s="165">
        <f t="shared" si="256"/>
        <v>0</v>
      </c>
      <c r="W655" s="166" t="str">
        <f t="shared" si="254"/>
        <v xml:space="preserve"> </v>
      </c>
      <c r="X655" s="167">
        <f t="shared" si="257"/>
        <v>0</v>
      </c>
      <c r="Y655" s="167">
        <f t="shared" si="250"/>
        <v>0</v>
      </c>
      <c r="Z655" s="168" t="str">
        <f t="shared" si="251"/>
        <v xml:space="preserve"> </v>
      </c>
    </row>
    <row r="656" spans="1:26" ht="15.75" hidden="1" thickBot="1">
      <c r="A656" s="189">
        <v>15</v>
      </c>
      <c r="B656" s="190" t="s">
        <v>337</v>
      </c>
      <c r="C656" s="191" t="s">
        <v>345</v>
      </c>
      <c r="D656" s="76" t="s">
        <v>17</v>
      </c>
      <c r="E656" s="76">
        <v>12</v>
      </c>
      <c r="F656" s="256">
        <v>2750</v>
      </c>
      <c r="G656" s="259">
        <v>2</v>
      </c>
      <c r="H656" s="194">
        <f t="shared" si="247"/>
        <v>4.9293070199999995</v>
      </c>
      <c r="I656" s="195" t="str">
        <f t="shared" si="248"/>
        <v xml:space="preserve"> </v>
      </c>
      <c r="J656" s="196">
        <f t="shared" si="258"/>
        <v>0</v>
      </c>
      <c r="K656" s="196">
        <f t="shared" si="249"/>
        <v>0</v>
      </c>
      <c r="L656" s="197" t="str">
        <f t="shared" si="255"/>
        <v xml:space="preserve"> </v>
      </c>
      <c r="M656" s="195"/>
      <c r="N656" s="196"/>
      <c r="O656" s="197"/>
      <c r="P656" s="194"/>
      <c r="Q656" s="166" t="str">
        <f t="shared" si="253"/>
        <v xml:space="preserve"> </v>
      </c>
      <c r="R656" s="167">
        <f t="shared" si="259"/>
        <v>0</v>
      </c>
      <c r="S656" s="167">
        <f t="shared" si="260"/>
        <v>0</v>
      </c>
      <c r="T656" s="93" t="str">
        <f t="shared" si="240"/>
        <v xml:space="preserve"> </v>
      </c>
      <c r="U656" s="164" t="str">
        <f t="shared" si="252"/>
        <v xml:space="preserve"> </v>
      </c>
      <c r="V656" s="165">
        <f t="shared" si="256"/>
        <v>0</v>
      </c>
      <c r="W656" s="166" t="str">
        <f t="shared" si="254"/>
        <v xml:space="preserve"> </v>
      </c>
      <c r="X656" s="167">
        <f t="shared" si="257"/>
        <v>0</v>
      </c>
      <c r="Y656" s="167">
        <f t="shared" si="250"/>
        <v>0</v>
      </c>
      <c r="Z656" s="168" t="str">
        <f t="shared" si="251"/>
        <v xml:space="preserve"> </v>
      </c>
    </row>
    <row r="657" spans="1:26" ht="15.75" hidden="1" thickBot="1">
      <c r="A657" s="189">
        <v>16</v>
      </c>
      <c r="B657" s="190" t="s">
        <v>337</v>
      </c>
      <c r="C657" s="191" t="s">
        <v>345</v>
      </c>
      <c r="D657" s="76" t="s">
        <v>17</v>
      </c>
      <c r="E657" s="76">
        <v>12</v>
      </c>
      <c r="F657" s="256">
        <v>8050</v>
      </c>
      <c r="G657" s="259">
        <v>2</v>
      </c>
      <c r="H657" s="194">
        <f t="shared" si="247"/>
        <v>14.429426004</v>
      </c>
      <c r="I657" s="195" t="str">
        <f t="shared" si="248"/>
        <v xml:space="preserve"> </v>
      </c>
      <c r="J657" s="196">
        <f t="shared" si="258"/>
        <v>0</v>
      </c>
      <c r="K657" s="196">
        <f t="shared" si="249"/>
        <v>0</v>
      </c>
      <c r="L657" s="197" t="str">
        <f t="shared" si="255"/>
        <v xml:space="preserve"> </v>
      </c>
      <c r="M657" s="195"/>
      <c r="N657" s="196"/>
      <c r="O657" s="197"/>
      <c r="P657" s="194"/>
      <c r="Q657" s="166" t="str">
        <f t="shared" si="253"/>
        <v xml:space="preserve"> </v>
      </c>
      <c r="R657" s="167">
        <f t="shared" si="259"/>
        <v>0</v>
      </c>
      <c r="S657" s="167">
        <f t="shared" si="260"/>
        <v>0</v>
      </c>
      <c r="T657" s="93" t="str">
        <f t="shared" si="240"/>
        <v xml:space="preserve"> </v>
      </c>
      <c r="U657" s="164" t="str">
        <f t="shared" si="252"/>
        <v xml:space="preserve"> </v>
      </c>
      <c r="V657" s="165">
        <f t="shared" si="256"/>
        <v>0</v>
      </c>
      <c r="W657" s="166" t="str">
        <f t="shared" si="254"/>
        <v xml:space="preserve"> </v>
      </c>
      <c r="X657" s="167">
        <f t="shared" si="257"/>
        <v>0</v>
      </c>
      <c r="Y657" s="167">
        <f t="shared" si="250"/>
        <v>0</v>
      </c>
      <c r="Z657" s="168" t="str">
        <f t="shared" si="251"/>
        <v xml:space="preserve"> </v>
      </c>
    </row>
    <row r="658" spans="1:26" ht="15.75" hidden="1" thickBot="1">
      <c r="A658" s="189">
        <v>17</v>
      </c>
      <c r="B658" s="190" t="s">
        <v>337</v>
      </c>
      <c r="C658" s="191" t="s">
        <v>345</v>
      </c>
      <c r="D658" s="76" t="s">
        <v>17</v>
      </c>
      <c r="E658" s="76">
        <v>12</v>
      </c>
      <c r="F658" s="256">
        <v>8250</v>
      </c>
      <c r="G658" s="259">
        <v>2</v>
      </c>
      <c r="H658" s="194">
        <f t="shared" si="247"/>
        <v>14.78792106</v>
      </c>
      <c r="I658" s="195" t="str">
        <f t="shared" si="248"/>
        <v xml:space="preserve"> </v>
      </c>
      <c r="J658" s="196">
        <f t="shared" si="258"/>
        <v>0</v>
      </c>
      <c r="K658" s="196">
        <f t="shared" si="249"/>
        <v>0</v>
      </c>
      <c r="L658" s="197" t="str">
        <f t="shared" si="255"/>
        <v xml:space="preserve"> </v>
      </c>
      <c r="M658" s="195"/>
      <c r="N658" s="196"/>
      <c r="O658" s="197"/>
      <c r="P658" s="194"/>
      <c r="Q658" s="166" t="str">
        <f t="shared" si="253"/>
        <v xml:space="preserve"> </v>
      </c>
      <c r="R658" s="167">
        <f t="shared" si="259"/>
        <v>0</v>
      </c>
      <c r="S658" s="167">
        <f t="shared" si="260"/>
        <v>0</v>
      </c>
      <c r="T658" s="93" t="str">
        <f t="shared" si="240"/>
        <v xml:space="preserve"> </v>
      </c>
      <c r="U658" s="164" t="str">
        <f t="shared" si="252"/>
        <v xml:space="preserve"> </v>
      </c>
      <c r="V658" s="165">
        <f t="shared" si="256"/>
        <v>0</v>
      </c>
      <c r="W658" s="166" t="str">
        <f t="shared" si="254"/>
        <v xml:space="preserve"> </v>
      </c>
      <c r="X658" s="167">
        <f t="shared" si="257"/>
        <v>0</v>
      </c>
      <c r="Y658" s="167">
        <f t="shared" si="250"/>
        <v>0</v>
      </c>
      <c r="Z658" s="168" t="str">
        <f t="shared" si="251"/>
        <v xml:space="preserve"> </v>
      </c>
    </row>
    <row r="659" spans="1:26" ht="15.75" hidden="1" thickBot="1">
      <c r="A659" s="189">
        <v>18</v>
      </c>
      <c r="B659" s="190" t="s">
        <v>337</v>
      </c>
      <c r="C659" s="191" t="s">
        <v>345</v>
      </c>
      <c r="D659" s="76" t="s">
        <v>17</v>
      </c>
      <c r="E659" s="76">
        <v>12</v>
      </c>
      <c r="F659" s="256">
        <v>8350</v>
      </c>
      <c r="G659" s="259">
        <v>2</v>
      </c>
      <c r="H659" s="194">
        <f t="shared" si="247"/>
        <v>14.967168587999998</v>
      </c>
      <c r="I659" s="195" t="str">
        <f t="shared" si="248"/>
        <v xml:space="preserve"> </v>
      </c>
      <c r="J659" s="196">
        <f t="shared" si="258"/>
        <v>0</v>
      </c>
      <c r="K659" s="196">
        <f t="shared" si="249"/>
        <v>0</v>
      </c>
      <c r="L659" s="197" t="str">
        <f t="shared" si="255"/>
        <v xml:space="preserve"> </v>
      </c>
      <c r="M659" s="195"/>
      <c r="N659" s="196"/>
      <c r="O659" s="197"/>
      <c r="P659" s="194"/>
      <c r="Q659" s="166" t="str">
        <f t="shared" si="253"/>
        <v xml:space="preserve"> </v>
      </c>
      <c r="R659" s="167">
        <f t="shared" si="259"/>
        <v>0</v>
      </c>
      <c r="S659" s="167">
        <f t="shared" si="260"/>
        <v>0</v>
      </c>
      <c r="T659" s="93" t="str">
        <f t="shared" si="240"/>
        <v xml:space="preserve"> </v>
      </c>
      <c r="U659" s="164" t="str">
        <f t="shared" si="252"/>
        <v xml:space="preserve"> </v>
      </c>
      <c r="V659" s="165">
        <f t="shared" si="256"/>
        <v>0</v>
      </c>
      <c r="W659" s="166" t="str">
        <f t="shared" si="254"/>
        <v xml:space="preserve"> </v>
      </c>
      <c r="X659" s="167">
        <f t="shared" si="257"/>
        <v>0</v>
      </c>
      <c r="Y659" s="167">
        <f t="shared" si="250"/>
        <v>0</v>
      </c>
      <c r="Z659" s="168" t="str">
        <f t="shared" si="251"/>
        <v xml:space="preserve"> </v>
      </c>
    </row>
    <row r="660" spans="1:26" ht="15.75" hidden="1" thickBot="1">
      <c r="A660" s="189">
        <v>19</v>
      </c>
      <c r="B660" s="190" t="s">
        <v>337</v>
      </c>
      <c r="C660" s="191" t="s">
        <v>345</v>
      </c>
      <c r="D660" s="76" t="s">
        <v>17</v>
      </c>
      <c r="E660" s="76">
        <v>12</v>
      </c>
      <c r="F660" s="256">
        <v>8500</v>
      </c>
      <c r="G660" s="259">
        <v>1</v>
      </c>
      <c r="H660" s="194">
        <f t="shared" si="247"/>
        <v>7.618019939999999</v>
      </c>
      <c r="I660" s="195" t="str">
        <f t="shared" si="248"/>
        <v xml:space="preserve"> </v>
      </c>
      <c r="J660" s="196">
        <f t="shared" si="258"/>
        <v>0</v>
      </c>
      <c r="K660" s="196">
        <f t="shared" si="249"/>
        <v>0</v>
      </c>
      <c r="L660" s="197" t="str">
        <f t="shared" si="255"/>
        <v xml:space="preserve"> </v>
      </c>
      <c r="M660" s="195"/>
      <c r="N660" s="196"/>
      <c r="O660" s="197"/>
      <c r="P660" s="194"/>
      <c r="Q660" s="166" t="str">
        <f t="shared" si="253"/>
        <v xml:space="preserve"> </v>
      </c>
      <c r="R660" s="167">
        <f t="shared" si="259"/>
        <v>0</v>
      </c>
      <c r="S660" s="167">
        <f t="shared" si="260"/>
        <v>0</v>
      </c>
      <c r="T660" s="93" t="str">
        <f t="shared" si="240"/>
        <v xml:space="preserve"> </v>
      </c>
      <c r="U660" s="164" t="str">
        <f t="shared" si="252"/>
        <v xml:space="preserve"> </v>
      </c>
      <c r="V660" s="165">
        <f t="shared" si="256"/>
        <v>0</v>
      </c>
      <c r="W660" s="166" t="str">
        <f t="shared" si="254"/>
        <v xml:space="preserve"> </v>
      </c>
      <c r="X660" s="167">
        <f t="shared" si="257"/>
        <v>0</v>
      </c>
      <c r="Y660" s="167">
        <f t="shared" si="250"/>
        <v>0</v>
      </c>
      <c r="Z660" s="168" t="str">
        <f t="shared" si="251"/>
        <v xml:space="preserve"> </v>
      </c>
    </row>
    <row r="661" spans="1:26" ht="15.75" hidden="1" thickBot="1">
      <c r="A661" s="189">
        <v>20</v>
      </c>
      <c r="B661" s="190" t="s">
        <v>337</v>
      </c>
      <c r="C661" s="191" t="s">
        <v>345</v>
      </c>
      <c r="D661" s="76" t="s">
        <v>17</v>
      </c>
      <c r="E661" s="76">
        <v>12</v>
      </c>
      <c r="F661" s="256">
        <v>8550</v>
      </c>
      <c r="G661" s="259">
        <v>2</v>
      </c>
      <c r="H661" s="194">
        <f t="shared" si="247"/>
        <v>15.325663643999999</v>
      </c>
      <c r="I661" s="195" t="str">
        <f t="shared" si="248"/>
        <v xml:space="preserve"> </v>
      </c>
      <c r="J661" s="196">
        <f t="shared" si="258"/>
        <v>0</v>
      </c>
      <c r="K661" s="196">
        <f t="shared" si="249"/>
        <v>0</v>
      </c>
      <c r="L661" s="197" t="str">
        <f t="shared" si="255"/>
        <v xml:space="preserve"> </v>
      </c>
      <c r="M661" s="195"/>
      <c r="N661" s="196"/>
      <c r="O661" s="197"/>
      <c r="P661" s="194"/>
      <c r="Q661" s="166" t="str">
        <f t="shared" si="253"/>
        <v xml:space="preserve"> </v>
      </c>
      <c r="R661" s="167">
        <f t="shared" si="259"/>
        <v>0</v>
      </c>
      <c r="S661" s="167">
        <f t="shared" si="260"/>
        <v>0</v>
      </c>
      <c r="T661" s="93" t="str">
        <f t="shared" si="240"/>
        <v xml:space="preserve"> </v>
      </c>
      <c r="U661" s="164" t="str">
        <f t="shared" si="252"/>
        <v xml:space="preserve"> </v>
      </c>
      <c r="V661" s="165">
        <f t="shared" si="256"/>
        <v>0</v>
      </c>
      <c r="W661" s="166" t="str">
        <f t="shared" si="254"/>
        <v xml:space="preserve"> </v>
      </c>
      <c r="X661" s="167">
        <f t="shared" si="257"/>
        <v>0</v>
      </c>
      <c r="Y661" s="167">
        <f t="shared" si="250"/>
        <v>0</v>
      </c>
      <c r="Z661" s="168" t="str">
        <f t="shared" si="251"/>
        <v xml:space="preserve"> </v>
      </c>
    </row>
    <row r="662" spans="1:26" ht="15.75" hidden="1" thickBot="1">
      <c r="A662" s="189">
        <v>21</v>
      </c>
      <c r="B662" s="190" t="s">
        <v>337</v>
      </c>
      <c r="C662" s="191" t="s">
        <v>345</v>
      </c>
      <c r="D662" s="76" t="s">
        <v>17</v>
      </c>
      <c r="E662" s="76">
        <v>12</v>
      </c>
      <c r="F662" s="256">
        <v>8600</v>
      </c>
      <c r="G662" s="259">
        <v>1</v>
      </c>
      <c r="H662" s="194">
        <f t="shared" si="247"/>
        <v>7.7076437039999997</v>
      </c>
      <c r="I662" s="195" t="str">
        <f t="shared" si="248"/>
        <v xml:space="preserve"> </v>
      </c>
      <c r="J662" s="196">
        <f t="shared" si="258"/>
        <v>0</v>
      </c>
      <c r="K662" s="196">
        <f t="shared" si="249"/>
        <v>0</v>
      </c>
      <c r="L662" s="197" t="str">
        <f t="shared" si="255"/>
        <v xml:space="preserve"> </v>
      </c>
      <c r="M662" s="195"/>
      <c r="N662" s="196"/>
      <c r="O662" s="197"/>
      <c r="P662" s="194"/>
      <c r="Q662" s="166" t="str">
        <f t="shared" si="253"/>
        <v xml:space="preserve"> </v>
      </c>
      <c r="R662" s="167">
        <f t="shared" si="259"/>
        <v>0</v>
      </c>
      <c r="S662" s="167">
        <f t="shared" si="260"/>
        <v>0</v>
      </c>
      <c r="T662" s="93" t="str">
        <f t="shared" si="240"/>
        <v xml:space="preserve"> </v>
      </c>
      <c r="U662" s="164" t="str">
        <f t="shared" si="252"/>
        <v xml:space="preserve"> </v>
      </c>
      <c r="V662" s="165">
        <f t="shared" si="256"/>
        <v>0</v>
      </c>
      <c r="W662" s="166" t="str">
        <f t="shared" si="254"/>
        <v xml:space="preserve"> </v>
      </c>
      <c r="X662" s="167">
        <f t="shared" si="257"/>
        <v>0</v>
      </c>
      <c r="Y662" s="167">
        <f t="shared" si="250"/>
        <v>0</v>
      </c>
      <c r="Z662" s="168" t="str">
        <f t="shared" si="251"/>
        <v xml:space="preserve"> </v>
      </c>
    </row>
    <row r="663" spans="1:26" ht="15.75" hidden="1" thickBot="1">
      <c r="A663" s="189">
        <v>22</v>
      </c>
      <c r="B663" s="190" t="s">
        <v>337</v>
      </c>
      <c r="C663" s="191" t="s">
        <v>345</v>
      </c>
      <c r="D663" s="76" t="s">
        <v>17</v>
      </c>
      <c r="E663" s="76">
        <v>12</v>
      </c>
      <c r="F663" s="256">
        <v>8700</v>
      </c>
      <c r="G663" s="259">
        <v>1</v>
      </c>
      <c r="H663" s="194">
        <f t="shared" si="247"/>
        <v>7.7972674679999994</v>
      </c>
      <c r="I663" s="195" t="str">
        <f t="shared" si="248"/>
        <v xml:space="preserve"> </v>
      </c>
      <c r="J663" s="196">
        <f t="shared" si="258"/>
        <v>0</v>
      </c>
      <c r="K663" s="196">
        <f t="shared" si="249"/>
        <v>0</v>
      </c>
      <c r="L663" s="197" t="str">
        <f t="shared" si="255"/>
        <v xml:space="preserve"> </v>
      </c>
      <c r="M663" s="195"/>
      <c r="N663" s="196"/>
      <c r="O663" s="197"/>
      <c r="P663" s="194"/>
      <c r="Q663" s="166" t="str">
        <f t="shared" si="253"/>
        <v xml:space="preserve"> </v>
      </c>
      <c r="R663" s="167">
        <f t="shared" si="259"/>
        <v>0</v>
      </c>
      <c r="S663" s="167">
        <f t="shared" si="260"/>
        <v>0</v>
      </c>
      <c r="T663" s="93" t="str">
        <f t="shared" si="240"/>
        <v xml:space="preserve"> </v>
      </c>
      <c r="U663" s="164" t="str">
        <f t="shared" si="252"/>
        <v xml:space="preserve"> </v>
      </c>
      <c r="V663" s="165">
        <f t="shared" si="256"/>
        <v>0</v>
      </c>
      <c r="W663" s="166" t="str">
        <f t="shared" si="254"/>
        <v xml:space="preserve"> </v>
      </c>
      <c r="X663" s="167">
        <f t="shared" si="257"/>
        <v>0</v>
      </c>
      <c r="Y663" s="167">
        <f t="shared" si="250"/>
        <v>0</v>
      </c>
      <c r="Z663" s="168" t="str">
        <f t="shared" si="251"/>
        <v xml:space="preserve"> </v>
      </c>
    </row>
    <row r="664" spans="1:26" ht="15.75" hidden="1" thickBot="1">
      <c r="A664" s="189">
        <v>23</v>
      </c>
      <c r="B664" s="190" t="s">
        <v>337</v>
      </c>
      <c r="C664" s="191" t="s">
        <v>345</v>
      </c>
      <c r="D664" s="76" t="s">
        <v>17</v>
      </c>
      <c r="E664" s="76">
        <v>12</v>
      </c>
      <c r="F664" s="256">
        <v>8850</v>
      </c>
      <c r="G664" s="259">
        <v>1</v>
      </c>
      <c r="H664" s="194">
        <f t="shared" si="247"/>
        <v>7.9317031139999994</v>
      </c>
      <c r="I664" s="195" t="str">
        <f t="shared" si="248"/>
        <v xml:space="preserve"> </v>
      </c>
      <c r="J664" s="196">
        <f t="shared" si="258"/>
        <v>0</v>
      </c>
      <c r="K664" s="196">
        <f t="shared" si="249"/>
        <v>0</v>
      </c>
      <c r="L664" s="197" t="str">
        <f t="shared" si="255"/>
        <v xml:space="preserve"> </v>
      </c>
      <c r="M664" s="195"/>
      <c r="N664" s="196"/>
      <c r="O664" s="197"/>
      <c r="P664" s="194"/>
      <c r="Q664" s="166" t="str">
        <f t="shared" si="253"/>
        <v xml:space="preserve"> </v>
      </c>
      <c r="R664" s="167">
        <f t="shared" si="259"/>
        <v>0</v>
      </c>
      <c r="S664" s="167">
        <f t="shared" si="260"/>
        <v>0</v>
      </c>
      <c r="T664" s="93" t="str">
        <f t="shared" si="240"/>
        <v xml:space="preserve"> </v>
      </c>
      <c r="U664" s="164" t="str">
        <f t="shared" si="252"/>
        <v xml:space="preserve"> </v>
      </c>
      <c r="V664" s="165">
        <f t="shared" si="256"/>
        <v>0</v>
      </c>
      <c r="W664" s="166" t="str">
        <f t="shared" si="254"/>
        <v xml:space="preserve"> </v>
      </c>
      <c r="X664" s="167">
        <f t="shared" si="257"/>
        <v>0</v>
      </c>
      <c r="Y664" s="167">
        <f t="shared" si="250"/>
        <v>0</v>
      </c>
      <c r="Z664" s="168" t="str">
        <f t="shared" si="251"/>
        <v xml:space="preserve"> </v>
      </c>
    </row>
    <row r="665" spans="1:26">
      <c r="A665" s="189">
        <v>24</v>
      </c>
      <c r="B665" s="190" t="s">
        <v>337</v>
      </c>
      <c r="C665" s="191" t="s">
        <v>345</v>
      </c>
      <c r="D665" s="76" t="s">
        <v>17</v>
      </c>
      <c r="E665" s="76">
        <v>16</v>
      </c>
      <c r="F665" s="289">
        <v>11300</v>
      </c>
      <c r="G665" s="258">
        <v>2</v>
      </c>
      <c r="H665" s="194">
        <f t="shared" si="247"/>
        <v>36.008836735999999</v>
      </c>
      <c r="I665" s="195">
        <f t="shared" si="248"/>
        <v>16</v>
      </c>
      <c r="J665" s="196">
        <f t="shared" si="258"/>
        <v>700</v>
      </c>
      <c r="K665" s="196">
        <f t="shared" si="249"/>
        <v>2</v>
      </c>
      <c r="L665" s="197">
        <f t="shared" si="255"/>
        <v>2.2085504</v>
      </c>
      <c r="M665" s="195"/>
      <c r="N665" s="196"/>
      <c r="O665" s="197"/>
      <c r="P665" s="194"/>
      <c r="Q665" s="166" t="str">
        <f t="shared" si="253"/>
        <v xml:space="preserve"> </v>
      </c>
      <c r="R665" s="167">
        <f t="shared" si="259"/>
        <v>0</v>
      </c>
      <c r="S665" s="167">
        <f t="shared" si="260"/>
        <v>0</v>
      </c>
      <c r="T665" s="93" t="str">
        <f t="shared" si="240"/>
        <v xml:space="preserve"> </v>
      </c>
      <c r="U665" s="164">
        <f t="shared" si="252"/>
        <v>16</v>
      </c>
      <c r="V665" s="165">
        <f t="shared" si="256"/>
        <v>2</v>
      </c>
      <c r="W665" s="166">
        <f t="shared" si="254"/>
        <v>16</v>
      </c>
      <c r="X665" s="167">
        <f t="shared" si="257"/>
        <v>225</v>
      </c>
      <c r="Y665" s="167">
        <f t="shared" si="250"/>
        <v>2</v>
      </c>
      <c r="Z665" s="168">
        <f t="shared" si="251"/>
        <v>0.70989119999999994</v>
      </c>
    </row>
    <row r="666" spans="1:26">
      <c r="A666" s="189">
        <v>25</v>
      </c>
      <c r="B666" s="190" t="s">
        <v>337</v>
      </c>
      <c r="C666" s="191" t="s">
        <v>345</v>
      </c>
      <c r="D666" s="76" t="s">
        <v>17</v>
      </c>
      <c r="E666" s="76">
        <v>16</v>
      </c>
      <c r="F666" s="287">
        <v>11950</v>
      </c>
      <c r="G666" s="259">
        <v>6</v>
      </c>
      <c r="H666" s="194">
        <f t="shared" si="247"/>
        <v>114.240424512</v>
      </c>
      <c r="I666" s="195" t="str">
        <f t="shared" si="248"/>
        <v xml:space="preserve"> </v>
      </c>
      <c r="J666" s="196">
        <f>IF($E666=25,IF((12000-$F666)&gt;=787,12000-$F666,0),IF($E666=20,IF((12000-$F666)&gt;=600,12000-$F666,0),IF($E666=16,IF((12000-$F666)&gt;=475,12000-$F666,0),0)))</f>
        <v>0</v>
      </c>
      <c r="K666" s="196">
        <f t="shared" si="249"/>
        <v>0</v>
      </c>
      <c r="L666" s="197" t="str">
        <f t="shared" si="255"/>
        <v xml:space="preserve"> </v>
      </c>
      <c r="M666" s="195"/>
      <c r="N666" s="196"/>
      <c r="O666" s="197"/>
      <c r="P666" s="194"/>
      <c r="Q666" s="166">
        <f t="shared" si="253"/>
        <v>16</v>
      </c>
      <c r="R666" s="167">
        <f t="shared" si="259"/>
        <v>50</v>
      </c>
      <c r="S666" s="167">
        <f t="shared" si="260"/>
        <v>6</v>
      </c>
      <c r="T666" s="93">
        <f t="shared" si="240"/>
        <v>0.47326079999999998</v>
      </c>
      <c r="U666" s="164" t="str">
        <f t="shared" si="252"/>
        <v xml:space="preserve"> </v>
      </c>
      <c r="V666" s="165">
        <f t="shared" si="256"/>
        <v>0</v>
      </c>
      <c r="W666" s="166">
        <f t="shared" si="254"/>
        <v>16</v>
      </c>
      <c r="X666" s="167">
        <f t="shared" si="257"/>
        <v>50</v>
      </c>
      <c r="Y666" s="167">
        <f t="shared" si="250"/>
        <v>6</v>
      </c>
      <c r="Z666" s="168">
        <f t="shared" si="251"/>
        <v>0.47326079999999998</v>
      </c>
    </row>
    <row r="667" spans="1:26" s="282" customFormat="1">
      <c r="A667" s="274">
        <v>26</v>
      </c>
      <c r="B667" s="275" t="s">
        <v>337</v>
      </c>
      <c r="C667" s="191" t="s">
        <v>345</v>
      </c>
      <c r="D667" s="76" t="s">
        <v>17</v>
      </c>
      <c r="E667" s="276">
        <v>16</v>
      </c>
      <c r="F667" s="288">
        <v>3000</v>
      </c>
      <c r="G667" s="270">
        <v>2</v>
      </c>
      <c r="H667" s="194">
        <f t="shared" si="247"/>
        <v>9.5598681600000006</v>
      </c>
      <c r="I667" s="278"/>
      <c r="J667" s="273"/>
      <c r="K667" s="273"/>
      <c r="L667" s="279" t="str">
        <f t="shared" si="255"/>
        <v xml:space="preserve"> </v>
      </c>
      <c r="M667" s="278">
        <v>16</v>
      </c>
      <c r="N667" s="273">
        <v>3000</v>
      </c>
      <c r="O667" s="279">
        <v>2</v>
      </c>
      <c r="P667" s="280"/>
      <c r="Q667" s="278" t="str">
        <f t="shared" si="253"/>
        <v xml:space="preserve"> </v>
      </c>
      <c r="R667" s="273">
        <f t="shared" si="259"/>
        <v>0</v>
      </c>
      <c r="S667" s="273">
        <f t="shared" si="260"/>
        <v>0</v>
      </c>
      <c r="T667" s="281" t="str">
        <f t="shared" si="240"/>
        <v xml:space="preserve"> </v>
      </c>
      <c r="U667" s="278" t="str">
        <f t="shared" si="252"/>
        <v xml:space="preserve"> </v>
      </c>
      <c r="V667" s="273">
        <f t="shared" si="256"/>
        <v>0</v>
      </c>
      <c r="W667" s="278" t="str">
        <f t="shared" si="254"/>
        <v xml:space="preserve"> </v>
      </c>
      <c r="X667" s="273">
        <f t="shared" si="257"/>
        <v>0</v>
      </c>
      <c r="Y667" s="273">
        <f t="shared" si="250"/>
        <v>0</v>
      </c>
      <c r="Z667" s="279" t="str">
        <f t="shared" si="251"/>
        <v xml:space="preserve"> </v>
      </c>
    </row>
    <row r="668" spans="1:26" s="282" customFormat="1">
      <c r="A668" s="274">
        <v>26</v>
      </c>
      <c r="B668" s="275" t="s">
        <v>337</v>
      </c>
      <c r="C668" s="191"/>
      <c r="D668" s="76"/>
      <c r="E668" s="276">
        <v>16</v>
      </c>
      <c r="F668" s="288">
        <v>3000</v>
      </c>
      <c r="G668" s="270">
        <v>2</v>
      </c>
      <c r="H668" s="194">
        <f t="shared" si="247"/>
        <v>9.5598681600000006</v>
      </c>
      <c r="I668" s="278"/>
      <c r="J668" s="273"/>
      <c r="K668" s="273"/>
      <c r="L668" s="279"/>
      <c r="M668" s="278">
        <v>16</v>
      </c>
      <c r="N668" s="273">
        <v>3000</v>
      </c>
      <c r="O668" s="279">
        <v>2</v>
      </c>
      <c r="P668" s="280"/>
      <c r="Q668" s="278">
        <v>16</v>
      </c>
      <c r="R668" s="273">
        <f>J330-N668</f>
        <v>850</v>
      </c>
      <c r="S668" s="273">
        <f t="shared" si="260"/>
        <v>2</v>
      </c>
      <c r="T668" s="281">
        <f t="shared" si="240"/>
        <v>2.6818111999999998</v>
      </c>
      <c r="U668" s="278">
        <v>16</v>
      </c>
      <c r="V668" s="273">
        <v>2</v>
      </c>
      <c r="W668" s="278">
        <v>16</v>
      </c>
      <c r="X668" s="273">
        <v>250</v>
      </c>
      <c r="Y668" s="273">
        <v>2</v>
      </c>
      <c r="Z668" s="279">
        <f t="shared" si="251"/>
        <v>0.78876799999999991</v>
      </c>
    </row>
    <row r="669" spans="1:26" s="282" customFormat="1">
      <c r="A669" s="274">
        <v>27</v>
      </c>
      <c r="B669" s="275" t="s">
        <v>337</v>
      </c>
      <c r="C669" s="191" t="s">
        <v>345</v>
      </c>
      <c r="D669" s="76" t="s">
        <v>17</v>
      </c>
      <c r="E669" s="276">
        <v>16</v>
      </c>
      <c r="F669" s="288">
        <v>3450</v>
      </c>
      <c r="G669" s="270">
        <v>1</v>
      </c>
      <c r="H669" s="194">
        <f t="shared" si="247"/>
        <v>5.4969241919999998</v>
      </c>
      <c r="I669" s="278"/>
      <c r="J669" s="273"/>
      <c r="K669" s="273"/>
      <c r="L669" s="279"/>
      <c r="M669" s="278" t="s">
        <v>356</v>
      </c>
      <c r="N669" s="273">
        <v>3450</v>
      </c>
      <c r="O669" s="279">
        <v>1</v>
      </c>
      <c r="P669" s="280"/>
      <c r="Q669" s="278">
        <v>16</v>
      </c>
      <c r="R669" s="273">
        <f>J47-N669</f>
        <v>800</v>
      </c>
      <c r="S669" s="273">
        <f t="shared" si="260"/>
        <v>1</v>
      </c>
      <c r="T669" s="281">
        <f t="shared" si="240"/>
        <v>1.2620288</v>
      </c>
      <c r="U669" s="278">
        <v>16</v>
      </c>
      <c r="V669" s="273">
        <v>1</v>
      </c>
      <c r="W669" s="278">
        <f>IF(X669&gt;0,E669," ")</f>
        <v>16</v>
      </c>
      <c r="X669" s="273">
        <v>200</v>
      </c>
      <c r="Y669" s="273">
        <f t="shared" si="250"/>
        <v>1</v>
      </c>
      <c r="Z669" s="279">
        <f t="shared" si="251"/>
        <v>0.31550719999999999</v>
      </c>
    </row>
    <row r="670" spans="1:26" s="282" customFormat="1">
      <c r="A670" s="274">
        <v>27</v>
      </c>
      <c r="B670" s="275" t="s">
        <v>337</v>
      </c>
      <c r="C670" s="191"/>
      <c r="D670" s="76"/>
      <c r="E670" s="276">
        <v>16</v>
      </c>
      <c r="F670" s="288">
        <v>3450</v>
      </c>
      <c r="G670" s="270">
        <v>1</v>
      </c>
      <c r="H670" s="194">
        <f t="shared" si="247"/>
        <v>5.4969241919999998</v>
      </c>
      <c r="I670" s="278"/>
      <c r="J670" s="273"/>
      <c r="K670" s="273"/>
      <c r="L670" s="279"/>
      <c r="M670" s="278" t="s">
        <v>356</v>
      </c>
      <c r="N670" s="273">
        <v>3450</v>
      </c>
      <c r="O670" s="279">
        <v>1</v>
      </c>
      <c r="P670" s="280"/>
      <c r="Q670" s="278">
        <v>16</v>
      </c>
      <c r="R670" s="273">
        <f>J48-N670</f>
        <v>700</v>
      </c>
      <c r="S670" s="273">
        <v>1</v>
      </c>
      <c r="T670" s="281">
        <f t="shared" si="240"/>
        <v>1.1042752</v>
      </c>
      <c r="U670" s="278">
        <v>16</v>
      </c>
      <c r="V670" s="273">
        <v>1</v>
      </c>
      <c r="W670" s="278">
        <v>16</v>
      </c>
      <c r="X670" s="273">
        <v>100</v>
      </c>
      <c r="Y670" s="273">
        <v>1</v>
      </c>
      <c r="Z670" s="279">
        <f t="shared" si="251"/>
        <v>0.15775359999999999</v>
      </c>
    </row>
    <row r="671" spans="1:26">
      <c r="A671" s="189">
        <v>28</v>
      </c>
      <c r="B671" s="190" t="s">
        <v>337</v>
      </c>
      <c r="C671" s="191" t="s">
        <v>345</v>
      </c>
      <c r="D671" s="76" t="s">
        <v>17</v>
      </c>
      <c r="E671" s="76">
        <v>16</v>
      </c>
      <c r="F671" s="287">
        <v>9000</v>
      </c>
      <c r="G671" s="259">
        <v>6</v>
      </c>
      <c r="H671" s="194">
        <f t="shared" si="247"/>
        <v>86.038813439999998</v>
      </c>
      <c r="I671" s="195">
        <f t="shared" si="248"/>
        <v>16</v>
      </c>
      <c r="J671" s="196">
        <f t="shared" si="258"/>
        <v>3000</v>
      </c>
      <c r="K671" s="196">
        <f t="shared" si="249"/>
        <v>6</v>
      </c>
      <c r="L671" s="197">
        <f t="shared" ref="L671:L702" si="261">IF(J671&gt;0,$E671*$E671*J671*3.14/4*0.00000785*K671," ")</f>
        <v>28.395648000000001</v>
      </c>
      <c r="M671" s="195"/>
      <c r="N671" s="196"/>
      <c r="O671" s="197"/>
      <c r="P671" s="194"/>
      <c r="Q671" s="166" t="str">
        <f t="shared" ref="Q671:Q702" si="262">IF(R671&gt;0,E671," ")</f>
        <v xml:space="preserve"> </v>
      </c>
      <c r="R671" s="167">
        <f t="shared" si="259"/>
        <v>0</v>
      </c>
      <c r="S671" s="167">
        <f t="shared" ref="S671:S702" si="263">IF(R671&gt;0,G671,0)</f>
        <v>0</v>
      </c>
      <c r="T671" s="93" t="str">
        <f t="shared" si="240"/>
        <v xml:space="preserve"> </v>
      </c>
      <c r="U671" s="164">
        <f t="shared" si="252"/>
        <v>16</v>
      </c>
      <c r="V671" s="165">
        <f t="shared" ref="V671:V702" si="264">IF($E671=25,IF(J671&gt;0, INT(J671/787)*K671,0),IF($E671=20,IF(J671&gt;0, INT(J671/600)*K671,0),IF($E671=16,IF(J671&gt;0, INT(J671/475)*K671,0),0)))</f>
        <v>36</v>
      </c>
      <c r="W671" s="166">
        <f t="shared" ref="W671:W702" si="265">IF(X671&gt;0,E671," ")</f>
        <v>16</v>
      </c>
      <c r="X671" s="167">
        <f t="shared" ref="X671:X702" si="266">IF(R671&gt;0,R671,IF(U671=25,J671-((V671/K671)*787),IF(U671=20,J671-((V671/K671)*600),IF(U671=16,J671-((V671/K671)*475),0))))</f>
        <v>150</v>
      </c>
      <c r="Y671" s="167">
        <f t="shared" si="250"/>
        <v>6</v>
      </c>
      <c r="Z671" s="168">
        <f t="shared" si="251"/>
        <v>1.4197823999999999</v>
      </c>
    </row>
    <row r="672" spans="1:26" hidden="1">
      <c r="A672" s="189">
        <v>30</v>
      </c>
      <c r="B672" s="190" t="s">
        <v>337</v>
      </c>
      <c r="C672" s="191" t="s">
        <v>345</v>
      </c>
      <c r="D672" s="76" t="s">
        <v>17</v>
      </c>
      <c r="E672" s="76">
        <v>25</v>
      </c>
      <c r="F672" s="296">
        <v>10350</v>
      </c>
      <c r="G672" s="265">
        <v>2</v>
      </c>
      <c r="H672" s="194">
        <f t="shared" si="247"/>
        <v>80.521350468750001</v>
      </c>
      <c r="I672" s="195">
        <f t="shared" si="248"/>
        <v>25</v>
      </c>
      <c r="J672" s="196">
        <f t="shared" si="258"/>
        <v>1650</v>
      </c>
      <c r="K672" s="196">
        <f t="shared" si="249"/>
        <v>2</v>
      </c>
      <c r="L672" s="197">
        <f t="shared" si="261"/>
        <v>12.709640624999999</v>
      </c>
      <c r="M672" s="195"/>
      <c r="N672" s="196"/>
      <c r="O672" s="197"/>
      <c r="P672" s="194"/>
      <c r="Q672" s="166" t="str">
        <f t="shared" si="262"/>
        <v xml:space="preserve"> </v>
      </c>
      <c r="R672" s="167">
        <f t="shared" si="259"/>
        <v>0</v>
      </c>
      <c r="S672" s="167">
        <f t="shared" si="263"/>
        <v>0</v>
      </c>
      <c r="T672" s="93" t="str">
        <f t="shared" si="240"/>
        <v xml:space="preserve"> </v>
      </c>
      <c r="U672" s="164">
        <f t="shared" si="252"/>
        <v>25</v>
      </c>
      <c r="V672" s="165">
        <f t="shared" si="264"/>
        <v>4</v>
      </c>
      <c r="W672" s="166">
        <f t="shared" si="265"/>
        <v>25</v>
      </c>
      <c r="X672" s="167">
        <f t="shared" si="266"/>
        <v>76</v>
      </c>
      <c r="Y672" s="167">
        <f t="shared" si="250"/>
        <v>2</v>
      </c>
      <c r="Z672" s="168">
        <f t="shared" si="251"/>
        <v>0.58541374999999995</v>
      </c>
    </row>
    <row r="673" spans="1:26" hidden="1">
      <c r="A673" s="189">
        <v>31</v>
      </c>
      <c r="B673" s="190" t="s">
        <v>337</v>
      </c>
      <c r="C673" s="191" t="s">
        <v>345</v>
      </c>
      <c r="D673" s="76" t="s">
        <v>17</v>
      </c>
      <c r="E673" s="76">
        <v>25</v>
      </c>
      <c r="F673" s="261">
        <v>10850</v>
      </c>
      <c r="G673" s="259">
        <v>2</v>
      </c>
      <c r="H673" s="194">
        <f t="shared" si="247"/>
        <v>84.411270781249996</v>
      </c>
      <c r="I673" s="195">
        <f t="shared" si="248"/>
        <v>25</v>
      </c>
      <c r="J673" s="196">
        <f t="shared" si="258"/>
        <v>1150</v>
      </c>
      <c r="K673" s="196">
        <f t="shared" si="249"/>
        <v>2</v>
      </c>
      <c r="L673" s="197">
        <f t="shared" si="261"/>
        <v>8.8582343749999986</v>
      </c>
      <c r="M673" s="195"/>
      <c r="N673" s="196"/>
      <c r="O673" s="197"/>
      <c r="P673" s="194"/>
      <c r="Q673" s="166" t="str">
        <f t="shared" si="262"/>
        <v xml:space="preserve"> </v>
      </c>
      <c r="R673" s="167">
        <f t="shared" si="259"/>
        <v>0</v>
      </c>
      <c r="S673" s="167">
        <f t="shared" si="263"/>
        <v>0</v>
      </c>
      <c r="T673" s="93" t="str">
        <f t="shared" ref="T673:T728" si="267">IF(R673&gt;0,$E673*$E673*R673*3.14/4*0.00000785*S673," ")</f>
        <v xml:space="preserve"> </v>
      </c>
      <c r="U673" s="164">
        <f t="shared" si="252"/>
        <v>25</v>
      </c>
      <c r="V673" s="165">
        <f t="shared" si="264"/>
        <v>2</v>
      </c>
      <c r="W673" s="166">
        <f t="shared" si="265"/>
        <v>25</v>
      </c>
      <c r="X673" s="167">
        <f t="shared" si="266"/>
        <v>363</v>
      </c>
      <c r="Y673" s="167">
        <f t="shared" si="250"/>
        <v>2</v>
      </c>
      <c r="Z673" s="168">
        <f t="shared" si="251"/>
        <v>2.7961209374999996</v>
      </c>
    </row>
    <row r="674" spans="1:26" hidden="1">
      <c r="A674" s="189">
        <v>1</v>
      </c>
      <c r="B674" s="190" t="s">
        <v>333</v>
      </c>
      <c r="C674" s="191" t="s">
        <v>346</v>
      </c>
      <c r="D674" s="76" t="s">
        <v>17</v>
      </c>
      <c r="E674" s="76">
        <v>12</v>
      </c>
      <c r="F674" s="255">
        <v>1000</v>
      </c>
      <c r="G674" s="258">
        <v>16</v>
      </c>
      <c r="H674" s="194">
        <f t="shared" si="247"/>
        <v>14.339802239999999</v>
      </c>
      <c r="I674" s="195" t="str">
        <f t="shared" si="248"/>
        <v xml:space="preserve"> </v>
      </c>
      <c r="J674" s="196">
        <f t="shared" si="258"/>
        <v>0</v>
      </c>
      <c r="K674" s="196">
        <f t="shared" si="249"/>
        <v>0</v>
      </c>
      <c r="L674" s="197" t="str">
        <f t="shared" si="261"/>
        <v xml:space="preserve"> </v>
      </c>
      <c r="M674" s="195"/>
      <c r="N674" s="196"/>
      <c r="O674" s="197"/>
      <c r="P674" s="194"/>
      <c r="Q674" s="166" t="str">
        <f t="shared" si="262"/>
        <v xml:space="preserve"> </v>
      </c>
      <c r="R674" s="167">
        <f t="shared" si="259"/>
        <v>0</v>
      </c>
      <c r="S674" s="167">
        <f t="shared" si="263"/>
        <v>0</v>
      </c>
      <c r="T674" s="93" t="str">
        <f t="shared" si="267"/>
        <v xml:space="preserve"> </v>
      </c>
      <c r="U674" s="164" t="str">
        <f t="shared" si="252"/>
        <v xml:space="preserve"> </v>
      </c>
      <c r="V674" s="165">
        <f t="shared" si="264"/>
        <v>0</v>
      </c>
      <c r="W674" s="166" t="str">
        <f t="shared" si="265"/>
        <v xml:space="preserve"> </v>
      </c>
      <c r="X674" s="167">
        <f t="shared" si="266"/>
        <v>0</v>
      </c>
      <c r="Y674" s="167">
        <f t="shared" si="250"/>
        <v>0</v>
      </c>
      <c r="Z674" s="168" t="str">
        <f t="shared" si="251"/>
        <v xml:space="preserve"> </v>
      </c>
    </row>
    <row r="675" spans="1:26" hidden="1">
      <c r="A675" s="189">
        <v>2</v>
      </c>
      <c r="B675" s="190" t="s">
        <v>333</v>
      </c>
      <c r="C675" s="191" t="s">
        <v>346</v>
      </c>
      <c r="D675" s="76" t="s">
        <v>17</v>
      </c>
      <c r="E675" s="76">
        <v>12</v>
      </c>
      <c r="F675" s="256">
        <v>1050</v>
      </c>
      <c r="G675" s="259">
        <v>8</v>
      </c>
      <c r="H675" s="194">
        <f t="shared" si="247"/>
        <v>7.5283961759999993</v>
      </c>
      <c r="I675" s="195" t="str">
        <f t="shared" si="248"/>
        <v xml:space="preserve"> </v>
      </c>
      <c r="J675" s="196">
        <f t="shared" si="258"/>
        <v>0</v>
      </c>
      <c r="K675" s="196">
        <f t="shared" si="249"/>
        <v>0</v>
      </c>
      <c r="L675" s="197" t="str">
        <f t="shared" si="261"/>
        <v xml:space="preserve"> </v>
      </c>
      <c r="M675" s="195"/>
      <c r="N675" s="196"/>
      <c r="O675" s="197"/>
      <c r="P675" s="194"/>
      <c r="Q675" s="166" t="str">
        <f t="shared" si="262"/>
        <v xml:space="preserve"> </v>
      </c>
      <c r="R675" s="167">
        <f t="shared" si="259"/>
        <v>0</v>
      </c>
      <c r="S675" s="167">
        <f t="shared" si="263"/>
        <v>0</v>
      </c>
      <c r="T675" s="93" t="str">
        <f t="shared" si="267"/>
        <v xml:space="preserve"> </v>
      </c>
      <c r="U675" s="164" t="str">
        <f t="shared" si="252"/>
        <v xml:space="preserve"> </v>
      </c>
      <c r="V675" s="165">
        <f t="shared" si="264"/>
        <v>0</v>
      </c>
      <c r="W675" s="166" t="str">
        <f t="shared" si="265"/>
        <v xml:space="preserve"> </v>
      </c>
      <c r="X675" s="167">
        <f t="shared" si="266"/>
        <v>0</v>
      </c>
      <c r="Y675" s="167">
        <f t="shared" si="250"/>
        <v>0</v>
      </c>
      <c r="Z675" s="168" t="str">
        <f t="shared" si="251"/>
        <v xml:space="preserve"> </v>
      </c>
    </row>
    <row r="676" spans="1:26" hidden="1">
      <c r="A676" s="189">
        <v>3</v>
      </c>
      <c r="B676" s="190" t="s">
        <v>333</v>
      </c>
      <c r="C676" s="191" t="s">
        <v>346</v>
      </c>
      <c r="D676" s="76" t="s">
        <v>17</v>
      </c>
      <c r="E676" s="76">
        <v>12</v>
      </c>
      <c r="F676" s="256">
        <v>1200</v>
      </c>
      <c r="G676" s="259">
        <v>28</v>
      </c>
      <c r="H676" s="194">
        <f t="shared" si="247"/>
        <v>30.113584703999997</v>
      </c>
      <c r="I676" s="195" t="str">
        <f t="shared" si="248"/>
        <v xml:space="preserve"> </v>
      </c>
      <c r="J676" s="196">
        <f t="shared" si="258"/>
        <v>0</v>
      </c>
      <c r="K676" s="196">
        <f t="shared" si="249"/>
        <v>0</v>
      </c>
      <c r="L676" s="197" t="str">
        <f t="shared" si="261"/>
        <v xml:space="preserve"> </v>
      </c>
      <c r="M676" s="195"/>
      <c r="N676" s="196"/>
      <c r="O676" s="197"/>
      <c r="P676" s="194"/>
      <c r="Q676" s="166" t="str">
        <f t="shared" si="262"/>
        <v xml:space="preserve"> </v>
      </c>
      <c r="R676" s="167">
        <f t="shared" si="259"/>
        <v>0</v>
      </c>
      <c r="S676" s="167">
        <f t="shared" si="263"/>
        <v>0</v>
      </c>
      <c r="T676" s="93" t="str">
        <f t="shared" si="267"/>
        <v xml:space="preserve"> </v>
      </c>
      <c r="U676" s="164" t="str">
        <f t="shared" si="252"/>
        <v xml:space="preserve"> </v>
      </c>
      <c r="V676" s="165">
        <f t="shared" si="264"/>
        <v>0</v>
      </c>
      <c r="W676" s="166" t="str">
        <f t="shared" si="265"/>
        <v xml:space="preserve"> </v>
      </c>
      <c r="X676" s="167">
        <f t="shared" si="266"/>
        <v>0</v>
      </c>
      <c r="Y676" s="167">
        <f t="shared" si="250"/>
        <v>0</v>
      </c>
      <c r="Z676" s="168" t="str">
        <f t="shared" si="251"/>
        <v xml:space="preserve"> </v>
      </c>
    </row>
    <row r="677" spans="1:26" hidden="1">
      <c r="A677" s="189">
        <v>4</v>
      </c>
      <c r="B677" s="190" t="s">
        <v>333</v>
      </c>
      <c r="C677" s="191" t="s">
        <v>346</v>
      </c>
      <c r="D677" s="76" t="s">
        <v>17</v>
      </c>
      <c r="E677" s="76">
        <v>12</v>
      </c>
      <c r="F677" s="256">
        <v>1250</v>
      </c>
      <c r="G677" s="259">
        <v>4</v>
      </c>
      <c r="H677" s="194">
        <f t="shared" si="247"/>
        <v>4.4811882000000001</v>
      </c>
      <c r="I677" s="195" t="str">
        <f t="shared" si="248"/>
        <v xml:space="preserve"> </v>
      </c>
      <c r="J677" s="196">
        <f t="shared" si="258"/>
        <v>0</v>
      </c>
      <c r="K677" s="196">
        <f t="shared" si="249"/>
        <v>0</v>
      </c>
      <c r="L677" s="197" t="str">
        <f t="shared" si="261"/>
        <v xml:space="preserve"> </v>
      </c>
      <c r="M677" s="195"/>
      <c r="N677" s="196"/>
      <c r="O677" s="197"/>
      <c r="P677" s="194"/>
      <c r="Q677" s="166" t="str">
        <f t="shared" si="262"/>
        <v xml:space="preserve"> </v>
      </c>
      <c r="R677" s="167">
        <f t="shared" si="259"/>
        <v>0</v>
      </c>
      <c r="S677" s="167">
        <f t="shared" si="263"/>
        <v>0</v>
      </c>
      <c r="T677" s="93" t="str">
        <f t="shared" si="267"/>
        <v xml:space="preserve"> </v>
      </c>
      <c r="U677" s="164" t="str">
        <f t="shared" si="252"/>
        <v xml:space="preserve"> </v>
      </c>
      <c r="V677" s="165">
        <f t="shared" si="264"/>
        <v>0</v>
      </c>
      <c r="W677" s="166" t="str">
        <f t="shared" si="265"/>
        <v xml:space="preserve"> </v>
      </c>
      <c r="X677" s="167">
        <f t="shared" si="266"/>
        <v>0</v>
      </c>
      <c r="Y677" s="167">
        <f t="shared" si="250"/>
        <v>0</v>
      </c>
      <c r="Z677" s="168" t="str">
        <f t="shared" si="251"/>
        <v xml:space="preserve"> </v>
      </c>
    </row>
    <row r="678" spans="1:26" hidden="1">
      <c r="A678" s="189">
        <v>5</v>
      </c>
      <c r="B678" s="190" t="s">
        <v>333</v>
      </c>
      <c r="C678" s="191" t="s">
        <v>346</v>
      </c>
      <c r="D678" s="76" t="s">
        <v>17</v>
      </c>
      <c r="E678" s="76">
        <v>12</v>
      </c>
      <c r="F678" s="256">
        <v>1550</v>
      </c>
      <c r="G678" s="259">
        <v>68</v>
      </c>
      <c r="H678" s="194">
        <f t="shared" si="247"/>
        <v>94.463447255999995</v>
      </c>
      <c r="I678" s="195" t="str">
        <f t="shared" si="248"/>
        <v xml:space="preserve"> </v>
      </c>
      <c r="J678" s="196">
        <f t="shared" si="258"/>
        <v>0</v>
      </c>
      <c r="K678" s="196">
        <f t="shared" si="249"/>
        <v>0</v>
      </c>
      <c r="L678" s="197" t="str">
        <f t="shared" si="261"/>
        <v xml:space="preserve"> </v>
      </c>
      <c r="M678" s="195"/>
      <c r="N678" s="196"/>
      <c r="O678" s="197"/>
      <c r="P678" s="194"/>
      <c r="Q678" s="166" t="str">
        <f t="shared" si="262"/>
        <v xml:space="preserve"> </v>
      </c>
      <c r="R678" s="167">
        <f t="shared" si="259"/>
        <v>0</v>
      </c>
      <c r="S678" s="167">
        <f t="shared" si="263"/>
        <v>0</v>
      </c>
      <c r="T678" s="93" t="str">
        <f t="shared" si="267"/>
        <v xml:space="preserve"> </v>
      </c>
      <c r="U678" s="164" t="str">
        <f t="shared" si="252"/>
        <v xml:space="preserve"> </v>
      </c>
      <c r="V678" s="165">
        <f t="shared" si="264"/>
        <v>0</v>
      </c>
      <c r="W678" s="166" t="str">
        <f t="shared" si="265"/>
        <v xml:space="preserve"> </v>
      </c>
      <c r="X678" s="167">
        <f t="shared" si="266"/>
        <v>0</v>
      </c>
      <c r="Y678" s="167">
        <f t="shared" si="250"/>
        <v>0</v>
      </c>
      <c r="Z678" s="168" t="str">
        <f t="shared" si="251"/>
        <v xml:space="preserve"> </v>
      </c>
    </row>
    <row r="679" spans="1:26" hidden="1">
      <c r="A679" s="189">
        <v>6</v>
      </c>
      <c r="B679" s="190" t="s">
        <v>333</v>
      </c>
      <c r="C679" s="191" t="s">
        <v>346</v>
      </c>
      <c r="D679" s="76" t="s">
        <v>17</v>
      </c>
      <c r="E679" s="76">
        <v>12</v>
      </c>
      <c r="F679" s="256">
        <v>1650</v>
      </c>
      <c r="G679" s="259">
        <v>6</v>
      </c>
      <c r="H679" s="194">
        <f t="shared" si="247"/>
        <v>8.8727526359999995</v>
      </c>
      <c r="I679" s="195" t="str">
        <f t="shared" si="248"/>
        <v xml:space="preserve"> </v>
      </c>
      <c r="J679" s="196">
        <f t="shared" si="258"/>
        <v>0</v>
      </c>
      <c r="K679" s="196">
        <f t="shared" si="249"/>
        <v>0</v>
      </c>
      <c r="L679" s="197" t="str">
        <f t="shared" si="261"/>
        <v xml:space="preserve"> </v>
      </c>
      <c r="M679" s="195"/>
      <c r="N679" s="196"/>
      <c r="O679" s="197"/>
      <c r="P679" s="194"/>
      <c r="Q679" s="166" t="str">
        <f t="shared" si="262"/>
        <v xml:space="preserve"> </v>
      </c>
      <c r="R679" s="167">
        <f t="shared" si="259"/>
        <v>0</v>
      </c>
      <c r="S679" s="167">
        <f t="shared" si="263"/>
        <v>0</v>
      </c>
      <c r="T679" s="93" t="str">
        <f t="shared" si="267"/>
        <v xml:space="preserve"> </v>
      </c>
      <c r="U679" s="164" t="str">
        <f t="shared" si="252"/>
        <v xml:space="preserve"> </v>
      </c>
      <c r="V679" s="165">
        <f t="shared" si="264"/>
        <v>0</v>
      </c>
      <c r="W679" s="166" t="str">
        <f t="shared" si="265"/>
        <v xml:space="preserve"> </v>
      </c>
      <c r="X679" s="167">
        <f t="shared" si="266"/>
        <v>0</v>
      </c>
      <c r="Y679" s="167">
        <f t="shared" si="250"/>
        <v>0</v>
      </c>
      <c r="Z679" s="168" t="str">
        <f t="shared" si="251"/>
        <v xml:space="preserve"> </v>
      </c>
    </row>
    <row r="680" spans="1:26" hidden="1">
      <c r="A680" s="189">
        <v>7</v>
      </c>
      <c r="B680" s="190" t="s">
        <v>333</v>
      </c>
      <c r="C680" s="191" t="s">
        <v>346</v>
      </c>
      <c r="D680" s="76" t="s">
        <v>17</v>
      </c>
      <c r="E680" s="76">
        <v>12</v>
      </c>
      <c r="F680" s="256">
        <v>1750</v>
      </c>
      <c r="G680" s="259">
        <v>1198</v>
      </c>
      <c r="H680" s="194">
        <f t="shared" si="247"/>
        <v>1878.9622122599999</v>
      </c>
      <c r="I680" s="195" t="str">
        <f t="shared" si="248"/>
        <v xml:space="preserve"> </v>
      </c>
      <c r="J680" s="196">
        <f t="shared" si="258"/>
        <v>0</v>
      </c>
      <c r="K680" s="196">
        <f t="shared" si="249"/>
        <v>0</v>
      </c>
      <c r="L680" s="197" t="str">
        <f t="shared" si="261"/>
        <v xml:space="preserve"> </v>
      </c>
      <c r="M680" s="195"/>
      <c r="N680" s="196"/>
      <c r="O680" s="197"/>
      <c r="P680" s="194"/>
      <c r="Q680" s="166" t="str">
        <f t="shared" si="262"/>
        <v xml:space="preserve"> </v>
      </c>
      <c r="R680" s="167">
        <f t="shared" si="259"/>
        <v>0</v>
      </c>
      <c r="S680" s="167">
        <f t="shared" si="263"/>
        <v>0</v>
      </c>
      <c r="T680" s="93" t="str">
        <f t="shared" si="267"/>
        <v xml:space="preserve"> </v>
      </c>
      <c r="U680" s="164" t="str">
        <f t="shared" si="252"/>
        <v xml:space="preserve"> </v>
      </c>
      <c r="V680" s="165">
        <f t="shared" si="264"/>
        <v>0</v>
      </c>
      <c r="W680" s="166" t="str">
        <f t="shared" si="265"/>
        <v xml:space="preserve"> </v>
      </c>
      <c r="X680" s="167">
        <f t="shared" si="266"/>
        <v>0</v>
      </c>
      <c r="Y680" s="167">
        <f t="shared" si="250"/>
        <v>0</v>
      </c>
      <c r="Z680" s="168" t="str">
        <f t="shared" si="251"/>
        <v xml:space="preserve"> </v>
      </c>
    </row>
    <row r="681" spans="1:26" hidden="1">
      <c r="A681" s="189">
        <v>8</v>
      </c>
      <c r="B681" s="190" t="s">
        <v>333</v>
      </c>
      <c r="C681" s="191" t="s">
        <v>346</v>
      </c>
      <c r="D681" s="76" t="s">
        <v>17</v>
      </c>
      <c r="E681" s="76">
        <v>12</v>
      </c>
      <c r="F681" s="256">
        <v>600</v>
      </c>
      <c r="G681" s="259">
        <v>12</v>
      </c>
      <c r="H681" s="194">
        <f t="shared" si="247"/>
        <v>6.4529110079999992</v>
      </c>
      <c r="I681" s="195" t="str">
        <f t="shared" si="248"/>
        <v xml:space="preserve"> </v>
      </c>
      <c r="J681" s="196">
        <f t="shared" si="258"/>
        <v>0</v>
      </c>
      <c r="K681" s="196">
        <f t="shared" si="249"/>
        <v>0</v>
      </c>
      <c r="L681" s="197" t="str">
        <f t="shared" si="261"/>
        <v xml:space="preserve"> </v>
      </c>
      <c r="M681" s="195"/>
      <c r="N681" s="196"/>
      <c r="O681" s="197"/>
      <c r="P681" s="194"/>
      <c r="Q681" s="166" t="str">
        <f t="shared" si="262"/>
        <v xml:space="preserve"> </v>
      </c>
      <c r="R681" s="167">
        <f t="shared" si="259"/>
        <v>0</v>
      </c>
      <c r="S681" s="167">
        <f t="shared" si="263"/>
        <v>0</v>
      </c>
      <c r="T681" s="93" t="str">
        <f t="shared" si="267"/>
        <v xml:space="preserve"> </v>
      </c>
      <c r="U681" s="164" t="str">
        <f t="shared" si="252"/>
        <v xml:space="preserve"> </v>
      </c>
      <c r="V681" s="165">
        <f t="shared" si="264"/>
        <v>0</v>
      </c>
      <c r="W681" s="166" t="str">
        <f t="shared" si="265"/>
        <v xml:space="preserve"> </v>
      </c>
      <c r="X681" s="167">
        <f t="shared" si="266"/>
        <v>0</v>
      </c>
      <c r="Y681" s="167">
        <f t="shared" si="250"/>
        <v>0</v>
      </c>
      <c r="Z681" s="168" t="str">
        <f t="shared" si="251"/>
        <v xml:space="preserve"> </v>
      </c>
    </row>
    <row r="682" spans="1:26" hidden="1">
      <c r="A682" s="189">
        <v>9</v>
      </c>
      <c r="B682" s="190" t="s">
        <v>333</v>
      </c>
      <c r="C682" s="191" t="s">
        <v>346</v>
      </c>
      <c r="D682" s="76" t="s">
        <v>17</v>
      </c>
      <c r="E682" s="76">
        <v>12</v>
      </c>
      <c r="F682" s="256">
        <v>650</v>
      </c>
      <c r="G682" s="259">
        <v>14</v>
      </c>
      <c r="H682" s="194">
        <f t="shared" si="247"/>
        <v>8.1557625239999982</v>
      </c>
      <c r="I682" s="195" t="str">
        <f t="shared" si="248"/>
        <v xml:space="preserve"> </v>
      </c>
      <c r="J682" s="196">
        <f t="shared" si="258"/>
        <v>0</v>
      </c>
      <c r="K682" s="196">
        <f t="shared" si="249"/>
        <v>0</v>
      </c>
      <c r="L682" s="197" t="str">
        <f t="shared" si="261"/>
        <v xml:space="preserve"> </v>
      </c>
      <c r="M682" s="195"/>
      <c r="N682" s="196"/>
      <c r="O682" s="197"/>
      <c r="P682" s="194"/>
      <c r="Q682" s="166" t="str">
        <f t="shared" si="262"/>
        <v xml:space="preserve"> </v>
      </c>
      <c r="R682" s="167">
        <f t="shared" si="259"/>
        <v>0</v>
      </c>
      <c r="S682" s="167">
        <f t="shared" si="263"/>
        <v>0</v>
      </c>
      <c r="T682" s="93" t="str">
        <f t="shared" si="267"/>
        <v xml:space="preserve"> </v>
      </c>
      <c r="U682" s="164" t="str">
        <f t="shared" si="252"/>
        <v xml:space="preserve"> </v>
      </c>
      <c r="V682" s="165">
        <f t="shared" si="264"/>
        <v>0</v>
      </c>
      <c r="W682" s="166" t="str">
        <f t="shared" si="265"/>
        <v xml:space="preserve"> </v>
      </c>
      <c r="X682" s="167">
        <f t="shared" si="266"/>
        <v>0</v>
      </c>
      <c r="Y682" s="167">
        <f t="shared" si="250"/>
        <v>0</v>
      </c>
      <c r="Z682" s="168" t="str">
        <f t="shared" si="251"/>
        <v xml:space="preserve"> </v>
      </c>
    </row>
    <row r="683" spans="1:26" hidden="1">
      <c r="A683" s="189">
        <v>10</v>
      </c>
      <c r="B683" s="190" t="s">
        <v>333</v>
      </c>
      <c r="C683" s="191" t="s">
        <v>346</v>
      </c>
      <c r="D683" s="76" t="s">
        <v>17</v>
      </c>
      <c r="E683" s="76">
        <v>12</v>
      </c>
      <c r="F683" s="256">
        <v>750</v>
      </c>
      <c r="G683" s="259">
        <v>24</v>
      </c>
      <c r="H683" s="194">
        <f t="shared" si="247"/>
        <v>16.132277519999999</v>
      </c>
      <c r="I683" s="195" t="str">
        <f t="shared" si="248"/>
        <v xml:space="preserve"> </v>
      </c>
      <c r="J683" s="196">
        <f t="shared" si="258"/>
        <v>0</v>
      </c>
      <c r="K683" s="196">
        <f t="shared" si="249"/>
        <v>0</v>
      </c>
      <c r="L683" s="197" t="str">
        <f t="shared" si="261"/>
        <v xml:space="preserve"> </v>
      </c>
      <c r="M683" s="195"/>
      <c r="N683" s="196"/>
      <c r="O683" s="197"/>
      <c r="P683" s="194"/>
      <c r="Q683" s="166" t="str">
        <f t="shared" si="262"/>
        <v xml:space="preserve"> </v>
      </c>
      <c r="R683" s="167">
        <f t="shared" si="259"/>
        <v>0</v>
      </c>
      <c r="S683" s="167">
        <f t="shared" si="263"/>
        <v>0</v>
      </c>
      <c r="T683" s="93" t="str">
        <f t="shared" si="267"/>
        <v xml:space="preserve"> </v>
      </c>
      <c r="U683" s="164" t="str">
        <f t="shared" si="252"/>
        <v xml:space="preserve"> </v>
      </c>
      <c r="V683" s="165">
        <f t="shared" si="264"/>
        <v>0</v>
      </c>
      <c r="W683" s="166" t="str">
        <f t="shared" si="265"/>
        <v xml:space="preserve"> </v>
      </c>
      <c r="X683" s="167">
        <f t="shared" si="266"/>
        <v>0</v>
      </c>
      <c r="Y683" s="167">
        <f t="shared" si="250"/>
        <v>0</v>
      </c>
      <c r="Z683" s="168" t="str">
        <f t="shared" si="251"/>
        <v xml:space="preserve"> </v>
      </c>
    </row>
    <row r="684" spans="1:26" hidden="1">
      <c r="A684" s="189">
        <v>11</v>
      </c>
      <c r="B684" s="190" t="s">
        <v>333</v>
      </c>
      <c r="C684" s="191" t="s">
        <v>346</v>
      </c>
      <c r="D684" s="76" t="s">
        <v>17</v>
      </c>
      <c r="E684" s="76">
        <v>12</v>
      </c>
      <c r="F684" s="256">
        <v>900</v>
      </c>
      <c r="G684" s="259">
        <v>24</v>
      </c>
      <c r="H684" s="194">
        <f t="shared" si="247"/>
        <v>19.358733023999999</v>
      </c>
      <c r="I684" s="195" t="str">
        <f t="shared" si="248"/>
        <v xml:space="preserve"> </v>
      </c>
      <c r="J684" s="196">
        <f t="shared" si="258"/>
        <v>0</v>
      </c>
      <c r="K684" s="196">
        <f t="shared" si="249"/>
        <v>0</v>
      </c>
      <c r="L684" s="197" t="str">
        <f t="shared" si="261"/>
        <v xml:space="preserve"> </v>
      </c>
      <c r="M684" s="195"/>
      <c r="N684" s="196"/>
      <c r="O684" s="197"/>
      <c r="P684" s="194"/>
      <c r="Q684" s="166" t="str">
        <f t="shared" si="262"/>
        <v xml:space="preserve"> </v>
      </c>
      <c r="R684" s="167">
        <f t="shared" si="259"/>
        <v>0</v>
      </c>
      <c r="S684" s="167">
        <f t="shared" si="263"/>
        <v>0</v>
      </c>
      <c r="T684" s="93" t="str">
        <f t="shared" si="267"/>
        <v xml:space="preserve"> </v>
      </c>
      <c r="U684" s="164" t="str">
        <f t="shared" si="252"/>
        <v xml:space="preserve"> </v>
      </c>
      <c r="V684" s="165">
        <f t="shared" si="264"/>
        <v>0</v>
      </c>
      <c r="W684" s="166" t="str">
        <f t="shared" si="265"/>
        <v xml:space="preserve"> </v>
      </c>
      <c r="X684" s="167">
        <f t="shared" si="266"/>
        <v>0</v>
      </c>
      <c r="Y684" s="167">
        <f t="shared" si="250"/>
        <v>0</v>
      </c>
      <c r="Z684" s="168" t="str">
        <f t="shared" si="251"/>
        <v xml:space="preserve"> </v>
      </c>
    </row>
    <row r="685" spans="1:26" hidden="1">
      <c r="A685" s="189">
        <v>1</v>
      </c>
      <c r="B685" s="190" t="s">
        <v>334</v>
      </c>
      <c r="C685" s="191" t="s">
        <v>347</v>
      </c>
      <c r="D685" s="76" t="s">
        <v>17</v>
      </c>
      <c r="E685" s="76">
        <v>12</v>
      </c>
      <c r="F685" s="255">
        <v>1100</v>
      </c>
      <c r="G685" s="258">
        <v>6</v>
      </c>
      <c r="H685" s="194">
        <f t="shared" si="247"/>
        <v>5.9151684239999991</v>
      </c>
      <c r="I685" s="195" t="str">
        <f t="shared" si="248"/>
        <v xml:space="preserve"> </v>
      </c>
      <c r="J685" s="196">
        <f t="shared" si="258"/>
        <v>0</v>
      </c>
      <c r="K685" s="196">
        <f t="shared" si="249"/>
        <v>0</v>
      </c>
      <c r="L685" s="197" t="str">
        <f t="shared" si="261"/>
        <v xml:space="preserve"> </v>
      </c>
      <c r="M685" s="195"/>
      <c r="N685" s="196"/>
      <c r="O685" s="197"/>
      <c r="P685" s="194"/>
      <c r="Q685" s="166" t="str">
        <f t="shared" si="262"/>
        <v xml:space="preserve"> </v>
      </c>
      <c r="R685" s="167">
        <f t="shared" si="259"/>
        <v>0</v>
      </c>
      <c r="S685" s="167">
        <f t="shared" si="263"/>
        <v>0</v>
      </c>
      <c r="T685" s="93" t="str">
        <f t="shared" si="267"/>
        <v xml:space="preserve"> </v>
      </c>
      <c r="U685" s="164" t="str">
        <f t="shared" si="252"/>
        <v xml:space="preserve"> </v>
      </c>
      <c r="V685" s="165">
        <f t="shared" si="264"/>
        <v>0</v>
      </c>
      <c r="W685" s="166" t="str">
        <f t="shared" si="265"/>
        <v xml:space="preserve"> </v>
      </c>
      <c r="X685" s="167">
        <f t="shared" si="266"/>
        <v>0</v>
      </c>
      <c r="Y685" s="167">
        <f t="shared" si="250"/>
        <v>0</v>
      </c>
      <c r="Z685" s="168" t="str">
        <f t="shared" si="251"/>
        <v xml:space="preserve"> </v>
      </c>
    </row>
    <row r="686" spans="1:26" hidden="1">
      <c r="A686" s="189">
        <v>2</v>
      </c>
      <c r="B686" s="190" t="s">
        <v>334</v>
      </c>
      <c r="C686" s="191" t="s">
        <v>347</v>
      </c>
      <c r="D686" s="76" t="s">
        <v>17</v>
      </c>
      <c r="E686" s="76">
        <v>12</v>
      </c>
      <c r="F686" s="256">
        <v>1450</v>
      </c>
      <c r="G686" s="259">
        <v>4</v>
      </c>
      <c r="H686" s="194">
        <f t="shared" ref="H686:H728" si="268">E686*E686*F686*3.14/4*0.00000785*G686*1.01</f>
        <v>5.1981783119999996</v>
      </c>
      <c r="I686" s="195" t="str">
        <f t="shared" ref="I686:I723" si="269">IF(J686&gt;0,$E686," ")</f>
        <v xml:space="preserve"> </v>
      </c>
      <c r="J686" s="196">
        <f t="shared" si="258"/>
        <v>0</v>
      </c>
      <c r="K686" s="196">
        <f t="shared" ref="K686:K723" si="270">IF(J686&gt;0,G686,0)</f>
        <v>0</v>
      </c>
      <c r="L686" s="197" t="str">
        <f t="shared" si="261"/>
        <v xml:space="preserve"> </v>
      </c>
      <c r="M686" s="195"/>
      <c r="N686" s="196"/>
      <c r="O686" s="197"/>
      <c r="P686" s="194"/>
      <c r="Q686" s="166" t="str">
        <f t="shared" si="262"/>
        <v xml:space="preserve"> </v>
      </c>
      <c r="R686" s="167">
        <f t="shared" si="259"/>
        <v>0</v>
      </c>
      <c r="S686" s="167">
        <f t="shared" si="263"/>
        <v>0</v>
      </c>
      <c r="T686" s="93" t="str">
        <f t="shared" si="267"/>
        <v xml:space="preserve"> </v>
      </c>
      <c r="U686" s="164" t="str">
        <f t="shared" si="252"/>
        <v xml:space="preserve"> </v>
      </c>
      <c r="V686" s="165">
        <f t="shared" si="264"/>
        <v>0</v>
      </c>
      <c r="W686" s="166" t="str">
        <f t="shared" si="265"/>
        <v xml:space="preserve"> </v>
      </c>
      <c r="X686" s="167">
        <f t="shared" si="266"/>
        <v>0</v>
      </c>
      <c r="Y686" s="167">
        <f t="shared" ref="Y686:Y728" si="271">IF(X686&gt;0,K686+S686,0)</f>
        <v>0</v>
      </c>
      <c r="Z686" s="168" t="str">
        <f t="shared" ref="Z686:Z728" si="272">IF(X686&gt;0,$E686*$E686*X686*3.14/4*0.00000785*Y686," ")</f>
        <v xml:space="preserve"> </v>
      </c>
    </row>
    <row r="687" spans="1:26" hidden="1">
      <c r="A687" s="189">
        <v>3</v>
      </c>
      <c r="B687" s="190" t="s">
        <v>334</v>
      </c>
      <c r="C687" s="191" t="s">
        <v>347</v>
      </c>
      <c r="D687" s="76" t="s">
        <v>17</v>
      </c>
      <c r="E687" s="76">
        <v>12</v>
      </c>
      <c r="F687" s="256">
        <v>1550</v>
      </c>
      <c r="G687" s="259">
        <v>4</v>
      </c>
      <c r="H687" s="194">
        <f t="shared" si="268"/>
        <v>5.5566733679999993</v>
      </c>
      <c r="I687" s="195" t="str">
        <f t="shared" si="269"/>
        <v xml:space="preserve"> </v>
      </c>
      <c r="J687" s="196">
        <f t="shared" si="258"/>
        <v>0</v>
      </c>
      <c r="K687" s="196">
        <f t="shared" si="270"/>
        <v>0</v>
      </c>
      <c r="L687" s="197" t="str">
        <f t="shared" si="261"/>
        <v xml:space="preserve"> </v>
      </c>
      <c r="M687" s="195"/>
      <c r="N687" s="196"/>
      <c r="O687" s="197"/>
      <c r="P687" s="194"/>
      <c r="Q687" s="166" t="str">
        <f t="shared" si="262"/>
        <v xml:space="preserve"> </v>
      </c>
      <c r="R687" s="167">
        <f t="shared" si="259"/>
        <v>0</v>
      </c>
      <c r="S687" s="167">
        <f t="shared" si="263"/>
        <v>0</v>
      </c>
      <c r="T687" s="93" t="str">
        <f t="shared" si="267"/>
        <v xml:space="preserve"> </v>
      </c>
      <c r="U687" s="164" t="str">
        <f t="shared" si="252"/>
        <v xml:space="preserve"> </v>
      </c>
      <c r="V687" s="165">
        <f t="shared" si="264"/>
        <v>0</v>
      </c>
      <c r="W687" s="166" t="str">
        <f t="shared" si="265"/>
        <v xml:space="preserve"> </v>
      </c>
      <c r="X687" s="167">
        <f t="shared" si="266"/>
        <v>0</v>
      </c>
      <c r="Y687" s="167">
        <f t="shared" si="271"/>
        <v>0</v>
      </c>
      <c r="Z687" s="168" t="str">
        <f t="shared" si="272"/>
        <v xml:space="preserve"> </v>
      </c>
    </row>
    <row r="688" spans="1:26" hidden="1">
      <c r="A688" s="189">
        <v>4</v>
      </c>
      <c r="B688" s="190" t="s">
        <v>334</v>
      </c>
      <c r="C688" s="191" t="s">
        <v>347</v>
      </c>
      <c r="D688" s="76" t="s">
        <v>17</v>
      </c>
      <c r="E688" s="76">
        <v>12</v>
      </c>
      <c r="F688" s="256">
        <v>750</v>
      </c>
      <c r="G688" s="259">
        <v>2</v>
      </c>
      <c r="H688" s="194">
        <f t="shared" si="268"/>
        <v>1.34435646</v>
      </c>
      <c r="I688" s="195" t="str">
        <f t="shared" si="269"/>
        <v xml:space="preserve"> </v>
      </c>
      <c r="J688" s="196">
        <f t="shared" si="258"/>
        <v>0</v>
      </c>
      <c r="K688" s="196">
        <f t="shared" si="270"/>
        <v>0</v>
      </c>
      <c r="L688" s="197" t="str">
        <f t="shared" si="261"/>
        <v xml:space="preserve"> </v>
      </c>
      <c r="M688" s="195"/>
      <c r="N688" s="196"/>
      <c r="O688" s="197"/>
      <c r="P688" s="194"/>
      <c r="Q688" s="166" t="str">
        <f t="shared" si="262"/>
        <v xml:space="preserve"> </v>
      </c>
      <c r="R688" s="167">
        <f t="shared" si="259"/>
        <v>0</v>
      </c>
      <c r="S688" s="167">
        <f t="shared" si="263"/>
        <v>0</v>
      </c>
      <c r="T688" s="93" t="str">
        <f t="shared" si="267"/>
        <v xml:space="preserve"> </v>
      </c>
      <c r="U688" s="164" t="str">
        <f t="shared" si="252"/>
        <v xml:space="preserve"> </v>
      </c>
      <c r="V688" s="165">
        <f t="shared" si="264"/>
        <v>0</v>
      </c>
      <c r="W688" s="166" t="str">
        <f t="shared" si="265"/>
        <v xml:space="preserve"> </v>
      </c>
      <c r="X688" s="167">
        <f t="shared" si="266"/>
        <v>0</v>
      </c>
      <c r="Y688" s="167">
        <f t="shared" si="271"/>
        <v>0</v>
      </c>
      <c r="Z688" s="168" t="str">
        <f t="shared" si="272"/>
        <v xml:space="preserve"> </v>
      </c>
    </row>
    <row r="689" spans="1:26" hidden="1">
      <c r="A689" s="189">
        <v>5</v>
      </c>
      <c r="B689" s="190" t="s">
        <v>334</v>
      </c>
      <c r="C689" s="191" t="s">
        <v>347</v>
      </c>
      <c r="D689" s="76" t="s">
        <v>17</v>
      </c>
      <c r="E689" s="76">
        <v>12</v>
      </c>
      <c r="F689" s="256">
        <v>850</v>
      </c>
      <c r="G689" s="259">
        <v>4</v>
      </c>
      <c r="H689" s="194">
        <f t="shared" si="268"/>
        <v>3.0472079759999997</v>
      </c>
      <c r="I689" s="195" t="str">
        <f t="shared" si="269"/>
        <v xml:space="preserve"> </v>
      </c>
      <c r="J689" s="196">
        <f t="shared" si="258"/>
        <v>0</v>
      </c>
      <c r="K689" s="196">
        <f t="shared" si="270"/>
        <v>0</v>
      </c>
      <c r="L689" s="197" t="str">
        <f t="shared" si="261"/>
        <v xml:space="preserve"> </v>
      </c>
      <c r="M689" s="195"/>
      <c r="N689" s="196"/>
      <c r="O689" s="197"/>
      <c r="P689" s="194"/>
      <c r="Q689" s="166" t="str">
        <f t="shared" si="262"/>
        <v xml:space="preserve"> </v>
      </c>
      <c r="R689" s="167">
        <f t="shared" si="259"/>
        <v>0</v>
      </c>
      <c r="S689" s="167">
        <f t="shared" si="263"/>
        <v>0</v>
      </c>
      <c r="T689" s="93" t="str">
        <f t="shared" si="267"/>
        <v xml:space="preserve"> </v>
      </c>
      <c r="U689" s="164" t="str">
        <f t="shared" si="252"/>
        <v xml:space="preserve"> </v>
      </c>
      <c r="V689" s="165">
        <f t="shared" si="264"/>
        <v>0</v>
      </c>
      <c r="W689" s="166" t="str">
        <f t="shared" si="265"/>
        <v xml:space="preserve"> </v>
      </c>
      <c r="X689" s="167">
        <f t="shared" si="266"/>
        <v>0</v>
      </c>
      <c r="Y689" s="167">
        <f t="shared" si="271"/>
        <v>0</v>
      </c>
      <c r="Z689" s="168" t="str">
        <f t="shared" si="272"/>
        <v xml:space="preserve"> </v>
      </c>
    </row>
    <row r="690" spans="1:26" ht="15.75" hidden="1" thickBot="1">
      <c r="A690" s="189">
        <v>6</v>
      </c>
      <c r="B690" s="190" t="s">
        <v>334</v>
      </c>
      <c r="C690" s="191" t="s">
        <v>347</v>
      </c>
      <c r="D690" s="76" t="s">
        <v>17</v>
      </c>
      <c r="E690" s="76">
        <v>12</v>
      </c>
      <c r="F690" s="257">
        <v>2130</v>
      </c>
      <c r="G690" s="260">
        <v>4</v>
      </c>
      <c r="H690" s="194">
        <f t="shared" si="268"/>
        <v>7.6359446927999999</v>
      </c>
      <c r="I690" s="195" t="str">
        <f t="shared" si="269"/>
        <v xml:space="preserve"> </v>
      </c>
      <c r="J690" s="196">
        <f t="shared" si="258"/>
        <v>0</v>
      </c>
      <c r="K690" s="196">
        <f t="shared" si="270"/>
        <v>0</v>
      </c>
      <c r="L690" s="197" t="str">
        <f t="shared" si="261"/>
        <v xml:space="preserve"> </v>
      </c>
      <c r="M690" s="195"/>
      <c r="N690" s="196"/>
      <c r="O690" s="197"/>
      <c r="P690" s="194"/>
      <c r="Q690" s="166" t="str">
        <f t="shared" si="262"/>
        <v xml:space="preserve"> </v>
      </c>
      <c r="R690" s="167">
        <f t="shared" si="259"/>
        <v>0</v>
      </c>
      <c r="S690" s="167">
        <f t="shared" si="263"/>
        <v>0</v>
      </c>
      <c r="T690" s="93" t="str">
        <f t="shared" si="267"/>
        <v xml:space="preserve"> </v>
      </c>
      <c r="U690" s="164" t="str">
        <f t="shared" si="252"/>
        <v xml:space="preserve"> </v>
      </c>
      <c r="V690" s="165">
        <f t="shared" si="264"/>
        <v>0</v>
      </c>
      <c r="W690" s="166" t="str">
        <f t="shared" si="265"/>
        <v xml:space="preserve"> </v>
      </c>
      <c r="X690" s="167">
        <f t="shared" si="266"/>
        <v>0</v>
      </c>
      <c r="Y690" s="167">
        <f t="shared" si="271"/>
        <v>0</v>
      </c>
      <c r="Z690" s="168" t="str">
        <f t="shared" si="272"/>
        <v xml:space="preserve"> </v>
      </c>
    </row>
    <row r="691" spans="1:26">
      <c r="A691" s="189">
        <v>7</v>
      </c>
      <c r="B691" s="190" t="s">
        <v>334</v>
      </c>
      <c r="C691" s="191" t="s">
        <v>347</v>
      </c>
      <c r="D691" s="76" t="s">
        <v>17</v>
      </c>
      <c r="E691" s="76">
        <v>16</v>
      </c>
      <c r="F691" s="292">
        <v>6750</v>
      </c>
      <c r="G691" s="265">
        <v>4</v>
      </c>
      <c r="H691" s="194">
        <f t="shared" si="268"/>
        <v>43.019406719999999</v>
      </c>
      <c r="I691" s="195">
        <f t="shared" si="269"/>
        <v>16</v>
      </c>
      <c r="J691" s="273">
        <f t="shared" si="258"/>
        <v>5250</v>
      </c>
      <c r="K691" s="273">
        <f t="shared" si="270"/>
        <v>4</v>
      </c>
      <c r="L691" s="197">
        <f t="shared" si="261"/>
        <v>33.128256</v>
      </c>
      <c r="M691" s="195"/>
      <c r="N691" s="196"/>
      <c r="O691" s="197"/>
      <c r="P691" s="194"/>
      <c r="Q691" s="166" t="str">
        <f t="shared" si="262"/>
        <v xml:space="preserve"> </v>
      </c>
      <c r="R691" s="167">
        <f t="shared" si="259"/>
        <v>0</v>
      </c>
      <c r="S691" s="167">
        <f t="shared" si="263"/>
        <v>0</v>
      </c>
      <c r="T691" s="93" t="str">
        <f t="shared" si="267"/>
        <v xml:space="preserve"> </v>
      </c>
      <c r="U691" s="164">
        <f t="shared" ref="U691:U728" si="273">IF(V691&gt;0,$E691," ")</f>
        <v>16</v>
      </c>
      <c r="V691" s="165">
        <f t="shared" si="264"/>
        <v>44</v>
      </c>
      <c r="W691" s="166">
        <f t="shared" si="265"/>
        <v>16</v>
      </c>
      <c r="X691" s="167">
        <f t="shared" si="266"/>
        <v>25</v>
      </c>
      <c r="Y691" s="167">
        <f t="shared" si="271"/>
        <v>4</v>
      </c>
      <c r="Z691" s="168">
        <f t="shared" si="272"/>
        <v>0.15775359999999999</v>
      </c>
    </row>
    <row r="692" spans="1:26" ht="15.75" thickBot="1">
      <c r="A692" s="189">
        <v>8</v>
      </c>
      <c r="B692" s="190" t="s">
        <v>334</v>
      </c>
      <c r="C692" s="191" t="s">
        <v>347</v>
      </c>
      <c r="D692" s="76" t="s">
        <v>17</v>
      </c>
      <c r="E692" s="76">
        <v>16</v>
      </c>
      <c r="F692" s="287">
        <v>7150</v>
      </c>
      <c r="G692" s="259">
        <v>2</v>
      </c>
      <c r="H692" s="194">
        <f t="shared" si="268"/>
        <v>22.784352448</v>
      </c>
      <c r="I692" s="195">
        <f t="shared" si="269"/>
        <v>16</v>
      </c>
      <c r="J692" s="196">
        <f t="shared" si="258"/>
        <v>4850</v>
      </c>
      <c r="K692" s="196">
        <f t="shared" si="270"/>
        <v>2</v>
      </c>
      <c r="L692" s="197">
        <f t="shared" si="261"/>
        <v>15.302099199999999</v>
      </c>
      <c r="M692" s="195"/>
      <c r="N692" s="196"/>
      <c r="O692" s="197"/>
      <c r="P692" s="194"/>
      <c r="Q692" s="166" t="str">
        <f t="shared" si="262"/>
        <v xml:space="preserve"> </v>
      </c>
      <c r="R692" s="167">
        <f t="shared" si="259"/>
        <v>0</v>
      </c>
      <c r="S692" s="167">
        <f t="shared" si="263"/>
        <v>0</v>
      </c>
      <c r="T692" s="93" t="str">
        <f t="shared" si="267"/>
        <v xml:space="preserve"> </v>
      </c>
      <c r="U692" s="164">
        <f t="shared" si="273"/>
        <v>16</v>
      </c>
      <c r="V692" s="165">
        <f t="shared" si="264"/>
        <v>20</v>
      </c>
      <c r="W692" s="166">
        <f t="shared" si="265"/>
        <v>16</v>
      </c>
      <c r="X692" s="167">
        <f t="shared" si="266"/>
        <v>100</v>
      </c>
      <c r="Y692" s="167">
        <f t="shared" si="271"/>
        <v>2</v>
      </c>
      <c r="Z692" s="168">
        <f t="shared" si="272"/>
        <v>0.31550719999999999</v>
      </c>
    </row>
    <row r="693" spans="1:26" ht="15.75" hidden="1" thickBot="1">
      <c r="A693" s="189">
        <v>1</v>
      </c>
      <c r="B693" s="190" t="s">
        <v>335</v>
      </c>
      <c r="C693" s="191" t="s">
        <v>348</v>
      </c>
      <c r="D693" s="76" t="s">
        <v>17</v>
      </c>
      <c r="E693" s="76">
        <v>12</v>
      </c>
      <c r="F693" s="255">
        <v>1100</v>
      </c>
      <c r="G693" s="258">
        <v>6</v>
      </c>
      <c r="H693" s="194">
        <f t="shared" si="268"/>
        <v>5.9151684239999991</v>
      </c>
      <c r="I693" s="195" t="str">
        <f t="shared" si="269"/>
        <v xml:space="preserve"> </v>
      </c>
      <c r="J693" s="196">
        <f t="shared" si="258"/>
        <v>0</v>
      </c>
      <c r="K693" s="196">
        <f t="shared" si="270"/>
        <v>0</v>
      </c>
      <c r="L693" s="197" t="str">
        <f t="shared" si="261"/>
        <v xml:space="preserve"> </v>
      </c>
      <c r="M693" s="195"/>
      <c r="N693" s="196"/>
      <c r="O693" s="197"/>
      <c r="P693" s="194"/>
      <c r="Q693" s="166" t="str">
        <f t="shared" si="262"/>
        <v xml:space="preserve"> </v>
      </c>
      <c r="R693" s="167">
        <f t="shared" si="259"/>
        <v>0</v>
      </c>
      <c r="S693" s="167">
        <f t="shared" si="263"/>
        <v>0</v>
      </c>
      <c r="T693" s="93" t="str">
        <f t="shared" si="267"/>
        <v xml:space="preserve"> </v>
      </c>
      <c r="U693" s="164" t="str">
        <f t="shared" si="273"/>
        <v xml:space="preserve"> </v>
      </c>
      <c r="V693" s="165">
        <f t="shared" si="264"/>
        <v>0</v>
      </c>
      <c r="W693" s="166" t="str">
        <f t="shared" si="265"/>
        <v xml:space="preserve"> </v>
      </c>
      <c r="X693" s="167">
        <f t="shared" si="266"/>
        <v>0</v>
      </c>
      <c r="Y693" s="167">
        <f t="shared" si="271"/>
        <v>0</v>
      </c>
      <c r="Z693" s="168" t="str">
        <f t="shared" si="272"/>
        <v xml:space="preserve"> </v>
      </c>
    </row>
    <row r="694" spans="1:26" ht="15.75" hidden="1" thickBot="1">
      <c r="A694" s="189">
        <v>2</v>
      </c>
      <c r="B694" s="190" t="s">
        <v>335</v>
      </c>
      <c r="C694" s="191" t="s">
        <v>348</v>
      </c>
      <c r="D694" s="76" t="s">
        <v>17</v>
      </c>
      <c r="E694" s="76">
        <v>12</v>
      </c>
      <c r="F694" s="256">
        <v>1200</v>
      </c>
      <c r="G694" s="259">
        <v>1</v>
      </c>
      <c r="H694" s="194">
        <f t="shared" si="268"/>
        <v>1.0754851679999999</v>
      </c>
      <c r="I694" s="195" t="str">
        <f t="shared" si="269"/>
        <v xml:space="preserve"> </v>
      </c>
      <c r="J694" s="196">
        <f t="shared" si="258"/>
        <v>0</v>
      </c>
      <c r="K694" s="196">
        <f t="shared" si="270"/>
        <v>0</v>
      </c>
      <c r="L694" s="197" t="str">
        <f t="shared" si="261"/>
        <v xml:space="preserve"> </v>
      </c>
      <c r="M694" s="195"/>
      <c r="N694" s="196"/>
      <c r="O694" s="197"/>
      <c r="P694" s="194"/>
      <c r="Q694" s="166" t="str">
        <f t="shared" si="262"/>
        <v xml:space="preserve"> </v>
      </c>
      <c r="R694" s="167">
        <f t="shared" si="259"/>
        <v>0</v>
      </c>
      <c r="S694" s="167">
        <f t="shared" si="263"/>
        <v>0</v>
      </c>
      <c r="T694" s="93" t="str">
        <f t="shared" si="267"/>
        <v xml:space="preserve"> </v>
      </c>
      <c r="U694" s="164" t="str">
        <f t="shared" si="273"/>
        <v xml:space="preserve"> </v>
      </c>
      <c r="V694" s="165">
        <f t="shared" si="264"/>
        <v>0</v>
      </c>
      <c r="W694" s="166" t="str">
        <f t="shared" si="265"/>
        <v xml:space="preserve"> </v>
      </c>
      <c r="X694" s="167">
        <f t="shared" si="266"/>
        <v>0</v>
      </c>
      <c r="Y694" s="167">
        <f t="shared" si="271"/>
        <v>0</v>
      </c>
      <c r="Z694" s="168" t="str">
        <f t="shared" si="272"/>
        <v xml:space="preserve"> </v>
      </c>
    </row>
    <row r="695" spans="1:26" ht="15.75" hidden="1" thickBot="1">
      <c r="A695" s="189">
        <v>3</v>
      </c>
      <c r="B695" s="190" t="s">
        <v>335</v>
      </c>
      <c r="C695" s="191" t="s">
        <v>348</v>
      </c>
      <c r="D695" s="76" t="s">
        <v>17</v>
      </c>
      <c r="E695" s="76">
        <v>12</v>
      </c>
      <c r="F695" s="256">
        <v>1300</v>
      </c>
      <c r="G695" s="259">
        <v>18</v>
      </c>
      <c r="H695" s="194">
        <f t="shared" si="268"/>
        <v>20.971960776</v>
      </c>
      <c r="I695" s="195" t="str">
        <f t="shared" si="269"/>
        <v xml:space="preserve"> </v>
      </c>
      <c r="J695" s="196">
        <f t="shared" si="258"/>
        <v>0</v>
      </c>
      <c r="K695" s="196">
        <f t="shared" si="270"/>
        <v>0</v>
      </c>
      <c r="L695" s="197" t="str">
        <f t="shared" si="261"/>
        <v xml:space="preserve"> </v>
      </c>
      <c r="M695" s="195"/>
      <c r="N695" s="196"/>
      <c r="O695" s="197"/>
      <c r="P695" s="194"/>
      <c r="Q695" s="166" t="str">
        <f t="shared" si="262"/>
        <v xml:space="preserve"> </v>
      </c>
      <c r="R695" s="167">
        <f t="shared" si="259"/>
        <v>0</v>
      </c>
      <c r="S695" s="167">
        <f t="shared" si="263"/>
        <v>0</v>
      </c>
      <c r="T695" s="93" t="str">
        <f t="shared" si="267"/>
        <v xml:space="preserve"> </v>
      </c>
      <c r="U695" s="164" t="str">
        <f t="shared" si="273"/>
        <v xml:space="preserve"> </v>
      </c>
      <c r="V695" s="165">
        <f t="shared" si="264"/>
        <v>0</v>
      </c>
      <c r="W695" s="166" t="str">
        <f t="shared" si="265"/>
        <v xml:space="preserve"> </v>
      </c>
      <c r="X695" s="167">
        <f t="shared" si="266"/>
        <v>0</v>
      </c>
      <c r="Y695" s="167">
        <f t="shared" si="271"/>
        <v>0</v>
      </c>
      <c r="Z695" s="168" t="str">
        <f t="shared" si="272"/>
        <v xml:space="preserve"> </v>
      </c>
    </row>
    <row r="696" spans="1:26" ht="15.75" hidden="1" thickBot="1">
      <c r="A696" s="189">
        <v>4</v>
      </c>
      <c r="B696" s="190" t="s">
        <v>335</v>
      </c>
      <c r="C696" s="191" t="s">
        <v>348</v>
      </c>
      <c r="D696" s="76" t="s">
        <v>17</v>
      </c>
      <c r="E696" s="76">
        <v>12</v>
      </c>
      <c r="F696" s="256">
        <v>1450</v>
      </c>
      <c r="G696" s="259">
        <v>14</v>
      </c>
      <c r="H696" s="194">
        <f t="shared" si="268"/>
        <v>18.193624092</v>
      </c>
      <c r="I696" s="195" t="str">
        <f t="shared" si="269"/>
        <v xml:space="preserve"> </v>
      </c>
      <c r="J696" s="196">
        <f t="shared" si="258"/>
        <v>0</v>
      </c>
      <c r="K696" s="196">
        <f t="shared" si="270"/>
        <v>0</v>
      </c>
      <c r="L696" s="197" t="str">
        <f t="shared" si="261"/>
        <v xml:space="preserve"> </v>
      </c>
      <c r="M696" s="195"/>
      <c r="N696" s="196"/>
      <c r="O696" s="197"/>
      <c r="P696" s="194"/>
      <c r="Q696" s="166" t="str">
        <f t="shared" si="262"/>
        <v xml:space="preserve"> </v>
      </c>
      <c r="R696" s="167">
        <f t="shared" si="259"/>
        <v>0</v>
      </c>
      <c r="S696" s="167">
        <f t="shared" si="263"/>
        <v>0</v>
      </c>
      <c r="T696" s="93" t="str">
        <f t="shared" si="267"/>
        <v xml:space="preserve"> </v>
      </c>
      <c r="U696" s="164" t="str">
        <f t="shared" si="273"/>
        <v xml:space="preserve"> </v>
      </c>
      <c r="V696" s="165">
        <f t="shared" si="264"/>
        <v>0</v>
      </c>
      <c r="W696" s="166" t="str">
        <f t="shared" si="265"/>
        <v xml:space="preserve"> </v>
      </c>
      <c r="X696" s="167">
        <f t="shared" si="266"/>
        <v>0</v>
      </c>
      <c r="Y696" s="167">
        <f t="shared" si="271"/>
        <v>0</v>
      </c>
      <c r="Z696" s="168" t="str">
        <f t="shared" si="272"/>
        <v xml:space="preserve"> </v>
      </c>
    </row>
    <row r="697" spans="1:26" ht="15.75" hidden="1" thickBot="1">
      <c r="A697" s="189">
        <v>5</v>
      </c>
      <c r="B697" s="190" t="s">
        <v>335</v>
      </c>
      <c r="C697" s="191" t="s">
        <v>348</v>
      </c>
      <c r="D697" s="76" t="s">
        <v>17</v>
      </c>
      <c r="E697" s="76">
        <v>12</v>
      </c>
      <c r="F697" s="256">
        <v>1600</v>
      </c>
      <c r="G697" s="259">
        <v>70</v>
      </c>
      <c r="H697" s="194">
        <f t="shared" si="268"/>
        <v>100.37861568</v>
      </c>
      <c r="I697" s="195" t="str">
        <f t="shared" si="269"/>
        <v xml:space="preserve"> </v>
      </c>
      <c r="J697" s="196">
        <f t="shared" si="258"/>
        <v>0</v>
      </c>
      <c r="K697" s="196">
        <f t="shared" si="270"/>
        <v>0</v>
      </c>
      <c r="L697" s="197" t="str">
        <f t="shared" si="261"/>
        <v xml:space="preserve"> </v>
      </c>
      <c r="M697" s="195"/>
      <c r="N697" s="196"/>
      <c r="O697" s="197"/>
      <c r="P697" s="194"/>
      <c r="Q697" s="166" t="str">
        <f t="shared" si="262"/>
        <v xml:space="preserve"> </v>
      </c>
      <c r="R697" s="167">
        <f t="shared" si="259"/>
        <v>0</v>
      </c>
      <c r="S697" s="167">
        <f t="shared" si="263"/>
        <v>0</v>
      </c>
      <c r="T697" s="93" t="str">
        <f t="shared" si="267"/>
        <v xml:space="preserve"> </v>
      </c>
      <c r="U697" s="164" t="str">
        <f t="shared" si="273"/>
        <v xml:space="preserve"> </v>
      </c>
      <c r="V697" s="165">
        <f t="shared" si="264"/>
        <v>0</v>
      </c>
      <c r="W697" s="166" t="str">
        <f t="shared" si="265"/>
        <v xml:space="preserve"> </v>
      </c>
      <c r="X697" s="167">
        <f t="shared" si="266"/>
        <v>0</v>
      </c>
      <c r="Y697" s="167">
        <f t="shared" si="271"/>
        <v>0</v>
      </c>
      <c r="Z697" s="168" t="str">
        <f t="shared" si="272"/>
        <v xml:space="preserve"> </v>
      </c>
    </row>
    <row r="698" spans="1:26" ht="15.75" hidden="1" thickBot="1">
      <c r="A698" s="189">
        <v>6</v>
      </c>
      <c r="B698" s="190" t="s">
        <v>335</v>
      </c>
      <c r="C698" s="191" t="s">
        <v>348</v>
      </c>
      <c r="D698" s="76" t="s">
        <v>17</v>
      </c>
      <c r="E698" s="76">
        <v>12</v>
      </c>
      <c r="F698" s="256">
        <v>500</v>
      </c>
      <c r="G698" s="259">
        <v>4</v>
      </c>
      <c r="H698" s="194">
        <f t="shared" si="268"/>
        <v>1.7924752799999999</v>
      </c>
      <c r="I698" s="195" t="str">
        <f t="shared" si="269"/>
        <v xml:space="preserve"> </v>
      </c>
      <c r="J698" s="196">
        <f t="shared" si="258"/>
        <v>0</v>
      </c>
      <c r="K698" s="196">
        <f t="shared" si="270"/>
        <v>0</v>
      </c>
      <c r="L698" s="197" t="str">
        <f t="shared" si="261"/>
        <v xml:space="preserve"> </v>
      </c>
      <c r="M698" s="195"/>
      <c r="N698" s="196"/>
      <c r="O698" s="197"/>
      <c r="P698" s="194"/>
      <c r="Q698" s="166" t="str">
        <f t="shared" si="262"/>
        <v xml:space="preserve"> </v>
      </c>
      <c r="R698" s="167">
        <f t="shared" si="259"/>
        <v>0</v>
      </c>
      <c r="S698" s="167">
        <f t="shared" si="263"/>
        <v>0</v>
      </c>
      <c r="T698" s="93" t="str">
        <f t="shared" si="267"/>
        <v xml:space="preserve"> </v>
      </c>
      <c r="U698" s="164" t="str">
        <f t="shared" si="273"/>
        <v xml:space="preserve"> </v>
      </c>
      <c r="V698" s="165">
        <f t="shared" si="264"/>
        <v>0</v>
      </c>
      <c r="W698" s="166" t="str">
        <f t="shared" si="265"/>
        <v xml:space="preserve"> </v>
      </c>
      <c r="X698" s="167">
        <f t="shared" si="266"/>
        <v>0</v>
      </c>
      <c r="Y698" s="167">
        <f t="shared" si="271"/>
        <v>0</v>
      </c>
      <c r="Z698" s="168" t="str">
        <f t="shared" si="272"/>
        <v xml:space="preserve"> </v>
      </c>
    </row>
    <row r="699" spans="1:26" ht="15.75" hidden="1" thickBot="1">
      <c r="A699" s="189">
        <v>7</v>
      </c>
      <c r="B699" s="190" t="s">
        <v>335</v>
      </c>
      <c r="C699" s="191" t="s">
        <v>348</v>
      </c>
      <c r="D699" s="76" t="s">
        <v>17</v>
      </c>
      <c r="E699" s="76">
        <v>12</v>
      </c>
      <c r="F699" s="256">
        <v>600</v>
      </c>
      <c r="G699" s="259">
        <v>1</v>
      </c>
      <c r="H699" s="194">
        <f t="shared" si="268"/>
        <v>0.53774258399999997</v>
      </c>
      <c r="I699" s="195" t="str">
        <f t="shared" si="269"/>
        <v xml:space="preserve"> </v>
      </c>
      <c r="J699" s="196">
        <f t="shared" si="258"/>
        <v>0</v>
      </c>
      <c r="K699" s="196">
        <f t="shared" si="270"/>
        <v>0</v>
      </c>
      <c r="L699" s="197" t="str">
        <f t="shared" si="261"/>
        <v xml:space="preserve"> </v>
      </c>
      <c r="M699" s="195"/>
      <c r="N699" s="196"/>
      <c r="O699" s="197"/>
      <c r="P699" s="194"/>
      <c r="Q699" s="166" t="str">
        <f t="shared" si="262"/>
        <v xml:space="preserve"> </v>
      </c>
      <c r="R699" s="167">
        <f t="shared" si="259"/>
        <v>0</v>
      </c>
      <c r="S699" s="167">
        <f t="shared" si="263"/>
        <v>0</v>
      </c>
      <c r="T699" s="93" t="str">
        <f t="shared" si="267"/>
        <v xml:space="preserve"> </v>
      </c>
      <c r="U699" s="164" t="str">
        <f t="shared" si="273"/>
        <v xml:space="preserve"> </v>
      </c>
      <c r="V699" s="165">
        <f t="shared" si="264"/>
        <v>0</v>
      </c>
      <c r="W699" s="166" t="str">
        <f t="shared" si="265"/>
        <v xml:space="preserve"> </v>
      </c>
      <c r="X699" s="167">
        <f t="shared" si="266"/>
        <v>0</v>
      </c>
      <c r="Y699" s="167">
        <f t="shared" si="271"/>
        <v>0</v>
      </c>
      <c r="Z699" s="168" t="str">
        <f t="shared" si="272"/>
        <v xml:space="preserve"> </v>
      </c>
    </row>
    <row r="700" spans="1:26" ht="15.75" hidden="1" thickBot="1">
      <c r="A700" s="189">
        <v>8</v>
      </c>
      <c r="B700" s="190" t="s">
        <v>335</v>
      </c>
      <c r="C700" s="191" t="s">
        <v>348</v>
      </c>
      <c r="D700" s="76" t="s">
        <v>17</v>
      </c>
      <c r="E700" s="76">
        <v>12</v>
      </c>
      <c r="F700" s="256">
        <v>700</v>
      </c>
      <c r="G700" s="259">
        <v>2</v>
      </c>
      <c r="H700" s="194">
        <f t="shared" si="268"/>
        <v>1.2547326959999998</v>
      </c>
      <c r="I700" s="195" t="str">
        <f t="shared" si="269"/>
        <v xml:space="preserve"> </v>
      </c>
      <c r="J700" s="196">
        <f t="shared" si="258"/>
        <v>0</v>
      </c>
      <c r="K700" s="196">
        <f t="shared" si="270"/>
        <v>0</v>
      </c>
      <c r="L700" s="197" t="str">
        <f t="shared" si="261"/>
        <v xml:space="preserve"> </v>
      </c>
      <c r="M700" s="195"/>
      <c r="N700" s="196"/>
      <c r="O700" s="197"/>
      <c r="P700" s="194"/>
      <c r="Q700" s="166" t="str">
        <f t="shared" si="262"/>
        <v xml:space="preserve"> </v>
      </c>
      <c r="R700" s="167">
        <f t="shared" si="259"/>
        <v>0</v>
      </c>
      <c r="S700" s="167">
        <f t="shared" si="263"/>
        <v>0</v>
      </c>
      <c r="T700" s="93" t="str">
        <f t="shared" si="267"/>
        <v xml:space="preserve"> </v>
      </c>
      <c r="U700" s="164" t="str">
        <f t="shared" si="273"/>
        <v xml:space="preserve"> </v>
      </c>
      <c r="V700" s="165">
        <f t="shared" si="264"/>
        <v>0</v>
      </c>
      <c r="W700" s="166" t="str">
        <f t="shared" si="265"/>
        <v xml:space="preserve"> </v>
      </c>
      <c r="X700" s="167">
        <f t="shared" si="266"/>
        <v>0</v>
      </c>
      <c r="Y700" s="167">
        <f t="shared" si="271"/>
        <v>0</v>
      </c>
      <c r="Z700" s="168" t="str">
        <f t="shared" si="272"/>
        <v xml:space="preserve"> </v>
      </c>
    </row>
    <row r="701" spans="1:26" ht="15.75" hidden="1" thickBot="1">
      <c r="A701" s="189">
        <v>9</v>
      </c>
      <c r="B701" s="190" t="s">
        <v>335</v>
      </c>
      <c r="C701" s="191" t="s">
        <v>348</v>
      </c>
      <c r="D701" s="76" t="s">
        <v>17</v>
      </c>
      <c r="E701" s="76">
        <v>12</v>
      </c>
      <c r="F701" s="256">
        <v>750</v>
      </c>
      <c r="G701" s="259">
        <v>16</v>
      </c>
      <c r="H701" s="194">
        <f t="shared" si="268"/>
        <v>10.75485168</v>
      </c>
      <c r="I701" s="195" t="str">
        <f t="shared" si="269"/>
        <v xml:space="preserve"> </v>
      </c>
      <c r="J701" s="196">
        <f t="shared" si="258"/>
        <v>0</v>
      </c>
      <c r="K701" s="196">
        <f t="shared" si="270"/>
        <v>0</v>
      </c>
      <c r="L701" s="197" t="str">
        <f t="shared" si="261"/>
        <v xml:space="preserve"> </v>
      </c>
      <c r="M701" s="195"/>
      <c r="N701" s="196"/>
      <c r="O701" s="197"/>
      <c r="P701" s="194"/>
      <c r="Q701" s="166" t="str">
        <f t="shared" si="262"/>
        <v xml:space="preserve"> </v>
      </c>
      <c r="R701" s="167">
        <f t="shared" si="259"/>
        <v>0</v>
      </c>
      <c r="S701" s="167">
        <f t="shared" si="263"/>
        <v>0</v>
      </c>
      <c r="T701" s="93" t="str">
        <f t="shared" si="267"/>
        <v xml:space="preserve"> </v>
      </c>
      <c r="U701" s="164" t="str">
        <f t="shared" si="273"/>
        <v xml:space="preserve"> </v>
      </c>
      <c r="V701" s="165">
        <f t="shared" si="264"/>
        <v>0</v>
      </c>
      <c r="W701" s="166" t="str">
        <f t="shared" si="265"/>
        <v xml:space="preserve"> </v>
      </c>
      <c r="X701" s="167">
        <f t="shared" si="266"/>
        <v>0</v>
      </c>
      <c r="Y701" s="167">
        <f t="shared" si="271"/>
        <v>0</v>
      </c>
      <c r="Z701" s="168" t="str">
        <f t="shared" si="272"/>
        <v xml:space="preserve"> </v>
      </c>
    </row>
    <row r="702" spans="1:26" ht="15.75" hidden="1" thickBot="1">
      <c r="A702" s="189">
        <v>10</v>
      </c>
      <c r="B702" s="190" t="s">
        <v>335</v>
      </c>
      <c r="C702" s="191" t="s">
        <v>348</v>
      </c>
      <c r="D702" s="76" t="s">
        <v>17</v>
      </c>
      <c r="E702" s="76">
        <v>12</v>
      </c>
      <c r="F702" s="256">
        <v>800</v>
      </c>
      <c r="G702" s="259">
        <v>7</v>
      </c>
      <c r="H702" s="194">
        <f t="shared" si="268"/>
        <v>5.0189307840000001</v>
      </c>
      <c r="I702" s="195" t="str">
        <f t="shared" si="269"/>
        <v xml:space="preserve"> </v>
      </c>
      <c r="J702" s="196">
        <f t="shared" si="258"/>
        <v>0</v>
      </c>
      <c r="K702" s="196">
        <f t="shared" si="270"/>
        <v>0</v>
      </c>
      <c r="L702" s="197" t="str">
        <f t="shared" si="261"/>
        <v xml:space="preserve"> </v>
      </c>
      <c r="M702" s="195"/>
      <c r="N702" s="196"/>
      <c r="O702" s="197"/>
      <c r="P702" s="194"/>
      <c r="Q702" s="166" t="str">
        <f t="shared" si="262"/>
        <v xml:space="preserve"> </v>
      </c>
      <c r="R702" s="167">
        <f t="shared" si="259"/>
        <v>0</v>
      </c>
      <c r="S702" s="167">
        <f t="shared" si="263"/>
        <v>0</v>
      </c>
      <c r="T702" s="93" t="str">
        <f t="shared" si="267"/>
        <v xml:space="preserve"> </v>
      </c>
      <c r="U702" s="164" t="str">
        <f t="shared" si="273"/>
        <v xml:space="preserve"> </v>
      </c>
      <c r="V702" s="165">
        <f t="shared" si="264"/>
        <v>0</v>
      </c>
      <c r="W702" s="166" t="str">
        <f t="shared" si="265"/>
        <v xml:space="preserve"> </v>
      </c>
      <c r="X702" s="167">
        <f t="shared" si="266"/>
        <v>0</v>
      </c>
      <c r="Y702" s="167">
        <f t="shared" si="271"/>
        <v>0</v>
      </c>
      <c r="Z702" s="168" t="str">
        <f t="shared" si="272"/>
        <v xml:space="preserve"> </v>
      </c>
    </row>
    <row r="703" spans="1:26" ht="15.75" hidden="1" thickBot="1">
      <c r="A703" s="189">
        <v>11</v>
      </c>
      <c r="B703" s="190" t="s">
        <v>335</v>
      </c>
      <c r="C703" s="191" t="s">
        <v>348</v>
      </c>
      <c r="D703" s="76" t="s">
        <v>17</v>
      </c>
      <c r="E703" s="76">
        <v>12</v>
      </c>
      <c r="F703" s="256">
        <v>950</v>
      </c>
      <c r="G703" s="259">
        <v>2</v>
      </c>
      <c r="H703" s="194">
        <f t="shared" si="268"/>
        <v>1.702851516</v>
      </c>
      <c r="I703" s="195" t="str">
        <f t="shared" si="269"/>
        <v xml:space="preserve"> </v>
      </c>
      <c r="J703" s="196">
        <f t="shared" si="258"/>
        <v>0</v>
      </c>
      <c r="K703" s="196">
        <f t="shared" si="270"/>
        <v>0</v>
      </c>
      <c r="L703" s="197" t="str">
        <f t="shared" ref="L703:L734" si="274">IF(J703&gt;0,$E703*$E703*J703*3.14/4*0.00000785*K703," ")</f>
        <v xml:space="preserve"> </v>
      </c>
      <c r="M703" s="195"/>
      <c r="N703" s="196"/>
      <c r="O703" s="197"/>
      <c r="P703" s="194"/>
      <c r="Q703" s="166" t="str">
        <f t="shared" ref="Q703:Q734" si="275">IF(R703&gt;0,E703," ")</f>
        <v xml:space="preserve"> </v>
      </c>
      <c r="R703" s="167">
        <f t="shared" si="259"/>
        <v>0</v>
      </c>
      <c r="S703" s="167">
        <f t="shared" ref="S703:S734" si="276">IF(R703&gt;0,G703,0)</f>
        <v>0</v>
      </c>
      <c r="T703" s="93" t="str">
        <f t="shared" si="267"/>
        <v xml:space="preserve"> </v>
      </c>
      <c r="U703" s="164" t="str">
        <f t="shared" si="273"/>
        <v xml:space="preserve"> </v>
      </c>
      <c r="V703" s="165">
        <f t="shared" ref="V703:V725" si="277">IF($E703=25,IF(J703&gt;0, INT(J703/787)*K703,0),IF($E703=20,IF(J703&gt;0, INT(J703/600)*K703,0),IF($E703=16,IF(J703&gt;0, INT(J703/475)*K703,0),0)))</f>
        <v>0</v>
      </c>
      <c r="W703" s="166" t="str">
        <f t="shared" ref="W703:W734" si="278">IF(X703&gt;0,E703," ")</f>
        <v xml:space="preserve"> </v>
      </c>
      <c r="X703" s="167">
        <f t="shared" ref="X703:X725" si="279">IF(R703&gt;0,R703,IF(U703=25,J703-((V703/K703)*787),IF(U703=20,J703-((V703/K703)*600),IF(U703=16,J703-((V703/K703)*475),0))))</f>
        <v>0</v>
      </c>
      <c r="Y703" s="167">
        <f t="shared" si="271"/>
        <v>0</v>
      </c>
      <c r="Z703" s="168" t="str">
        <f t="shared" si="272"/>
        <v xml:space="preserve"> </v>
      </c>
    </row>
    <row r="704" spans="1:26" ht="15.75" hidden="1" thickBot="1">
      <c r="A704" s="189">
        <v>12</v>
      </c>
      <c r="B704" s="190" t="s">
        <v>335</v>
      </c>
      <c r="C704" s="191" t="s">
        <v>348</v>
      </c>
      <c r="D704" s="76" t="s">
        <v>17</v>
      </c>
      <c r="E704" s="76">
        <v>12</v>
      </c>
      <c r="F704" s="256">
        <v>1550</v>
      </c>
      <c r="G704" s="259">
        <v>10</v>
      </c>
      <c r="H704" s="194">
        <f t="shared" si="268"/>
        <v>13.891683419999998</v>
      </c>
      <c r="I704" s="195" t="str">
        <f t="shared" si="269"/>
        <v xml:space="preserve"> </v>
      </c>
      <c r="J704" s="196">
        <f t="shared" si="258"/>
        <v>0</v>
      </c>
      <c r="K704" s="196">
        <f t="shared" si="270"/>
        <v>0</v>
      </c>
      <c r="L704" s="197" t="str">
        <f t="shared" si="274"/>
        <v xml:space="preserve"> </v>
      </c>
      <c r="M704" s="195"/>
      <c r="N704" s="196"/>
      <c r="O704" s="197"/>
      <c r="P704" s="194"/>
      <c r="Q704" s="166" t="str">
        <f t="shared" si="275"/>
        <v xml:space="preserve"> </v>
      </c>
      <c r="R704" s="167">
        <f t="shared" si="259"/>
        <v>0</v>
      </c>
      <c r="S704" s="167">
        <f t="shared" si="276"/>
        <v>0</v>
      </c>
      <c r="T704" s="93" t="str">
        <f t="shared" si="267"/>
        <v xml:space="preserve"> </v>
      </c>
      <c r="U704" s="164" t="str">
        <f t="shared" si="273"/>
        <v xml:space="preserve"> </v>
      </c>
      <c r="V704" s="165">
        <f t="shared" si="277"/>
        <v>0</v>
      </c>
      <c r="W704" s="166" t="str">
        <f t="shared" si="278"/>
        <v xml:space="preserve"> </v>
      </c>
      <c r="X704" s="167">
        <f t="shared" si="279"/>
        <v>0</v>
      </c>
      <c r="Y704" s="167">
        <f t="shared" si="271"/>
        <v>0</v>
      </c>
      <c r="Z704" s="168" t="str">
        <f t="shared" si="272"/>
        <v xml:space="preserve"> </v>
      </c>
    </row>
    <row r="705" spans="1:26" ht="15.75" hidden="1" thickBot="1">
      <c r="A705" s="189">
        <v>13</v>
      </c>
      <c r="B705" s="190" t="s">
        <v>335</v>
      </c>
      <c r="C705" s="191" t="s">
        <v>348</v>
      </c>
      <c r="D705" s="76" t="s">
        <v>17</v>
      </c>
      <c r="E705" s="76">
        <v>12</v>
      </c>
      <c r="F705" s="256">
        <v>2020</v>
      </c>
      <c r="G705" s="259">
        <v>4</v>
      </c>
      <c r="H705" s="194">
        <f t="shared" si="268"/>
        <v>7.2416001311999993</v>
      </c>
      <c r="I705" s="195" t="str">
        <f t="shared" si="269"/>
        <v xml:space="preserve"> </v>
      </c>
      <c r="J705" s="196">
        <f t="shared" ref="J705:J727" si="280">IF($E705=25,IF((12000-$F705)&gt;=787,12000-$F705,0),IF($E705=20,IF((12000-$F705)&gt;=600,12000-$F705,0),IF($E705=16,IF((12000-$F705)&gt;=475,12000-$F705,0),0)))</f>
        <v>0</v>
      </c>
      <c r="K705" s="196">
        <f t="shared" si="270"/>
        <v>0</v>
      </c>
      <c r="L705" s="197" t="str">
        <f t="shared" si="274"/>
        <v xml:space="preserve"> </v>
      </c>
      <c r="M705" s="195"/>
      <c r="N705" s="196"/>
      <c r="O705" s="197"/>
      <c r="P705" s="194"/>
      <c r="Q705" s="166" t="str">
        <f t="shared" si="275"/>
        <v xml:space="preserve"> </v>
      </c>
      <c r="R705" s="167">
        <f t="shared" ref="R705:R728" si="281">IF($E705=25,IF((12000-$F705)&lt;787,12000-$F705,0),IF($E705=20,IF((12000-$F705)&lt;600,12000-$F705,0),IF($E705=16,IF((12000-$F705)&lt;475,12000-$F705,0),0)))</f>
        <v>0</v>
      </c>
      <c r="S705" s="167">
        <f t="shared" si="276"/>
        <v>0</v>
      </c>
      <c r="T705" s="93" t="str">
        <f t="shared" si="267"/>
        <v xml:space="preserve"> </v>
      </c>
      <c r="U705" s="164" t="str">
        <f t="shared" si="273"/>
        <v xml:space="preserve"> </v>
      </c>
      <c r="V705" s="165">
        <f t="shared" si="277"/>
        <v>0</v>
      </c>
      <c r="W705" s="166" t="str">
        <f t="shared" si="278"/>
        <v xml:space="preserve"> </v>
      </c>
      <c r="X705" s="167">
        <f t="shared" si="279"/>
        <v>0</v>
      </c>
      <c r="Y705" s="167">
        <f t="shared" si="271"/>
        <v>0</v>
      </c>
      <c r="Z705" s="168" t="str">
        <f t="shared" si="272"/>
        <v xml:space="preserve"> </v>
      </c>
    </row>
    <row r="706" spans="1:26" ht="15.75" hidden="1" thickBot="1">
      <c r="A706" s="189">
        <v>14</v>
      </c>
      <c r="B706" s="190" t="s">
        <v>335</v>
      </c>
      <c r="C706" s="191" t="s">
        <v>348</v>
      </c>
      <c r="D706" s="76" t="s">
        <v>17</v>
      </c>
      <c r="E706" s="76">
        <v>12</v>
      </c>
      <c r="F706" s="257">
        <v>2050</v>
      </c>
      <c r="G706" s="260">
        <v>14</v>
      </c>
      <c r="H706" s="194">
        <f t="shared" si="268"/>
        <v>25.722020267999998</v>
      </c>
      <c r="I706" s="195" t="str">
        <f t="shared" si="269"/>
        <v xml:space="preserve"> </v>
      </c>
      <c r="J706" s="196">
        <f t="shared" si="280"/>
        <v>0</v>
      </c>
      <c r="K706" s="196">
        <f t="shared" si="270"/>
        <v>0</v>
      </c>
      <c r="L706" s="197" t="str">
        <f t="shared" si="274"/>
        <v xml:space="preserve"> </v>
      </c>
      <c r="M706" s="195"/>
      <c r="N706" s="196"/>
      <c r="O706" s="197"/>
      <c r="P706" s="194"/>
      <c r="Q706" s="166" t="str">
        <f t="shared" si="275"/>
        <v xml:space="preserve"> </v>
      </c>
      <c r="R706" s="167">
        <f t="shared" si="281"/>
        <v>0</v>
      </c>
      <c r="S706" s="167">
        <f t="shared" si="276"/>
        <v>0</v>
      </c>
      <c r="T706" s="93" t="str">
        <f t="shared" si="267"/>
        <v xml:space="preserve"> </v>
      </c>
      <c r="U706" s="164" t="str">
        <f t="shared" si="273"/>
        <v xml:space="preserve"> </v>
      </c>
      <c r="V706" s="165">
        <f t="shared" si="277"/>
        <v>0</v>
      </c>
      <c r="W706" s="166" t="str">
        <f t="shared" si="278"/>
        <v xml:space="preserve"> </v>
      </c>
      <c r="X706" s="167">
        <f t="shared" si="279"/>
        <v>0</v>
      </c>
      <c r="Y706" s="167">
        <f t="shared" si="271"/>
        <v>0</v>
      </c>
      <c r="Z706" s="168" t="str">
        <f t="shared" si="272"/>
        <v xml:space="preserve"> </v>
      </c>
    </row>
    <row r="707" spans="1:26">
      <c r="A707" s="189">
        <v>15</v>
      </c>
      <c r="B707" s="190" t="s">
        <v>335</v>
      </c>
      <c r="C707" s="191" t="s">
        <v>348</v>
      </c>
      <c r="D707" s="76" t="s">
        <v>17</v>
      </c>
      <c r="E707" s="76">
        <v>16</v>
      </c>
      <c r="F707" s="289">
        <v>6700</v>
      </c>
      <c r="G707" s="258">
        <v>6</v>
      </c>
      <c r="H707" s="194">
        <f t="shared" si="268"/>
        <v>64.051116671999992</v>
      </c>
      <c r="I707" s="195">
        <f t="shared" si="269"/>
        <v>16</v>
      </c>
      <c r="J707" s="196">
        <f t="shared" si="280"/>
        <v>5300</v>
      </c>
      <c r="K707" s="196">
        <f t="shared" si="270"/>
        <v>6</v>
      </c>
      <c r="L707" s="197">
        <f t="shared" si="274"/>
        <v>50.165644799999995</v>
      </c>
      <c r="M707" s="195"/>
      <c r="N707" s="196"/>
      <c r="O707" s="197"/>
      <c r="P707" s="194"/>
      <c r="Q707" s="166" t="str">
        <f t="shared" si="275"/>
        <v xml:space="preserve"> </v>
      </c>
      <c r="R707" s="167">
        <f t="shared" si="281"/>
        <v>0</v>
      </c>
      <c r="S707" s="167">
        <f t="shared" si="276"/>
        <v>0</v>
      </c>
      <c r="T707" s="93" t="str">
        <f t="shared" si="267"/>
        <v xml:space="preserve"> </v>
      </c>
      <c r="U707" s="164">
        <f t="shared" si="273"/>
        <v>16</v>
      </c>
      <c r="V707" s="165">
        <f t="shared" si="277"/>
        <v>66</v>
      </c>
      <c r="W707" s="166">
        <f t="shared" si="278"/>
        <v>16</v>
      </c>
      <c r="X707" s="167">
        <f t="shared" si="279"/>
        <v>75</v>
      </c>
      <c r="Y707" s="167">
        <f t="shared" si="271"/>
        <v>6</v>
      </c>
      <c r="Z707" s="168">
        <f t="shared" si="272"/>
        <v>0.70989119999999994</v>
      </c>
    </row>
    <row r="708" spans="1:26">
      <c r="A708" s="189">
        <v>16</v>
      </c>
      <c r="B708" s="190" t="s">
        <v>335</v>
      </c>
      <c r="C708" s="191" t="s">
        <v>348</v>
      </c>
      <c r="D708" s="76" t="s">
        <v>17</v>
      </c>
      <c r="E708" s="76">
        <v>16</v>
      </c>
      <c r="F708" s="287">
        <v>7050</v>
      </c>
      <c r="G708" s="259">
        <v>2</v>
      </c>
      <c r="H708" s="194">
        <f t="shared" si="268"/>
        <v>22.465690175999999</v>
      </c>
      <c r="I708" s="195">
        <f t="shared" si="269"/>
        <v>16</v>
      </c>
      <c r="J708" s="273">
        <f t="shared" si="280"/>
        <v>4950</v>
      </c>
      <c r="K708" s="273">
        <f t="shared" si="270"/>
        <v>2</v>
      </c>
      <c r="L708" s="197">
        <f t="shared" si="274"/>
        <v>15.617606399999998</v>
      </c>
      <c r="M708" s="195"/>
      <c r="N708" s="196"/>
      <c r="O708" s="197"/>
      <c r="P708" s="194"/>
      <c r="Q708" s="166" t="str">
        <f t="shared" si="275"/>
        <v xml:space="preserve"> </v>
      </c>
      <c r="R708" s="167">
        <f t="shared" si="281"/>
        <v>0</v>
      </c>
      <c r="S708" s="167">
        <f t="shared" si="276"/>
        <v>0</v>
      </c>
      <c r="T708" s="93" t="str">
        <f t="shared" si="267"/>
        <v xml:space="preserve"> </v>
      </c>
      <c r="U708" s="164">
        <f t="shared" si="273"/>
        <v>16</v>
      </c>
      <c r="V708" s="165">
        <f t="shared" si="277"/>
        <v>20</v>
      </c>
      <c r="W708" s="166">
        <f t="shared" si="278"/>
        <v>16</v>
      </c>
      <c r="X708" s="167">
        <f t="shared" si="279"/>
        <v>200</v>
      </c>
      <c r="Y708" s="167">
        <f t="shared" si="271"/>
        <v>2</v>
      </c>
      <c r="Z708" s="168">
        <f t="shared" si="272"/>
        <v>0.63101439999999998</v>
      </c>
    </row>
    <row r="709" spans="1:26">
      <c r="A709" s="189">
        <v>17</v>
      </c>
      <c r="B709" s="190" t="s">
        <v>335</v>
      </c>
      <c r="C709" s="191" t="s">
        <v>348</v>
      </c>
      <c r="D709" s="76" t="s">
        <v>17</v>
      </c>
      <c r="E709" s="76">
        <v>16</v>
      </c>
      <c r="F709" s="287">
        <v>7200</v>
      </c>
      <c r="G709" s="259">
        <v>2</v>
      </c>
      <c r="H709" s="194">
        <f t="shared" si="268"/>
        <v>22.943683583999999</v>
      </c>
      <c r="I709" s="195">
        <f t="shared" si="269"/>
        <v>16</v>
      </c>
      <c r="J709" s="196">
        <f t="shared" si="280"/>
        <v>4800</v>
      </c>
      <c r="K709" s="196">
        <f t="shared" si="270"/>
        <v>2</v>
      </c>
      <c r="L709" s="197">
        <f t="shared" si="274"/>
        <v>15.144345599999999</v>
      </c>
      <c r="M709" s="195"/>
      <c r="N709" s="196"/>
      <c r="O709" s="197"/>
      <c r="P709" s="194"/>
      <c r="Q709" s="166" t="str">
        <f t="shared" si="275"/>
        <v xml:space="preserve"> </v>
      </c>
      <c r="R709" s="167">
        <f t="shared" si="281"/>
        <v>0</v>
      </c>
      <c r="S709" s="167">
        <f t="shared" si="276"/>
        <v>0</v>
      </c>
      <c r="T709" s="93" t="str">
        <f t="shared" si="267"/>
        <v xml:space="preserve"> </v>
      </c>
      <c r="U709" s="164">
        <f t="shared" si="273"/>
        <v>16</v>
      </c>
      <c r="V709" s="165">
        <f t="shared" si="277"/>
        <v>20</v>
      </c>
      <c r="W709" s="166">
        <f t="shared" si="278"/>
        <v>16</v>
      </c>
      <c r="X709" s="167">
        <f t="shared" si="279"/>
        <v>50</v>
      </c>
      <c r="Y709" s="167">
        <f t="shared" si="271"/>
        <v>2</v>
      </c>
      <c r="Z709" s="168">
        <f t="shared" si="272"/>
        <v>0.15775359999999999</v>
      </c>
    </row>
    <row r="710" spans="1:26">
      <c r="A710" s="189">
        <v>18</v>
      </c>
      <c r="B710" s="190" t="s">
        <v>335</v>
      </c>
      <c r="C710" s="191" t="s">
        <v>348</v>
      </c>
      <c r="D710" s="76" t="s">
        <v>17</v>
      </c>
      <c r="E710" s="76">
        <v>16</v>
      </c>
      <c r="F710" s="287">
        <v>7300</v>
      </c>
      <c r="G710" s="259">
        <v>4</v>
      </c>
      <c r="H710" s="194">
        <f t="shared" si="268"/>
        <v>46.524691711999992</v>
      </c>
      <c r="I710" s="195">
        <f t="shared" si="269"/>
        <v>16</v>
      </c>
      <c r="J710" s="196">
        <f t="shared" si="280"/>
        <v>4700</v>
      </c>
      <c r="K710" s="196">
        <f t="shared" si="270"/>
        <v>4</v>
      </c>
      <c r="L710" s="197">
        <f t="shared" si="274"/>
        <v>29.657676799999997</v>
      </c>
      <c r="M710" s="195"/>
      <c r="N710" s="196"/>
      <c r="O710" s="197"/>
      <c r="P710" s="194"/>
      <c r="Q710" s="166" t="str">
        <f t="shared" si="275"/>
        <v xml:space="preserve"> </v>
      </c>
      <c r="R710" s="167">
        <f t="shared" si="281"/>
        <v>0</v>
      </c>
      <c r="S710" s="167">
        <f t="shared" si="276"/>
        <v>0</v>
      </c>
      <c r="T710" s="93" t="str">
        <f t="shared" si="267"/>
        <v xml:space="preserve"> </v>
      </c>
      <c r="U710" s="164">
        <f t="shared" si="273"/>
        <v>16</v>
      </c>
      <c r="V710" s="165">
        <f t="shared" si="277"/>
        <v>36</v>
      </c>
      <c r="W710" s="166">
        <f t="shared" si="278"/>
        <v>16</v>
      </c>
      <c r="X710" s="167">
        <f t="shared" si="279"/>
        <v>425</v>
      </c>
      <c r="Y710" s="167">
        <f t="shared" si="271"/>
        <v>4</v>
      </c>
      <c r="Z710" s="168">
        <f t="shared" si="272"/>
        <v>2.6818111999999998</v>
      </c>
    </row>
    <row r="711" spans="1:26" ht="15.75" thickBot="1">
      <c r="A711" s="189">
        <v>19</v>
      </c>
      <c r="B711" s="190" t="s">
        <v>335</v>
      </c>
      <c r="C711" s="191" t="s">
        <v>348</v>
      </c>
      <c r="D711" s="76" t="s">
        <v>17</v>
      </c>
      <c r="E711" s="76">
        <v>16</v>
      </c>
      <c r="F711" s="290">
        <v>8500</v>
      </c>
      <c r="G711" s="260">
        <v>4</v>
      </c>
      <c r="H711" s="194">
        <f t="shared" si="268"/>
        <v>54.172586240000001</v>
      </c>
      <c r="I711" s="195">
        <f t="shared" si="269"/>
        <v>16</v>
      </c>
      <c r="J711" s="196">
        <f t="shared" si="280"/>
        <v>3500</v>
      </c>
      <c r="K711" s="196">
        <f t="shared" si="270"/>
        <v>4</v>
      </c>
      <c r="L711" s="197">
        <f t="shared" si="274"/>
        <v>22.085503999999997</v>
      </c>
      <c r="M711" s="195"/>
      <c r="N711" s="196"/>
      <c r="O711" s="197"/>
      <c r="P711" s="194"/>
      <c r="Q711" s="166" t="str">
        <f t="shared" si="275"/>
        <v xml:space="preserve"> </v>
      </c>
      <c r="R711" s="167">
        <f t="shared" si="281"/>
        <v>0</v>
      </c>
      <c r="S711" s="167">
        <f t="shared" si="276"/>
        <v>0</v>
      </c>
      <c r="T711" s="93" t="str">
        <f t="shared" si="267"/>
        <v xml:space="preserve"> </v>
      </c>
      <c r="U711" s="164">
        <f t="shared" si="273"/>
        <v>16</v>
      </c>
      <c r="V711" s="165">
        <f t="shared" si="277"/>
        <v>28</v>
      </c>
      <c r="W711" s="166">
        <f t="shared" si="278"/>
        <v>16</v>
      </c>
      <c r="X711" s="167">
        <f t="shared" si="279"/>
        <v>175</v>
      </c>
      <c r="Y711" s="167">
        <f t="shared" si="271"/>
        <v>4</v>
      </c>
      <c r="Z711" s="168">
        <f t="shared" si="272"/>
        <v>1.1042752</v>
      </c>
    </row>
    <row r="712" spans="1:26" ht="15.75" hidden="1" thickBot="1">
      <c r="A712" s="189">
        <v>20</v>
      </c>
      <c r="B712" s="190" t="s">
        <v>335</v>
      </c>
      <c r="C712" s="191" t="s">
        <v>348</v>
      </c>
      <c r="D712" s="76" t="s">
        <v>17</v>
      </c>
      <c r="E712" s="76">
        <v>12</v>
      </c>
      <c r="F712" s="264">
        <v>2355</v>
      </c>
      <c r="G712" s="265">
        <v>14</v>
      </c>
      <c r="H712" s="194">
        <f t="shared" si="268"/>
        <v>29.548954990799999</v>
      </c>
      <c r="I712" s="195" t="str">
        <f t="shared" si="269"/>
        <v xml:space="preserve"> </v>
      </c>
      <c r="J712" s="196">
        <f t="shared" si="280"/>
        <v>0</v>
      </c>
      <c r="K712" s="196">
        <f t="shared" si="270"/>
        <v>0</v>
      </c>
      <c r="L712" s="197" t="str">
        <f t="shared" si="274"/>
        <v xml:space="preserve"> </v>
      </c>
      <c r="M712" s="195"/>
      <c r="N712" s="196"/>
      <c r="O712" s="197"/>
      <c r="P712" s="194"/>
      <c r="Q712" s="166" t="str">
        <f t="shared" si="275"/>
        <v xml:space="preserve"> </v>
      </c>
      <c r="R712" s="167">
        <f t="shared" si="281"/>
        <v>0</v>
      </c>
      <c r="S712" s="167">
        <f t="shared" si="276"/>
        <v>0</v>
      </c>
      <c r="T712" s="93" t="str">
        <f t="shared" si="267"/>
        <v xml:space="preserve"> </v>
      </c>
      <c r="U712" s="164" t="str">
        <f t="shared" si="273"/>
        <v xml:space="preserve"> </v>
      </c>
      <c r="V712" s="165">
        <f t="shared" si="277"/>
        <v>0</v>
      </c>
      <c r="W712" s="166" t="str">
        <f t="shared" si="278"/>
        <v xml:space="preserve"> </v>
      </c>
      <c r="X712" s="167">
        <f t="shared" si="279"/>
        <v>0</v>
      </c>
      <c r="Y712" s="167">
        <f t="shared" si="271"/>
        <v>0</v>
      </c>
      <c r="Z712" s="168" t="str">
        <f t="shared" si="272"/>
        <v xml:space="preserve"> </v>
      </c>
    </row>
    <row r="713" spans="1:26" ht="15.75" hidden="1" thickBot="1">
      <c r="A713" s="189">
        <v>1</v>
      </c>
      <c r="B713" s="190" t="s">
        <v>336</v>
      </c>
      <c r="C713" s="191" t="s">
        <v>349</v>
      </c>
      <c r="D713" s="76" t="s">
        <v>17</v>
      </c>
      <c r="E713" s="76">
        <v>12</v>
      </c>
      <c r="F713" s="255">
        <v>1000</v>
      </c>
      <c r="G713" s="258">
        <v>2</v>
      </c>
      <c r="H713" s="194">
        <f t="shared" si="268"/>
        <v>1.7924752799999999</v>
      </c>
      <c r="I713" s="195" t="str">
        <f t="shared" si="269"/>
        <v xml:space="preserve"> </v>
      </c>
      <c r="J713" s="196">
        <f t="shared" si="280"/>
        <v>0</v>
      </c>
      <c r="K713" s="196">
        <f t="shared" si="270"/>
        <v>0</v>
      </c>
      <c r="L713" s="197" t="str">
        <f t="shared" si="274"/>
        <v xml:space="preserve"> </v>
      </c>
      <c r="M713" s="195"/>
      <c r="N713" s="196"/>
      <c r="O713" s="197"/>
      <c r="P713" s="194"/>
      <c r="Q713" s="166" t="str">
        <f t="shared" si="275"/>
        <v xml:space="preserve"> </v>
      </c>
      <c r="R713" s="167">
        <f t="shared" si="281"/>
        <v>0</v>
      </c>
      <c r="S713" s="167">
        <f t="shared" si="276"/>
        <v>0</v>
      </c>
      <c r="T713" s="93" t="str">
        <f t="shared" si="267"/>
        <v xml:space="preserve"> </v>
      </c>
      <c r="U713" s="164" t="str">
        <f t="shared" si="273"/>
        <v xml:space="preserve"> </v>
      </c>
      <c r="V713" s="165">
        <f t="shared" si="277"/>
        <v>0</v>
      </c>
      <c r="W713" s="166" t="str">
        <f t="shared" si="278"/>
        <v xml:space="preserve"> </v>
      </c>
      <c r="X713" s="167">
        <f t="shared" si="279"/>
        <v>0</v>
      </c>
      <c r="Y713" s="167">
        <f t="shared" si="271"/>
        <v>0</v>
      </c>
      <c r="Z713" s="168" t="str">
        <f t="shared" si="272"/>
        <v xml:space="preserve"> </v>
      </c>
    </row>
    <row r="714" spans="1:26" ht="15.75" hidden="1" thickBot="1">
      <c r="A714" s="189">
        <v>2</v>
      </c>
      <c r="B714" s="190" t="s">
        <v>336</v>
      </c>
      <c r="C714" s="191" t="s">
        <v>349</v>
      </c>
      <c r="D714" s="76" t="s">
        <v>17</v>
      </c>
      <c r="E714" s="76">
        <v>12</v>
      </c>
      <c r="F714" s="256">
        <v>1050</v>
      </c>
      <c r="G714" s="259">
        <v>3</v>
      </c>
      <c r="H714" s="194">
        <f t="shared" si="268"/>
        <v>2.8231485659999995</v>
      </c>
      <c r="I714" s="195" t="str">
        <f t="shared" si="269"/>
        <v xml:space="preserve"> </v>
      </c>
      <c r="J714" s="196">
        <f t="shared" si="280"/>
        <v>0</v>
      </c>
      <c r="K714" s="196">
        <f t="shared" si="270"/>
        <v>0</v>
      </c>
      <c r="L714" s="197" t="str">
        <f t="shared" si="274"/>
        <v xml:space="preserve"> </v>
      </c>
      <c r="M714" s="195"/>
      <c r="N714" s="196"/>
      <c r="O714" s="197"/>
      <c r="P714" s="194"/>
      <c r="Q714" s="166" t="str">
        <f t="shared" si="275"/>
        <v xml:space="preserve"> </v>
      </c>
      <c r="R714" s="167">
        <f t="shared" si="281"/>
        <v>0</v>
      </c>
      <c r="S714" s="167">
        <f t="shared" si="276"/>
        <v>0</v>
      </c>
      <c r="T714" s="93" t="str">
        <f t="shared" si="267"/>
        <v xml:space="preserve"> </v>
      </c>
      <c r="U714" s="164" t="str">
        <f t="shared" si="273"/>
        <v xml:space="preserve"> </v>
      </c>
      <c r="V714" s="165">
        <f t="shared" si="277"/>
        <v>0</v>
      </c>
      <c r="W714" s="166" t="str">
        <f t="shared" si="278"/>
        <v xml:space="preserve"> </v>
      </c>
      <c r="X714" s="167">
        <f t="shared" si="279"/>
        <v>0</v>
      </c>
      <c r="Y714" s="167">
        <f t="shared" si="271"/>
        <v>0</v>
      </c>
      <c r="Z714" s="168" t="str">
        <f t="shared" si="272"/>
        <v xml:space="preserve"> </v>
      </c>
    </row>
    <row r="715" spans="1:26" ht="15.75" hidden="1" thickBot="1">
      <c r="A715" s="189">
        <v>3</v>
      </c>
      <c r="B715" s="190" t="s">
        <v>336</v>
      </c>
      <c r="C715" s="191" t="s">
        <v>349</v>
      </c>
      <c r="D715" s="76" t="s">
        <v>17</v>
      </c>
      <c r="E715" s="76">
        <v>12</v>
      </c>
      <c r="F715" s="256">
        <v>1300</v>
      </c>
      <c r="G715" s="259">
        <v>2</v>
      </c>
      <c r="H715" s="194">
        <f t="shared" si="268"/>
        <v>2.3302178639999998</v>
      </c>
      <c r="I715" s="195" t="str">
        <f t="shared" si="269"/>
        <v xml:space="preserve"> </v>
      </c>
      <c r="J715" s="196">
        <f t="shared" si="280"/>
        <v>0</v>
      </c>
      <c r="K715" s="196">
        <f t="shared" si="270"/>
        <v>0</v>
      </c>
      <c r="L715" s="197" t="str">
        <f t="shared" si="274"/>
        <v xml:space="preserve"> </v>
      </c>
      <c r="M715" s="195"/>
      <c r="N715" s="196"/>
      <c r="O715" s="197"/>
      <c r="P715" s="194"/>
      <c r="Q715" s="166" t="str">
        <f t="shared" si="275"/>
        <v xml:space="preserve"> </v>
      </c>
      <c r="R715" s="167">
        <f t="shared" si="281"/>
        <v>0</v>
      </c>
      <c r="S715" s="167">
        <f t="shared" si="276"/>
        <v>0</v>
      </c>
      <c r="T715" s="93" t="str">
        <f t="shared" si="267"/>
        <v xml:space="preserve"> </v>
      </c>
      <c r="U715" s="164" t="str">
        <f t="shared" si="273"/>
        <v xml:space="preserve"> </v>
      </c>
      <c r="V715" s="165">
        <f t="shared" si="277"/>
        <v>0</v>
      </c>
      <c r="W715" s="166" t="str">
        <f t="shared" si="278"/>
        <v xml:space="preserve"> </v>
      </c>
      <c r="X715" s="167">
        <f t="shared" si="279"/>
        <v>0</v>
      </c>
      <c r="Y715" s="167">
        <f t="shared" si="271"/>
        <v>0</v>
      </c>
      <c r="Z715" s="168" t="str">
        <f t="shared" si="272"/>
        <v xml:space="preserve"> </v>
      </c>
    </row>
    <row r="716" spans="1:26" ht="15.75" hidden="1" thickBot="1">
      <c r="A716" s="189">
        <v>4</v>
      </c>
      <c r="B716" s="190" t="s">
        <v>336</v>
      </c>
      <c r="C716" s="191" t="s">
        <v>349</v>
      </c>
      <c r="D716" s="76" t="s">
        <v>17</v>
      </c>
      <c r="E716" s="76">
        <v>12</v>
      </c>
      <c r="F716" s="256">
        <v>1450</v>
      </c>
      <c r="G716" s="259">
        <v>2</v>
      </c>
      <c r="H716" s="194">
        <f t="shared" si="268"/>
        <v>2.5990891559999998</v>
      </c>
      <c r="I716" s="195" t="str">
        <f t="shared" si="269"/>
        <v xml:space="preserve"> </v>
      </c>
      <c r="J716" s="196">
        <f t="shared" si="280"/>
        <v>0</v>
      </c>
      <c r="K716" s="196">
        <f t="shared" si="270"/>
        <v>0</v>
      </c>
      <c r="L716" s="197" t="str">
        <f t="shared" si="274"/>
        <v xml:space="preserve"> </v>
      </c>
      <c r="M716" s="195"/>
      <c r="N716" s="196"/>
      <c r="O716" s="197"/>
      <c r="P716" s="194"/>
      <c r="Q716" s="166" t="str">
        <f t="shared" si="275"/>
        <v xml:space="preserve"> </v>
      </c>
      <c r="R716" s="167">
        <f t="shared" si="281"/>
        <v>0</v>
      </c>
      <c r="S716" s="167">
        <f t="shared" si="276"/>
        <v>0</v>
      </c>
      <c r="T716" s="93" t="str">
        <f t="shared" si="267"/>
        <v xml:space="preserve"> </v>
      </c>
      <c r="U716" s="164" t="str">
        <f t="shared" si="273"/>
        <v xml:space="preserve"> </v>
      </c>
      <c r="V716" s="165">
        <f t="shared" si="277"/>
        <v>0</v>
      </c>
      <c r="W716" s="166" t="str">
        <f t="shared" si="278"/>
        <v xml:space="preserve"> </v>
      </c>
      <c r="X716" s="167">
        <f t="shared" si="279"/>
        <v>0</v>
      </c>
      <c r="Y716" s="167">
        <f t="shared" si="271"/>
        <v>0</v>
      </c>
      <c r="Z716" s="168" t="str">
        <f t="shared" si="272"/>
        <v xml:space="preserve"> </v>
      </c>
    </row>
    <row r="717" spans="1:26" ht="15.75" hidden="1" thickBot="1">
      <c r="A717" s="189">
        <v>5</v>
      </c>
      <c r="B717" s="190" t="s">
        <v>336</v>
      </c>
      <c r="C717" s="191" t="s">
        <v>349</v>
      </c>
      <c r="D717" s="76" t="s">
        <v>17</v>
      </c>
      <c r="E717" s="76">
        <v>12</v>
      </c>
      <c r="F717" s="256">
        <v>1600</v>
      </c>
      <c r="G717" s="259">
        <v>9</v>
      </c>
      <c r="H717" s="194">
        <f t="shared" si="268"/>
        <v>12.905822015999998</v>
      </c>
      <c r="I717" s="195" t="str">
        <f t="shared" si="269"/>
        <v xml:space="preserve"> </v>
      </c>
      <c r="J717" s="196">
        <f t="shared" si="280"/>
        <v>0</v>
      </c>
      <c r="K717" s="196">
        <f t="shared" si="270"/>
        <v>0</v>
      </c>
      <c r="L717" s="197" t="str">
        <f t="shared" si="274"/>
        <v xml:space="preserve"> </v>
      </c>
      <c r="M717" s="195"/>
      <c r="N717" s="196"/>
      <c r="O717" s="197"/>
      <c r="P717" s="194"/>
      <c r="Q717" s="166" t="str">
        <f t="shared" si="275"/>
        <v xml:space="preserve"> </v>
      </c>
      <c r="R717" s="167">
        <f t="shared" si="281"/>
        <v>0</v>
      </c>
      <c r="S717" s="167">
        <f t="shared" si="276"/>
        <v>0</v>
      </c>
      <c r="T717" s="93" t="str">
        <f t="shared" si="267"/>
        <v xml:space="preserve"> </v>
      </c>
      <c r="U717" s="164" t="str">
        <f t="shared" si="273"/>
        <v xml:space="preserve"> </v>
      </c>
      <c r="V717" s="165">
        <f t="shared" si="277"/>
        <v>0</v>
      </c>
      <c r="W717" s="166" t="str">
        <f t="shared" si="278"/>
        <v xml:space="preserve"> </v>
      </c>
      <c r="X717" s="167">
        <f t="shared" si="279"/>
        <v>0</v>
      </c>
      <c r="Y717" s="167">
        <f t="shared" si="271"/>
        <v>0</v>
      </c>
      <c r="Z717" s="168" t="str">
        <f t="shared" si="272"/>
        <v xml:space="preserve"> </v>
      </c>
    </row>
    <row r="718" spans="1:26" ht="15.75" hidden="1" thickBot="1">
      <c r="A718" s="189">
        <v>6</v>
      </c>
      <c r="B718" s="190" t="s">
        <v>336</v>
      </c>
      <c r="C718" s="191" t="s">
        <v>349</v>
      </c>
      <c r="D718" s="76" t="s">
        <v>17</v>
      </c>
      <c r="E718" s="76">
        <v>12</v>
      </c>
      <c r="F718" s="256">
        <v>550</v>
      </c>
      <c r="G718" s="259">
        <v>2</v>
      </c>
      <c r="H718" s="194">
        <f t="shared" si="268"/>
        <v>0.98586140399999989</v>
      </c>
      <c r="I718" s="195" t="str">
        <f t="shared" si="269"/>
        <v xml:space="preserve"> </v>
      </c>
      <c r="J718" s="196">
        <f t="shared" si="280"/>
        <v>0</v>
      </c>
      <c r="K718" s="196">
        <f t="shared" si="270"/>
        <v>0</v>
      </c>
      <c r="L718" s="197" t="str">
        <f t="shared" si="274"/>
        <v xml:space="preserve"> </v>
      </c>
      <c r="M718" s="195"/>
      <c r="N718" s="196"/>
      <c r="O718" s="197"/>
      <c r="P718" s="194"/>
      <c r="Q718" s="166" t="str">
        <f t="shared" si="275"/>
        <v xml:space="preserve"> </v>
      </c>
      <c r="R718" s="167">
        <f t="shared" si="281"/>
        <v>0</v>
      </c>
      <c r="S718" s="167">
        <f t="shared" si="276"/>
        <v>0</v>
      </c>
      <c r="T718" s="93" t="str">
        <f t="shared" si="267"/>
        <v xml:space="preserve"> </v>
      </c>
      <c r="U718" s="164" t="str">
        <f t="shared" si="273"/>
        <v xml:space="preserve"> </v>
      </c>
      <c r="V718" s="165">
        <f t="shared" si="277"/>
        <v>0</v>
      </c>
      <c r="W718" s="166" t="str">
        <f t="shared" si="278"/>
        <v xml:space="preserve"> </v>
      </c>
      <c r="X718" s="167">
        <f t="shared" si="279"/>
        <v>0</v>
      </c>
      <c r="Y718" s="167">
        <f t="shared" si="271"/>
        <v>0</v>
      </c>
      <c r="Z718" s="168" t="str">
        <f t="shared" si="272"/>
        <v xml:space="preserve"> </v>
      </c>
    </row>
    <row r="719" spans="1:26" ht="15.75" hidden="1" thickBot="1">
      <c r="A719" s="189">
        <v>7</v>
      </c>
      <c r="B719" s="190" t="s">
        <v>336</v>
      </c>
      <c r="C719" s="191" t="s">
        <v>349</v>
      </c>
      <c r="D719" s="76" t="s">
        <v>17</v>
      </c>
      <c r="E719" s="76">
        <v>12</v>
      </c>
      <c r="F719" s="256">
        <v>650</v>
      </c>
      <c r="G719" s="259">
        <v>2</v>
      </c>
      <c r="H719" s="194">
        <f t="shared" si="268"/>
        <v>1.1651089319999999</v>
      </c>
      <c r="I719" s="195" t="str">
        <f t="shared" si="269"/>
        <v xml:space="preserve"> </v>
      </c>
      <c r="J719" s="196">
        <f t="shared" si="280"/>
        <v>0</v>
      </c>
      <c r="K719" s="196">
        <f t="shared" si="270"/>
        <v>0</v>
      </c>
      <c r="L719" s="197" t="str">
        <f t="shared" si="274"/>
        <v xml:space="preserve"> </v>
      </c>
      <c r="M719" s="195"/>
      <c r="N719" s="196"/>
      <c r="O719" s="197"/>
      <c r="P719" s="194"/>
      <c r="Q719" s="166" t="str">
        <f t="shared" si="275"/>
        <v xml:space="preserve"> </v>
      </c>
      <c r="R719" s="167">
        <f t="shared" si="281"/>
        <v>0</v>
      </c>
      <c r="S719" s="167">
        <f t="shared" si="276"/>
        <v>0</v>
      </c>
      <c r="T719" s="93" t="str">
        <f t="shared" si="267"/>
        <v xml:space="preserve"> </v>
      </c>
      <c r="U719" s="164" t="str">
        <f t="shared" si="273"/>
        <v xml:space="preserve"> </v>
      </c>
      <c r="V719" s="165">
        <f t="shared" si="277"/>
        <v>0</v>
      </c>
      <c r="W719" s="166" t="str">
        <f t="shared" si="278"/>
        <v xml:space="preserve"> </v>
      </c>
      <c r="X719" s="167">
        <f t="shared" si="279"/>
        <v>0</v>
      </c>
      <c r="Y719" s="167">
        <f t="shared" si="271"/>
        <v>0</v>
      </c>
      <c r="Z719" s="168" t="str">
        <f t="shared" si="272"/>
        <v xml:space="preserve"> </v>
      </c>
    </row>
    <row r="720" spans="1:26" ht="15.75" hidden="1" thickBot="1">
      <c r="A720" s="189">
        <v>8</v>
      </c>
      <c r="B720" s="190" t="s">
        <v>336</v>
      </c>
      <c r="C720" s="191" t="s">
        <v>349</v>
      </c>
      <c r="D720" s="76" t="s">
        <v>17</v>
      </c>
      <c r="E720" s="76">
        <v>12</v>
      </c>
      <c r="F720" s="256">
        <v>850</v>
      </c>
      <c r="G720" s="259">
        <v>2</v>
      </c>
      <c r="H720" s="194">
        <f t="shared" si="268"/>
        <v>1.5236039879999999</v>
      </c>
      <c r="I720" s="195" t="str">
        <f t="shared" si="269"/>
        <v xml:space="preserve"> </v>
      </c>
      <c r="J720" s="196">
        <f t="shared" si="280"/>
        <v>0</v>
      </c>
      <c r="K720" s="196">
        <f t="shared" si="270"/>
        <v>0</v>
      </c>
      <c r="L720" s="197" t="str">
        <f t="shared" si="274"/>
        <v xml:space="preserve"> </v>
      </c>
      <c r="M720" s="195"/>
      <c r="N720" s="196"/>
      <c r="O720" s="197"/>
      <c r="P720" s="194"/>
      <c r="Q720" s="166" t="str">
        <f t="shared" si="275"/>
        <v xml:space="preserve"> </v>
      </c>
      <c r="R720" s="167">
        <f t="shared" si="281"/>
        <v>0</v>
      </c>
      <c r="S720" s="167">
        <f t="shared" si="276"/>
        <v>0</v>
      </c>
      <c r="T720" s="93" t="str">
        <f t="shared" si="267"/>
        <v xml:space="preserve"> </v>
      </c>
      <c r="U720" s="164" t="str">
        <f t="shared" si="273"/>
        <v xml:space="preserve"> </v>
      </c>
      <c r="V720" s="165">
        <f t="shared" si="277"/>
        <v>0</v>
      </c>
      <c r="W720" s="166" t="str">
        <f t="shared" si="278"/>
        <v xml:space="preserve"> </v>
      </c>
      <c r="X720" s="167">
        <f t="shared" si="279"/>
        <v>0</v>
      </c>
      <c r="Y720" s="167">
        <f t="shared" si="271"/>
        <v>0</v>
      </c>
      <c r="Z720" s="168" t="str">
        <f t="shared" si="272"/>
        <v xml:space="preserve"> </v>
      </c>
    </row>
    <row r="721" spans="1:26" ht="15.75" hidden="1" thickBot="1">
      <c r="A721" s="189">
        <v>9</v>
      </c>
      <c r="B721" s="190" t="s">
        <v>336</v>
      </c>
      <c r="C721" s="191" t="s">
        <v>349</v>
      </c>
      <c r="D721" s="76" t="s">
        <v>17</v>
      </c>
      <c r="E721" s="76">
        <v>12</v>
      </c>
      <c r="F721" s="256">
        <v>950</v>
      </c>
      <c r="G721" s="259">
        <v>2</v>
      </c>
      <c r="H721" s="194">
        <f t="shared" si="268"/>
        <v>1.702851516</v>
      </c>
      <c r="I721" s="195" t="str">
        <f t="shared" si="269"/>
        <v xml:space="preserve"> </v>
      </c>
      <c r="J721" s="196">
        <f t="shared" si="280"/>
        <v>0</v>
      </c>
      <c r="K721" s="196">
        <f t="shared" si="270"/>
        <v>0</v>
      </c>
      <c r="L721" s="197" t="str">
        <f t="shared" si="274"/>
        <v xml:space="preserve"> </v>
      </c>
      <c r="M721" s="195"/>
      <c r="N721" s="196"/>
      <c r="O721" s="197"/>
      <c r="P721" s="194"/>
      <c r="Q721" s="166" t="str">
        <f t="shared" si="275"/>
        <v xml:space="preserve"> </v>
      </c>
      <c r="R721" s="167">
        <f t="shared" si="281"/>
        <v>0</v>
      </c>
      <c r="S721" s="167">
        <f t="shared" si="276"/>
        <v>0</v>
      </c>
      <c r="T721" s="93" t="str">
        <f t="shared" si="267"/>
        <v xml:space="preserve"> </v>
      </c>
      <c r="U721" s="164" t="str">
        <f t="shared" si="273"/>
        <v xml:space="preserve"> </v>
      </c>
      <c r="V721" s="165">
        <f t="shared" si="277"/>
        <v>0</v>
      </c>
      <c r="W721" s="166" t="str">
        <f t="shared" si="278"/>
        <v xml:space="preserve"> </v>
      </c>
      <c r="X721" s="167">
        <f t="shared" si="279"/>
        <v>0</v>
      </c>
      <c r="Y721" s="167">
        <f t="shared" si="271"/>
        <v>0</v>
      </c>
      <c r="Z721" s="168" t="str">
        <f t="shared" si="272"/>
        <v xml:space="preserve"> </v>
      </c>
    </row>
    <row r="722" spans="1:26" ht="15.75" hidden="1" thickBot="1">
      <c r="A722" s="189">
        <v>10</v>
      </c>
      <c r="B722" s="190" t="s">
        <v>336</v>
      </c>
      <c r="C722" s="191" t="s">
        <v>349</v>
      </c>
      <c r="D722" s="76" t="s">
        <v>17</v>
      </c>
      <c r="E722" s="76">
        <v>12</v>
      </c>
      <c r="F722" s="256">
        <v>1950</v>
      </c>
      <c r="G722" s="259">
        <v>2</v>
      </c>
      <c r="H722" s="194">
        <f t="shared" si="268"/>
        <v>3.4953267959999996</v>
      </c>
      <c r="I722" s="195" t="str">
        <f t="shared" si="269"/>
        <v xml:space="preserve"> </v>
      </c>
      <c r="J722" s="196">
        <f t="shared" si="280"/>
        <v>0</v>
      </c>
      <c r="K722" s="196">
        <f t="shared" si="270"/>
        <v>0</v>
      </c>
      <c r="L722" s="197" t="str">
        <f t="shared" si="274"/>
        <v xml:space="preserve"> </v>
      </c>
      <c r="M722" s="195"/>
      <c r="N722" s="196"/>
      <c r="O722" s="197"/>
      <c r="P722" s="194"/>
      <c r="Q722" s="166" t="str">
        <f t="shared" si="275"/>
        <v xml:space="preserve"> </v>
      </c>
      <c r="R722" s="167">
        <f t="shared" si="281"/>
        <v>0</v>
      </c>
      <c r="S722" s="167">
        <f t="shared" si="276"/>
        <v>0</v>
      </c>
      <c r="T722" s="93" t="str">
        <f t="shared" si="267"/>
        <v xml:space="preserve"> </v>
      </c>
      <c r="U722" s="164" t="str">
        <f t="shared" si="273"/>
        <v xml:space="preserve"> </v>
      </c>
      <c r="V722" s="165">
        <f t="shared" si="277"/>
        <v>0</v>
      </c>
      <c r="W722" s="166" t="str">
        <f t="shared" si="278"/>
        <v xml:space="preserve"> </v>
      </c>
      <c r="X722" s="167">
        <f t="shared" si="279"/>
        <v>0</v>
      </c>
      <c r="Y722" s="167">
        <f t="shared" si="271"/>
        <v>0</v>
      </c>
      <c r="Z722" s="168" t="str">
        <f t="shared" si="272"/>
        <v xml:space="preserve"> </v>
      </c>
    </row>
    <row r="723" spans="1:26" ht="15.75" hidden="1" thickBot="1">
      <c r="A723" s="189">
        <v>11</v>
      </c>
      <c r="B723" s="190" t="s">
        <v>336</v>
      </c>
      <c r="C723" s="191" t="s">
        <v>349</v>
      </c>
      <c r="D723" s="76" t="s">
        <v>17</v>
      </c>
      <c r="E723" s="76">
        <v>12</v>
      </c>
      <c r="F723" s="257">
        <v>2000</v>
      </c>
      <c r="G723" s="260">
        <v>2</v>
      </c>
      <c r="H723" s="194">
        <f t="shared" si="268"/>
        <v>3.5849505599999998</v>
      </c>
      <c r="I723" s="195" t="str">
        <f t="shared" si="269"/>
        <v xml:space="preserve"> </v>
      </c>
      <c r="J723" s="196">
        <f t="shared" si="280"/>
        <v>0</v>
      </c>
      <c r="K723" s="196">
        <f t="shared" si="270"/>
        <v>0</v>
      </c>
      <c r="L723" s="197" t="str">
        <f t="shared" si="274"/>
        <v xml:space="preserve"> </v>
      </c>
      <c r="M723" s="195"/>
      <c r="N723" s="196"/>
      <c r="O723" s="197"/>
      <c r="P723" s="194"/>
      <c r="Q723" s="166" t="str">
        <f t="shared" si="275"/>
        <v xml:space="preserve"> </v>
      </c>
      <c r="R723" s="167">
        <f t="shared" si="281"/>
        <v>0</v>
      </c>
      <c r="S723" s="167">
        <f t="shared" si="276"/>
        <v>0</v>
      </c>
      <c r="T723" s="93" t="str">
        <f t="shared" si="267"/>
        <v xml:space="preserve"> </v>
      </c>
      <c r="U723" s="164" t="str">
        <f t="shared" si="273"/>
        <v xml:space="preserve"> </v>
      </c>
      <c r="V723" s="165">
        <f t="shared" si="277"/>
        <v>0</v>
      </c>
      <c r="W723" s="166" t="str">
        <f t="shared" si="278"/>
        <v xml:space="preserve"> </v>
      </c>
      <c r="X723" s="167">
        <f t="shared" si="279"/>
        <v>0</v>
      </c>
      <c r="Y723" s="167">
        <f t="shared" si="271"/>
        <v>0</v>
      </c>
      <c r="Z723" s="168" t="str">
        <f t="shared" si="272"/>
        <v xml:space="preserve"> </v>
      </c>
    </row>
    <row r="724" spans="1:26" s="282" customFormat="1">
      <c r="A724" s="274">
        <v>12</v>
      </c>
      <c r="B724" s="275" t="s">
        <v>336</v>
      </c>
      <c r="C724" s="191" t="s">
        <v>349</v>
      </c>
      <c r="D724" s="76" t="s">
        <v>17</v>
      </c>
      <c r="E724" s="276">
        <v>16</v>
      </c>
      <c r="F724" s="293">
        <v>4850</v>
      </c>
      <c r="G724" s="286">
        <v>2</v>
      </c>
      <c r="H724" s="194">
        <f t="shared" si="268"/>
        <v>15.455120191999999</v>
      </c>
      <c r="I724" s="278"/>
      <c r="J724" s="273"/>
      <c r="K724" s="273"/>
      <c r="L724" s="279"/>
      <c r="M724" s="278">
        <v>16</v>
      </c>
      <c r="N724" s="273">
        <v>4850</v>
      </c>
      <c r="O724" s="279">
        <v>2</v>
      </c>
      <c r="P724" s="280"/>
      <c r="Q724" s="278">
        <v>16</v>
      </c>
      <c r="R724" s="273">
        <f>J708-F724</f>
        <v>100</v>
      </c>
      <c r="S724" s="273">
        <f t="shared" si="276"/>
        <v>2</v>
      </c>
      <c r="T724" s="281">
        <f t="shared" si="267"/>
        <v>0.31550719999999999</v>
      </c>
      <c r="U724" s="278" t="str">
        <f t="shared" si="273"/>
        <v xml:space="preserve"> </v>
      </c>
      <c r="V724" s="273">
        <f t="shared" si="277"/>
        <v>0</v>
      </c>
      <c r="W724" s="278">
        <f t="shared" si="278"/>
        <v>16</v>
      </c>
      <c r="X724" s="273">
        <f t="shared" si="279"/>
        <v>100</v>
      </c>
      <c r="Y724" s="273">
        <f t="shared" si="271"/>
        <v>2</v>
      </c>
      <c r="Z724" s="279">
        <f t="shared" si="272"/>
        <v>0.31550719999999999</v>
      </c>
    </row>
    <row r="725" spans="1:26" s="282" customFormat="1">
      <c r="A725" s="274">
        <v>13</v>
      </c>
      <c r="B725" s="275" t="s">
        <v>336</v>
      </c>
      <c r="C725" s="191" t="s">
        <v>349</v>
      </c>
      <c r="D725" s="76" t="s">
        <v>17</v>
      </c>
      <c r="E725" s="276">
        <v>16</v>
      </c>
      <c r="F725" s="288">
        <v>5000</v>
      </c>
      <c r="G725" s="270">
        <v>4</v>
      </c>
      <c r="H725" s="194">
        <f t="shared" si="268"/>
        <v>31.866227199999997</v>
      </c>
      <c r="I725" s="278"/>
      <c r="J725" s="273"/>
      <c r="K725" s="273"/>
      <c r="L725" s="279"/>
      <c r="M725" s="278">
        <v>16</v>
      </c>
      <c r="N725" s="273">
        <v>5000</v>
      </c>
      <c r="O725" s="279">
        <v>4</v>
      </c>
      <c r="P725" s="280"/>
      <c r="Q725" s="278">
        <v>16</v>
      </c>
      <c r="R725" s="273">
        <f>J691-F725</f>
        <v>250</v>
      </c>
      <c r="S725" s="273">
        <f t="shared" si="276"/>
        <v>4</v>
      </c>
      <c r="T725" s="281">
        <f t="shared" si="267"/>
        <v>1.5775359999999998</v>
      </c>
      <c r="U725" s="278" t="str">
        <f t="shared" si="273"/>
        <v xml:space="preserve"> </v>
      </c>
      <c r="V725" s="273">
        <f t="shared" si="277"/>
        <v>0</v>
      </c>
      <c r="W725" s="278">
        <f t="shared" si="278"/>
        <v>16</v>
      </c>
      <c r="X725" s="273">
        <f t="shared" si="279"/>
        <v>250</v>
      </c>
      <c r="Y725" s="273">
        <f>IF(X725&gt;0,K725+S725,0)</f>
        <v>4</v>
      </c>
      <c r="Z725" s="279">
        <f t="shared" si="272"/>
        <v>1.5775359999999998</v>
      </c>
    </row>
    <row r="726" spans="1:26" s="282" customFormat="1">
      <c r="A726" s="274">
        <v>14</v>
      </c>
      <c r="B726" s="275" t="s">
        <v>336</v>
      </c>
      <c r="C726" s="191" t="s">
        <v>349</v>
      </c>
      <c r="D726" s="76" t="s">
        <v>17</v>
      </c>
      <c r="E726" s="276">
        <v>16</v>
      </c>
      <c r="F726" s="288">
        <v>5600</v>
      </c>
      <c r="G726" s="270">
        <v>2</v>
      </c>
      <c r="H726" s="194">
        <f t="shared" si="268"/>
        <v>17.845087232000001</v>
      </c>
      <c r="I726" s="278"/>
      <c r="J726" s="273"/>
      <c r="K726" s="273"/>
      <c r="L726" s="279"/>
      <c r="M726" s="278">
        <f t="shared" ref="M726" si="282">IF(N726&gt;0,$E726," ")</f>
        <v>16</v>
      </c>
      <c r="N726" s="273">
        <v>5600</v>
      </c>
      <c r="O726" s="273">
        <v>2</v>
      </c>
      <c r="P726" s="280"/>
      <c r="Q726" s="278">
        <v>16</v>
      </c>
      <c r="R726" s="273">
        <f>J546-N726</f>
        <v>850</v>
      </c>
      <c r="S726" s="273">
        <f t="shared" si="276"/>
        <v>2</v>
      </c>
      <c r="T726" s="281">
        <f t="shared" si="267"/>
        <v>2.6818111999999998</v>
      </c>
      <c r="U726" s="278">
        <v>16</v>
      </c>
      <c r="V726" s="273">
        <v>2</v>
      </c>
      <c r="W726" s="278">
        <f t="shared" si="278"/>
        <v>16</v>
      </c>
      <c r="X726" s="273">
        <v>250</v>
      </c>
      <c r="Y726" s="273">
        <f t="shared" si="271"/>
        <v>2</v>
      </c>
      <c r="Z726" s="279">
        <f t="shared" si="272"/>
        <v>0.78876799999999991</v>
      </c>
    </row>
    <row r="727" spans="1:26" ht="15.75" thickBot="1">
      <c r="A727" s="189">
        <v>15</v>
      </c>
      <c r="B727" s="190" t="s">
        <v>336</v>
      </c>
      <c r="C727" s="191" t="s">
        <v>349</v>
      </c>
      <c r="D727" s="76" t="s">
        <v>17</v>
      </c>
      <c r="E727" s="76">
        <v>16</v>
      </c>
      <c r="F727" s="290">
        <v>6200</v>
      </c>
      <c r="G727" s="260">
        <v>2</v>
      </c>
      <c r="H727" s="194">
        <f t="shared" si="268"/>
        <v>19.757060863999996</v>
      </c>
      <c r="I727" s="195">
        <f t="shared" ref="I727" si="283">IF(J727&gt;0,$E727," ")</f>
        <v>16</v>
      </c>
      <c r="J727" s="196">
        <f t="shared" si="280"/>
        <v>5800</v>
      </c>
      <c r="K727" s="196">
        <v>2</v>
      </c>
      <c r="L727" s="197">
        <f>IF(J727&gt;0,$E727*$E727*J727*3.14/4*0.00000785*K727," ")</f>
        <v>18.299417599999998</v>
      </c>
      <c r="M727" s="195"/>
      <c r="N727" s="196"/>
      <c r="O727" s="196"/>
      <c r="P727" s="194"/>
      <c r="Q727" s="166"/>
      <c r="R727" s="167"/>
      <c r="S727" s="167"/>
      <c r="T727" s="93" t="str">
        <f t="shared" si="267"/>
        <v xml:space="preserve"> </v>
      </c>
      <c r="U727" s="164">
        <f t="shared" si="273"/>
        <v>16</v>
      </c>
      <c r="V727" s="165">
        <f>IF($E727=25,IF(J727&gt;0, INT(J727/787)*K727,0),IF($E727=20,IF(J727&gt;0, INT(J727/600)*K727,0),IF($E727=16,IF(J727&gt;0, INT(J727/475)*K727,0),0)))</f>
        <v>24</v>
      </c>
      <c r="W727" s="166">
        <f t="shared" si="278"/>
        <v>16</v>
      </c>
      <c r="X727" s="167">
        <f>IF(R727&gt;0,R727,IF(U727=25,J727-((V727/K727)*787),IF(U727=20,J727-((V727/K727)*600),IF(U727=16,J727-((V727/K727)*475),0))))</f>
        <v>100</v>
      </c>
      <c r="Y727" s="167">
        <f>IF(X727&gt;0,K727+S727,0)</f>
        <v>2</v>
      </c>
      <c r="Z727" s="168">
        <f t="shared" si="272"/>
        <v>0.31550719999999999</v>
      </c>
    </row>
    <row r="728" spans="1:26" hidden="1">
      <c r="A728" s="189">
        <v>16</v>
      </c>
      <c r="B728" s="190" t="s">
        <v>336</v>
      </c>
      <c r="C728" s="191" t="s">
        <v>349</v>
      </c>
      <c r="D728" s="76" t="s">
        <v>17</v>
      </c>
      <c r="E728" s="76">
        <v>12</v>
      </c>
      <c r="F728" s="264">
        <v>2267</v>
      </c>
      <c r="G728" s="265">
        <v>2</v>
      </c>
      <c r="H728" s="194">
        <f t="shared" si="268"/>
        <v>4.0635414597600006</v>
      </c>
      <c r="I728" s="195" t="str">
        <f>IF(I731&gt;0,$E728," ")</f>
        <v xml:space="preserve"> </v>
      </c>
      <c r="J728" s="3"/>
      <c r="K728" s="196">
        <f>IF(I731&gt;0,G728,0)</f>
        <v>0</v>
      </c>
      <c r="L728" s="197" t="str">
        <f>IF(I731&gt;0,$E728*$E728*I731*3.14/4*0.00000785*K728," ")</f>
        <v xml:space="preserve"> </v>
      </c>
      <c r="M728" s="195"/>
      <c r="N728" s="196"/>
      <c r="O728" s="197"/>
      <c r="P728" s="194"/>
      <c r="Q728" s="166" t="str">
        <f>IF(R728&gt;0,E728," ")</f>
        <v xml:space="preserve"> </v>
      </c>
      <c r="R728" s="167">
        <f t="shared" si="281"/>
        <v>0</v>
      </c>
      <c r="S728" s="167">
        <f>IF(R728&gt;0,G728,0)</f>
        <v>0</v>
      </c>
      <c r="T728" s="93" t="str">
        <f t="shared" si="267"/>
        <v xml:space="preserve"> </v>
      </c>
      <c r="U728" s="164" t="str">
        <f t="shared" si="273"/>
        <v xml:space="preserve"> </v>
      </c>
      <c r="V728" s="165">
        <f>IF($E728=25,IF(I731&gt;0, INT(I731/787)*K728,0),IF($E728=20,IF(I731&gt;0, INT(I731/600)*K728,0),IF($E728=16,IF(I731&gt;0, INT(I731/475)*K728,0),0)))</f>
        <v>0</v>
      </c>
      <c r="W728" s="166" t="str">
        <f t="shared" si="278"/>
        <v xml:space="preserve"> </v>
      </c>
      <c r="X728" s="167">
        <f>IF(R728&gt;0,R728,IF(U728=25,I731-((V728/K728)*787),IF(U728=20,I731-((V728/K728)*600),IF(U728=16,I731-((V728/K728)*475),0))))</f>
        <v>0</v>
      </c>
      <c r="Y728" s="167">
        <f t="shared" si="271"/>
        <v>0</v>
      </c>
      <c r="Z728" s="168" t="str">
        <f t="shared" si="272"/>
        <v xml:space="preserve"> </v>
      </c>
    </row>
    <row r="729" spans="1:26" s="207" customFormat="1" ht="11.25" hidden="1" customHeight="1">
      <c r="A729" s="263" t="s">
        <v>3</v>
      </c>
      <c r="B729" s="263"/>
      <c r="C729" s="263"/>
      <c r="D729" s="263"/>
      <c r="E729" s="206"/>
      <c r="F729" s="185"/>
      <c r="G729" s="185">
        <f>SUM(G9:G728)</f>
        <v>21475</v>
      </c>
      <c r="H729" s="186">
        <f>SUM(H9:H728)</f>
        <v>57005.220410913353</v>
      </c>
      <c r="I729" s="185"/>
      <c r="J729" s="128"/>
      <c r="K729" s="185">
        <f>SUM(K9:K728)</f>
        <v>1186</v>
      </c>
      <c r="L729" s="186">
        <f>SUM(L9:L728)</f>
        <v>9349.5653568999969</v>
      </c>
      <c r="M729" s="186"/>
      <c r="N729" s="186"/>
      <c r="O729" s="186"/>
      <c r="P729" s="186"/>
      <c r="Q729" s="206"/>
      <c r="R729" s="185"/>
      <c r="S729" s="185" t="e">
        <f>SUM(S9:S728)</f>
        <v>#REF!</v>
      </c>
      <c r="T729" s="186" t="e">
        <f>SUM(T9:T728)</f>
        <v>#REF!</v>
      </c>
      <c r="U729" s="102"/>
      <c r="V729" s="128"/>
      <c r="W729" s="206"/>
      <c r="X729" s="185"/>
      <c r="Y729" s="185">
        <f>SUM(Y9:Y728)</f>
        <v>1181</v>
      </c>
      <c r="Z729" s="186" t="e">
        <f>SUM(Z9:Z728)</f>
        <v>#REF!</v>
      </c>
    </row>
    <row r="730" spans="1:26" s="18" customFormat="1">
      <c r="A730" s="15"/>
      <c r="B730" s="16"/>
      <c r="C730" s="143"/>
      <c r="D730" s="62"/>
      <c r="E730" s="31"/>
      <c r="F730" s="39"/>
      <c r="G730" s="39"/>
      <c r="H730" s="47"/>
      <c r="I730" s="39"/>
      <c r="J730" s="55"/>
      <c r="K730" s="55"/>
      <c r="L730" s="94"/>
      <c r="M730" s="94"/>
      <c r="N730" s="94"/>
      <c r="O730" s="94"/>
      <c r="P730" s="94"/>
      <c r="Q730" s="40"/>
      <c r="R730" s="129"/>
      <c r="S730" s="95"/>
      <c r="T730" s="95"/>
      <c r="U730" s="163"/>
      <c r="V730" s="40"/>
    </row>
    <row r="731" spans="1:26" ht="25.5">
      <c r="A731" s="22" t="s">
        <v>42</v>
      </c>
      <c r="I731" s="22"/>
      <c r="J731" s="22" t="s">
        <v>358</v>
      </c>
      <c r="K731" s="95"/>
      <c r="L731" s="40"/>
      <c r="M731" s="40"/>
      <c r="N731" s="40"/>
      <c r="O731" s="40"/>
      <c r="P731" s="40"/>
      <c r="Q731" s="129"/>
      <c r="R731" s="95"/>
      <c r="T731" s="32"/>
      <c r="U731" s="40"/>
      <c r="V731" s="3"/>
    </row>
    <row r="732" spans="1:26">
      <c r="A732" s="328" t="s">
        <v>0</v>
      </c>
      <c r="B732" s="329" t="s">
        <v>5</v>
      </c>
      <c r="C732" s="329" t="s">
        <v>1</v>
      </c>
      <c r="D732" s="330" t="s">
        <v>2</v>
      </c>
      <c r="E732" s="131" t="s">
        <v>6</v>
      </c>
      <c r="F732" s="132" t="s">
        <v>7</v>
      </c>
      <c r="I732" s="95"/>
      <c r="J732" s="306" t="s">
        <v>43</v>
      </c>
      <c r="K732" s="306" t="s">
        <v>12</v>
      </c>
      <c r="M732" s="40"/>
      <c r="N732" s="40"/>
      <c r="O732" s="40"/>
      <c r="P732" s="40"/>
      <c r="Q732" s="3"/>
      <c r="R732" s="3"/>
      <c r="S732" s="3"/>
      <c r="T732" s="3"/>
      <c r="U732" s="3"/>
      <c r="V732" s="3"/>
    </row>
    <row r="733" spans="1:26">
      <c r="A733" s="328"/>
      <c r="B733" s="329"/>
      <c r="C733" s="329"/>
      <c r="D733" s="330"/>
      <c r="E733" s="131" t="s">
        <v>13</v>
      </c>
      <c r="F733" s="132" t="s">
        <v>41</v>
      </c>
      <c r="I733" s="95"/>
      <c r="J733" s="76">
        <v>16</v>
      </c>
      <c r="K733" s="137">
        <v>475</v>
      </c>
      <c r="M733" s="40"/>
      <c r="N733" s="40"/>
      <c r="O733" s="40"/>
      <c r="P733" s="40"/>
      <c r="Q733" s="3"/>
      <c r="R733" s="3"/>
      <c r="S733" s="3"/>
      <c r="T733" s="3"/>
      <c r="U733" s="3"/>
      <c r="V733" s="3"/>
    </row>
    <row r="734" spans="1:26">
      <c r="A734" s="133" t="s">
        <v>39</v>
      </c>
      <c r="B734" s="70" t="s">
        <v>351</v>
      </c>
      <c r="C734" s="142" t="s">
        <v>352</v>
      </c>
      <c r="D734" s="116" t="s">
        <v>38</v>
      </c>
      <c r="E734" s="76">
        <v>16</v>
      </c>
      <c r="F734" s="213">
        <v>200</v>
      </c>
      <c r="I734" s="95"/>
      <c r="J734" s="76">
        <v>20</v>
      </c>
      <c r="K734" s="137">
        <v>600</v>
      </c>
      <c r="M734" s="40"/>
      <c r="N734" s="40"/>
      <c r="O734" s="40"/>
      <c r="P734" s="40"/>
      <c r="Q734" s="3"/>
      <c r="R734" s="3"/>
      <c r="S734" s="3"/>
      <c r="T734" s="3"/>
      <c r="U734" s="3"/>
      <c r="V734" s="3"/>
    </row>
    <row r="735" spans="1:26">
      <c r="A735" s="133" t="s">
        <v>40</v>
      </c>
      <c r="B735" s="70" t="s">
        <v>351</v>
      </c>
      <c r="C735" s="142" t="s">
        <v>352</v>
      </c>
      <c r="D735" s="116" t="s">
        <v>38</v>
      </c>
      <c r="E735" s="76">
        <v>25</v>
      </c>
      <c r="F735" s="213">
        <v>600</v>
      </c>
      <c r="I735" s="95"/>
      <c r="J735" s="76">
        <v>25</v>
      </c>
      <c r="K735" s="137">
        <v>787</v>
      </c>
      <c r="M735" s="40"/>
      <c r="N735" s="40"/>
      <c r="O735" s="40"/>
      <c r="P735" s="40"/>
      <c r="Q735" s="3"/>
      <c r="R735" s="3"/>
      <c r="S735" s="3"/>
      <c r="T735" s="3"/>
      <c r="U735" s="3"/>
      <c r="V735" s="3"/>
    </row>
    <row r="736" spans="1:26">
      <c r="A736" s="133" t="s">
        <v>49</v>
      </c>
      <c r="B736" s="70" t="s">
        <v>354</v>
      </c>
      <c r="C736" s="142" t="s">
        <v>353</v>
      </c>
      <c r="D736" s="116" t="s">
        <v>38</v>
      </c>
      <c r="E736" s="76">
        <v>25</v>
      </c>
      <c r="F736" s="213">
        <v>1400</v>
      </c>
      <c r="I736" s="95"/>
      <c r="J736" s="95"/>
      <c r="K736" s="32"/>
      <c r="L736" s="40"/>
      <c r="M736" s="40"/>
      <c r="N736" s="40"/>
      <c r="O736" s="40"/>
      <c r="P736" s="40"/>
      <c r="Q736" s="3"/>
      <c r="R736" s="3"/>
      <c r="S736" s="3"/>
      <c r="T736" s="3"/>
      <c r="U736" s="3"/>
      <c r="V736" s="3"/>
    </row>
    <row r="737" spans="1:22">
      <c r="A737" s="133" t="s">
        <v>50</v>
      </c>
      <c r="B737" s="70"/>
      <c r="C737" s="142"/>
      <c r="D737" s="116"/>
      <c r="E737" s="76"/>
      <c r="F737" s="213"/>
      <c r="I737" s="95"/>
      <c r="J737" s="95"/>
      <c r="K737" s="32"/>
      <c r="L737" s="40"/>
      <c r="M737" s="40"/>
      <c r="N737" s="40"/>
      <c r="O737" s="40"/>
      <c r="P737" s="40"/>
      <c r="Q737" s="3"/>
      <c r="R737" s="3"/>
      <c r="S737" s="3"/>
      <c r="T737" s="3"/>
      <c r="U737" s="3"/>
      <c r="V737" s="3"/>
    </row>
    <row r="738" spans="1:22">
      <c r="A738" s="133" t="s">
        <v>51</v>
      </c>
      <c r="B738" s="70"/>
      <c r="C738" s="142"/>
      <c r="D738" s="116"/>
      <c r="E738" s="76"/>
      <c r="F738" s="213"/>
      <c r="I738" s="95"/>
      <c r="J738" s="95"/>
      <c r="K738" s="32"/>
      <c r="L738" s="40"/>
      <c r="M738" s="40"/>
      <c r="N738" s="40"/>
      <c r="O738" s="40"/>
      <c r="P738" s="40"/>
      <c r="Q738" s="3"/>
      <c r="R738" s="3"/>
      <c r="S738" s="3"/>
      <c r="T738" s="3"/>
      <c r="U738" s="3"/>
      <c r="V738" s="3"/>
    </row>
    <row r="739" spans="1:22" s="21" customFormat="1" ht="11.25">
      <c r="C739" s="135"/>
      <c r="E739" s="135"/>
      <c r="F739" s="40"/>
      <c r="G739" s="41"/>
      <c r="H739" s="49"/>
      <c r="I739" s="129"/>
      <c r="J739" s="95"/>
      <c r="K739" s="95"/>
      <c r="L739" s="33"/>
      <c r="M739" s="33"/>
      <c r="N739" s="33"/>
      <c r="O739" s="33"/>
      <c r="P739" s="33"/>
      <c r="Q739" s="41"/>
    </row>
    <row r="740" spans="1:22" s="21" customFormat="1" ht="11.25">
      <c r="C740" s="135"/>
      <c r="E740" s="135"/>
      <c r="F740" s="40"/>
      <c r="G740" s="41"/>
      <c r="H740" s="49"/>
      <c r="I740" s="129"/>
      <c r="J740" s="95"/>
      <c r="K740" s="95"/>
      <c r="L740" s="33"/>
      <c r="M740" s="33"/>
      <c r="N740" s="33"/>
      <c r="O740" s="33"/>
      <c r="P740" s="33"/>
      <c r="Q740" s="41"/>
    </row>
    <row r="741" spans="1:22" s="21" customFormat="1" ht="25.5">
      <c r="A741" s="22" t="s">
        <v>45</v>
      </c>
      <c r="C741" s="135"/>
      <c r="E741" s="135"/>
      <c r="F741" s="40"/>
      <c r="G741" s="41"/>
      <c r="H741" s="49"/>
      <c r="I741" s="129"/>
      <c r="J741" s="95"/>
      <c r="K741" s="95"/>
      <c r="L741" s="33"/>
      <c r="M741" s="33"/>
      <c r="N741" s="33"/>
      <c r="O741" s="33"/>
      <c r="P741" s="33"/>
      <c r="Q741" s="41"/>
    </row>
    <row r="742" spans="1:22" s="21" customFormat="1" ht="30.75" customHeight="1">
      <c r="A742" s="22"/>
      <c r="B742" s="254" t="s">
        <v>43</v>
      </c>
      <c r="C742" s="138" t="s">
        <v>357</v>
      </c>
      <c r="D742" s="138" t="s">
        <v>321</v>
      </c>
      <c r="E742" s="214" t="s">
        <v>47</v>
      </c>
      <c r="F742" s="48"/>
      <c r="G742" s="48"/>
      <c r="H742" s="41"/>
      <c r="I742" s="95"/>
      <c r="J742" s="95"/>
      <c r="K742" s="33"/>
      <c r="L742" s="41"/>
      <c r="M742" s="41"/>
      <c r="N742" s="41"/>
      <c r="O742" s="41"/>
      <c r="P742" s="41"/>
    </row>
    <row r="743" spans="1:22" s="21" customFormat="1">
      <c r="B743" s="76">
        <v>16</v>
      </c>
      <c r="C743" s="137">
        <v>3411</v>
      </c>
      <c r="D743" s="139">
        <v>200</v>
      </c>
      <c r="E743" s="139">
        <f>C743-D743+SUMIF($U$9:$U$728,16,$V$9:$V$728)</f>
        <v>5877</v>
      </c>
      <c r="F743" s="48"/>
      <c r="G743" s="48"/>
      <c r="H743" s="49"/>
      <c r="I743" s="129"/>
      <c r="J743" s="95"/>
      <c r="K743" s="95"/>
      <c r="L743" s="33"/>
      <c r="M743" s="33"/>
      <c r="N743" s="33"/>
      <c r="O743" s="33"/>
      <c r="P743" s="33"/>
      <c r="Q743" s="41"/>
    </row>
    <row r="744" spans="1:22" s="21" customFormat="1">
      <c r="B744" s="76">
        <v>20</v>
      </c>
      <c r="C744" s="137">
        <v>485</v>
      </c>
      <c r="D744" s="139">
        <v>0</v>
      </c>
      <c r="E744" s="139">
        <f t="shared" ref="E744:E745" si="284">C744-D744+SUMIF($U$9:$U$728,16,$V$9:$V$728)</f>
        <v>3151</v>
      </c>
      <c r="F744" s="48"/>
      <c r="G744" s="48"/>
      <c r="H744" s="49"/>
      <c r="I744" s="129"/>
      <c r="J744" s="95"/>
      <c r="K744" s="95"/>
      <c r="L744" s="33"/>
      <c r="M744" s="33"/>
      <c r="N744" s="33"/>
      <c r="O744" s="33"/>
      <c r="P744" s="33"/>
      <c r="Q744" s="41"/>
    </row>
    <row r="745" spans="1:22" s="21" customFormat="1">
      <c r="B745" s="76">
        <v>25</v>
      </c>
      <c r="C745" s="137">
        <v>0</v>
      </c>
      <c r="D745" s="139">
        <v>2000</v>
      </c>
      <c r="E745" s="139">
        <f t="shared" si="284"/>
        <v>666</v>
      </c>
      <c r="F745" s="48"/>
      <c r="G745" s="48"/>
      <c r="H745" s="49"/>
      <c r="I745" s="129"/>
      <c r="J745" s="95"/>
      <c r="K745" s="95"/>
      <c r="L745" s="33"/>
      <c r="M745" s="33"/>
      <c r="N745" s="33"/>
      <c r="O745" s="33"/>
      <c r="P745" s="33"/>
      <c r="Q745" s="41"/>
    </row>
    <row r="746" spans="1:22" s="21" customFormat="1" ht="11.25">
      <c r="C746" s="135"/>
      <c r="E746" s="135"/>
      <c r="F746" s="40"/>
      <c r="G746" s="41"/>
      <c r="H746" s="49"/>
      <c r="I746" s="41"/>
      <c r="J746" s="55"/>
      <c r="K746" s="57"/>
      <c r="L746" s="95"/>
      <c r="M746" s="95"/>
      <c r="N746" s="95"/>
      <c r="O746" s="95"/>
      <c r="P746" s="95"/>
      <c r="Q746" s="41"/>
      <c r="R746" s="129"/>
      <c r="S746" s="95"/>
      <c r="T746" s="95"/>
      <c r="U746" s="33"/>
      <c r="V746" s="41"/>
    </row>
    <row r="747" spans="1:22" s="21" customFormat="1" ht="11.25">
      <c r="C747" s="135"/>
      <c r="E747" s="135"/>
      <c r="F747" s="40"/>
      <c r="G747" s="41"/>
      <c r="H747" s="49"/>
      <c r="I747" s="41"/>
      <c r="J747" s="55"/>
      <c r="K747" s="57"/>
      <c r="L747" s="95"/>
      <c r="M747" s="95"/>
      <c r="N747" s="95"/>
      <c r="O747" s="95"/>
      <c r="P747" s="95"/>
      <c r="Q747" s="41"/>
      <c r="R747" s="129"/>
      <c r="S747" s="95"/>
      <c r="T747" s="95"/>
      <c r="U747" s="33"/>
      <c r="V747" s="41"/>
    </row>
    <row r="748" spans="1:22" s="21" customFormat="1" ht="11.25">
      <c r="C748" s="135"/>
      <c r="E748" s="135"/>
      <c r="F748" s="40"/>
      <c r="G748" s="41"/>
      <c r="H748" s="49"/>
      <c r="I748" s="41"/>
      <c r="J748" s="55"/>
      <c r="K748" s="57"/>
      <c r="L748" s="95"/>
      <c r="M748" s="95"/>
      <c r="N748" s="95"/>
      <c r="O748" s="95"/>
      <c r="P748" s="95"/>
      <c r="Q748" s="41"/>
      <c r="R748" s="129"/>
      <c r="S748" s="95"/>
      <c r="T748" s="95"/>
      <c r="U748" s="33"/>
      <c r="V748" s="41"/>
    </row>
    <row r="749" spans="1:22" s="21" customFormat="1" ht="11.25">
      <c r="C749" s="135"/>
      <c r="E749" s="135"/>
      <c r="F749" s="40"/>
      <c r="G749" s="41"/>
      <c r="H749" s="49"/>
      <c r="I749" s="41"/>
      <c r="J749" s="55"/>
      <c r="K749" s="57"/>
      <c r="L749" s="95"/>
      <c r="M749" s="95"/>
      <c r="N749" s="95"/>
      <c r="O749" s="95"/>
      <c r="P749" s="95"/>
      <c r="Q749" s="41"/>
      <c r="R749" s="129"/>
      <c r="S749" s="95"/>
      <c r="T749" s="95"/>
      <c r="U749" s="33"/>
      <c r="V749" s="41"/>
    </row>
    <row r="750" spans="1:22" s="21" customFormat="1" ht="11.25">
      <c r="C750" s="135"/>
      <c r="E750" s="135"/>
      <c r="F750" s="40"/>
      <c r="G750" s="41"/>
      <c r="H750" s="49"/>
      <c r="I750" s="41"/>
      <c r="J750" s="55"/>
      <c r="K750" s="57"/>
      <c r="L750" s="95"/>
      <c r="M750" s="95"/>
      <c r="N750" s="95"/>
      <c r="O750" s="95"/>
      <c r="P750" s="95"/>
      <c r="Q750" s="41"/>
      <c r="R750" s="129"/>
      <c r="S750" s="95"/>
      <c r="T750" s="95"/>
      <c r="U750" s="33"/>
      <c r="V750" s="41"/>
    </row>
    <row r="751" spans="1:22" s="21" customFormat="1" ht="11.25">
      <c r="C751" s="135"/>
      <c r="E751" s="135"/>
      <c r="F751" s="40"/>
      <c r="G751" s="41"/>
      <c r="H751" s="49"/>
      <c r="I751" s="41"/>
      <c r="J751" s="55"/>
      <c r="K751" s="57"/>
      <c r="L751" s="95"/>
      <c r="M751" s="95"/>
      <c r="N751" s="95"/>
      <c r="O751" s="95"/>
      <c r="P751" s="95"/>
      <c r="Q751" s="41"/>
      <c r="R751" s="129"/>
      <c r="S751" s="95"/>
      <c r="T751" s="95"/>
      <c r="U751" s="33"/>
      <c r="V751" s="41"/>
    </row>
    <row r="752" spans="1:22" s="21" customFormat="1" ht="11.25">
      <c r="C752" s="135"/>
      <c r="D752" s="63"/>
      <c r="E752" s="32"/>
      <c r="F752" s="41"/>
      <c r="G752" s="41"/>
      <c r="H752" s="49"/>
      <c r="I752" s="41"/>
      <c r="J752" s="55"/>
      <c r="K752" s="57"/>
      <c r="L752" s="95"/>
      <c r="M752" s="95"/>
      <c r="N752" s="95"/>
      <c r="O752" s="95"/>
      <c r="P752" s="95"/>
      <c r="Q752" s="41"/>
      <c r="R752" s="129"/>
      <c r="S752" s="95"/>
      <c r="T752" s="95"/>
      <c r="U752" s="33"/>
      <c r="V752" s="41"/>
    </row>
    <row r="753" spans="3:22" s="21" customFormat="1" ht="11.25">
      <c r="C753" s="135"/>
      <c r="D753" s="63"/>
      <c r="E753" s="32"/>
      <c r="F753" s="41"/>
      <c r="G753" s="41"/>
      <c r="H753" s="49"/>
      <c r="I753" s="41"/>
      <c r="J753" s="55"/>
      <c r="K753" s="57"/>
      <c r="L753" s="95"/>
      <c r="M753" s="95"/>
      <c r="N753" s="95"/>
      <c r="O753" s="95"/>
      <c r="P753" s="95"/>
      <c r="Q753" s="41"/>
      <c r="R753" s="129"/>
      <c r="S753" s="95"/>
      <c r="T753" s="95"/>
      <c r="U753" s="33"/>
      <c r="V753" s="41"/>
    </row>
    <row r="754" spans="3:22" s="21" customFormat="1" ht="11.25">
      <c r="C754" s="135"/>
      <c r="D754" s="63"/>
      <c r="E754" s="32"/>
      <c r="F754" s="41"/>
      <c r="G754" s="41"/>
      <c r="H754" s="49"/>
      <c r="I754" s="41"/>
      <c r="J754" s="55"/>
      <c r="K754" s="57"/>
      <c r="L754" s="95"/>
      <c r="M754" s="95"/>
      <c r="N754" s="95"/>
      <c r="O754" s="95"/>
      <c r="P754" s="95"/>
      <c r="Q754" s="41"/>
      <c r="R754" s="129"/>
      <c r="S754" s="95"/>
      <c r="T754" s="95"/>
      <c r="U754" s="33"/>
      <c r="V754" s="41"/>
    </row>
    <row r="755" spans="3:22" s="21" customFormat="1" ht="11.25">
      <c r="C755" s="135"/>
      <c r="D755" s="63"/>
      <c r="E755" s="32"/>
      <c r="F755" s="41"/>
      <c r="G755" s="41"/>
      <c r="H755" s="49"/>
      <c r="I755" s="41"/>
      <c r="J755" s="55"/>
      <c r="K755" s="57"/>
      <c r="L755" s="95"/>
      <c r="M755" s="95"/>
      <c r="N755" s="95"/>
      <c r="O755" s="95"/>
      <c r="P755" s="95"/>
      <c r="Q755" s="41"/>
      <c r="R755" s="129"/>
      <c r="S755" s="95"/>
      <c r="T755" s="95"/>
      <c r="U755" s="33"/>
      <c r="V755" s="41"/>
    </row>
    <row r="756" spans="3:22" s="21" customFormat="1" ht="11.25">
      <c r="C756" s="135"/>
      <c r="D756" s="63"/>
      <c r="E756" s="32"/>
      <c r="F756" s="41"/>
      <c r="G756" s="41"/>
      <c r="H756" s="49"/>
      <c r="I756" s="41"/>
      <c r="J756" s="55"/>
      <c r="K756" s="57"/>
      <c r="L756" s="95"/>
      <c r="M756" s="95"/>
      <c r="N756" s="95"/>
      <c r="O756" s="95"/>
      <c r="P756" s="95"/>
      <c r="Q756" s="41"/>
      <c r="R756" s="129"/>
      <c r="S756" s="95"/>
      <c r="T756" s="95"/>
      <c r="U756" s="33"/>
      <c r="V756" s="41"/>
    </row>
    <row r="757" spans="3:22" s="21" customFormat="1" ht="11.25">
      <c r="C757" s="135"/>
      <c r="D757" s="63"/>
      <c r="E757" s="32"/>
      <c r="F757" s="41"/>
      <c r="G757" s="41"/>
      <c r="H757" s="49"/>
      <c r="I757" s="41"/>
      <c r="J757" s="55"/>
      <c r="K757" s="57"/>
      <c r="L757" s="95"/>
      <c r="M757" s="95"/>
      <c r="N757" s="95"/>
      <c r="O757" s="95"/>
      <c r="P757" s="95"/>
      <c r="Q757" s="41"/>
      <c r="R757" s="129"/>
      <c r="S757" s="95"/>
      <c r="T757" s="95"/>
      <c r="U757" s="33"/>
      <c r="V757" s="41"/>
    </row>
    <row r="758" spans="3:22" s="21" customFormat="1" ht="11.25">
      <c r="C758" s="135"/>
      <c r="D758" s="63"/>
      <c r="E758" s="32"/>
      <c r="F758" s="41"/>
      <c r="G758" s="41"/>
      <c r="H758" s="49"/>
      <c r="I758" s="41"/>
      <c r="J758" s="55"/>
      <c r="K758" s="57"/>
      <c r="L758" s="95"/>
      <c r="M758" s="95"/>
      <c r="N758" s="95"/>
      <c r="O758" s="95"/>
      <c r="P758" s="95"/>
      <c r="Q758" s="41"/>
      <c r="R758" s="129"/>
      <c r="S758" s="95"/>
      <c r="T758" s="95"/>
      <c r="U758" s="33"/>
      <c r="V758" s="41"/>
    </row>
    <row r="759" spans="3:22" s="21" customFormat="1" ht="11.25">
      <c r="C759" s="135"/>
      <c r="D759" s="63"/>
      <c r="E759" s="32"/>
      <c r="F759" s="41"/>
      <c r="G759" s="41"/>
      <c r="H759" s="49"/>
      <c r="I759" s="41"/>
      <c r="J759" s="55"/>
      <c r="K759" s="57"/>
      <c r="L759" s="95"/>
      <c r="M759" s="95"/>
      <c r="N759" s="95"/>
      <c r="O759" s="95"/>
      <c r="P759" s="95"/>
      <c r="Q759" s="41"/>
      <c r="R759" s="129"/>
      <c r="S759" s="95"/>
      <c r="T759" s="95"/>
      <c r="U759" s="33"/>
      <c r="V759" s="41"/>
    </row>
    <row r="760" spans="3:22" s="21" customFormat="1" ht="11.25">
      <c r="C760" s="135"/>
      <c r="D760" s="63"/>
      <c r="E760" s="32"/>
      <c r="F760" s="41"/>
      <c r="G760" s="41"/>
      <c r="H760" s="49"/>
      <c r="I760" s="41"/>
      <c r="J760" s="55"/>
      <c r="K760" s="57"/>
      <c r="L760" s="95"/>
      <c r="M760" s="95"/>
      <c r="N760" s="95"/>
      <c r="O760" s="95"/>
      <c r="P760" s="95"/>
      <c r="Q760" s="41"/>
      <c r="R760" s="129"/>
      <c r="S760" s="95"/>
      <c r="T760" s="95"/>
      <c r="U760" s="33"/>
      <c r="V760" s="41"/>
    </row>
    <row r="761" spans="3:22" s="21" customFormat="1" ht="11.25">
      <c r="C761" s="135"/>
      <c r="D761" s="63"/>
      <c r="E761" s="32"/>
      <c r="F761" s="41"/>
      <c r="G761" s="41"/>
      <c r="H761" s="49"/>
      <c r="I761" s="41"/>
      <c r="J761" s="55"/>
      <c r="K761" s="57"/>
      <c r="L761" s="95"/>
      <c r="M761" s="95"/>
      <c r="N761" s="95"/>
      <c r="O761" s="95"/>
      <c r="P761" s="95"/>
      <c r="Q761" s="41"/>
      <c r="R761" s="129"/>
      <c r="S761" s="95"/>
      <c r="T761" s="95"/>
      <c r="U761" s="33"/>
      <c r="V761" s="41"/>
    </row>
    <row r="762" spans="3:22" s="21" customFormat="1" ht="11.25">
      <c r="C762" s="135"/>
      <c r="D762" s="63"/>
      <c r="E762" s="32"/>
      <c r="F762" s="41"/>
      <c r="G762" s="41"/>
      <c r="H762" s="49"/>
      <c r="I762" s="41"/>
      <c r="J762" s="55"/>
      <c r="K762" s="57"/>
      <c r="L762" s="95"/>
      <c r="M762" s="95"/>
      <c r="N762" s="95"/>
      <c r="O762" s="95"/>
      <c r="P762" s="95"/>
      <c r="Q762" s="41"/>
      <c r="R762" s="129"/>
      <c r="S762" s="95"/>
      <c r="T762" s="95"/>
      <c r="U762" s="33"/>
      <c r="V762" s="41"/>
    </row>
    <row r="763" spans="3:22" s="21" customFormat="1" ht="11.25">
      <c r="C763" s="135"/>
      <c r="D763" s="63"/>
      <c r="E763" s="32"/>
      <c r="F763" s="41"/>
      <c r="G763" s="41"/>
      <c r="H763" s="49"/>
      <c r="I763" s="41"/>
      <c r="J763" s="55"/>
      <c r="K763" s="57"/>
      <c r="L763" s="95"/>
      <c r="M763" s="95"/>
      <c r="N763" s="95"/>
      <c r="O763" s="95"/>
      <c r="P763" s="95"/>
      <c r="Q763" s="41"/>
      <c r="R763" s="129"/>
      <c r="S763" s="95"/>
      <c r="T763" s="95"/>
      <c r="U763" s="33"/>
      <c r="V763" s="41"/>
    </row>
    <row r="764" spans="3:22" s="21" customFormat="1" ht="11.25">
      <c r="C764" s="135"/>
      <c r="D764" s="63"/>
      <c r="E764" s="32"/>
      <c r="F764" s="41"/>
      <c r="G764" s="41"/>
      <c r="H764" s="49"/>
      <c r="I764" s="41"/>
      <c r="J764" s="55"/>
      <c r="K764" s="57"/>
      <c r="L764" s="95"/>
      <c r="M764" s="95"/>
      <c r="N764" s="95"/>
      <c r="O764" s="95"/>
      <c r="P764" s="95"/>
      <c r="Q764" s="41"/>
      <c r="R764" s="129"/>
      <c r="S764" s="95"/>
      <c r="T764" s="95"/>
      <c r="U764" s="33"/>
      <c r="V764" s="41"/>
    </row>
    <row r="765" spans="3:22" s="21" customFormat="1" ht="11.25">
      <c r="C765" s="135"/>
      <c r="D765" s="63"/>
      <c r="E765" s="32"/>
      <c r="F765" s="41"/>
      <c r="G765" s="41"/>
      <c r="H765" s="49"/>
      <c r="I765" s="41"/>
      <c r="J765" s="55"/>
      <c r="K765" s="57"/>
      <c r="L765" s="95"/>
      <c r="M765" s="95"/>
      <c r="N765" s="95"/>
      <c r="O765" s="95"/>
      <c r="P765" s="95"/>
      <c r="Q765" s="41"/>
      <c r="R765" s="129"/>
      <c r="S765" s="95"/>
      <c r="T765" s="95"/>
      <c r="U765" s="33"/>
      <c r="V765" s="41"/>
    </row>
    <row r="766" spans="3:22" s="21" customFormat="1" ht="11.25">
      <c r="C766" s="135"/>
      <c r="D766" s="63"/>
      <c r="E766" s="32"/>
      <c r="F766" s="41"/>
      <c r="G766" s="41"/>
      <c r="H766" s="49"/>
      <c r="I766" s="41"/>
      <c r="J766" s="55"/>
      <c r="K766" s="57"/>
      <c r="L766" s="95"/>
      <c r="M766" s="95"/>
      <c r="N766" s="95"/>
      <c r="O766" s="95"/>
      <c r="P766" s="95"/>
      <c r="Q766" s="41"/>
      <c r="R766" s="129"/>
      <c r="S766" s="95"/>
      <c r="T766" s="95"/>
      <c r="U766" s="33"/>
      <c r="V766" s="41"/>
    </row>
    <row r="767" spans="3:22" s="21" customFormat="1" ht="11.25">
      <c r="C767" s="135"/>
      <c r="D767" s="63"/>
      <c r="E767" s="32"/>
      <c r="F767" s="41"/>
      <c r="G767" s="41"/>
      <c r="H767" s="49"/>
      <c r="I767" s="41"/>
      <c r="J767" s="55"/>
      <c r="K767" s="57"/>
      <c r="L767" s="95"/>
      <c r="M767" s="95"/>
      <c r="N767" s="95"/>
      <c r="O767" s="95"/>
      <c r="P767" s="95"/>
      <c r="Q767" s="41"/>
      <c r="R767" s="129"/>
      <c r="S767" s="95"/>
      <c r="T767" s="95"/>
      <c r="U767" s="33"/>
      <c r="V767" s="41"/>
    </row>
    <row r="768" spans="3:22" s="21" customFormat="1" ht="11.25">
      <c r="C768" s="135"/>
      <c r="D768" s="63"/>
      <c r="E768" s="32"/>
      <c r="F768" s="41"/>
      <c r="G768" s="41"/>
      <c r="H768" s="49"/>
      <c r="I768" s="41"/>
      <c r="J768" s="55"/>
      <c r="K768" s="57"/>
      <c r="L768" s="95"/>
      <c r="M768" s="95"/>
      <c r="N768" s="95"/>
      <c r="O768" s="95"/>
      <c r="P768" s="95"/>
      <c r="Q768" s="41"/>
      <c r="R768" s="129"/>
      <c r="S768" s="95"/>
      <c r="T768" s="95"/>
      <c r="U768" s="33"/>
      <c r="V768" s="41"/>
    </row>
    <row r="769" spans="3:22" s="21" customFormat="1" ht="11.25">
      <c r="C769" s="135"/>
      <c r="D769" s="63"/>
      <c r="E769" s="32"/>
      <c r="F769" s="41"/>
      <c r="G769" s="41"/>
      <c r="H769" s="49"/>
      <c r="I769" s="41"/>
      <c r="J769" s="55"/>
      <c r="K769" s="57"/>
      <c r="L769" s="95"/>
      <c r="M769" s="95"/>
      <c r="N769" s="95"/>
      <c r="O769" s="95"/>
      <c r="P769" s="95"/>
      <c r="Q769" s="41"/>
      <c r="R769" s="129"/>
      <c r="S769" s="95"/>
      <c r="T769" s="95"/>
      <c r="U769" s="33"/>
      <c r="V769" s="41"/>
    </row>
    <row r="770" spans="3:22" s="21" customFormat="1" ht="11.25">
      <c r="C770" s="135"/>
      <c r="D770" s="63"/>
      <c r="E770" s="32"/>
      <c r="F770" s="41"/>
      <c r="G770" s="41"/>
      <c r="H770" s="49"/>
      <c r="I770" s="41"/>
      <c r="J770" s="55"/>
      <c r="K770" s="57"/>
      <c r="L770" s="95"/>
      <c r="M770" s="95"/>
      <c r="N770" s="95"/>
      <c r="O770" s="95"/>
      <c r="P770" s="95"/>
      <c r="Q770" s="41"/>
      <c r="R770" s="129"/>
      <c r="S770" s="95"/>
      <c r="T770" s="95"/>
      <c r="U770" s="33"/>
      <c r="V770" s="41"/>
    </row>
    <row r="771" spans="3:22" s="21" customFormat="1" ht="11.25">
      <c r="C771" s="135"/>
      <c r="D771" s="63"/>
      <c r="E771" s="32"/>
      <c r="F771" s="41"/>
      <c r="G771" s="41"/>
      <c r="H771" s="49"/>
      <c r="I771" s="41"/>
      <c r="J771" s="55"/>
      <c r="K771" s="57"/>
      <c r="L771" s="95"/>
      <c r="M771" s="95"/>
      <c r="N771" s="95"/>
      <c r="O771" s="95"/>
      <c r="P771" s="95"/>
      <c r="Q771" s="40"/>
      <c r="R771" s="129"/>
      <c r="S771" s="95"/>
      <c r="T771" s="95"/>
      <c r="U771" s="32"/>
      <c r="V771" s="40"/>
    </row>
    <row r="772" spans="3:22" s="21" customFormat="1" ht="11.25">
      <c r="C772" s="135"/>
      <c r="D772" s="63"/>
      <c r="E772" s="32"/>
      <c r="F772" s="41"/>
      <c r="G772" s="41"/>
      <c r="H772" s="49"/>
      <c r="I772" s="41"/>
      <c r="J772" s="55"/>
      <c r="K772" s="57"/>
      <c r="L772" s="95"/>
      <c r="M772" s="95"/>
      <c r="N772" s="95"/>
      <c r="O772" s="95"/>
      <c r="P772" s="95"/>
      <c r="Q772" s="40"/>
      <c r="R772" s="129"/>
      <c r="S772" s="95"/>
      <c r="T772" s="95"/>
      <c r="U772" s="32"/>
      <c r="V772" s="40"/>
    </row>
    <row r="773" spans="3:22" s="21" customFormat="1" ht="11.25">
      <c r="C773" s="135"/>
      <c r="D773" s="63"/>
      <c r="E773" s="32"/>
      <c r="F773" s="41"/>
      <c r="G773" s="41"/>
      <c r="H773" s="49"/>
      <c r="I773" s="41"/>
      <c r="J773" s="55"/>
      <c r="K773" s="57"/>
      <c r="L773" s="95"/>
      <c r="M773" s="95"/>
      <c r="N773" s="95"/>
      <c r="O773" s="95"/>
      <c r="P773" s="95"/>
      <c r="Q773" s="40"/>
      <c r="R773" s="129"/>
      <c r="S773" s="95"/>
      <c r="T773" s="95"/>
      <c r="U773" s="32"/>
      <c r="V773" s="40"/>
    </row>
    <row r="774" spans="3:22" s="21" customFormat="1" ht="11.25">
      <c r="C774" s="135"/>
      <c r="D774" s="63"/>
      <c r="E774" s="32"/>
      <c r="F774" s="41"/>
      <c r="G774" s="41"/>
      <c r="H774" s="49"/>
      <c r="I774" s="41"/>
      <c r="J774" s="55"/>
      <c r="K774" s="57"/>
      <c r="L774" s="95"/>
      <c r="M774" s="95"/>
      <c r="N774" s="95"/>
      <c r="O774" s="95"/>
      <c r="P774" s="95"/>
      <c r="Q774" s="40"/>
      <c r="R774" s="129"/>
      <c r="S774" s="95"/>
      <c r="T774" s="95"/>
      <c r="U774" s="32"/>
      <c r="V774" s="40"/>
    </row>
    <row r="775" spans="3:22" s="21" customFormat="1" ht="11.25">
      <c r="C775" s="135"/>
      <c r="D775" s="63"/>
      <c r="E775" s="32"/>
      <c r="F775" s="41"/>
      <c r="G775" s="41"/>
      <c r="H775" s="49"/>
      <c r="I775" s="41"/>
      <c r="J775" s="55"/>
      <c r="K775" s="57"/>
      <c r="L775" s="95"/>
      <c r="M775" s="95"/>
      <c r="N775" s="95"/>
      <c r="O775" s="95"/>
      <c r="P775" s="95"/>
      <c r="Q775" s="40"/>
      <c r="R775" s="129"/>
      <c r="S775" s="95"/>
      <c r="T775" s="95"/>
      <c r="U775" s="32"/>
      <c r="V775" s="40"/>
    </row>
    <row r="776" spans="3:22" s="21" customFormat="1" ht="11.25">
      <c r="C776" s="135"/>
      <c r="D776" s="63"/>
      <c r="E776" s="32"/>
      <c r="F776" s="41"/>
      <c r="G776" s="41"/>
      <c r="H776" s="49"/>
      <c r="I776" s="41"/>
      <c r="J776" s="55"/>
      <c r="K776" s="57"/>
      <c r="L776" s="95"/>
      <c r="M776" s="95"/>
      <c r="N776" s="95"/>
      <c r="O776" s="95"/>
      <c r="P776" s="95"/>
      <c r="Q776" s="40"/>
      <c r="R776" s="129"/>
      <c r="S776" s="95"/>
      <c r="T776" s="95"/>
      <c r="U776" s="32"/>
      <c r="V776" s="40"/>
    </row>
    <row r="777" spans="3:22" s="21" customFormat="1" ht="11.25">
      <c r="C777" s="135"/>
      <c r="D777" s="63"/>
      <c r="E777" s="32"/>
      <c r="F777" s="41"/>
      <c r="G777" s="41"/>
      <c r="H777" s="49"/>
      <c r="I777" s="41"/>
      <c r="J777" s="55"/>
      <c r="K777" s="57"/>
      <c r="L777" s="95"/>
      <c r="M777" s="95"/>
      <c r="N777" s="95"/>
      <c r="O777" s="95"/>
      <c r="P777" s="95"/>
      <c r="Q777" s="40"/>
      <c r="R777" s="129"/>
      <c r="S777" s="95"/>
      <c r="T777" s="95"/>
      <c r="U777" s="32"/>
      <c r="V777" s="40"/>
    </row>
    <row r="778" spans="3:22" s="21" customFormat="1" ht="11.25">
      <c r="C778" s="135"/>
      <c r="D778" s="63"/>
      <c r="E778" s="32"/>
      <c r="F778" s="41"/>
      <c r="G778" s="41"/>
      <c r="H778" s="49"/>
      <c r="I778" s="41"/>
      <c r="J778" s="55"/>
      <c r="K778" s="57"/>
      <c r="L778" s="95"/>
      <c r="M778" s="95"/>
      <c r="N778" s="95"/>
      <c r="O778" s="95"/>
      <c r="P778" s="95"/>
      <c r="Q778" s="40"/>
      <c r="R778" s="129"/>
      <c r="S778" s="95"/>
      <c r="T778" s="95"/>
      <c r="U778" s="32"/>
      <c r="V778" s="40"/>
    </row>
  </sheetData>
  <autoFilter ref="A8:L729">
    <filterColumn colId="4">
      <filters>
        <filter val="M16"/>
      </filters>
    </filterColumn>
  </autoFilter>
  <mergeCells count="14">
    <mergeCell ref="E6:H6"/>
    <mergeCell ref="I6:L6"/>
    <mergeCell ref="Q6:T6"/>
    <mergeCell ref="U6:V6"/>
    <mergeCell ref="W6:Z6"/>
    <mergeCell ref="M6:P6"/>
    <mergeCell ref="A7:A8"/>
    <mergeCell ref="B7:B8"/>
    <mergeCell ref="C7:C8"/>
    <mergeCell ref="D7:D8"/>
    <mergeCell ref="A732:A733"/>
    <mergeCell ref="B732:B733"/>
    <mergeCell ref="C732:C733"/>
    <mergeCell ref="D732:D73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Feb 2016</vt:lpstr>
      <vt:lpstr>Mar 2016</vt:lpstr>
      <vt:lpstr>Apr 2016</vt:lpstr>
      <vt:lpstr>May 2016</vt:lpstr>
      <vt:lpstr>Summary - annex 2</vt:lpstr>
      <vt:lpstr>Sep - Oct 2016</vt:lpstr>
      <vt:lpstr>Nov 2016</vt:lpstr>
      <vt:lpstr>'Apr 2016'!Print_Area</vt:lpstr>
      <vt:lpstr>'Feb 2016'!Print_Area</vt:lpstr>
      <vt:lpstr>'Mar 2016'!Print_Area</vt:lpstr>
      <vt:lpstr>'May 2016'!Print_Area</vt:lpstr>
      <vt:lpstr>'Sep - Oct 2016'!Print_Area</vt:lpstr>
    </vt:vector>
  </TitlesOfParts>
  <Company>npc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huong.vo</dc:creator>
  <cp:lastModifiedBy>dinhle.huynh</cp:lastModifiedBy>
  <cp:lastPrinted>2016-06-21T04:41:46Z</cp:lastPrinted>
  <dcterms:created xsi:type="dcterms:W3CDTF">2016-02-29T04:10:48Z</dcterms:created>
  <dcterms:modified xsi:type="dcterms:W3CDTF">2016-11-04T04:06:56Z</dcterms:modified>
</cp:coreProperties>
</file>