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901-ouyang\Desktop\"/>
    </mc:Choice>
  </mc:AlternateContent>
  <bookViews>
    <workbookView xWindow="0" yWindow="0" windowWidth="19200" windowHeight="114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9" i="3" l="1"/>
  <c r="L7" i="3" l="1"/>
  <c r="I3" i="3"/>
  <c r="B5" i="3"/>
  <c r="A5" i="3"/>
  <c r="J12" i="2" l="1"/>
  <c r="J11" i="2"/>
  <c r="J10" i="2"/>
  <c r="J9" i="2"/>
  <c r="J8" i="2"/>
  <c r="J7" i="2"/>
  <c r="J6" i="2"/>
  <c r="J5" i="2"/>
  <c r="J4" i="2"/>
  <c r="J3" i="2"/>
  <c r="J2" i="2"/>
  <c r="J1" i="2"/>
  <c r="J3" i="3"/>
  <c r="J5" i="3" s="1"/>
  <c r="J7" i="3" s="1"/>
  <c r="I5" i="3"/>
  <c r="I7" i="3" s="1"/>
  <c r="G3" i="3"/>
  <c r="G5" i="3" s="1"/>
  <c r="G7" i="3" s="1"/>
  <c r="F7" i="3"/>
  <c r="F5" i="3"/>
  <c r="F3" i="3"/>
  <c r="E3" i="3"/>
  <c r="E5" i="3" s="1"/>
  <c r="E7" i="3" s="1"/>
  <c r="D7" i="3"/>
  <c r="C7" i="3"/>
  <c r="B7" i="3"/>
  <c r="A7" i="3"/>
  <c r="D5" i="3"/>
  <c r="D3" i="3"/>
  <c r="C3" i="3"/>
  <c r="C5" i="3"/>
  <c r="K3" i="3" l="1"/>
  <c r="H131" i="3"/>
  <c r="D134" i="3"/>
  <c r="D133" i="3"/>
  <c r="D132" i="3"/>
  <c r="D131" i="3"/>
  <c r="D130" i="3"/>
  <c r="D129" i="3"/>
  <c r="D128" i="3"/>
  <c r="D127" i="3"/>
  <c r="H125" i="3"/>
  <c r="I124" i="3"/>
  <c r="H124" i="3"/>
  <c r="K5" i="3" l="1"/>
  <c r="K7" i="3" s="1"/>
  <c r="L3" i="3"/>
  <c r="L5" i="3" s="1"/>
  <c r="X95" i="3"/>
  <c r="Z95" i="3" s="1"/>
  <c r="Y95" i="3"/>
  <c r="E17" i="1"/>
  <c r="D17" i="1"/>
  <c r="Y93" i="3"/>
  <c r="AA91" i="3"/>
  <c r="Y91" i="3"/>
  <c r="X94" i="3"/>
  <c r="Z94" i="3" s="1"/>
  <c r="X93" i="3"/>
  <c r="X91" i="3"/>
  <c r="Z91" i="3" s="1"/>
  <c r="X90" i="3"/>
  <c r="Z90" i="3" s="1"/>
  <c r="X92" i="3"/>
  <c r="Z92" i="3" s="1"/>
  <c r="L108" i="3"/>
  <c r="H107" i="3"/>
  <c r="I107" i="3" s="1"/>
  <c r="W93" i="3"/>
  <c r="R93" i="3"/>
  <c r="U93" i="3"/>
  <c r="G107" i="3"/>
  <c r="AD143" i="3"/>
  <c r="AF143" i="3"/>
  <c r="AF141" i="3"/>
  <c r="AF140" i="3"/>
  <c r="AF131" i="3"/>
  <c r="AF132" i="3" s="1"/>
  <c r="AF133" i="3" s="1"/>
  <c r="AF134" i="3" s="1"/>
  <c r="AF135" i="3" s="1"/>
  <c r="AF136" i="3" s="1"/>
  <c r="AF137" i="3" s="1"/>
  <c r="AF138" i="3" s="1"/>
  <c r="AF139" i="3" s="1"/>
  <c r="AF130" i="3"/>
  <c r="AF129" i="3"/>
  <c r="AF128" i="3"/>
  <c r="AF119" i="3"/>
  <c r="AF120" i="3" s="1"/>
  <c r="AF121" i="3" s="1"/>
  <c r="AF122" i="3" s="1"/>
  <c r="AF123" i="3" s="1"/>
  <c r="AF124" i="3" s="1"/>
  <c r="AF125" i="3" s="1"/>
  <c r="AF126" i="3" s="1"/>
  <c r="AF127" i="3" s="1"/>
  <c r="AF118" i="3"/>
  <c r="AF117" i="3"/>
  <c r="AF116" i="3"/>
  <c r="AF104" i="3"/>
  <c r="AF92" i="3"/>
  <c r="R92" i="3"/>
  <c r="AB93" i="3"/>
  <c r="AC91" i="3"/>
  <c r="AC93" i="3" s="1"/>
  <c r="W91" i="3"/>
  <c r="W90" i="3"/>
  <c r="U90" i="3"/>
  <c r="U91" i="3"/>
  <c r="R91" i="3"/>
  <c r="R90" i="3"/>
  <c r="Z93" i="3" l="1"/>
  <c r="AC29" i="3"/>
  <c r="AC28" i="3"/>
  <c r="I84" i="3" l="1"/>
  <c r="I85" i="3" s="1"/>
  <c r="I83" i="3"/>
  <c r="J83" i="3" s="1"/>
  <c r="K83" i="3" s="1"/>
  <c r="L83" i="3" s="1"/>
  <c r="M83" i="3" s="1"/>
  <c r="I82" i="3"/>
  <c r="J82" i="3" s="1"/>
  <c r="K82" i="3" l="1"/>
  <c r="L82" i="3" s="1"/>
  <c r="J84" i="3"/>
  <c r="K84" i="3" s="1"/>
  <c r="Z42" i="3"/>
  <c r="K85" i="3" l="1"/>
  <c r="L84" i="3"/>
  <c r="M84" i="3" s="1"/>
  <c r="J85" i="3"/>
  <c r="L85" i="3"/>
  <c r="M82" i="3"/>
  <c r="M85" i="3" s="1"/>
  <c r="A88" i="3"/>
  <c r="H85" i="3"/>
  <c r="C85" i="3"/>
  <c r="A83" i="3"/>
  <c r="B83" i="3" s="1"/>
  <c r="A82" i="3"/>
  <c r="B82" i="3" s="1"/>
  <c r="AF28" i="3" l="1"/>
  <c r="AH28" i="3" s="1"/>
  <c r="AC22" i="3"/>
  <c r="AD22" i="3"/>
  <c r="B105" i="3" l="1"/>
  <c r="AB22" i="3"/>
  <c r="AA22" i="3"/>
  <c r="B41" i="3" l="1"/>
  <c r="B66" i="3" s="1"/>
  <c r="C66" i="3" s="1"/>
  <c r="Z22" i="3"/>
  <c r="W22" i="3"/>
  <c r="V22" i="3"/>
  <c r="I18" i="3" l="1"/>
  <c r="H31" i="3"/>
  <c r="O7" i="2"/>
  <c r="G31" i="3" l="1"/>
  <c r="D29" i="3"/>
  <c r="D31" i="3" s="1"/>
  <c r="F21" i="3"/>
  <c r="F22" i="3"/>
  <c r="F23" i="3"/>
  <c r="F24" i="3"/>
  <c r="F25" i="3"/>
  <c r="F26" i="3"/>
  <c r="F27" i="3"/>
  <c r="F28" i="3"/>
  <c r="F20" i="3"/>
  <c r="F31" i="3" s="1"/>
  <c r="F32" i="3" s="1"/>
  <c r="E31" i="3"/>
  <c r="E32" i="3" s="1"/>
  <c r="C31" i="3"/>
  <c r="H32" i="3" s="1"/>
  <c r="G32" i="3" l="1"/>
  <c r="D32" i="3"/>
  <c r="O11" i="2"/>
  <c r="M11" i="2" s="1"/>
  <c r="O10" i="2"/>
  <c r="R9" i="1" l="1"/>
  <c r="Q9" i="1"/>
  <c r="P9" i="1"/>
  <c r="L9" i="1"/>
  <c r="K9" i="1"/>
  <c r="J9" i="1"/>
  <c r="E9" i="1"/>
  <c r="F9" i="1"/>
  <c r="G9" i="1"/>
  <c r="N11" i="1"/>
  <c r="O11" i="1"/>
  <c r="I11" i="1"/>
  <c r="N10" i="1"/>
  <c r="O10" i="1"/>
  <c r="I10" i="1"/>
  <c r="N9" i="1"/>
  <c r="O9" i="1"/>
  <c r="I9" i="1"/>
  <c r="N8" i="1" l="1"/>
  <c r="I8" i="1"/>
  <c r="O8" i="1" s="1"/>
  <c r="N7" i="1"/>
  <c r="I7" i="1"/>
  <c r="O7" i="1" s="1"/>
  <c r="N6" i="1"/>
  <c r="I6" i="1"/>
  <c r="N5" i="1"/>
  <c r="I5" i="1"/>
  <c r="N4" i="1"/>
  <c r="I4" i="1"/>
  <c r="I3" i="1"/>
  <c r="O3" i="1" s="1"/>
  <c r="N3" i="1"/>
  <c r="I2" i="1"/>
  <c r="O2" i="1" s="1"/>
  <c r="N2" i="1"/>
  <c r="I1" i="1"/>
  <c r="O1" i="1" s="1"/>
  <c r="N1" i="1"/>
  <c r="C6" i="1"/>
  <c r="O5" i="1" l="1"/>
  <c r="O6" i="1"/>
  <c r="O4" i="1"/>
  <c r="O88" i="2" l="1"/>
  <c r="AB10" i="2"/>
  <c r="AB8" i="2"/>
  <c r="AB9" i="2" s="1"/>
  <c r="AB11" i="2" s="1"/>
  <c r="AB12" i="2" s="1"/>
  <c r="AB13" i="2" s="1"/>
  <c r="AB14" i="2" s="1"/>
  <c r="AB15" i="2" s="1"/>
  <c r="AB16" i="2" s="1"/>
  <c r="AB7" i="2"/>
  <c r="O76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U65" i="2"/>
  <c r="V65" i="2" s="1"/>
  <c r="C2" i="1"/>
  <c r="C1" i="1"/>
  <c r="M8" i="2"/>
  <c r="Y28" i="2"/>
  <c r="Y64" i="2"/>
  <c r="O64" i="2"/>
  <c r="O52" i="2"/>
  <c r="O40" i="2"/>
  <c r="Y16" i="2"/>
  <c r="O16" i="2"/>
  <c r="V64" i="2"/>
  <c r="V63" i="2"/>
  <c r="V62" i="2"/>
  <c r="V61" i="2"/>
  <c r="V60" i="2"/>
  <c r="V59" i="2"/>
  <c r="V58" i="2"/>
  <c r="V57" i="2"/>
  <c r="V56" i="2"/>
  <c r="V55" i="2"/>
  <c r="V54" i="2"/>
  <c r="V53" i="2"/>
  <c r="Y52" i="2"/>
  <c r="V52" i="2"/>
  <c r="V51" i="2"/>
  <c r="V50" i="2"/>
  <c r="V49" i="2"/>
  <c r="V48" i="2"/>
  <c r="V47" i="2"/>
  <c r="V46" i="2"/>
  <c r="V45" i="2"/>
  <c r="V44" i="2"/>
  <c r="V43" i="2"/>
  <c r="V42" i="2"/>
  <c r="U41" i="2"/>
  <c r="V41" i="2" s="1"/>
  <c r="Y40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U17" i="2"/>
  <c r="V16" i="2"/>
  <c r="V15" i="2"/>
  <c r="V14" i="2"/>
  <c r="V13" i="2"/>
  <c r="V12" i="2"/>
  <c r="V11" i="2"/>
  <c r="V10" i="2"/>
  <c r="V9" i="2"/>
  <c r="V8" i="2"/>
  <c r="V7" i="2"/>
  <c r="U6" i="2"/>
  <c r="S6" i="2"/>
  <c r="V6" i="2" s="1"/>
  <c r="AB17" i="2" l="1"/>
  <c r="AB18" i="2" s="1"/>
  <c r="AB19" i="2" s="1"/>
  <c r="O28" i="2"/>
  <c r="W76" i="2"/>
  <c r="X76" i="2" s="1"/>
  <c r="AA76" i="2" s="1"/>
  <c r="W40" i="2"/>
  <c r="W64" i="2"/>
  <c r="W52" i="2"/>
  <c r="W28" i="2"/>
  <c r="W16" i="2"/>
  <c r="W88" i="2"/>
  <c r="X88" i="2" s="1"/>
  <c r="AA88" i="2" s="1"/>
  <c r="D12" i="2"/>
  <c r="E12" i="2" s="1"/>
  <c r="A12" i="2"/>
  <c r="AB21" i="2" l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20" i="2"/>
  <c r="X52" i="2"/>
  <c r="AA52" i="2" s="1"/>
  <c r="Z52" i="2"/>
  <c r="X64" i="2"/>
  <c r="AA64" i="2" s="1"/>
  <c r="Z64" i="2"/>
  <c r="Z40" i="2"/>
  <c r="X40" i="2"/>
  <c r="AA40" i="2" s="1"/>
  <c r="X16" i="2"/>
  <c r="AA16" i="2" s="1"/>
  <c r="Z16" i="2"/>
  <c r="Z28" i="2"/>
  <c r="X28" i="2"/>
  <c r="AA28" i="2" s="1"/>
  <c r="C5" i="1"/>
  <c r="C4" i="1"/>
  <c r="A5" i="2"/>
  <c r="C3" i="1"/>
  <c r="AB56" i="2" l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l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l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l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l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l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l="1"/>
  <c r="AB129" i="2" s="1"/>
  <c r="AB130" i="2" s="1"/>
  <c r="AB131" i="2" s="1"/>
  <c r="AB132" i="2" s="1"/>
  <c r="AB133" i="2" s="1"/>
  <c r="AB134" i="2" s="1"/>
  <c r="AB135" i="2" s="1"/>
  <c r="AB136" i="2" l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l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l="1"/>
  <c r="AB161" i="2" s="1"/>
  <c r="AB162" i="2" s="1"/>
  <c r="AB163" i="2" s="1"/>
  <c r="AB164" i="2" s="1"/>
  <c r="AB165" i="2" s="1"/>
  <c r="AB166" i="2" s="1"/>
  <c r="AB167" i="2" s="1"/>
  <c r="AB168" i="2" s="1"/>
  <c r="AB169" i="2" s="1"/>
  <c r="AB170" i="2" s="1"/>
  <c r="AB171" i="2" s="1"/>
  <c r="AB172" i="2" l="1"/>
  <c r="AB173" i="2" s="1"/>
  <c r="AB174" i="2" s="1"/>
  <c r="AB175" i="2" s="1"/>
  <c r="AB176" i="2" s="1"/>
  <c r="AB177" i="2" s="1"/>
  <c r="AB178" i="2" s="1"/>
  <c r="AB179" i="2" s="1"/>
  <c r="AB180" i="2" s="1"/>
</calcChain>
</file>

<file path=xl/sharedStrings.xml><?xml version="1.0" encoding="utf-8"?>
<sst xmlns="http://schemas.openxmlformats.org/spreadsheetml/2006/main" count="34" uniqueCount="23">
  <si>
    <t>新板橋</t>
    <phoneticPr fontId="1"/>
  </si>
  <si>
    <t>木場</t>
    <phoneticPr fontId="1"/>
  </si>
  <si>
    <t>新板橋</t>
    <phoneticPr fontId="1"/>
  </si>
  <si>
    <t>御茶ノ水</t>
    <phoneticPr fontId="1"/>
  </si>
  <si>
    <t>新板橋</t>
    <phoneticPr fontId="1"/>
  </si>
  <si>
    <t>虎ノ門</t>
    <phoneticPr fontId="1"/>
  </si>
  <si>
    <t>東あずま</t>
    <phoneticPr fontId="1"/>
  </si>
  <si>
    <t>大島</t>
    <rPh sb="0" eb="2">
      <t>オオジマ</t>
    </rPh>
    <phoneticPr fontId="1"/>
  </si>
  <si>
    <t>高田馬場</t>
    <rPh sb="0" eb="4">
      <t>タカダノババ</t>
    </rPh>
    <phoneticPr fontId="1"/>
  </si>
  <si>
    <t>虎ノ門</t>
    <rPh sb="0" eb="1">
      <t>トラ</t>
    </rPh>
    <rPh sb="2" eb="3">
      <t>モン</t>
    </rPh>
    <phoneticPr fontId="1"/>
  </si>
  <si>
    <t>神谷町</t>
    <rPh sb="0" eb="3">
      <t>カミヤチョウ</t>
    </rPh>
    <phoneticPr fontId="1"/>
  </si>
  <si>
    <t>溜池山王</t>
    <rPh sb="0" eb="4">
      <t>タメイケサンノウ</t>
    </rPh>
    <phoneticPr fontId="1"/>
  </si>
  <si>
    <t>飯田橋</t>
    <rPh sb="0" eb="3">
      <t>イイダバシ</t>
    </rPh>
    <phoneticPr fontId="1"/>
  </si>
  <si>
    <t>大手町</t>
    <rPh sb="0" eb="3">
      <t>オオテマチ</t>
    </rPh>
    <phoneticPr fontId="1"/>
  </si>
  <si>
    <t>日本橋</t>
    <rPh sb="0" eb="3">
      <t>ニホンバシ</t>
    </rPh>
    <phoneticPr fontId="1"/>
  </si>
  <si>
    <t>六本木一丁目</t>
    <phoneticPr fontId="1"/>
  </si>
  <si>
    <t>国会議事堂前</t>
    <phoneticPr fontId="1"/>
  </si>
  <si>
    <t>西早稲田</t>
    <rPh sb="0" eb="1">
      <t>ニシ</t>
    </rPh>
    <rPh sb="1" eb="4">
      <t>ワセダ</t>
    </rPh>
    <phoneticPr fontId="1"/>
  </si>
  <si>
    <t>新宿三丁目</t>
    <phoneticPr fontId="1"/>
  </si>
  <si>
    <t>早稲田</t>
    <rPh sb="0" eb="3">
      <t>ワセダ</t>
    </rPh>
    <phoneticPr fontId="1"/>
  </si>
  <si>
    <t>明治神宮前</t>
    <rPh sb="0" eb="5">
      <t>メイジジングウマエ</t>
    </rPh>
    <phoneticPr fontId="1"/>
  </si>
  <si>
    <t>霞ヶ関</t>
    <phoneticPr fontId="1"/>
  </si>
  <si>
    <t>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</si>
</sst>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zoomScale="70" zoomScaleNormal="70" workbookViewId="0"/>
  </sheetViews>
  <sheetFormatPr defaultRowHeight="18.75" x14ac:dyDescent="0.4"/>
  <sheetData>
    <row r="1" spans="1:22" x14ac:dyDescent="0.4">
      <c r="A1">
        <v>800</v>
      </c>
      <c r="B1">
        <v>7.1999999999999995E-2</v>
      </c>
      <c r="C1">
        <f t="shared" ref="C1:C6" si="0">A1*B1</f>
        <v>57.599999999999994</v>
      </c>
      <c r="H1">
        <v>2700</v>
      </c>
      <c r="I1">
        <f t="shared" ref="I1:I11" si="1">H1*B$6</f>
        <v>162</v>
      </c>
      <c r="M1">
        <v>36</v>
      </c>
      <c r="N1">
        <f t="shared" ref="N1:N11" si="2">M1/0.8</f>
        <v>45</v>
      </c>
      <c r="O1">
        <f t="shared" ref="O1:O11" si="3">I1/N1</f>
        <v>3.6</v>
      </c>
      <c r="S1">
        <v>800</v>
      </c>
      <c r="T1" s="2">
        <v>0.02</v>
      </c>
      <c r="U1">
        <v>10</v>
      </c>
      <c r="V1">
        <v>1.9</v>
      </c>
    </row>
    <row r="2" spans="1:22" x14ac:dyDescent="0.4">
      <c r="A2">
        <v>800</v>
      </c>
      <c r="B2">
        <v>7.0000000000000007E-2</v>
      </c>
      <c r="C2">
        <f t="shared" si="0"/>
        <v>56.000000000000007</v>
      </c>
      <c r="H2">
        <v>3600</v>
      </c>
      <c r="I2">
        <f t="shared" si="1"/>
        <v>216</v>
      </c>
      <c r="M2">
        <v>30</v>
      </c>
      <c r="N2">
        <f t="shared" si="2"/>
        <v>37.5</v>
      </c>
      <c r="O2">
        <f t="shared" si="3"/>
        <v>5.76</v>
      </c>
    </row>
    <row r="3" spans="1:22" x14ac:dyDescent="0.4">
      <c r="A3">
        <v>500</v>
      </c>
      <c r="B3">
        <v>6.8000000000000005E-2</v>
      </c>
      <c r="C3">
        <f t="shared" si="0"/>
        <v>34</v>
      </c>
      <c r="H3">
        <v>3700</v>
      </c>
      <c r="I3">
        <f t="shared" si="1"/>
        <v>222</v>
      </c>
      <c r="M3">
        <v>39</v>
      </c>
      <c r="N3">
        <f t="shared" si="2"/>
        <v>48.75</v>
      </c>
      <c r="O3">
        <f t="shared" si="3"/>
        <v>4.5538461538461537</v>
      </c>
    </row>
    <row r="4" spans="1:22" x14ac:dyDescent="0.4">
      <c r="A4">
        <v>800</v>
      </c>
      <c r="B4">
        <v>6.5000000000000002E-2</v>
      </c>
      <c r="C4">
        <f t="shared" si="0"/>
        <v>52</v>
      </c>
      <c r="H4">
        <v>3500</v>
      </c>
      <c r="I4">
        <f t="shared" si="1"/>
        <v>210</v>
      </c>
      <c r="M4">
        <v>40</v>
      </c>
      <c r="N4">
        <f t="shared" si="2"/>
        <v>50</v>
      </c>
      <c r="O4">
        <f t="shared" si="3"/>
        <v>4.2</v>
      </c>
    </row>
    <row r="5" spans="1:22" x14ac:dyDescent="0.4">
      <c r="A5">
        <v>480</v>
      </c>
      <c r="B5">
        <v>6.3E-2</v>
      </c>
      <c r="C5">
        <f t="shared" si="0"/>
        <v>30.240000000000002</v>
      </c>
      <c r="H5">
        <v>3600</v>
      </c>
      <c r="I5">
        <f t="shared" si="1"/>
        <v>216</v>
      </c>
      <c r="M5">
        <v>40</v>
      </c>
      <c r="N5">
        <f t="shared" si="2"/>
        <v>50</v>
      </c>
      <c r="O5">
        <f t="shared" si="3"/>
        <v>4.32</v>
      </c>
    </row>
    <row r="6" spans="1:22" x14ac:dyDescent="0.4">
      <c r="A6">
        <v>2700</v>
      </c>
      <c r="B6">
        <v>0.06</v>
      </c>
      <c r="C6">
        <f t="shared" si="0"/>
        <v>162</v>
      </c>
      <c r="H6">
        <v>3000</v>
      </c>
      <c r="I6">
        <f t="shared" si="1"/>
        <v>180</v>
      </c>
      <c r="M6">
        <v>33</v>
      </c>
      <c r="N6">
        <f t="shared" si="2"/>
        <v>41.25</v>
      </c>
      <c r="O6">
        <f t="shared" si="3"/>
        <v>4.3636363636363633</v>
      </c>
      <c r="S6">
        <v>1000</v>
      </c>
      <c r="T6" s="2">
        <v>0.02</v>
      </c>
      <c r="U6">
        <v>10.5</v>
      </c>
      <c r="V6">
        <v>1.6</v>
      </c>
    </row>
    <row r="7" spans="1:22" x14ac:dyDescent="0.4">
      <c r="H7">
        <v>3250</v>
      </c>
      <c r="I7">
        <f t="shared" si="1"/>
        <v>195</v>
      </c>
      <c r="M7">
        <v>30</v>
      </c>
      <c r="N7">
        <f t="shared" si="2"/>
        <v>37.5</v>
      </c>
      <c r="O7">
        <f t="shared" si="3"/>
        <v>5.2</v>
      </c>
    </row>
    <row r="8" spans="1:22" x14ac:dyDescent="0.4">
      <c r="H8">
        <v>2900</v>
      </c>
      <c r="I8">
        <f t="shared" si="1"/>
        <v>174</v>
      </c>
      <c r="M8">
        <v>24</v>
      </c>
      <c r="N8">
        <f t="shared" si="2"/>
        <v>30</v>
      </c>
      <c r="O8">
        <f t="shared" si="3"/>
        <v>5.8</v>
      </c>
    </row>
    <row r="9" spans="1:22" x14ac:dyDescent="0.4">
      <c r="E9">
        <f>H9*0.7</f>
        <v>3220</v>
      </c>
      <c r="F9">
        <f>H9*0.8</f>
        <v>3680</v>
      </c>
      <c r="G9">
        <f>H9*0.9</f>
        <v>4140</v>
      </c>
      <c r="H9">
        <v>4600</v>
      </c>
      <c r="I9">
        <f t="shared" si="1"/>
        <v>276</v>
      </c>
      <c r="J9">
        <f>G9*B$6</f>
        <v>248.39999999999998</v>
      </c>
      <c r="K9">
        <f>F9*B$6</f>
        <v>220.79999999999998</v>
      </c>
      <c r="L9">
        <f>E9*B$6</f>
        <v>193.2</v>
      </c>
      <c r="M9">
        <v>42</v>
      </c>
      <c r="N9">
        <f t="shared" si="2"/>
        <v>52.5</v>
      </c>
      <c r="O9">
        <f t="shared" si="3"/>
        <v>5.2571428571428571</v>
      </c>
      <c r="P9">
        <f>J9/N9</f>
        <v>4.7314285714285713</v>
      </c>
      <c r="Q9">
        <f>K9/N9</f>
        <v>4.2057142857142855</v>
      </c>
      <c r="R9">
        <f>L9/N9</f>
        <v>3.6799999999999997</v>
      </c>
    </row>
    <row r="10" spans="1:22" x14ac:dyDescent="0.4">
      <c r="H10">
        <v>4800</v>
      </c>
      <c r="I10">
        <f t="shared" si="1"/>
        <v>288</v>
      </c>
      <c r="M10">
        <v>45</v>
      </c>
      <c r="N10">
        <f t="shared" si="2"/>
        <v>56.25</v>
      </c>
      <c r="O10">
        <f t="shared" si="3"/>
        <v>5.12</v>
      </c>
    </row>
    <row r="11" spans="1:22" x14ac:dyDescent="0.4">
      <c r="H11">
        <v>4000</v>
      </c>
      <c r="I11">
        <f t="shared" si="1"/>
        <v>240</v>
      </c>
      <c r="M11">
        <v>32</v>
      </c>
      <c r="N11">
        <f t="shared" si="2"/>
        <v>40</v>
      </c>
      <c r="O11">
        <f t="shared" si="3"/>
        <v>6</v>
      </c>
    </row>
    <row r="14" spans="1:22" x14ac:dyDescent="0.4">
      <c r="D14">
        <v>1.5</v>
      </c>
    </row>
    <row r="15" spans="1:22" x14ac:dyDescent="0.4">
      <c r="D15">
        <v>5</v>
      </c>
    </row>
    <row r="16" spans="1:22" x14ac:dyDescent="0.4">
      <c r="D16">
        <v>30</v>
      </c>
    </row>
    <row r="17" spans="4:5" x14ac:dyDescent="0.4">
      <c r="D17">
        <f>SUM(D14:D16)</f>
        <v>36.5</v>
      </c>
      <c r="E17">
        <f>C4-D17</f>
        <v>15.5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0"/>
  <sheetViews>
    <sheetView zoomScale="70" zoomScaleNormal="70" workbookViewId="0">
      <selection activeCell="K7" sqref="K7"/>
    </sheetView>
  </sheetViews>
  <sheetFormatPr defaultRowHeight="18.75" x14ac:dyDescent="0.4"/>
  <sheetData>
    <row r="1" spans="1:30" x14ac:dyDescent="0.4">
      <c r="J1">
        <f>SUM(K$1:K1)</f>
        <v>-2000</v>
      </c>
      <c r="K1">
        <v>-2000</v>
      </c>
      <c r="Q1">
        <v>1901</v>
      </c>
    </row>
    <row r="2" spans="1:30" x14ac:dyDescent="0.4">
      <c r="J2">
        <f>SUM(K$1:K2)</f>
        <v>0</v>
      </c>
      <c r="K2">
        <v>2000</v>
      </c>
      <c r="Q2">
        <v>1902</v>
      </c>
    </row>
    <row r="3" spans="1:30" x14ac:dyDescent="0.4">
      <c r="J3">
        <f>SUM(K$1:K3)</f>
        <v>-8000</v>
      </c>
      <c r="K3">
        <v>-8000</v>
      </c>
      <c r="Q3">
        <v>1903</v>
      </c>
    </row>
    <row r="4" spans="1:30" x14ac:dyDescent="0.4">
      <c r="J4">
        <f>SUM(K$1:K4)</f>
        <v>-68000</v>
      </c>
      <c r="K4">
        <v>-60000</v>
      </c>
      <c r="Q4">
        <v>1904</v>
      </c>
    </row>
    <row r="5" spans="1:30" x14ac:dyDescent="0.4">
      <c r="A5">
        <f>15*9.5</f>
        <v>142.5</v>
      </c>
      <c r="C5">
        <v>37</v>
      </c>
      <c r="J5">
        <f>SUM(K$1:K5)</f>
        <v>-80000</v>
      </c>
      <c r="K5">
        <v>-12000</v>
      </c>
      <c r="M5">
        <v>485</v>
      </c>
      <c r="Q5">
        <v>1905</v>
      </c>
    </row>
    <row r="6" spans="1:30" x14ac:dyDescent="0.4">
      <c r="J6">
        <f>SUM(K$1:K6)</f>
        <v>-204000</v>
      </c>
      <c r="K6">
        <v>-124000</v>
      </c>
      <c r="M6">
        <v>100</v>
      </c>
      <c r="P6">
        <v>1</v>
      </c>
      <c r="Q6">
        <v>1906</v>
      </c>
      <c r="R6">
        <v>47600</v>
      </c>
      <c r="S6">
        <f>O11</f>
        <v>150983</v>
      </c>
      <c r="T6">
        <v>4000</v>
      </c>
      <c r="U6">
        <f>R7/2*1.08</f>
        <v>36720</v>
      </c>
      <c r="V6">
        <f t="shared" ref="V6:V37" si="0">SUM(R6:U6)</f>
        <v>239303</v>
      </c>
      <c r="AB6">
        <v>600</v>
      </c>
      <c r="AC6">
        <v>42</v>
      </c>
    </row>
    <row r="7" spans="1:30" x14ac:dyDescent="0.4">
      <c r="J7">
        <f>SUM(K$1:K7)</f>
        <v>-211000</v>
      </c>
      <c r="K7">
        <v>-7000</v>
      </c>
      <c r="M7">
        <v>58</v>
      </c>
      <c r="O7">
        <f>2670+5300+2580+5381-4880-501+5000+3388+2962</f>
        <v>21900</v>
      </c>
      <c r="P7">
        <v>2</v>
      </c>
      <c r="Q7">
        <v>1907</v>
      </c>
      <c r="R7">
        <v>68000</v>
      </c>
      <c r="S7">
        <v>0</v>
      </c>
      <c r="T7">
        <v>6000</v>
      </c>
      <c r="U7">
        <v>0</v>
      </c>
      <c r="V7">
        <f t="shared" si="0"/>
        <v>74000</v>
      </c>
      <c r="AB7">
        <f>AB6+AC$6</f>
        <v>642</v>
      </c>
    </row>
    <row r="8" spans="1:30" x14ac:dyDescent="0.4">
      <c r="J8">
        <f>SUM(K$1:K8)</f>
        <v>-181000</v>
      </c>
      <c r="K8">
        <v>30000</v>
      </c>
      <c r="M8">
        <f>SUM(M5:M7)</f>
        <v>643</v>
      </c>
      <c r="O8">
        <v>8500</v>
      </c>
      <c r="P8">
        <v>3</v>
      </c>
      <c r="Q8">
        <v>1908</v>
      </c>
      <c r="R8">
        <v>68000</v>
      </c>
      <c r="S8">
        <v>0</v>
      </c>
      <c r="T8">
        <v>6000</v>
      </c>
      <c r="U8">
        <v>0</v>
      </c>
      <c r="V8">
        <f t="shared" si="0"/>
        <v>74000</v>
      </c>
      <c r="AB8">
        <f t="shared" ref="AB8:AB12" si="1">AB7+AC$6</f>
        <v>684</v>
      </c>
    </row>
    <row r="9" spans="1:30" x14ac:dyDescent="0.4">
      <c r="A9">
        <v>922716</v>
      </c>
      <c r="J9">
        <f>SUM(K$1:K9)</f>
        <v>-151000</v>
      </c>
      <c r="K9">
        <v>30000</v>
      </c>
      <c r="O9">
        <v>29000</v>
      </c>
      <c r="P9">
        <v>4</v>
      </c>
      <c r="Q9">
        <v>1909</v>
      </c>
      <c r="R9">
        <v>68000</v>
      </c>
      <c r="S9">
        <v>0</v>
      </c>
      <c r="T9">
        <v>6000</v>
      </c>
      <c r="U9">
        <v>0</v>
      </c>
      <c r="V9">
        <f t="shared" si="0"/>
        <v>74000</v>
      </c>
      <c r="AB9">
        <f t="shared" si="1"/>
        <v>726</v>
      </c>
    </row>
    <row r="10" spans="1:30" x14ac:dyDescent="0.4">
      <c r="A10">
        <v>68400</v>
      </c>
      <c r="J10">
        <f>SUM(K$1:K10)</f>
        <v>-121000</v>
      </c>
      <c r="K10">
        <v>30000</v>
      </c>
      <c r="O10">
        <f>83432-10619+10780+7990</f>
        <v>91583</v>
      </c>
      <c r="P10">
        <v>5</v>
      </c>
      <c r="Q10">
        <v>1910</v>
      </c>
      <c r="R10">
        <v>68000</v>
      </c>
      <c r="S10">
        <v>0</v>
      </c>
      <c r="T10">
        <v>6000</v>
      </c>
      <c r="U10">
        <v>0</v>
      </c>
      <c r="V10">
        <f t="shared" si="0"/>
        <v>74000</v>
      </c>
      <c r="AB10">
        <f>AB9+AC$6-500</f>
        <v>268</v>
      </c>
    </row>
    <row r="11" spans="1:30" x14ac:dyDescent="0.4">
      <c r="A11">
        <v>35000</v>
      </c>
      <c r="J11">
        <f>SUM(K$1:K11)</f>
        <v>-91000</v>
      </c>
      <c r="K11">
        <v>30000</v>
      </c>
      <c r="M11">
        <f>SUM(N11:O11)</f>
        <v>187983</v>
      </c>
      <c r="N11">
        <v>37000</v>
      </c>
      <c r="O11">
        <f>SUM(O7:O10)</f>
        <v>150983</v>
      </c>
      <c r="P11">
        <v>6</v>
      </c>
      <c r="Q11">
        <v>1911</v>
      </c>
      <c r="R11">
        <v>68000</v>
      </c>
      <c r="S11">
        <v>0</v>
      </c>
      <c r="T11">
        <v>6000</v>
      </c>
      <c r="U11">
        <v>0</v>
      </c>
      <c r="V11">
        <f t="shared" si="0"/>
        <v>74000</v>
      </c>
      <c r="AB11">
        <f t="shared" si="1"/>
        <v>310</v>
      </c>
    </row>
    <row r="12" spans="1:30" x14ac:dyDescent="0.4">
      <c r="A12">
        <f>SUM(A9:A11)</f>
        <v>1026116</v>
      </c>
      <c r="C12">
        <v>2400</v>
      </c>
      <c r="D12">
        <f>C12*12</f>
        <v>28800</v>
      </c>
      <c r="E12">
        <f>D12/A12</f>
        <v>2.8067002171294472E-2</v>
      </c>
      <c r="J12">
        <f>SUM(K$1:K12)</f>
        <v>-61000</v>
      </c>
      <c r="K12">
        <v>30000</v>
      </c>
      <c r="P12">
        <v>7</v>
      </c>
      <c r="Q12">
        <v>1912</v>
      </c>
      <c r="R12">
        <v>68000</v>
      </c>
      <c r="S12">
        <v>0</v>
      </c>
      <c r="T12">
        <v>6000</v>
      </c>
      <c r="U12">
        <v>0</v>
      </c>
      <c r="V12">
        <f t="shared" si="0"/>
        <v>74000</v>
      </c>
      <c r="AB12">
        <f t="shared" si="1"/>
        <v>352</v>
      </c>
      <c r="AC12">
        <v>44</v>
      </c>
      <c r="AD12">
        <v>41</v>
      </c>
    </row>
    <row r="13" spans="1:30" x14ac:dyDescent="0.4">
      <c r="P13">
        <v>8</v>
      </c>
      <c r="Q13">
        <v>2001</v>
      </c>
      <c r="R13">
        <v>68000</v>
      </c>
      <c r="S13">
        <v>0</v>
      </c>
      <c r="T13">
        <v>6000</v>
      </c>
      <c r="U13">
        <v>0</v>
      </c>
      <c r="V13">
        <f t="shared" si="0"/>
        <v>74000</v>
      </c>
      <c r="AB13">
        <f>AB12+AC$12</f>
        <v>396</v>
      </c>
    </row>
    <row r="14" spans="1:30" x14ac:dyDescent="0.4">
      <c r="P14">
        <v>9</v>
      </c>
      <c r="Q14">
        <v>2002</v>
      </c>
      <c r="R14">
        <v>68000</v>
      </c>
      <c r="S14">
        <v>0</v>
      </c>
      <c r="T14">
        <v>6000</v>
      </c>
      <c r="U14">
        <v>0</v>
      </c>
      <c r="V14">
        <f t="shared" si="0"/>
        <v>74000</v>
      </c>
      <c r="AB14">
        <f t="shared" ref="AB14:AB24" si="2">AB13+AC$12</f>
        <v>440</v>
      </c>
    </row>
    <row r="15" spans="1:30" x14ac:dyDescent="0.4">
      <c r="P15">
        <v>10</v>
      </c>
      <c r="Q15">
        <v>2003</v>
      </c>
      <c r="R15">
        <v>68000</v>
      </c>
      <c r="S15">
        <v>0</v>
      </c>
      <c r="T15">
        <v>6000</v>
      </c>
      <c r="U15">
        <v>0</v>
      </c>
      <c r="V15">
        <f t="shared" si="0"/>
        <v>74000</v>
      </c>
      <c r="AB15">
        <f t="shared" si="2"/>
        <v>484</v>
      </c>
    </row>
    <row r="16" spans="1:30" x14ac:dyDescent="0.4">
      <c r="O16">
        <f>O11/11</f>
        <v>13725.727272727272</v>
      </c>
      <c r="P16">
        <v>11</v>
      </c>
      <c r="Q16">
        <v>2004</v>
      </c>
      <c r="R16">
        <v>68000</v>
      </c>
      <c r="S16">
        <v>0</v>
      </c>
      <c r="T16">
        <v>6000</v>
      </c>
      <c r="U16">
        <v>0</v>
      </c>
      <c r="V16">
        <f t="shared" si="0"/>
        <v>74000</v>
      </c>
      <c r="W16">
        <f>SUM(V6:V16)</f>
        <v>979303</v>
      </c>
      <c r="X16">
        <f>W16/11</f>
        <v>89027.545454545456</v>
      </c>
      <c r="Y16">
        <f>55000*11</f>
        <v>605000</v>
      </c>
      <c r="Z16">
        <f>W16-Y16</f>
        <v>374303</v>
      </c>
      <c r="AA16">
        <f>X16/55000</f>
        <v>1.6186826446280993</v>
      </c>
      <c r="AB16">
        <f t="shared" si="2"/>
        <v>528</v>
      </c>
    </row>
    <row r="17" spans="15:30" x14ac:dyDescent="0.4">
      <c r="P17">
        <v>1</v>
      </c>
      <c r="Q17">
        <v>2005</v>
      </c>
      <c r="R17">
        <v>68000</v>
      </c>
      <c r="S17">
        <v>0</v>
      </c>
      <c r="T17">
        <v>6000</v>
      </c>
      <c r="U17">
        <f>R17*1.08</f>
        <v>73440</v>
      </c>
      <c r="V17">
        <f t="shared" si="0"/>
        <v>147440</v>
      </c>
      <c r="AB17">
        <f>AB16+AC$12-300</f>
        <v>272</v>
      </c>
    </row>
    <row r="18" spans="15:30" x14ac:dyDescent="0.4">
      <c r="P18">
        <v>2</v>
      </c>
      <c r="Q18" s="1">
        <v>2006</v>
      </c>
      <c r="R18">
        <v>68000</v>
      </c>
      <c r="S18">
        <v>0</v>
      </c>
      <c r="T18">
        <v>6000</v>
      </c>
      <c r="U18">
        <v>0</v>
      </c>
      <c r="V18">
        <f t="shared" si="0"/>
        <v>74000</v>
      </c>
      <c r="AB18">
        <f t="shared" si="2"/>
        <v>316</v>
      </c>
    </row>
    <row r="19" spans="15:30" x14ac:dyDescent="0.4">
      <c r="P19">
        <v>3</v>
      </c>
      <c r="Q19">
        <v>2007</v>
      </c>
      <c r="R19">
        <v>68000</v>
      </c>
      <c r="S19">
        <v>0</v>
      </c>
      <c r="T19">
        <v>6000</v>
      </c>
      <c r="U19">
        <v>0</v>
      </c>
      <c r="V19">
        <f t="shared" si="0"/>
        <v>74000</v>
      </c>
      <c r="AB19">
        <f t="shared" si="2"/>
        <v>360</v>
      </c>
    </row>
    <row r="20" spans="15:30" x14ac:dyDescent="0.4">
      <c r="P20">
        <v>4</v>
      </c>
      <c r="Q20">
        <v>2008</v>
      </c>
      <c r="R20">
        <v>68000</v>
      </c>
      <c r="S20">
        <v>0</v>
      </c>
      <c r="T20">
        <v>6000</v>
      </c>
      <c r="U20">
        <v>0</v>
      </c>
      <c r="V20">
        <f t="shared" si="0"/>
        <v>74000</v>
      </c>
      <c r="AB20">
        <f>AB19+AC$12-20</f>
        <v>384</v>
      </c>
    </row>
    <row r="21" spans="15:30" x14ac:dyDescent="0.4">
      <c r="P21">
        <v>5</v>
      </c>
      <c r="Q21">
        <v>2009</v>
      </c>
      <c r="R21">
        <v>68000</v>
      </c>
      <c r="S21">
        <v>0</v>
      </c>
      <c r="T21">
        <v>6000</v>
      </c>
      <c r="U21">
        <v>0</v>
      </c>
      <c r="V21">
        <f t="shared" si="0"/>
        <v>74000</v>
      </c>
      <c r="AB21">
        <f t="shared" si="2"/>
        <v>428</v>
      </c>
    </row>
    <row r="22" spans="15:30" x14ac:dyDescent="0.4">
      <c r="P22">
        <v>6</v>
      </c>
      <c r="Q22">
        <v>2010</v>
      </c>
      <c r="R22">
        <v>68000</v>
      </c>
      <c r="S22">
        <v>0</v>
      </c>
      <c r="T22">
        <v>6000</v>
      </c>
      <c r="U22">
        <v>0</v>
      </c>
      <c r="V22">
        <f t="shared" si="0"/>
        <v>74000</v>
      </c>
      <c r="AB22">
        <f t="shared" si="2"/>
        <v>472</v>
      </c>
    </row>
    <row r="23" spans="15:30" x14ac:dyDescent="0.4">
      <c r="P23">
        <v>7</v>
      </c>
      <c r="Q23">
        <v>2011</v>
      </c>
      <c r="R23">
        <v>68000</v>
      </c>
      <c r="S23">
        <v>0</v>
      </c>
      <c r="T23">
        <v>6000</v>
      </c>
      <c r="U23">
        <v>0</v>
      </c>
      <c r="V23">
        <f t="shared" si="0"/>
        <v>74000</v>
      </c>
      <c r="AB23">
        <f t="shared" si="2"/>
        <v>516</v>
      </c>
    </row>
    <row r="24" spans="15:30" x14ac:dyDescent="0.4">
      <c r="P24">
        <v>8</v>
      </c>
      <c r="Q24">
        <v>2012</v>
      </c>
      <c r="R24">
        <v>68000</v>
      </c>
      <c r="S24">
        <v>0</v>
      </c>
      <c r="T24">
        <v>6000</v>
      </c>
      <c r="U24">
        <v>0</v>
      </c>
      <c r="V24">
        <f t="shared" si="0"/>
        <v>74000</v>
      </c>
      <c r="AB24">
        <f t="shared" si="2"/>
        <v>560</v>
      </c>
      <c r="AC24">
        <v>45</v>
      </c>
      <c r="AD24">
        <v>42</v>
      </c>
    </row>
    <row r="25" spans="15:30" x14ac:dyDescent="0.4">
      <c r="P25">
        <v>9</v>
      </c>
      <c r="Q25">
        <v>2101</v>
      </c>
      <c r="R25">
        <v>68000</v>
      </c>
      <c r="S25">
        <v>0</v>
      </c>
      <c r="T25">
        <v>6000</v>
      </c>
      <c r="U25">
        <v>0</v>
      </c>
      <c r="V25">
        <f t="shared" si="0"/>
        <v>74000</v>
      </c>
      <c r="AB25">
        <f>AB24+AC$24</f>
        <v>605</v>
      </c>
    </row>
    <row r="26" spans="15:30" x14ac:dyDescent="0.4">
      <c r="P26">
        <v>10</v>
      </c>
      <c r="Q26">
        <v>2102</v>
      </c>
      <c r="R26">
        <v>68000</v>
      </c>
      <c r="S26">
        <v>0</v>
      </c>
      <c r="T26">
        <v>6000</v>
      </c>
      <c r="U26">
        <v>0</v>
      </c>
      <c r="V26">
        <f t="shared" si="0"/>
        <v>74000</v>
      </c>
      <c r="AB26">
        <f t="shared" ref="AB26:AB36" si="3">AB25+AC$24</f>
        <v>650</v>
      </c>
    </row>
    <row r="27" spans="15:30" x14ac:dyDescent="0.4">
      <c r="P27">
        <v>11</v>
      </c>
      <c r="Q27">
        <v>2103</v>
      </c>
      <c r="R27">
        <v>68000</v>
      </c>
      <c r="S27">
        <v>0</v>
      </c>
      <c r="T27">
        <v>6000</v>
      </c>
      <c r="U27">
        <v>0</v>
      </c>
      <c r="V27">
        <f t="shared" si="0"/>
        <v>74000</v>
      </c>
      <c r="AB27">
        <f t="shared" si="3"/>
        <v>695</v>
      </c>
    </row>
    <row r="28" spans="15:30" x14ac:dyDescent="0.4">
      <c r="O28">
        <f>O11/23</f>
        <v>6564.478260869565</v>
      </c>
      <c r="P28">
        <v>12</v>
      </c>
      <c r="Q28">
        <v>2104</v>
      </c>
      <c r="R28">
        <v>68000</v>
      </c>
      <c r="S28">
        <v>0</v>
      </c>
      <c r="T28">
        <v>6000</v>
      </c>
      <c r="U28">
        <v>0</v>
      </c>
      <c r="V28">
        <f t="shared" si="0"/>
        <v>74000</v>
      </c>
      <c r="W28">
        <f>SUM(V6:V28)</f>
        <v>1940743</v>
      </c>
      <c r="X28">
        <f>W28/23</f>
        <v>84380.130434782608</v>
      </c>
      <c r="Y28">
        <f>55000*23</f>
        <v>1265000</v>
      </c>
      <c r="Z28">
        <f>W28-Y28</f>
        <v>675743</v>
      </c>
      <c r="AA28">
        <f>X28/55000</f>
        <v>1.5341841897233202</v>
      </c>
      <c r="AB28">
        <f t="shared" si="3"/>
        <v>740</v>
      </c>
    </row>
    <row r="29" spans="15:30" x14ac:dyDescent="0.4">
      <c r="P29">
        <v>1</v>
      </c>
      <c r="Q29">
        <v>2105</v>
      </c>
      <c r="R29">
        <v>68000</v>
      </c>
      <c r="S29">
        <v>0</v>
      </c>
      <c r="T29">
        <v>6000</v>
      </c>
      <c r="U29">
        <v>0</v>
      </c>
      <c r="V29">
        <f t="shared" si="0"/>
        <v>74000</v>
      </c>
      <c r="AB29">
        <f t="shared" si="3"/>
        <v>785</v>
      </c>
    </row>
    <row r="30" spans="15:30" x14ac:dyDescent="0.4">
      <c r="P30">
        <v>2</v>
      </c>
      <c r="Q30">
        <v>2106</v>
      </c>
      <c r="R30">
        <v>68000</v>
      </c>
      <c r="S30">
        <v>0</v>
      </c>
      <c r="T30">
        <v>6000</v>
      </c>
      <c r="U30">
        <v>0</v>
      </c>
      <c r="V30">
        <f t="shared" si="0"/>
        <v>74000</v>
      </c>
      <c r="AB30">
        <f t="shared" si="3"/>
        <v>830</v>
      </c>
    </row>
    <row r="31" spans="15:30" x14ac:dyDescent="0.4">
      <c r="P31">
        <v>3</v>
      </c>
      <c r="Q31">
        <v>2107</v>
      </c>
      <c r="R31">
        <v>68000</v>
      </c>
      <c r="S31">
        <v>0</v>
      </c>
      <c r="T31">
        <v>6000</v>
      </c>
      <c r="U31">
        <v>0</v>
      </c>
      <c r="V31">
        <f t="shared" si="0"/>
        <v>74000</v>
      </c>
      <c r="AB31">
        <f t="shared" si="3"/>
        <v>875</v>
      </c>
    </row>
    <row r="32" spans="15:30" x14ac:dyDescent="0.4">
      <c r="P32">
        <v>4</v>
      </c>
      <c r="Q32">
        <v>2108</v>
      </c>
      <c r="R32">
        <v>68000</v>
      </c>
      <c r="S32">
        <v>0</v>
      </c>
      <c r="T32">
        <v>6000</v>
      </c>
      <c r="U32">
        <v>0</v>
      </c>
      <c r="V32">
        <f t="shared" si="0"/>
        <v>74000</v>
      </c>
      <c r="AB32">
        <f>AB31+AC$24-20</f>
        <v>900</v>
      </c>
    </row>
    <row r="33" spans="15:30" x14ac:dyDescent="0.4">
      <c r="P33">
        <v>5</v>
      </c>
      <c r="Q33">
        <v>2109</v>
      </c>
      <c r="R33">
        <v>68000</v>
      </c>
      <c r="S33">
        <v>0</v>
      </c>
      <c r="T33">
        <v>6000</v>
      </c>
      <c r="U33">
        <v>0</v>
      </c>
      <c r="V33">
        <f t="shared" si="0"/>
        <v>74000</v>
      </c>
      <c r="AB33">
        <f t="shared" si="3"/>
        <v>945</v>
      </c>
    </row>
    <row r="34" spans="15:30" x14ac:dyDescent="0.4">
      <c r="P34">
        <v>6</v>
      </c>
      <c r="Q34">
        <v>2110</v>
      </c>
      <c r="R34">
        <v>68000</v>
      </c>
      <c r="S34">
        <v>0</v>
      </c>
      <c r="T34">
        <v>6000</v>
      </c>
      <c r="U34">
        <v>0</v>
      </c>
      <c r="V34">
        <f t="shared" si="0"/>
        <v>74000</v>
      </c>
      <c r="AB34">
        <f t="shared" si="3"/>
        <v>990</v>
      </c>
    </row>
    <row r="35" spans="15:30" x14ac:dyDescent="0.4">
      <c r="P35">
        <v>7</v>
      </c>
      <c r="Q35">
        <v>2111</v>
      </c>
      <c r="R35">
        <v>68000</v>
      </c>
      <c r="S35">
        <v>0</v>
      </c>
      <c r="T35">
        <v>6000</v>
      </c>
      <c r="U35">
        <v>0</v>
      </c>
      <c r="V35">
        <f t="shared" si="0"/>
        <v>74000</v>
      </c>
      <c r="AB35">
        <f t="shared" si="3"/>
        <v>1035</v>
      </c>
    </row>
    <row r="36" spans="15:30" x14ac:dyDescent="0.4">
      <c r="P36">
        <v>8</v>
      </c>
      <c r="Q36">
        <v>2112</v>
      </c>
      <c r="R36">
        <v>68000</v>
      </c>
      <c r="S36">
        <v>0</v>
      </c>
      <c r="T36">
        <v>6000</v>
      </c>
      <c r="U36">
        <v>0</v>
      </c>
      <c r="V36">
        <f t="shared" si="0"/>
        <v>74000</v>
      </c>
      <c r="AB36">
        <f t="shared" si="3"/>
        <v>1080</v>
      </c>
      <c r="AD36">
        <v>43</v>
      </c>
    </row>
    <row r="37" spans="15:30" x14ac:dyDescent="0.4">
      <c r="P37">
        <v>9</v>
      </c>
      <c r="Q37">
        <v>2201</v>
      </c>
      <c r="R37">
        <v>68000</v>
      </c>
      <c r="S37">
        <v>0</v>
      </c>
      <c r="T37">
        <v>6000</v>
      </c>
      <c r="U37">
        <v>0</v>
      </c>
      <c r="V37">
        <f t="shared" si="0"/>
        <v>74000</v>
      </c>
      <c r="AB37">
        <f>AB36+AC$37</f>
        <v>1126</v>
      </c>
      <c r="AC37">
        <v>46</v>
      </c>
    </row>
    <row r="38" spans="15:30" x14ac:dyDescent="0.4">
      <c r="P38">
        <v>10</v>
      </c>
      <c r="Q38">
        <v>2202</v>
      </c>
      <c r="R38">
        <v>68000</v>
      </c>
      <c r="S38">
        <v>0</v>
      </c>
      <c r="T38">
        <v>6000</v>
      </c>
      <c r="U38">
        <v>0</v>
      </c>
      <c r="V38">
        <f t="shared" ref="V38:V69" si="4">SUM(R38:U38)</f>
        <v>74000</v>
      </c>
      <c r="AB38">
        <f t="shared" ref="AB38:AB101" si="5">AB37+AC$37</f>
        <v>1172</v>
      </c>
    </row>
    <row r="39" spans="15:30" x14ac:dyDescent="0.4">
      <c r="P39">
        <v>11</v>
      </c>
      <c r="Q39">
        <v>2203</v>
      </c>
      <c r="R39">
        <v>68000</v>
      </c>
      <c r="S39">
        <v>0</v>
      </c>
      <c r="T39">
        <v>6000</v>
      </c>
      <c r="U39">
        <v>0</v>
      </c>
      <c r="V39">
        <f t="shared" si="4"/>
        <v>74000</v>
      </c>
      <c r="AB39">
        <f t="shared" si="5"/>
        <v>1218</v>
      </c>
    </row>
    <row r="40" spans="15:30" x14ac:dyDescent="0.4">
      <c r="O40">
        <f>O11/35</f>
        <v>4313.8</v>
      </c>
      <c r="P40">
        <v>12</v>
      </c>
      <c r="Q40">
        <v>2204</v>
      </c>
      <c r="R40">
        <v>68000</v>
      </c>
      <c r="S40">
        <v>0</v>
      </c>
      <c r="T40">
        <v>6000</v>
      </c>
      <c r="U40">
        <v>0</v>
      </c>
      <c r="V40">
        <f t="shared" si="4"/>
        <v>74000</v>
      </c>
      <c r="W40">
        <f>SUM(V6:V40)</f>
        <v>2828743</v>
      </c>
      <c r="X40">
        <f>W40/35</f>
        <v>80821.228571428568</v>
      </c>
      <c r="Y40">
        <f>55000*35</f>
        <v>1925000</v>
      </c>
      <c r="Z40">
        <f>W40-Y40</f>
        <v>903743</v>
      </c>
      <c r="AA40">
        <f>X40/55000</f>
        <v>1.469476883116883</v>
      </c>
      <c r="AB40">
        <f t="shared" si="5"/>
        <v>1264</v>
      </c>
    </row>
    <row r="41" spans="15:30" x14ac:dyDescent="0.4">
      <c r="P41">
        <v>1</v>
      </c>
      <c r="Q41">
        <v>2205</v>
      </c>
      <c r="R41">
        <v>68000</v>
      </c>
      <c r="S41">
        <v>0</v>
      </c>
      <c r="T41">
        <v>6000</v>
      </c>
      <c r="U41">
        <f>R41*1.08</f>
        <v>73440</v>
      </c>
      <c r="V41">
        <f t="shared" si="4"/>
        <v>147440</v>
      </c>
      <c r="AB41">
        <f t="shared" si="5"/>
        <v>1310</v>
      </c>
    </row>
    <row r="42" spans="15:30" x14ac:dyDescent="0.4">
      <c r="P42">
        <v>2</v>
      </c>
      <c r="Q42">
        <v>2206</v>
      </c>
      <c r="R42">
        <v>68000</v>
      </c>
      <c r="S42">
        <v>0</v>
      </c>
      <c r="T42">
        <v>6000</v>
      </c>
      <c r="U42">
        <v>0</v>
      </c>
      <c r="V42">
        <f t="shared" si="4"/>
        <v>74000</v>
      </c>
      <c r="AB42">
        <f t="shared" si="5"/>
        <v>1356</v>
      </c>
    </row>
    <row r="43" spans="15:30" x14ac:dyDescent="0.4">
      <c r="P43">
        <v>3</v>
      </c>
      <c r="Q43">
        <v>2207</v>
      </c>
      <c r="R43">
        <v>68000</v>
      </c>
      <c r="S43">
        <v>0</v>
      </c>
      <c r="T43">
        <v>6000</v>
      </c>
      <c r="U43">
        <v>0</v>
      </c>
      <c r="V43">
        <f t="shared" si="4"/>
        <v>74000</v>
      </c>
      <c r="AB43">
        <f>AB42+AC$37-20</f>
        <v>1382</v>
      </c>
    </row>
    <row r="44" spans="15:30" x14ac:dyDescent="0.4">
      <c r="P44">
        <v>4</v>
      </c>
      <c r="Q44">
        <v>2208</v>
      </c>
      <c r="R44">
        <v>68000</v>
      </c>
      <c r="S44">
        <v>0</v>
      </c>
      <c r="T44">
        <v>6000</v>
      </c>
      <c r="U44">
        <v>0</v>
      </c>
      <c r="V44">
        <f t="shared" si="4"/>
        <v>74000</v>
      </c>
      <c r="AB44">
        <f t="shared" si="5"/>
        <v>1428</v>
      </c>
    </row>
    <row r="45" spans="15:30" x14ac:dyDescent="0.4">
      <c r="P45">
        <v>5</v>
      </c>
      <c r="Q45">
        <v>2209</v>
      </c>
      <c r="R45">
        <v>68000</v>
      </c>
      <c r="S45">
        <v>0</v>
      </c>
      <c r="T45">
        <v>6000</v>
      </c>
      <c r="U45">
        <v>0</v>
      </c>
      <c r="V45">
        <f t="shared" si="4"/>
        <v>74000</v>
      </c>
      <c r="AB45">
        <f t="shared" si="5"/>
        <v>1474</v>
      </c>
    </row>
    <row r="46" spans="15:30" x14ac:dyDescent="0.4">
      <c r="P46">
        <v>6</v>
      </c>
      <c r="Q46">
        <v>2210</v>
      </c>
      <c r="R46">
        <v>68000</v>
      </c>
      <c r="S46">
        <v>0</v>
      </c>
      <c r="T46">
        <v>6000</v>
      </c>
      <c r="U46">
        <v>0</v>
      </c>
      <c r="V46">
        <f t="shared" si="4"/>
        <v>74000</v>
      </c>
      <c r="AB46">
        <f t="shared" si="5"/>
        <v>1520</v>
      </c>
    </row>
    <row r="47" spans="15:30" x14ac:dyDescent="0.4">
      <c r="P47">
        <v>7</v>
      </c>
      <c r="Q47">
        <v>2211</v>
      </c>
      <c r="R47">
        <v>68000</v>
      </c>
      <c r="S47">
        <v>0</v>
      </c>
      <c r="T47">
        <v>6000</v>
      </c>
      <c r="U47">
        <v>0</v>
      </c>
      <c r="V47">
        <f t="shared" si="4"/>
        <v>74000</v>
      </c>
      <c r="AB47">
        <f t="shared" si="5"/>
        <v>1566</v>
      </c>
    </row>
    <row r="48" spans="15:30" x14ac:dyDescent="0.4">
      <c r="P48">
        <v>8</v>
      </c>
      <c r="Q48">
        <v>2212</v>
      </c>
      <c r="R48">
        <v>68000</v>
      </c>
      <c r="S48">
        <v>0</v>
      </c>
      <c r="T48">
        <v>6000</v>
      </c>
      <c r="U48">
        <v>0</v>
      </c>
      <c r="V48">
        <f t="shared" si="4"/>
        <v>74000</v>
      </c>
      <c r="AB48">
        <f t="shared" si="5"/>
        <v>1612</v>
      </c>
      <c r="AD48">
        <v>44</v>
      </c>
    </row>
    <row r="49" spans="15:30" x14ac:dyDescent="0.4">
      <c r="P49">
        <v>9</v>
      </c>
      <c r="Q49">
        <v>2301</v>
      </c>
      <c r="R49">
        <v>68000</v>
      </c>
      <c r="S49">
        <v>0</v>
      </c>
      <c r="T49">
        <v>6000</v>
      </c>
      <c r="U49">
        <v>0</v>
      </c>
      <c r="V49">
        <f t="shared" si="4"/>
        <v>74000</v>
      </c>
      <c r="AB49">
        <f t="shared" si="5"/>
        <v>1658</v>
      </c>
    </row>
    <row r="50" spans="15:30" x14ac:dyDescent="0.4">
      <c r="P50">
        <v>10</v>
      </c>
      <c r="Q50">
        <v>2302</v>
      </c>
      <c r="R50">
        <v>68000</v>
      </c>
      <c r="S50">
        <v>0</v>
      </c>
      <c r="T50">
        <v>6000</v>
      </c>
      <c r="U50">
        <v>0</v>
      </c>
      <c r="V50">
        <f t="shared" si="4"/>
        <v>74000</v>
      </c>
      <c r="AB50">
        <f t="shared" si="5"/>
        <v>1704</v>
      </c>
    </row>
    <row r="51" spans="15:30" x14ac:dyDescent="0.4">
      <c r="P51">
        <v>11</v>
      </c>
      <c r="Q51">
        <v>2303</v>
      </c>
      <c r="R51">
        <v>68000</v>
      </c>
      <c r="S51">
        <v>0</v>
      </c>
      <c r="T51">
        <v>6000</v>
      </c>
      <c r="U51">
        <v>0</v>
      </c>
      <c r="V51">
        <f t="shared" si="4"/>
        <v>74000</v>
      </c>
      <c r="AB51">
        <f t="shared" si="5"/>
        <v>1750</v>
      </c>
    </row>
    <row r="52" spans="15:30" x14ac:dyDescent="0.4">
      <c r="O52">
        <f>O11/47</f>
        <v>3212.4042553191489</v>
      </c>
      <c r="P52">
        <v>12</v>
      </c>
      <c r="Q52">
        <v>2304</v>
      </c>
      <c r="R52">
        <v>68000</v>
      </c>
      <c r="S52">
        <v>0</v>
      </c>
      <c r="T52">
        <v>6000</v>
      </c>
      <c r="U52">
        <v>0</v>
      </c>
      <c r="V52">
        <f t="shared" si="4"/>
        <v>74000</v>
      </c>
      <c r="W52">
        <f>SUM(V6:V52)</f>
        <v>3790183</v>
      </c>
      <c r="X52">
        <f>W52/47</f>
        <v>80642.191489361707</v>
      </c>
      <c r="Y52">
        <f>55000*47</f>
        <v>2585000</v>
      </c>
      <c r="Z52">
        <f>W52-Y52</f>
        <v>1205183</v>
      </c>
      <c r="AA52">
        <f>X52/55000</f>
        <v>1.4662216634429401</v>
      </c>
      <c r="AB52">
        <f t="shared" si="5"/>
        <v>1796</v>
      </c>
    </row>
    <row r="53" spans="15:30" x14ac:dyDescent="0.4">
      <c r="P53">
        <v>1</v>
      </c>
      <c r="Q53" s="1">
        <v>2305</v>
      </c>
      <c r="R53">
        <v>68000</v>
      </c>
      <c r="S53">
        <v>0</v>
      </c>
      <c r="T53">
        <v>6000</v>
      </c>
      <c r="U53">
        <v>0</v>
      </c>
      <c r="V53">
        <f t="shared" si="4"/>
        <v>74000</v>
      </c>
      <c r="AB53">
        <f t="shared" si="5"/>
        <v>1842</v>
      </c>
    </row>
    <row r="54" spans="15:30" x14ac:dyDescent="0.4">
      <c r="P54">
        <v>2</v>
      </c>
      <c r="Q54">
        <v>2306</v>
      </c>
      <c r="R54">
        <v>68000</v>
      </c>
      <c r="S54">
        <v>0</v>
      </c>
      <c r="T54">
        <v>6000</v>
      </c>
      <c r="U54">
        <v>0</v>
      </c>
      <c r="V54">
        <f t="shared" si="4"/>
        <v>74000</v>
      </c>
      <c r="AB54">
        <f t="shared" si="5"/>
        <v>1888</v>
      </c>
    </row>
    <row r="55" spans="15:30" x14ac:dyDescent="0.4">
      <c r="P55">
        <v>3</v>
      </c>
      <c r="Q55">
        <v>2307</v>
      </c>
      <c r="R55">
        <v>68000</v>
      </c>
      <c r="S55">
        <v>0</v>
      </c>
      <c r="T55">
        <v>6000</v>
      </c>
      <c r="U55">
        <v>0</v>
      </c>
      <c r="V55">
        <f t="shared" si="4"/>
        <v>74000</v>
      </c>
      <c r="AB55">
        <f t="shared" si="5"/>
        <v>1934</v>
      </c>
    </row>
    <row r="56" spans="15:30" x14ac:dyDescent="0.4">
      <c r="P56">
        <v>4</v>
      </c>
      <c r="Q56">
        <v>2308</v>
      </c>
      <c r="R56">
        <v>68000</v>
      </c>
      <c r="S56">
        <v>0</v>
      </c>
      <c r="T56">
        <v>6000</v>
      </c>
      <c r="U56">
        <v>0</v>
      </c>
      <c r="V56">
        <f t="shared" si="4"/>
        <v>74000</v>
      </c>
      <c r="AB56">
        <f>AB55+AC$37-20</f>
        <v>1960</v>
      </c>
    </row>
    <row r="57" spans="15:30" x14ac:dyDescent="0.4">
      <c r="P57">
        <v>5</v>
      </c>
      <c r="Q57">
        <v>2309</v>
      </c>
      <c r="R57">
        <v>68000</v>
      </c>
      <c r="S57">
        <v>0</v>
      </c>
      <c r="T57">
        <v>6000</v>
      </c>
      <c r="U57">
        <v>0</v>
      </c>
      <c r="V57">
        <f t="shared" si="4"/>
        <v>74000</v>
      </c>
      <c r="AB57">
        <f t="shared" si="5"/>
        <v>2006</v>
      </c>
    </row>
    <row r="58" spans="15:30" x14ac:dyDescent="0.4">
      <c r="P58">
        <v>6</v>
      </c>
      <c r="Q58">
        <v>2310</v>
      </c>
      <c r="R58">
        <v>68000</v>
      </c>
      <c r="S58">
        <v>0</v>
      </c>
      <c r="T58">
        <v>6000</v>
      </c>
      <c r="U58">
        <v>0</v>
      </c>
      <c r="V58">
        <f t="shared" si="4"/>
        <v>74000</v>
      </c>
      <c r="AB58">
        <f t="shared" si="5"/>
        <v>2052</v>
      </c>
    </row>
    <row r="59" spans="15:30" x14ac:dyDescent="0.4">
      <c r="P59">
        <v>7</v>
      </c>
      <c r="Q59">
        <v>2311</v>
      </c>
      <c r="R59">
        <v>68000</v>
      </c>
      <c r="S59">
        <v>0</v>
      </c>
      <c r="T59">
        <v>6000</v>
      </c>
      <c r="U59">
        <v>0</v>
      </c>
      <c r="V59">
        <f t="shared" si="4"/>
        <v>74000</v>
      </c>
      <c r="AB59">
        <f t="shared" si="5"/>
        <v>2098</v>
      </c>
    </row>
    <row r="60" spans="15:30" x14ac:dyDescent="0.4">
      <c r="P60">
        <v>8</v>
      </c>
      <c r="Q60">
        <v>2312</v>
      </c>
      <c r="R60">
        <v>68000</v>
      </c>
      <c r="S60">
        <v>0</v>
      </c>
      <c r="T60">
        <v>6000</v>
      </c>
      <c r="U60">
        <v>0</v>
      </c>
      <c r="V60">
        <f t="shared" si="4"/>
        <v>74000</v>
      </c>
      <c r="AB60">
        <f t="shared" si="5"/>
        <v>2144</v>
      </c>
      <c r="AD60">
        <v>45</v>
      </c>
    </row>
    <row r="61" spans="15:30" x14ac:dyDescent="0.4">
      <c r="P61">
        <v>9</v>
      </c>
      <c r="Q61">
        <v>2401</v>
      </c>
      <c r="R61">
        <v>68000</v>
      </c>
      <c r="S61">
        <v>0</v>
      </c>
      <c r="T61">
        <v>6000</v>
      </c>
      <c r="U61">
        <v>0</v>
      </c>
      <c r="V61">
        <f t="shared" si="4"/>
        <v>74000</v>
      </c>
      <c r="AB61">
        <f t="shared" si="5"/>
        <v>2190</v>
      </c>
    </row>
    <row r="62" spans="15:30" x14ac:dyDescent="0.4">
      <c r="P62">
        <v>10</v>
      </c>
      <c r="Q62">
        <v>2402</v>
      </c>
      <c r="R62">
        <v>68000</v>
      </c>
      <c r="S62">
        <v>0</v>
      </c>
      <c r="T62">
        <v>6000</v>
      </c>
      <c r="U62">
        <v>0</v>
      </c>
      <c r="V62">
        <f t="shared" si="4"/>
        <v>74000</v>
      </c>
      <c r="AB62">
        <f t="shared" si="5"/>
        <v>2236</v>
      </c>
    </row>
    <row r="63" spans="15:30" x14ac:dyDescent="0.4">
      <c r="P63">
        <v>11</v>
      </c>
      <c r="Q63">
        <v>2403</v>
      </c>
      <c r="R63">
        <v>68000</v>
      </c>
      <c r="S63">
        <v>0</v>
      </c>
      <c r="T63">
        <v>6000</v>
      </c>
      <c r="U63">
        <v>0</v>
      </c>
      <c r="V63">
        <f t="shared" si="4"/>
        <v>74000</v>
      </c>
      <c r="AB63">
        <f t="shared" si="5"/>
        <v>2282</v>
      </c>
    </row>
    <row r="64" spans="15:30" x14ac:dyDescent="0.4">
      <c r="O64">
        <f>O11/59</f>
        <v>2559.0338983050847</v>
      </c>
      <c r="P64">
        <v>12</v>
      </c>
      <c r="Q64">
        <v>2404</v>
      </c>
      <c r="R64">
        <v>68000</v>
      </c>
      <c r="S64">
        <v>0</v>
      </c>
      <c r="T64">
        <v>6000</v>
      </c>
      <c r="U64">
        <v>0</v>
      </c>
      <c r="V64">
        <f t="shared" si="4"/>
        <v>74000</v>
      </c>
      <c r="W64">
        <f>SUM(V6:V64)</f>
        <v>4678183</v>
      </c>
      <c r="X64">
        <f>W64/59</f>
        <v>79291.237288135599</v>
      </c>
      <c r="Y64">
        <f>55000*59</f>
        <v>3245000</v>
      </c>
      <c r="Z64">
        <f>W64-Y64</f>
        <v>1433183</v>
      </c>
      <c r="AA64">
        <f>X64/55000</f>
        <v>1.4416588597842837</v>
      </c>
      <c r="AB64">
        <f t="shared" si="5"/>
        <v>2328</v>
      </c>
    </row>
    <row r="65" spans="15:30" x14ac:dyDescent="0.4">
      <c r="P65">
        <v>1</v>
      </c>
      <c r="Q65">
        <v>2405</v>
      </c>
      <c r="R65">
        <v>68000</v>
      </c>
      <c r="S65">
        <v>0</v>
      </c>
      <c r="T65">
        <v>6000</v>
      </c>
      <c r="U65">
        <f>R65*1.08</f>
        <v>73440</v>
      </c>
      <c r="V65">
        <f t="shared" si="4"/>
        <v>147440</v>
      </c>
      <c r="AB65">
        <f t="shared" si="5"/>
        <v>2374</v>
      </c>
    </row>
    <row r="66" spans="15:30" x14ac:dyDescent="0.4">
      <c r="P66">
        <v>2</v>
      </c>
      <c r="Q66">
        <v>2406</v>
      </c>
      <c r="R66">
        <v>68000</v>
      </c>
      <c r="S66">
        <v>0</v>
      </c>
      <c r="T66">
        <v>6000</v>
      </c>
      <c r="U66">
        <v>0</v>
      </c>
      <c r="V66">
        <f t="shared" si="4"/>
        <v>74000</v>
      </c>
      <c r="AB66">
        <f t="shared" si="5"/>
        <v>2420</v>
      </c>
    </row>
    <row r="67" spans="15:30" x14ac:dyDescent="0.4">
      <c r="P67">
        <v>3</v>
      </c>
      <c r="Q67">
        <v>2407</v>
      </c>
      <c r="R67">
        <v>68000</v>
      </c>
      <c r="S67">
        <v>0</v>
      </c>
      <c r="T67">
        <v>6000</v>
      </c>
      <c r="U67">
        <v>0</v>
      </c>
      <c r="V67">
        <f t="shared" si="4"/>
        <v>74000</v>
      </c>
      <c r="AB67">
        <f t="shared" si="5"/>
        <v>2466</v>
      </c>
    </row>
    <row r="68" spans="15:30" x14ac:dyDescent="0.4">
      <c r="P68">
        <v>4</v>
      </c>
      <c r="Q68">
        <v>2408</v>
      </c>
      <c r="R68">
        <v>68000</v>
      </c>
      <c r="S68">
        <v>0</v>
      </c>
      <c r="T68">
        <v>6000</v>
      </c>
      <c r="U68">
        <v>0</v>
      </c>
      <c r="V68">
        <f t="shared" si="4"/>
        <v>74000</v>
      </c>
      <c r="AB68">
        <f>AB67+AC$37-20</f>
        <v>2492</v>
      </c>
    </row>
    <row r="69" spans="15:30" x14ac:dyDescent="0.4">
      <c r="P69">
        <v>5</v>
      </c>
      <c r="Q69">
        <v>2409</v>
      </c>
      <c r="R69">
        <v>68000</v>
      </c>
      <c r="S69">
        <v>0</v>
      </c>
      <c r="T69">
        <v>6000</v>
      </c>
      <c r="U69">
        <v>0</v>
      </c>
      <c r="V69">
        <f t="shared" si="4"/>
        <v>74000</v>
      </c>
      <c r="AB69">
        <f t="shared" si="5"/>
        <v>2538</v>
      </c>
    </row>
    <row r="70" spans="15:30" x14ac:dyDescent="0.4">
      <c r="P70">
        <v>6</v>
      </c>
      <c r="Q70">
        <v>2410</v>
      </c>
      <c r="R70">
        <v>68000</v>
      </c>
      <c r="S70">
        <v>0</v>
      </c>
      <c r="T70">
        <v>6000</v>
      </c>
      <c r="U70">
        <v>0</v>
      </c>
      <c r="V70">
        <f t="shared" ref="V70:V88" si="6">SUM(R70:U70)</f>
        <v>74000</v>
      </c>
      <c r="AB70">
        <f t="shared" si="5"/>
        <v>2584</v>
      </c>
    </row>
    <row r="71" spans="15:30" x14ac:dyDescent="0.4">
      <c r="P71">
        <v>7</v>
      </c>
      <c r="Q71">
        <v>2411</v>
      </c>
      <c r="R71">
        <v>68000</v>
      </c>
      <c r="S71">
        <v>0</v>
      </c>
      <c r="T71">
        <v>6000</v>
      </c>
      <c r="U71">
        <v>0</v>
      </c>
      <c r="V71">
        <f t="shared" si="6"/>
        <v>74000</v>
      </c>
      <c r="AB71">
        <f t="shared" si="5"/>
        <v>2630</v>
      </c>
    </row>
    <row r="72" spans="15:30" x14ac:dyDescent="0.4">
      <c r="P72">
        <v>8</v>
      </c>
      <c r="Q72">
        <v>2412</v>
      </c>
      <c r="R72">
        <v>68000</v>
      </c>
      <c r="S72">
        <v>0</v>
      </c>
      <c r="T72">
        <v>6000</v>
      </c>
      <c r="U72">
        <v>0</v>
      </c>
      <c r="V72">
        <f t="shared" si="6"/>
        <v>74000</v>
      </c>
      <c r="AB72">
        <f t="shared" si="5"/>
        <v>2676</v>
      </c>
      <c r="AD72">
        <v>46</v>
      </c>
    </row>
    <row r="73" spans="15:30" x14ac:dyDescent="0.4">
      <c r="P73">
        <v>9</v>
      </c>
      <c r="Q73">
        <v>2501</v>
      </c>
      <c r="R73">
        <v>68000</v>
      </c>
      <c r="S73">
        <v>0</v>
      </c>
      <c r="T73">
        <v>6000</v>
      </c>
      <c r="U73">
        <v>0</v>
      </c>
      <c r="V73">
        <f t="shared" si="6"/>
        <v>74000</v>
      </c>
      <c r="AB73">
        <f t="shared" si="5"/>
        <v>2722</v>
      </c>
    </row>
    <row r="74" spans="15:30" x14ac:dyDescent="0.4">
      <c r="P74">
        <v>10</v>
      </c>
      <c r="Q74">
        <v>2502</v>
      </c>
      <c r="R74">
        <v>68000</v>
      </c>
      <c r="S74">
        <v>0</v>
      </c>
      <c r="T74">
        <v>6000</v>
      </c>
      <c r="U74">
        <v>0</v>
      </c>
      <c r="V74">
        <f t="shared" si="6"/>
        <v>74000</v>
      </c>
      <c r="AB74">
        <f t="shared" si="5"/>
        <v>2768</v>
      </c>
    </row>
    <row r="75" spans="15:30" x14ac:dyDescent="0.4">
      <c r="P75">
        <v>11</v>
      </c>
      <c r="Q75">
        <v>2503</v>
      </c>
      <c r="R75">
        <v>68000</v>
      </c>
      <c r="S75">
        <v>0</v>
      </c>
      <c r="T75">
        <v>6000</v>
      </c>
      <c r="U75">
        <v>0</v>
      </c>
      <c r="V75">
        <f t="shared" si="6"/>
        <v>74000</v>
      </c>
      <c r="AB75">
        <f t="shared" si="5"/>
        <v>2814</v>
      </c>
    </row>
    <row r="76" spans="15:30" x14ac:dyDescent="0.4">
      <c r="O76">
        <f>O11/71</f>
        <v>2126.5211267605632</v>
      </c>
      <c r="P76">
        <v>12</v>
      </c>
      <c r="Q76">
        <v>2504</v>
      </c>
      <c r="R76">
        <v>68000</v>
      </c>
      <c r="S76">
        <v>0</v>
      </c>
      <c r="T76">
        <v>6000</v>
      </c>
      <c r="U76">
        <v>0</v>
      </c>
      <c r="V76">
        <f t="shared" si="6"/>
        <v>74000</v>
      </c>
      <c r="W76">
        <f>SUM(V6:V76)</f>
        <v>5639623</v>
      </c>
      <c r="X76">
        <f>W76/71</f>
        <v>79431.309859154935</v>
      </c>
      <c r="AA76">
        <f>X76/55000</f>
        <v>1.4442056338028171</v>
      </c>
      <c r="AB76">
        <f t="shared" si="5"/>
        <v>2860</v>
      </c>
    </row>
    <row r="77" spans="15:30" x14ac:dyDescent="0.4">
      <c r="P77">
        <v>1</v>
      </c>
      <c r="Q77">
        <v>2505</v>
      </c>
      <c r="R77">
        <v>68000</v>
      </c>
      <c r="S77">
        <v>0</v>
      </c>
      <c r="T77">
        <v>6000</v>
      </c>
      <c r="U77">
        <v>0</v>
      </c>
      <c r="V77">
        <f t="shared" si="6"/>
        <v>74000</v>
      </c>
      <c r="AB77">
        <f t="shared" si="5"/>
        <v>2906</v>
      </c>
    </row>
    <row r="78" spans="15:30" x14ac:dyDescent="0.4">
      <c r="P78">
        <v>2</v>
      </c>
      <c r="Q78">
        <v>2506</v>
      </c>
      <c r="R78">
        <v>68000</v>
      </c>
      <c r="S78">
        <v>0</v>
      </c>
      <c r="T78">
        <v>6000</v>
      </c>
      <c r="U78">
        <v>0</v>
      </c>
      <c r="V78">
        <f t="shared" si="6"/>
        <v>74000</v>
      </c>
      <c r="AB78">
        <f t="shared" si="5"/>
        <v>2952</v>
      </c>
    </row>
    <row r="79" spans="15:30" x14ac:dyDescent="0.4">
      <c r="P79">
        <v>3</v>
      </c>
      <c r="Q79">
        <v>2507</v>
      </c>
      <c r="R79">
        <v>68000</v>
      </c>
      <c r="S79">
        <v>0</v>
      </c>
      <c r="T79">
        <v>6000</v>
      </c>
      <c r="U79">
        <v>0</v>
      </c>
      <c r="V79">
        <f t="shared" si="6"/>
        <v>74000</v>
      </c>
      <c r="AB79">
        <f>AB78+AC$37-20</f>
        <v>2978</v>
      </c>
    </row>
    <row r="80" spans="15:30" x14ac:dyDescent="0.4">
      <c r="P80">
        <v>4</v>
      </c>
      <c r="Q80">
        <v>2508</v>
      </c>
      <c r="R80">
        <v>68000</v>
      </c>
      <c r="S80">
        <v>0</v>
      </c>
      <c r="T80">
        <v>6000</v>
      </c>
      <c r="U80">
        <v>0</v>
      </c>
      <c r="V80">
        <f t="shared" si="6"/>
        <v>74000</v>
      </c>
      <c r="AB80">
        <f t="shared" si="5"/>
        <v>3024</v>
      </c>
    </row>
    <row r="81" spans="15:30" x14ac:dyDescent="0.4">
      <c r="P81">
        <v>5</v>
      </c>
      <c r="Q81">
        <v>2509</v>
      </c>
      <c r="R81">
        <v>68000</v>
      </c>
      <c r="S81">
        <v>0</v>
      </c>
      <c r="T81">
        <v>6000</v>
      </c>
      <c r="U81">
        <v>0</v>
      </c>
      <c r="V81">
        <f t="shared" si="6"/>
        <v>74000</v>
      </c>
      <c r="AB81">
        <f t="shared" si="5"/>
        <v>3070</v>
      </c>
    </row>
    <row r="82" spans="15:30" x14ac:dyDescent="0.4">
      <c r="P82">
        <v>6</v>
      </c>
      <c r="Q82">
        <v>2510</v>
      </c>
      <c r="R82">
        <v>68000</v>
      </c>
      <c r="S82">
        <v>0</v>
      </c>
      <c r="T82">
        <v>6000</v>
      </c>
      <c r="U82">
        <v>0</v>
      </c>
      <c r="V82">
        <f t="shared" si="6"/>
        <v>74000</v>
      </c>
      <c r="AB82">
        <f t="shared" si="5"/>
        <v>3116</v>
      </c>
    </row>
    <row r="83" spans="15:30" x14ac:dyDescent="0.4">
      <c r="P83">
        <v>7</v>
      </c>
      <c r="Q83">
        <v>2511</v>
      </c>
      <c r="R83">
        <v>68000</v>
      </c>
      <c r="S83">
        <v>0</v>
      </c>
      <c r="T83">
        <v>6000</v>
      </c>
      <c r="U83">
        <v>0</v>
      </c>
      <c r="V83">
        <f t="shared" si="6"/>
        <v>74000</v>
      </c>
      <c r="AB83">
        <f t="shared" si="5"/>
        <v>3162</v>
      </c>
    </row>
    <row r="84" spans="15:30" x14ac:dyDescent="0.4">
      <c r="P84">
        <v>8</v>
      </c>
      <c r="Q84">
        <v>2512</v>
      </c>
      <c r="R84">
        <v>68000</v>
      </c>
      <c r="S84">
        <v>0</v>
      </c>
      <c r="T84">
        <v>6000</v>
      </c>
      <c r="U84">
        <v>0</v>
      </c>
      <c r="V84">
        <f t="shared" si="6"/>
        <v>74000</v>
      </c>
      <c r="AB84">
        <f t="shared" si="5"/>
        <v>3208</v>
      </c>
      <c r="AD84">
        <v>47</v>
      </c>
    </row>
    <row r="85" spans="15:30" x14ac:dyDescent="0.4">
      <c r="P85">
        <v>9</v>
      </c>
      <c r="Q85">
        <v>2601</v>
      </c>
      <c r="R85">
        <v>68000</v>
      </c>
      <c r="S85">
        <v>0</v>
      </c>
      <c r="T85">
        <v>6000</v>
      </c>
      <c r="U85">
        <v>0</v>
      </c>
      <c r="V85">
        <f t="shared" si="6"/>
        <v>74000</v>
      </c>
      <c r="AB85">
        <f t="shared" si="5"/>
        <v>3254</v>
      </c>
    </row>
    <row r="86" spans="15:30" x14ac:dyDescent="0.4">
      <c r="P86">
        <v>10</v>
      </c>
      <c r="Q86">
        <v>2602</v>
      </c>
      <c r="R86">
        <v>68000</v>
      </c>
      <c r="S86">
        <v>0</v>
      </c>
      <c r="T86">
        <v>6000</v>
      </c>
      <c r="U86">
        <v>0</v>
      </c>
      <c r="V86">
        <f t="shared" si="6"/>
        <v>74000</v>
      </c>
      <c r="AB86">
        <f t="shared" si="5"/>
        <v>3300</v>
      </c>
    </row>
    <row r="87" spans="15:30" x14ac:dyDescent="0.4">
      <c r="P87">
        <v>11</v>
      </c>
      <c r="Q87">
        <v>2603</v>
      </c>
      <c r="R87">
        <v>68000</v>
      </c>
      <c r="S87">
        <v>0</v>
      </c>
      <c r="T87">
        <v>6000</v>
      </c>
      <c r="U87">
        <v>0</v>
      </c>
      <c r="V87">
        <f t="shared" si="6"/>
        <v>74000</v>
      </c>
      <c r="AB87">
        <f t="shared" si="5"/>
        <v>3346</v>
      </c>
    </row>
    <row r="88" spans="15:30" x14ac:dyDescent="0.4">
      <c r="O88">
        <f>O11/83</f>
        <v>1819.0722891566265</v>
      </c>
      <c r="P88">
        <v>12</v>
      </c>
      <c r="Q88" s="1">
        <v>2604</v>
      </c>
      <c r="R88">
        <v>68000</v>
      </c>
      <c r="S88">
        <v>0</v>
      </c>
      <c r="T88">
        <v>6000</v>
      </c>
      <c r="U88">
        <v>0</v>
      </c>
      <c r="V88">
        <f t="shared" si="6"/>
        <v>74000</v>
      </c>
      <c r="W88">
        <f>SUM(V6:V88)</f>
        <v>6527623</v>
      </c>
      <c r="X88">
        <f>W88/83</f>
        <v>78646.060240963852</v>
      </c>
      <c r="AA88">
        <f>X88/55000</f>
        <v>1.4299283680175245</v>
      </c>
      <c r="AB88">
        <f t="shared" si="5"/>
        <v>3392</v>
      </c>
    </row>
    <row r="89" spans="15:30" x14ac:dyDescent="0.4">
      <c r="P89">
        <v>1</v>
      </c>
      <c r="Q89">
        <v>2605</v>
      </c>
      <c r="AB89">
        <f t="shared" si="5"/>
        <v>3438</v>
      </c>
    </row>
    <row r="90" spans="15:30" x14ac:dyDescent="0.4">
      <c r="P90">
        <v>2</v>
      </c>
      <c r="Q90">
        <v>2606</v>
      </c>
      <c r="AB90">
        <f t="shared" si="5"/>
        <v>3484</v>
      </c>
    </row>
    <row r="91" spans="15:30" x14ac:dyDescent="0.4">
      <c r="P91">
        <v>3</v>
      </c>
      <c r="Q91">
        <v>2607</v>
      </c>
      <c r="AB91">
        <f t="shared" si="5"/>
        <v>3530</v>
      </c>
    </row>
    <row r="92" spans="15:30" x14ac:dyDescent="0.4">
      <c r="P92">
        <v>4</v>
      </c>
      <c r="Q92">
        <v>2608</v>
      </c>
      <c r="AB92">
        <f>AB91+AC$37-20</f>
        <v>3556</v>
      </c>
    </row>
    <row r="93" spans="15:30" x14ac:dyDescent="0.4">
      <c r="P93">
        <v>5</v>
      </c>
      <c r="Q93">
        <v>2609</v>
      </c>
      <c r="AB93">
        <f t="shared" si="5"/>
        <v>3602</v>
      </c>
    </row>
    <row r="94" spans="15:30" x14ac:dyDescent="0.4">
      <c r="P94">
        <v>6</v>
      </c>
      <c r="Q94">
        <v>2610</v>
      </c>
      <c r="AB94">
        <f t="shared" si="5"/>
        <v>3648</v>
      </c>
    </row>
    <row r="95" spans="15:30" x14ac:dyDescent="0.4">
      <c r="P95">
        <v>7</v>
      </c>
      <c r="Q95">
        <v>2611</v>
      </c>
      <c r="AB95">
        <f t="shared" si="5"/>
        <v>3694</v>
      </c>
    </row>
    <row r="96" spans="15:30" x14ac:dyDescent="0.4">
      <c r="P96">
        <v>8</v>
      </c>
      <c r="Q96">
        <v>2612</v>
      </c>
      <c r="AB96">
        <f t="shared" si="5"/>
        <v>3740</v>
      </c>
      <c r="AD96">
        <v>48</v>
      </c>
    </row>
    <row r="97" spans="16:30" x14ac:dyDescent="0.4">
      <c r="P97">
        <v>9</v>
      </c>
      <c r="Q97">
        <v>2701</v>
      </c>
      <c r="AB97">
        <f t="shared" si="5"/>
        <v>3786</v>
      </c>
    </row>
    <row r="98" spans="16:30" x14ac:dyDescent="0.4">
      <c r="P98">
        <v>10</v>
      </c>
      <c r="Q98">
        <v>2702</v>
      </c>
      <c r="AB98">
        <f t="shared" si="5"/>
        <v>3832</v>
      </c>
    </row>
    <row r="99" spans="16:30" x14ac:dyDescent="0.4">
      <c r="P99">
        <v>11</v>
      </c>
      <c r="Q99">
        <v>2703</v>
      </c>
      <c r="AB99">
        <f t="shared" si="5"/>
        <v>3878</v>
      </c>
    </row>
    <row r="100" spans="16:30" x14ac:dyDescent="0.4">
      <c r="P100">
        <v>12</v>
      </c>
      <c r="Q100">
        <v>2704</v>
      </c>
      <c r="AB100">
        <f t="shared" si="5"/>
        <v>3924</v>
      </c>
    </row>
    <row r="101" spans="16:30" x14ac:dyDescent="0.4">
      <c r="P101">
        <v>1</v>
      </c>
      <c r="Q101">
        <v>2705</v>
      </c>
      <c r="AB101">
        <f t="shared" si="5"/>
        <v>3970</v>
      </c>
    </row>
    <row r="102" spans="16:30" x14ac:dyDescent="0.4">
      <c r="P102">
        <v>2</v>
      </c>
      <c r="Q102">
        <v>2706</v>
      </c>
      <c r="AB102">
        <f t="shared" ref="AB102:AB165" si="7">AB101+AC$37</f>
        <v>4016</v>
      </c>
    </row>
    <row r="103" spans="16:30" x14ac:dyDescent="0.4">
      <c r="P103">
        <v>3</v>
      </c>
      <c r="Q103">
        <v>2707</v>
      </c>
      <c r="AB103">
        <f t="shared" si="7"/>
        <v>4062</v>
      </c>
    </row>
    <row r="104" spans="16:30" x14ac:dyDescent="0.4">
      <c r="P104">
        <v>4</v>
      </c>
      <c r="Q104">
        <v>2708</v>
      </c>
      <c r="AB104">
        <f>AB103+AC$37-20</f>
        <v>4088</v>
      </c>
    </row>
    <row r="105" spans="16:30" x14ac:dyDescent="0.4">
      <c r="P105">
        <v>5</v>
      </c>
      <c r="Q105">
        <v>2709</v>
      </c>
      <c r="AB105">
        <f t="shared" si="7"/>
        <v>4134</v>
      </c>
    </row>
    <row r="106" spans="16:30" x14ac:dyDescent="0.4">
      <c r="P106">
        <v>6</v>
      </c>
      <c r="Q106">
        <v>2710</v>
      </c>
      <c r="AB106">
        <f t="shared" si="7"/>
        <v>4180</v>
      </c>
    </row>
    <row r="107" spans="16:30" x14ac:dyDescent="0.4">
      <c r="P107">
        <v>7</v>
      </c>
      <c r="Q107">
        <v>2711</v>
      </c>
      <c r="AB107">
        <f t="shared" si="7"/>
        <v>4226</v>
      </c>
    </row>
    <row r="108" spans="16:30" x14ac:dyDescent="0.4">
      <c r="P108">
        <v>8</v>
      </c>
      <c r="Q108">
        <v>2712</v>
      </c>
      <c r="AB108">
        <f t="shared" si="7"/>
        <v>4272</v>
      </c>
      <c r="AD108">
        <v>49</v>
      </c>
    </row>
    <row r="109" spans="16:30" x14ac:dyDescent="0.4">
      <c r="P109">
        <v>9</v>
      </c>
      <c r="Q109">
        <v>2801</v>
      </c>
      <c r="AB109">
        <f t="shared" si="7"/>
        <v>4318</v>
      </c>
    </row>
    <row r="110" spans="16:30" x14ac:dyDescent="0.4">
      <c r="P110">
        <v>10</v>
      </c>
      <c r="Q110">
        <v>2802</v>
      </c>
      <c r="AB110">
        <f t="shared" si="7"/>
        <v>4364</v>
      </c>
    </row>
    <row r="111" spans="16:30" x14ac:dyDescent="0.4">
      <c r="P111">
        <v>11</v>
      </c>
      <c r="Q111">
        <v>2803</v>
      </c>
      <c r="AB111">
        <f t="shared" si="7"/>
        <v>4410</v>
      </c>
    </row>
    <row r="112" spans="16:30" x14ac:dyDescent="0.4">
      <c r="P112">
        <v>12</v>
      </c>
      <c r="Q112">
        <v>2804</v>
      </c>
      <c r="AB112">
        <f t="shared" si="7"/>
        <v>4456</v>
      </c>
    </row>
    <row r="113" spans="16:30" x14ac:dyDescent="0.4">
      <c r="P113">
        <v>1</v>
      </c>
      <c r="Q113">
        <v>2805</v>
      </c>
      <c r="AB113">
        <f t="shared" si="7"/>
        <v>4502</v>
      </c>
    </row>
    <row r="114" spans="16:30" x14ac:dyDescent="0.4">
      <c r="P114">
        <v>2</v>
      </c>
      <c r="Q114">
        <v>2806</v>
      </c>
      <c r="AB114">
        <f t="shared" si="7"/>
        <v>4548</v>
      </c>
    </row>
    <row r="115" spans="16:30" x14ac:dyDescent="0.4">
      <c r="P115">
        <v>3</v>
      </c>
      <c r="Q115">
        <v>2807</v>
      </c>
      <c r="AB115">
        <f t="shared" si="7"/>
        <v>4594</v>
      </c>
    </row>
    <row r="116" spans="16:30" x14ac:dyDescent="0.4">
      <c r="P116">
        <v>4</v>
      </c>
      <c r="Q116">
        <v>2808</v>
      </c>
      <c r="AB116">
        <f>AB115+AC$37-20</f>
        <v>4620</v>
      </c>
    </row>
    <row r="117" spans="16:30" x14ac:dyDescent="0.4">
      <c r="P117">
        <v>5</v>
      </c>
      <c r="Q117">
        <v>2809</v>
      </c>
      <c r="AB117">
        <f t="shared" si="7"/>
        <v>4666</v>
      </c>
    </row>
    <row r="118" spans="16:30" x14ac:dyDescent="0.4">
      <c r="P118">
        <v>6</v>
      </c>
      <c r="Q118">
        <v>2810</v>
      </c>
      <c r="AB118">
        <f t="shared" si="7"/>
        <v>4712</v>
      </c>
    </row>
    <row r="119" spans="16:30" x14ac:dyDescent="0.4">
      <c r="P119">
        <v>7</v>
      </c>
      <c r="Q119">
        <v>2811</v>
      </c>
      <c r="AB119">
        <f t="shared" si="7"/>
        <v>4758</v>
      </c>
    </row>
    <row r="120" spans="16:30" x14ac:dyDescent="0.4">
      <c r="P120">
        <v>8</v>
      </c>
      <c r="Q120">
        <v>2812</v>
      </c>
      <c r="AB120">
        <f t="shared" si="7"/>
        <v>4804</v>
      </c>
      <c r="AD120">
        <v>50</v>
      </c>
    </row>
    <row r="121" spans="16:30" x14ac:dyDescent="0.4">
      <c r="P121">
        <v>9</v>
      </c>
      <c r="Q121">
        <v>2901</v>
      </c>
      <c r="AB121">
        <f t="shared" si="7"/>
        <v>4850</v>
      </c>
    </row>
    <row r="122" spans="16:30" x14ac:dyDescent="0.4">
      <c r="P122">
        <v>10</v>
      </c>
      <c r="Q122">
        <v>2902</v>
      </c>
      <c r="AB122">
        <f t="shared" si="7"/>
        <v>4896</v>
      </c>
    </row>
    <row r="123" spans="16:30" x14ac:dyDescent="0.4">
      <c r="P123">
        <v>11</v>
      </c>
      <c r="Q123" s="1">
        <v>2903</v>
      </c>
      <c r="AB123">
        <f t="shared" si="7"/>
        <v>4942</v>
      </c>
    </row>
    <row r="124" spans="16:30" x14ac:dyDescent="0.4">
      <c r="P124">
        <v>12</v>
      </c>
      <c r="Q124">
        <v>2904</v>
      </c>
      <c r="AB124">
        <f t="shared" si="7"/>
        <v>4988</v>
      </c>
    </row>
    <row r="125" spans="16:30" x14ac:dyDescent="0.4">
      <c r="P125">
        <v>1</v>
      </c>
      <c r="Q125">
        <v>2905</v>
      </c>
      <c r="AB125">
        <f t="shared" si="7"/>
        <v>5034</v>
      </c>
    </row>
    <row r="126" spans="16:30" x14ac:dyDescent="0.4">
      <c r="P126">
        <v>2</v>
      </c>
      <c r="Q126">
        <v>2906</v>
      </c>
      <c r="AB126">
        <f t="shared" si="7"/>
        <v>5080</v>
      </c>
    </row>
    <row r="127" spans="16:30" x14ac:dyDescent="0.4">
      <c r="P127">
        <v>3</v>
      </c>
      <c r="Q127">
        <v>2907</v>
      </c>
      <c r="AB127">
        <f t="shared" si="7"/>
        <v>5126</v>
      </c>
    </row>
    <row r="128" spans="16:30" x14ac:dyDescent="0.4">
      <c r="P128">
        <v>4</v>
      </c>
      <c r="Q128">
        <v>2908</v>
      </c>
      <c r="AB128">
        <f>AB127+AC$37-20</f>
        <v>5152</v>
      </c>
    </row>
    <row r="129" spans="16:30" x14ac:dyDescent="0.4">
      <c r="P129">
        <v>5</v>
      </c>
      <c r="Q129">
        <v>2909</v>
      </c>
      <c r="AB129">
        <f t="shared" si="7"/>
        <v>5198</v>
      </c>
    </row>
    <row r="130" spans="16:30" x14ac:dyDescent="0.4">
      <c r="P130">
        <v>6</v>
      </c>
      <c r="Q130">
        <v>2910</v>
      </c>
      <c r="AB130">
        <f t="shared" si="7"/>
        <v>5244</v>
      </c>
    </row>
    <row r="131" spans="16:30" x14ac:dyDescent="0.4">
      <c r="P131">
        <v>7</v>
      </c>
      <c r="Q131">
        <v>2911</v>
      </c>
      <c r="AB131">
        <f t="shared" si="7"/>
        <v>5290</v>
      </c>
    </row>
    <row r="132" spans="16:30" x14ac:dyDescent="0.4">
      <c r="P132">
        <v>8</v>
      </c>
      <c r="Q132">
        <v>2912</v>
      </c>
      <c r="AB132">
        <f t="shared" si="7"/>
        <v>5336</v>
      </c>
      <c r="AD132">
        <v>51</v>
      </c>
    </row>
    <row r="133" spans="16:30" x14ac:dyDescent="0.4">
      <c r="P133">
        <v>9</v>
      </c>
      <c r="Q133">
        <v>3001</v>
      </c>
      <c r="AB133">
        <f t="shared" si="7"/>
        <v>5382</v>
      </c>
    </row>
    <row r="134" spans="16:30" x14ac:dyDescent="0.4">
      <c r="P134">
        <v>10</v>
      </c>
      <c r="Q134">
        <v>3002</v>
      </c>
      <c r="AB134">
        <f t="shared" si="7"/>
        <v>5428</v>
      </c>
    </row>
    <row r="135" spans="16:30" x14ac:dyDescent="0.4">
      <c r="P135">
        <v>11</v>
      </c>
      <c r="Q135">
        <v>3003</v>
      </c>
      <c r="AB135">
        <f t="shared" si="7"/>
        <v>5474</v>
      </c>
    </row>
    <row r="136" spans="16:30" x14ac:dyDescent="0.4">
      <c r="P136">
        <v>12</v>
      </c>
      <c r="Q136">
        <v>3004</v>
      </c>
      <c r="AB136">
        <f>AB135+AC$37-20</f>
        <v>5500</v>
      </c>
    </row>
    <row r="137" spans="16:30" x14ac:dyDescent="0.4">
      <c r="P137">
        <v>1</v>
      </c>
      <c r="Q137">
        <v>3005</v>
      </c>
      <c r="AB137">
        <f t="shared" si="7"/>
        <v>5546</v>
      </c>
    </row>
    <row r="138" spans="16:30" x14ac:dyDescent="0.4">
      <c r="P138">
        <v>2</v>
      </c>
      <c r="Q138">
        <v>3006</v>
      </c>
      <c r="AB138">
        <f t="shared" si="7"/>
        <v>5592</v>
      </c>
    </row>
    <row r="139" spans="16:30" x14ac:dyDescent="0.4">
      <c r="P139">
        <v>3</v>
      </c>
      <c r="Q139">
        <v>3007</v>
      </c>
      <c r="AB139">
        <f t="shared" si="7"/>
        <v>5638</v>
      </c>
    </row>
    <row r="140" spans="16:30" x14ac:dyDescent="0.4">
      <c r="P140">
        <v>4</v>
      </c>
      <c r="Q140">
        <v>3008</v>
      </c>
      <c r="AB140">
        <f t="shared" si="7"/>
        <v>5684</v>
      </c>
    </row>
    <row r="141" spans="16:30" x14ac:dyDescent="0.4">
      <c r="P141">
        <v>5</v>
      </c>
      <c r="Q141">
        <v>3009</v>
      </c>
      <c r="AB141">
        <f t="shared" si="7"/>
        <v>5730</v>
      </c>
    </row>
    <row r="142" spans="16:30" x14ac:dyDescent="0.4">
      <c r="P142">
        <v>6</v>
      </c>
      <c r="Q142">
        <v>3010</v>
      </c>
      <c r="AB142">
        <f t="shared" si="7"/>
        <v>5776</v>
      </c>
    </row>
    <row r="143" spans="16:30" x14ac:dyDescent="0.4">
      <c r="P143">
        <v>7</v>
      </c>
      <c r="Q143">
        <v>3011</v>
      </c>
      <c r="AB143">
        <f t="shared" si="7"/>
        <v>5822</v>
      </c>
    </row>
    <row r="144" spans="16:30" x14ac:dyDescent="0.4">
      <c r="P144">
        <v>8</v>
      </c>
      <c r="Q144">
        <v>3012</v>
      </c>
      <c r="AB144">
        <f t="shared" si="7"/>
        <v>5868</v>
      </c>
      <c r="AD144">
        <v>52</v>
      </c>
    </row>
    <row r="145" spans="16:30" x14ac:dyDescent="0.4">
      <c r="P145">
        <v>9</v>
      </c>
      <c r="Q145">
        <v>3101</v>
      </c>
      <c r="AB145">
        <f t="shared" si="7"/>
        <v>5914</v>
      </c>
    </row>
    <row r="146" spans="16:30" x14ac:dyDescent="0.4">
      <c r="P146">
        <v>10</v>
      </c>
      <c r="Q146">
        <v>3102</v>
      </c>
      <c r="AB146">
        <f t="shared" si="7"/>
        <v>5960</v>
      </c>
    </row>
    <row r="147" spans="16:30" x14ac:dyDescent="0.4">
      <c r="P147">
        <v>11</v>
      </c>
      <c r="Q147">
        <v>3103</v>
      </c>
      <c r="AB147">
        <f t="shared" si="7"/>
        <v>6006</v>
      </c>
    </row>
    <row r="148" spans="16:30" x14ac:dyDescent="0.4">
      <c r="P148">
        <v>12</v>
      </c>
      <c r="Q148">
        <v>3104</v>
      </c>
      <c r="AB148">
        <f>AB147+AC$37-20</f>
        <v>6032</v>
      </c>
    </row>
    <row r="149" spans="16:30" x14ac:dyDescent="0.4">
      <c r="P149">
        <v>1</v>
      </c>
      <c r="Q149">
        <v>3105</v>
      </c>
      <c r="AB149">
        <f t="shared" si="7"/>
        <v>6078</v>
      </c>
    </row>
    <row r="150" spans="16:30" x14ac:dyDescent="0.4">
      <c r="P150">
        <v>2</v>
      </c>
      <c r="Q150">
        <v>3106</v>
      </c>
      <c r="AB150">
        <f t="shared" si="7"/>
        <v>6124</v>
      </c>
    </row>
    <row r="151" spans="16:30" x14ac:dyDescent="0.4">
      <c r="P151">
        <v>3</v>
      </c>
      <c r="Q151">
        <v>3107</v>
      </c>
      <c r="AB151">
        <f t="shared" si="7"/>
        <v>6170</v>
      </c>
    </row>
    <row r="152" spans="16:30" x14ac:dyDescent="0.4">
      <c r="P152">
        <v>4</v>
      </c>
      <c r="Q152">
        <v>3108</v>
      </c>
      <c r="AB152">
        <f t="shared" si="7"/>
        <v>6216</v>
      </c>
    </row>
    <row r="153" spans="16:30" x14ac:dyDescent="0.4">
      <c r="P153">
        <v>5</v>
      </c>
      <c r="Q153">
        <v>3109</v>
      </c>
      <c r="AB153">
        <f t="shared" si="7"/>
        <v>6262</v>
      </c>
    </row>
    <row r="154" spans="16:30" x14ac:dyDescent="0.4">
      <c r="P154">
        <v>6</v>
      </c>
      <c r="Q154">
        <v>3110</v>
      </c>
      <c r="AB154">
        <f t="shared" si="7"/>
        <v>6308</v>
      </c>
    </row>
    <row r="155" spans="16:30" x14ac:dyDescent="0.4">
      <c r="P155">
        <v>7</v>
      </c>
      <c r="Q155">
        <v>3111</v>
      </c>
      <c r="AB155">
        <f t="shared" si="7"/>
        <v>6354</v>
      </c>
    </row>
    <row r="156" spans="16:30" x14ac:dyDescent="0.4">
      <c r="P156">
        <v>8</v>
      </c>
      <c r="Q156">
        <v>3112</v>
      </c>
      <c r="AB156">
        <f t="shared" si="7"/>
        <v>6400</v>
      </c>
      <c r="AD156">
        <v>53</v>
      </c>
    </row>
    <row r="157" spans="16:30" x14ac:dyDescent="0.4">
      <c r="P157">
        <v>9</v>
      </c>
      <c r="Q157">
        <v>3201</v>
      </c>
      <c r="AB157">
        <f t="shared" si="7"/>
        <v>6446</v>
      </c>
    </row>
    <row r="158" spans="16:30" x14ac:dyDescent="0.4">
      <c r="P158">
        <v>10</v>
      </c>
      <c r="Q158">
        <v>3202</v>
      </c>
      <c r="AB158">
        <f t="shared" si="7"/>
        <v>6492</v>
      </c>
    </row>
    <row r="159" spans="16:30" x14ac:dyDescent="0.4">
      <c r="P159">
        <v>11</v>
      </c>
      <c r="Q159">
        <v>3203</v>
      </c>
      <c r="AB159">
        <f t="shared" si="7"/>
        <v>6538</v>
      </c>
    </row>
    <row r="160" spans="16:30" x14ac:dyDescent="0.4">
      <c r="P160">
        <v>12</v>
      </c>
      <c r="Q160">
        <v>3204</v>
      </c>
      <c r="AB160">
        <f>AB159+AC$37-20</f>
        <v>6564</v>
      </c>
    </row>
    <row r="161" spans="16:30" x14ac:dyDescent="0.4">
      <c r="P161">
        <v>1</v>
      </c>
      <c r="Q161">
        <v>3205</v>
      </c>
      <c r="AB161">
        <f t="shared" si="7"/>
        <v>6610</v>
      </c>
    </row>
    <row r="162" spans="16:30" x14ac:dyDescent="0.4">
      <c r="P162">
        <v>2</v>
      </c>
      <c r="Q162">
        <v>3206</v>
      </c>
      <c r="AB162">
        <f t="shared" si="7"/>
        <v>6656</v>
      </c>
    </row>
    <row r="163" spans="16:30" x14ac:dyDescent="0.4">
      <c r="P163">
        <v>3</v>
      </c>
      <c r="Q163">
        <v>3207</v>
      </c>
      <c r="AB163">
        <f t="shared" si="7"/>
        <v>6702</v>
      </c>
    </row>
    <row r="164" spans="16:30" x14ac:dyDescent="0.4">
      <c r="P164">
        <v>4</v>
      </c>
      <c r="Q164">
        <v>3208</v>
      </c>
      <c r="AB164">
        <f t="shared" si="7"/>
        <v>6748</v>
      </c>
    </row>
    <row r="165" spans="16:30" x14ac:dyDescent="0.4">
      <c r="P165">
        <v>5</v>
      </c>
      <c r="Q165">
        <v>3209</v>
      </c>
      <c r="AB165">
        <f t="shared" si="7"/>
        <v>6794</v>
      </c>
    </row>
    <row r="166" spans="16:30" x14ac:dyDescent="0.4">
      <c r="P166">
        <v>6</v>
      </c>
      <c r="Q166">
        <v>3210</v>
      </c>
      <c r="AB166">
        <f t="shared" ref="AB166:AB180" si="8">AB165+AC$37</f>
        <v>6840</v>
      </c>
    </row>
    <row r="167" spans="16:30" x14ac:dyDescent="0.4">
      <c r="P167">
        <v>7</v>
      </c>
      <c r="Q167">
        <v>3211</v>
      </c>
      <c r="AB167">
        <f t="shared" si="8"/>
        <v>6886</v>
      </c>
    </row>
    <row r="168" spans="16:30" x14ac:dyDescent="0.4">
      <c r="P168">
        <v>8</v>
      </c>
      <c r="Q168">
        <v>3212</v>
      </c>
      <c r="AB168">
        <f t="shared" si="8"/>
        <v>6932</v>
      </c>
      <c r="AD168">
        <v>54</v>
      </c>
    </row>
    <row r="169" spans="16:30" x14ac:dyDescent="0.4">
      <c r="P169">
        <v>9</v>
      </c>
      <c r="Q169">
        <v>3301</v>
      </c>
      <c r="AB169">
        <f t="shared" si="8"/>
        <v>6978</v>
      </c>
    </row>
    <row r="170" spans="16:30" x14ac:dyDescent="0.4">
      <c r="P170">
        <v>10</v>
      </c>
      <c r="Q170">
        <v>3302</v>
      </c>
      <c r="AB170">
        <f t="shared" si="8"/>
        <v>7024</v>
      </c>
    </row>
    <row r="171" spans="16:30" x14ac:dyDescent="0.4">
      <c r="P171">
        <v>11</v>
      </c>
      <c r="Q171">
        <v>3303</v>
      </c>
      <c r="AB171">
        <f t="shared" si="8"/>
        <v>7070</v>
      </c>
    </row>
    <row r="172" spans="16:30" x14ac:dyDescent="0.4">
      <c r="P172">
        <v>12</v>
      </c>
      <c r="Q172">
        <v>3304</v>
      </c>
      <c r="AB172">
        <f>AB171+AC$37-20</f>
        <v>7096</v>
      </c>
    </row>
    <row r="173" spans="16:30" x14ac:dyDescent="0.4">
      <c r="P173">
        <v>1</v>
      </c>
      <c r="Q173">
        <v>3305</v>
      </c>
      <c r="AB173">
        <f t="shared" si="8"/>
        <v>7142</v>
      </c>
    </row>
    <row r="174" spans="16:30" x14ac:dyDescent="0.4">
      <c r="P174">
        <v>2</v>
      </c>
      <c r="Q174">
        <v>3306</v>
      </c>
      <c r="AB174">
        <f t="shared" si="8"/>
        <v>7188</v>
      </c>
    </row>
    <row r="175" spans="16:30" x14ac:dyDescent="0.4">
      <c r="P175">
        <v>3</v>
      </c>
      <c r="Q175">
        <v>3307</v>
      </c>
      <c r="AB175">
        <f t="shared" si="8"/>
        <v>7234</v>
      </c>
    </row>
    <row r="176" spans="16:30" x14ac:dyDescent="0.4">
      <c r="P176">
        <v>4</v>
      </c>
      <c r="Q176">
        <v>3308</v>
      </c>
      <c r="AB176">
        <f t="shared" si="8"/>
        <v>7280</v>
      </c>
    </row>
    <row r="177" spans="16:30" x14ac:dyDescent="0.4">
      <c r="P177">
        <v>5</v>
      </c>
      <c r="Q177">
        <v>3309</v>
      </c>
      <c r="AB177">
        <f t="shared" si="8"/>
        <v>7326</v>
      </c>
    </row>
    <row r="178" spans="16:30" x14ac:dyDescent="0.4">
      <c r="P178">
        <v>6</v>
      </c>
      <c r="Q178">
        <v>3310</v>
      </c>
      <c r="AB178">
        <f t="shared" si="8"/>
        <v>7372</v>
      </c>
    </row>
    <row r="179" spans="16:30" x14ac:dyDescent="0.4">
      <c r="P179">
        <v>7</v>
      </c>
      <c r="Q179">
        <v>3311</v>
      </c>
      <c r="AB179">
        <f t="shared" si="8"/>
        <v>7418</v>
      </c>
    </row>
    <row r="180" spans="16:30" x14ac:dyDescent="0.4">
      <c r="P180">
        <v>8</v>
      </c>
      <c r="Q180">
        <v>3312</v>
      </c>
      <c r="AB180">
        <f t="shared" si="8"/>
        <v>7464</v>
      </c>
      <c r="AD180">
        <v>55</v>
      </c>
    </row>
  </sheetData>
  <phoneticPr fontId="1"/>
  <pageMargins left="0.7" right="0.7" top="0.75" bottom="0.75" header="0.3" footer="0.3"/>
  <pageSetup paperSize="9" orientation="portrait" horizontalDpi="300" verticalDpi="300" r:id="rId1"/>
  <ignoredErrors>
    <ignoredError sqref="V7:V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6"/>
  <sheetViews>
    <sheetView topLeftCell="R1" zoomScale="70" zoomScaleNormal="70" workbookViewId="0">
      <selection activeCell="AB29" sqref="AB29"/>
    </sheetView>
  </sheetViews>
  <sheetFormatPr defaultRowHeight="18.75" x14ac:dyDescent="0.4"/>
  <sheetData>
    <row r="1" spans="1:12" x14ac:dyDescent="0.4">
      <c r="A1">
        <v>468</v>
      </c>
      <c r="B1">
        <v>451</v>
      </c>
      <c r="C1">
        <v>450</v>
      </c>
      <c r="D1">
        <v>450</v>
      </c>
      <c r="E1">
        <v>450</v>
      </c>
      <c r="F1">
        <v>450</v>
      </c>
      <c r="G1">
        <v>500</v>
      </c>
      <c r="I1">
        <v>500</v>
      </c>
      <c r="J1">
        <v>500</v>
      </c>
      <c r="K1">
        <v>500</v>
      </c>
      <c r="L1">
        <v>500</v>
      </c>
    </row>
    <row r="2" spans="1:12" x14ac:dyDescent="0.4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I2">
        <v>100</v>
      </c>
      <c r="J2">
        <v>100</v>
      </c>
      <c r="K2">
        <v>100</v>
      </c>
      <c r="L2">
        <v>100</v>
      </c>
    </row>
    <row r="3" spans="1:12" x14ac:dyDescent="0.4">
      <c r="A3">
        <v>57</v>
      </c>
      <c r="B3">
        <v>100</v>
      </c>
      <c r="C3">
        <f>115+58-15-8-9</f>
        <v>141</v>
      </c>
      <c r="D3">
        <f>C3+58-7-2-3</f>
        <v>187</v>
      </c>
      <c r="E3">
        <f>D3+58-7-2-3-8</f>
        <v>225</v>
      </c>
      <c r="F3">
        <f>E3-7-2-3+58</f>
        <v>271</v>
      </c>
      <c r="G3">
        <f>F3+58-7-2-3-50</f>
        <v>267</v>
      </c>
      <c r="I3">
        <f>G3+60-12-8</f>
        <v>307</v>
      </c>
      <c r="J3">
        <f>I3+60-12</f>
        <v>355</v>
      </c>
      <c r="K3">
        <f>J3+60-12</f>
        <v>403</v>
      </c>
      <c r="L3">
        <f>K3+60-12</f>
        <v>451</v>
      </c>
    </row>
    <row r="4" spans="1:12" x14ac:dyDescent="0.4">
      <c r="A4">
        <v>0</v>
      </c>
      <c r="B4">
        <v>15</v>
      </c>
    </row>
    <row r="5" spans="1:12" x14ac:dyDescent="0.4">
      <c r="A5">
        <f>SUM(A1:A4)</f>
        <v>625</v>
      </c>
      <c r="B5">
        <f>SUM(B1:B4)</f>
        <v>666</v>
      </c>
      <c r="C5">
        <f t="shared" ref="C5:G5" si="0">SUM(C1:C3)</f>
        <v>691</v>
      </c>
      <c r="D5">
        <f t="shared" si="0"/>
        <v>737</v>
      </c>
      <c r="E5">
        <f t="shared" si="0"/>
        <v>775</v>
      </c>
      <c r="F5">
        <f t="shared" si="0"/>
        <v>821</v>
      </c>
      <c r="G5">
        <f t="shared" si="0"/>
        <v>867</v>
      </c>
      <c r="I5">
        <f>SUM(I1:I3)</f>
        <v>907</v>
      </c>
      <c r="J5">
        <f>SUM(J1:J3)</f>
        <v>955</v>
      </c>
      <c r="K5">
        <f>SUM(K1:K3)</f>
        <v>1003</v>
      </c>
      <c r="L5">
        <f>SUM(L1:L3)</f>
        <v>1051</v>
      </c>
    </row>
    <row r="6" spans="1:12" x14ac:dyDescent="0.4">
      <c r="A6">
        <v>640</v>
      </c>
      <c r="B6">
        <v>680</v>
      </c>
      <c r="C6">
        <v>710</v>
      </c>
      <c r="D6">
        <v>750</v>
      </c>
      <c r="E6">
        <v>780</v>
      </c>
      <c r="F6">
        <v>820</v>
      </c>
      <c r="G6">
        <v>860</v>
      </c>
      <c r="I6">
        <v>900</v>
      </c>
      <c r="J6">
        <v>940</v>
      </c>
      <c r="K6">
        <v>980</v>
      </c>
      <c r="L6">
        <v>1020</v>
      </c>
    </row>
    <row r="7" spans="1:12" x14ac:dyDescent="0.4">
      <c r="A7">
        <f t="shared" ref="A7:G7" si="1">A5-A6</f>
        <v>-15</v>
      </c>
      <c r="B7">
        <f t="shared" si="1"/>
        <v>-14</v>
      </c>
      <c r="C7">
        <f t="shared" si="1"/>
        <v>-19</v>
      </c>
      <c r="D7">
        <f t="shared" si="1"/>
        <v>-13</v>
      </c>
      <c r="E7">
        <f t="shared" si="1"/>
        <v>-5</v>
      </c>
      <c r="F7">
        <f t="shared" si="1"/>
        <v>1</v>
      </c>
      <c r="G7">
        <f t="shared" si="1"/>
        <v>7</v>
      </c>
      <c r="I7">
        <f>I5-I6</f>
        <v>7</v>
      </c>
      <c r="J7">
        <f>J5-J6</f>
        <v>15</v>
      </c>
      <c r="K7">
        <f>K5-K6</f>
        <v>23</v>
      </c>
      <c r="L7">
        <f>L5-L6</f>
        <v>31</v>
      </c>
    </row>
    <row r="17" spans="3:41" x14ac:dyDescent="0.4">
      <c r="C17">
        <v>5</v>
      </c>
      <c r="I17">
        <v>47870</v>
      </c>
    </row>
    <row r="18" spans="3:41" x14ac:dyDescent="0.4">
      <c r="C18">
        <v>6</v>
      </c>
      <c r="I18">
        <f>25000+53000/3</f>
        <v>42666.666666666672</v>
      </c>
    </row>
    <row r="19" spans="3:41" x14ac:dyDescent="0.4">
      <c r="C19">
        <v>7</v>
      </c>
      <c r="I19">
        <v>50000</v>
      </c>
      <c r="V19" t="s">
        <v>2</v>
      </c>
      <c r="W19" t="s">
        <v>0</v>
      </c>
      <c r="Z19" t="s">
        <v>4</v>
      </c>
      <c r="AA19" t="s">
        <v>6</v>
      </c>
      <c r="AB19" t="s">
        <v>6</v>
      </c>
      <c r="AC19" t="s">
        <v>7</v>
      </c>
      <c r="AD19" t="s">
        <v>7</v>
      </c>
      <c r="AG19" t="s">
        <v>8</v>
      </c>
      <c r="AM19" t="s">
        <v>17</v>
      </c>
      <c r="AO19" t="s">
        <v>19</v>
      </c>
    </row>
    <row r="20" spans="3:41" x14ac:dyDescent="0.4">
      <c r="C20">
        <v>8</v>
      </c>
      <c r="D20">
        <v>54000</v>
      </c>
      <c r="E20">
        <v>55000</v>
      </c>
      <c r="F20">
        <f>43500+7000</f>
        <v>50500</v>
      </c>
      <c r="G20">
        <v>38000</v>
      </c>
      <c r="H20">
        <v>45000</v>
      </c>
      <c r="K20" s="3"/>
      <c r="V20">
        <v>13590</v>
      </c>
      <c r="W20">
        <v>13160</v>
      </c>
      <c r="Z20">
        <v>13580</v>
      </c>
      <c r="AA20">
        <v>9580</v>
      </c>
      <c r="AB20">
        <v>13730</v>
      </c>
      <c r="AC20">
        <v>12480</v>
      </c>
      <c r="AD20">
        <v>12070</v>
      </c>
      <c r="AG20" t="s">
        <v>14</v>
      </c>
      <c r="AH20" t="s">
        <v>13</v>
      </c>
      <c r="AI20" t="s">
        <v>12</v>
      </c>
      <c r="AJ20" t="s">
        <v>12</v>
      </c>
      <c r="AK20" t="s">
        <v>13</v>
      </c>
      <c r="AM20" t="s">
        <v>18</v>
      </c>
      <c r="AN20" t="s">
        <v>20</v>
      </c>
      <c r="AO20" t="s">
        <v>14</v>
      </c>
    </row>
    <row r="21" spans="3:41" x14ac:dyDescent="0.4">
      <c r="C21">
        <v>9</v>
      </c>
      <c r="D21">
        <v>54000</v>
      </c>
      <c r="E21">
        <v>55000</v>
      </c>
      <c r="F21">
        <f t="shared" ref="F21:F28" si="2">43500+7000</f>
        <v>50500</v>
      </c>
      <c r="G21">
        <v>38000</v>
      </c>
      <c r="H21">
        <v>45000</v>
      </c>
      <c r="V21">
        <v>7820</v>
      </c>
      <c r="W21">
        <v>5820</v>
      </c>
      <c r="Z21">
        <v>7820</v>
      </c>
      <c r="AA21">
        <v>5820</v>
      </c>
      <c r="AB21">
        <v>7820</v>
      </c>
      <c r="AC21">
        <v>5820</v>
      </c>
      <c r="AD21">
        <v>7820</v>
      </c>
      <c r="AG21">
        <v>7820</v>
      </c>
      <c r="AH21">
        <v>7820</v>
      </c>
      <c r="AI21">
        <v>7480</v>
      </c>
      <c r="AJ21">
        <v>7660</v>
      </c>
      <c r="AK21">
        <v>7820</v>
      </c>
      <c r="AM21">
        <v>7150</v>
      </c>
      <c r="AN21">
        <v>7660</v>
      </c>
      <c r="AO21">
        <v>7480</v>
      </c>
    </row>
    <row r="22" spans="3:41" x14ac:dyDescent="0.4">
      <c r="C22">
        <v>10</v>
      </c>
      <c r="D22">
        <v>54000</v>
      </c>
      <c r="E22">
        <v>55000</v>
      </c>
      <c r="F22">
        <f t="shared" si="2"/>
        <v>50500</v>
      </c>
      <c r="G22">
        <v>38000</v>
      </c>
      <c r="H22">
        <v>45000</v>
      </c>
      <c r="V22">
        <f t="shared" ref="V22:AD22" si="3">V20-V21</f>
        <v>5770</v>
      </c>
      <c r="W22">
        <f t="shared" si="3"/>
        <v>7340</v>
      </c>
      <c r="Z22">
        <f t="shared" si="3"/>
        <v>5760</v>
      </c>
      <c r="AA22">
        <f t="shared" si="3"/>
        <v>3760</v>
      </c>
      <c r="AB22">
        <f t="shared" si="3"/>
        <v>5910</v>
      </c>
      <c r="AC22">
        <f t="shared" si="3"/>
        <v>6660</v>
      </c>
      <c r="AD22">
        <f t="shared" si="3"/>
        <v>4250</v>
      </c>
    </row>
    <row r="23" spans="3:41" x14ac:dyDescent="0.4">
      <c r="C23">
        <v>11</v>
      </c>
      <c r="D23">
        <v>54000</v>
      </c>
      <c r="E23">
        <v>55000</v>
      </c>
      <c r="F23">
        <f t="shared" si="2"/>
        <v>50500</v>
      </c>
      <c r="G23">
        <v>38000</v>
      </c>
      <c r="H23">
        <v>45000</v>
      </c>
      <c r="V23" t="s">
        <v>1</v>
      </c>
      <c r="W23" t="s">
        <v>3</v>
      </c>
      <c r="Z23" t="s">
        <v>5</v>
      </c>
      <c r="AA23" t="s">
        <v>3</v>
      </c>
      <c r="AB23" t="s">
        <v>5</v>
      </c>
      <c r="AC23" t="s">
        <v>3</v>
      </c>
      <c r="AD23" t="s">
        <v>5</v>
      </c>
      <c r="AG23" t="s">
        <v>9</v>
      </c>
      <c r="AH23" t="s">
        <v>10</v>
      </c>
      <c r="AI23" t="s">
        <v>11</v>
      </c>
      <c r="AJ23" t="s">
        <v>15</v>
      </c>
      <c r="AK23" t="s">
        <v>16</v>
      </c>
      <c r="AM23" t="s">
        <v>16</v>
      </c>
      <c r="AN23" t="s">
        <v>21</v>
      </c>
      <c r="AO23" t="s">
        <v>9</v>
      </c>
    </row>
    <row r="24" spans="3:41" x14ac:dyDescent="0.4">
      <c r="C24">
        <v>12</v>
      </c>
      <c r="D24">
        <v>54000</v>
      </c>
      <c r="E24">
        <v>55000</v>
      </c>
      <c r="F24">
        <f t="shared" si="2"/>
        <v>50500</v>
      </c>
      <c r="G24">
        <v>38000</v>
      </c>
      <c r="H24">
        <v>45000</v>
      </c>
    </row>
    <row r="25" spans="3:41" x14ac:dyDescent="0.4">
      <c r="C25">
        <v>1</v>
      </c>
      <c r="D25">
        <v>54000</v>
      </c>
      <c r="E25">
        <v>55000</v>
      </c>
      <c r="F25">
        <f t="shared" si="2"/>
        <v>50500</v>
      </c>
      <c r="G25">
        <v>38000</v>
      </c>
      <c r="H25">
        <v>45000</v>
      </c>
    </row>
    <row r="26" spans="3:41" x14ac:dyDescent="0.4">
      <c r="C26">
        <v>2</v>
      </c>
      <c r="D26">
        <v>54000</v>
      </c>
      <c r="E26">
        <v>55000</v>
      </c>
      <c r="F26">
        <f t="shared" si="2"/>
        <v>50500</v>
      </c>
      <c r="G26">
        <v>38000</v>
      </c>
      <c r="H26">
        <v>45000</v>
      </c>
    </row>
    <row r="27" spans="3:41" x14ac:dyDescent="0.4">
      <c r="C27">
        <v>3</v>
      </c>
      <c r="D27">
        <v>54000</v>
      </c>
      <c r="E27">
        <v>55000</v>
      </c>
      <c r="F27">
        <f t="shared" si="2"/>
        <v>50500</v>
      </c>
      <c r="G27">
        <v>38000</v>
      </c>
      <c r="H27">
        <v>45000</v>
      </c>
    </row>
    <row r="28" spans="3:41" x14ac:dyDescent="0.4">
      <c r="C28">
        <v>4</v>
      </c>
      <c r="D28">
        <v>54000</v>
      </c>
      <c r="E28">
        <v>55000</v>
      </c>
      <c r="F28">
        <f t="shared" si="2"/>
        <v>50500</v>
      </c>
      <c r="G28">
        <v>38000</v>
      </c>
      <c r="H28">
        <v>45000</v>
      </c>
      <c r="AC28">
        <f>AI21-W21</f>
        <v>1660</v>
      </c>
      <c r="AF28">
        <f>31-12</f>
        <v>19</v>
      </c>
      <c r="AG28">
        <v>60000</v>
      </c>
      <c r="AH28">
        <f>AG28/AF29*AF28</f>
        <v>36774.193548387098</v>
      </c>
    </row>
    <row r="29" spans="3:41" x14ac:dyDescent="0.4">
      <c r="D29">
        <f>54000</f>
        <v>54000</v>
      </c>
      <c r="E29">
        <v>55000</v>
      </c>
      <c r="AB29">
        <f>AA22</f>
        <v>3760</v>
      </c>
      <c r="AC29">
        <f>AB20-AM21</f>
        <v>6580</v>
      </c>
      <c r="AF29">
        <v>31</v>
      </c>
    </row>
    <row r="30" spans="3:41" x14ac:dyDescent="0.4">
      <c r="D30">
        <v>30000</v>
      </c>
      <c r="E30">
        <v>15000</v>
      </c>
      <c r="H30">
        <v>20000</v>
      </c>
    </row>
    <row r="31" spans="3:41" x14ac:dyDescent="0.4">
      <c r="C31">
        <f>COUNTA(C20:C28)</f>
        <v>9</v>
      </c>
      <c r="D31">
        <f>SUM(D20:D30)</f>
        <v>570000</v>
      </c>
      <c r="E31">
        <f>SUM(E20:E30)</f>
        <v>565000</v>
      </c>
      <c r="F31">
        <f>SUM(F20:F30)</f>
        <v>454500</v>
      </c>
      <c r="G31">
        <f>SUM(G20:G30)</f>
        <v>342000</v>
      </c>
      <c r="H31">
        <f>SUM(H20:H30)</f>
        <v>425000</v>
      </c>
    </row>
    <row r="32" spans="3:41" x14ac:dyDescent="0.4">
      <c r="D32">
        <f>D31/$C31</f>
        <v>63333.333333333336</v>
      </c>
      <c r="E32">
        <f>E31/$C31</f>
        <v>62777.777777777781</v>
      </c>
      <c r="F32">
        <f>F31/$C31</f>
        <v>50500</v>
      </c>
      <c r="G32">
        <f>G31/$C31</f>
        <v>38000</v>
      </c>
      <c r="H32">
        <f>H31/$C31</f>
        <v>47222.222222222219</v>
      </c>
    </row>
    <row r="40" spans="1:26" x14ac:dyDescent="0.4">
      <c r="Z40">
        <v>96775</v>
      </c>
    </row>
    <row r="41" spans="1:26" x14ac:dyDescent="0.4">
      <c r="B41">
        <f>6.8*1.2*1.1</f>
        <v>8.9760000000000009</v>
      </c>
      <c r="Z41">
        <v>-69000</v>
      </c>
    </row>
    <row r="42" spans="1:26" x14ac:dyDescent="0.4">
      <c r="A42">
        <v>1</v>
      </c>
      <c r="B42">
        <v>6.8</v>
      </c>
      <c r="Z42">
        <f>SUM(Z40:Z41)</f>
        <v>27775</v>
      </c>
    </row>
    <row r="43" spans="1:26" x14ac:dyDescent="0.4">
      <c r="A43">
        <v>2</v>
      </c>
      <c r="B43">
        <v>6.8</v>
      </c>
    </row>
    <row r="44" spans="1:26" x14ac:dyDescent="0.4">
      <c r="A44">
        <v>3</v>
      </c>
      <c r="B44">
        <v>6.8</v>
      </c>
    </row>
    <row r="45" spans="1:26" x14ac:dyDescent="0.4">
      <c r="A45">
        <v>4</v>
      </c>
      <c r="B45">
        <v>6.8</v>
      </c>
    </row>
    <row r="46" spans="1:26" x14ac:dyDescent="0.4">
      <c r="A46">
        <v>5</v>
      </c>
      <c r="B46">
        <v>6.8</v>
      </c>
    </row>
    <row r="47" spans="1:26" x14ac:dyDescent="0.4">
      <c r="A47">
        <v>6</v>
      </c>
      <c r="B47">
        <v>6.8</v>
      </c>
    </row>
    <row r="48" spans="1:26" x14ac:dyDescent="0.4">
      <c r="A48">
        <v>7</v>
      </c>
      <c r="B48">
        <v>6.8</v>
      </c>
    </row>
    <row r="49" spans="1:2" x14ac:dyDescent="0.4">
      <c r="A49">
        <v>8</v>
      </c>
      <c r="B49">
        <v>6.8</v>
      </c>
    </row>
    <row r="50" spans="1:2" x14ac:dyDescent="0.4">
      <c r="A50">
        <v>9</v>
      </c>
      <c r="B50">
        <v>6.8</v>
      </c>
    </row>
    <row r="51" spans="1:2" x14ac:dyDescent="0.4">
      <c r="A51">
        <v>10</v>
      </c>
      <c r="B51">
        <v>6.8</v>
      </c>
    </row>
    <row r="52" spans="1:2" x14ac:dyDescent="0.4">
      <c r="A52">
        <v>11</v>
      </c>
      <c r="B52">
        <v>6.8</v>
      </c>
    </row>
    <row r="53" spans="1:2" x14ac:dyDescent="0.4">
      <c r="A53">
        <v>12</v>
      </c>
      <c r="B53">
        <v>6.8</v>
      </c>
    </row>
    <row r="54" spans="1:2" x14ac:dyDescent="0.4">
      <c r="A54">
        <v>1</v>
      </c>
      <c r="B54">
        <v>6.8</v>
      </c>
    </row>
    <row r="55" spans="1:2" x14ac:dyDescent="0.4">
      <c r="A55">
        <v>2</v>
      </c>
      <c r="B55">
        <v>6.8</v>
      </c>
    </row>
    <row r="56" spans="1:2" x14ac:dyDescent="0.4">
      <c r="A56">
        <v>3</v>
      </c>
      <c r="B56">
        <v>6.8</v>
      </c>
    </row>
    <row r="57" spans="1:2" x14ac:dyDescent="0.4">
      <c r="A57">
        <v>4</v>
      </c>
      <c r="B57">
        <v>6.8</v>
      </c>
    </row>
    <row r="58" spans="1:2" x14ac:dyDescent="0.4">
      <c r="A58">
        <v>5</v>
      </c>
      <c r="B58">
        <v>6.8</v>
      </c>
    </row>
    <row r="59" spans="1:2" x14ac:dyDescent="0.4">
      <c r="A59">
        <v>6</v>
      </c>
      <c r="B59">
        <v>6.8</v>
      </c>
    </row>
    <row r="60" spans="1:2" x14ac:dyDescent="0.4">
      <c r="A60">
        <v>7</v>
      </c>
      <c r="B60">
        <v>6.8</v>
      </c>
    </row>
    <row r="61" spans="1:2" x14ac:dyDescent="0.4">
      <c r="A61">
        <v>8</v>
      </c>
      <c r="B61">
        <v>6.8</v>
      </c>
    </row>
    <row r="62" spans="1:2" x14ac:dyDescent="0.4">
      <c r="A62">
        <v>9</v>
      </c>
      <c r="B62">
        <v>6.8</v>
      </c>
    </row>
    <row r="63" spans="1:2" x14ac:dyDescent="0.4">
      <c r="A63">
        <v>10</v>
      </c>
      <c r="B63">
        <v>6.8</v>
      </c>
    </row>
    <row r="64" spans="1:2" x14ac:dyDescent="0.4">
      <c r="A64">
        <v>11</v>
      </c>
      <c r="B64">
        <v>6.8</v>
      </c>
    </row>
    <row r="65" spans="1:3" x14ac:dyDescent="0.4">
      <c r="A65">
        <v>12</v>
      </c>
      <c r="B65">
        <v>6.8</v>
      </c>
    </row>
    <row r="66" spans="1:3" x14ac:dyDescent="0.4">
      <c r="B66">
        <f>SUM(B41:B65)</f>
        <v>172.17600000000004</v>
      </c>
      <c r="C66">
        <f>B66/24</f>
        <v>7.1740000000000022</v>
      </c>
    </row>
    <row r="81" spans="1:32" x14ac:dyDescent="0.4"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  <c r="AE81">
        <v>1</v>
      </c>
      <c r="AF81">
        <v>2200</v>
      </c>
    </row>
    <row r="82" spans="1:32" x14ac:dyDescent="0.4">
      <c r="A82">
        <f>6.5*8</f>
        <v>52</v>
      </c>
      <c r="B82">
        <f>A82-C$5</f>
        <v>-639</v>
      </c>
      <c r="C82">
        <v>30</v>
      </c>
      <c r="H82">
        <v>450</v>
      </c>
      <c r="I82">
        <f>H82-15+15</f>
        <v>450</v>
      </c>
      <c r="J82">
        <f t="shared" ref="J82:M83" si="4">I82</f>
        <v>450</v>
      </c>
      <c r="K82">
        <f t="shared" si="4"/>
        <v>450</v>
      </c>
      <c r="L82">
        <f t="shared" si="4"/>
        <v>450</v>
      </c>
      <c r="M82">
        <f t="shared" si="4"/>
        <v>450</v>
      </c>
      <c r="AE82">
        <v>2</v>
      </c>
      <c r="AF82">
        <v>2200</v>
      </c>
    </row>
    <row r="83" spans="1:32" x14ac:dyDescent="0.4">
      <c r="A83">
        <f>6.5*7</f>
        <v>45.5</v>
      </c>
      <c r="B83">
        <f>A83-C$5</f>
        <v>-645.5</v>
      </c>
      <c r="C83">
        <v>5</v>
      </c>
      <c r="H83">
        <v>100</v>
      </c>
      <c r="I83">
        <f>H83</f>
        <v>100</v>
      </c>
      <c r="J83">
        <f t="shared" si="4"/>
        <v>100</v>
      </c>
      <c r="K83">
        <f t="shared" si="4"/>
        <v>100</v>
      </c>
      <c r="L83">
        <f t="shared" si="4"/>
        <v>100</v>
      </c>
      <c r="M83">
        <f t="shared" si="4"/>
        <v>100</v>
      </c>
      <c r="AE83">
        <v>3</v>
      </c>
      <c r="AF83">
        <v>2200</v>
      </c>
    </row>
    <row r="84" spans="1:32" x14ac:dyDescent="0.4">
      <c r="C84">
        <v>1.5</v>
      </c>
      <c r="H84">
        <v>115</v>
      </c>
      <c r="I84">
        <f>H84+58-15-10-8</f>
        <v>140</v>
      </c>
      <c r="J84">
        <f>I84+58-10-3</f>
        <v>185</v>
      </c>
      <c r="K84">
        <f>J84+58-10-5-8</f>
        <v>220</v>
      </c>
      <c r="L84">
        <f>K84+58-10-3</f>
        <v>265</v>
      </c>
      <c r="M84">
        <f>L84+58-10-3</f>
        <v>310</v>
      </c>
      <c r="AE84">
        <v>4</v>
      </c>
      <c r="AF84">
        <v>2200</v>
      </c>
    </row>
    <row r="85" spans="1:32" x14ac:dyDescent="0.4">
      <c r="C85">
        <f>SUM(C82:C84)</f>
        <v>36.5</v>
      </c>
      <c r="H85">
        <f t="shared" ref="H85:M85" si="5">SUM(H82:H84)</f>
        <v>665</v>
      </c>
      <c r="I85">
        <f t="shared" si="5"/>
        <v>690</v>
      </c>
      <c r="J85">
        <f t="shared" si="5"/>
        <v>735</v>
      </c>
      <c r="K85">
        <f t="shared" si="5"/>
        <v>770</v>
      </c>
      <c r="L85">
        <f t="shared" si="5"/>
        <v>815</v>
      </c>
      <c r="M85">
        <f t="shared" si="5"/>
        <v>860</v>
      </c>
      <c r="AE85">
        <v>5</v>
      </c>
      <c r="AF85">
        <v>2200</v>
      </c>
    </row>
    <row r="86" spans="1:32" x14ac:dyDescent="0.4">
      <c r="AE86">
        <v>6</v>
      </c>
      <c r="AF86">
        <v>2200</v>
      </c>
    </row>
    <row r="87" spans="1:32" x14ac:dyDescent="0.4">
      <c r="AE87">
        <v>7</v>
      </c>
      <c r="AF87">
        <v>2200</v>
      </c>
    </row>
    <row r="88" spans="1:32" x14ac:dyDescent="0.4">
      <c r="A88">
        <f>6.5*4</f>
        <v>26</v>
      </c>
      <c r="AE88">
        <v>8</v>
      </c>
      <c r="AF88">
        <v>2200</v>
      </c>
    </row>
    <row r="89" spans="1:32" x14ac:dyDescent="0.4">
      <c r="AE89">
        <v>9</v>
      </c>
      <c r="AF89">
        <v>2200</v>
      </c>
    </row>
    <row r="90" spans="1:32" x14ac:dyDescent="0.4">
      <c r="Q90">
        <v>84</v>
      </c>
      <c r="R90">
        <f>V90/$Q90</f>
        <v>35.714285714285715</v>
      </c>
      <c r="S90">
        <v>32.83</v>
      </c>
      <c r="T90">
        <v>38</v>
      </c>
      <c r="U90">
        <f>S90*$Q90</f>
        <v>2757.72</v>
      </c>
      <c r="V90">
        <v>3000</v>
      </c>
      <c r="W90">
        <f>T90*$Q90</f>
        <v>3192</v>
      </c>
      <c r="X90">
        <f t="shared" ref="X90:X95" si="6">V90*12/10000</f>
        <v>3.6</v>
      </c>
      <c r="Y90">
        <v>35</v>
      </c>
      <c r="Z90">
        <f t="shared" ref="Z90:Z95" si="7">X90/Y90</f>
        <v>0.10285714285714286</v>
      </c>
      <c r="AE90">
        <v>10</v>
      </c>
      <c r="AF90">
        <v>2200</v>
      </c>
    </row>
    <row r="91" spans="1:32" x14ac:dyDescent="0.4">
      <c r="Q91">
        <v>89</v>
      </c>
      <c r="R91">
        <f>V91/$Q91</f>
        <v>25.168539325842698</v>
      </c>
      <c r="S91">
        <v>32.83</v>
      </c>
      <c r="T91">
        <v>28</v>
      </c>
      <c r="U91">
        <f>S91*$Q91</f>
        <v>2921.87</v>
      </c>
      <c r="V91">
        <v>2240</v>
      </c>
      <c r="W91">
        <f>T91*$Q91</f>
        <v>2492</v>
      </c>
      <c r="X91">
        <f t="shared" si="6"/>
        <v>2.6880000000000002</v>
      </c>
      <c r="Y91">
        <f>92.8+1.8+2</f>
        <v>96.6</v>
      </c>
      <c r="Z91">
        <f t="shared" si="7"/>
        <v>2.7826086956521744E-2</v>
      </c>
      <c r="AA91">
        <f>X91+X94</f>
        <v>2.8800000000000003</v>
      </c>
      <c r="AB91">
        <v>0.48</v>
      </c>
      <c r="AC91">
        <f>AB91*12</f>
        <v>5.76</v>
      </c>
      <c r="AE91">
        <v>11</v>
      </c>
      <c r="AF91">
        <v>2200</v>
      </c>
    </row>
    <row r="92" spans="1:32" x14ac:dyDescent="0.4">
      <c r="Q92">
        <v>56</v>
      </c>
      <c r="R92">
        <f>V92/$Q92</f>
        <v>27.5</v>
      </c>
      <c r="V92">
        <v>1540</v>
      </c>
      <c r="X92">
        <f t="shared" si="6"/>
        <v>1.8480000000000001</v>
      </c>
      <c r="Y92">
        <v>54</v>
      </c>
      <c r="Z92">
        <f t="shared" si="7"/>
        <v>3.4222222222222223E-2</v>
      </c>
      <c r="AB92">
        <v>0.24</v>
      </c>
      <c r="AC92">
        <v>145</v>
      </c>
      <c r="AE92">
        <v>12</v>
      </c>
      <c r="AF92">
        <f>AF91/2</f>
        <v>1100</v>
      </c>
    </row>
    <row r="93" spans="1:32" x14ac:dyDescent="0.4">
      <c r="Q93">
        <v>106</v>
      </c>
      <c r="R93">
        <f>V93/$Q93</f>
        <v>33.962264150943398</v>
      </c>
      <c r="S93">
        <v>32.83</v>
      </c>
      <c r="T93">
        <v>26</v>
      </c>
      <c r="U93">
        <f>S93*$Q93</f>
        <v>3479.98</v>
      </c>
      <c r="V93">
        <v>3600</v>
      </c>
      <c r="W93">
        <f>T93*$Q93</f>
        <v>2756</v>
      </c>
      <c r="X93">
        <f t="shared" si="6"/>
        <v>4.32</v>
      </c>
      <c r="Y93">
        <f>126+14</f>
        <v>140</v>
      </c>
      <c r="Z93">
        <f t="shared" si="7"/>
        <v>3.0857142857142861E-2</v>
      </c>
      <c r="AB93">
        <f>AB91/AB92</f>
        <v>2</v>
      </c>
      <c r="AC93">
        <f>AC91/AC92</f>
        <v>3.9724137931034478E-2</v>
      </c>
      <c r="AE93">
        <v>1</v>
      </c>
      <c r="AF93">
        <v>2200</v>
      </c>
    </row>
    <row r="94" spans="1:32" x14ac:dyDescent="0.4">
      <c r="V94">
        <v>160</v>
      </c>
      <c r="X94">
        <f t="shared" si="6"/>
        <v>0.192</v>
      </c>
      <c r="Y94">
        <v>6.9</v>
      </c>
      <c r="Z94">
        <f t="shared" si="7"/>
        <v>2.7826086956521737E-2</v>
      </c>
      <c r="AE94">
        <v>2</v>
      </c>
      <c r="AF94">
        <v>2200</v>
      </c>
    </row>
    <row r="95" spans="1:32" x14ac:dyDescent="0.4">
      <c r="V95">
        <v>3000</v>
      </c>
      <c r="X95">
        <f t="shared" si="6"/>
        <v>3.6</v>
      </c>
      <c r="Y95">
        <f>Y91+Y94</f>
        <v>103.5</v>
      </c>
      <c r="Z95">
        <f t="shared" si="7"/>
        <v>3.4782608695652174E-2</v>
      </c>
      <c r="AE95">
        <v>3</v>
      </c>
      <c r="AF95">
        <v>2200</v>
      </c>
    </row>
    <row r="96" spans="1:32" x14ac:dyDescent="0.4">
      <c r="AE96">
        <v>4</v>
      </c>
      <c r="AF96">
        <v>2200</v>
      </c>
    </row>
    <row r="97" spans="2:32" x14ac:dyDescent="0.4">
      <c r="AE97">
        <v>5</v>
      </c>
      <c r="AF97">
        <v>2200</v>
      </c>
    </row>
    <row r="98" spans="2:32" x14ac:dyDescent="0.4">
      <c r="AE98">
        <v>6</v>
      </c>
      <c r="AF98">
        <v>2200</v>
      </c>
    </row>
    <row r="99" spans="2:32" x14ac:dyDescent="0.4">
      <c r="AE99">
        <v>7</v>
      </c>
      <c r="AF99">
        <v>2200</v>
      </c>
    </row>
    <row r="100" spans="2:32" x14ac:dyDescent="0.4">
      <c r="AE100">
        <v>8</v>
      </c>
      <c r="AF100">
        <v>2200</v>
      </c>
    </row>
    <row r="101" spans="2:32" x14ac:dyDescent="0.4">
      <c r="AE101">
        <v>9</v>
      </c>
      <c r="AF101">
        <v>2200</v>
      </c>
    </row>
    <row r="102" spans="2:32" x14ac:dyDescent="0.4">
      <c r="AE102">
        <v>10</v>
      </c>
      <c r="AF102">
        <v>2200</v>
      </c>
    </row>
    <row r="103" spans="2:32" x14ac:dyDescent="0.4">
      <c r="AE103">
        <v>11</v>
      </c>
      <c r="AF103">
        <v>2200</v>
      </c>
    </row>
    <row r="104" spans="2:32" x14ac:dyDescent="0.4">
      <c r="B104">
        <v>5.5</v>
      </c>
      <c r="G104">
        <v>-1615</v>
      </c>
      <c r="H104">
        <v>1615</v>
      </c>
      <c r="L104">
        <v>3000</v>
      </c>
      <c r="AE104">
        <v>12</v>
      </c>
      <c r="AF104">
        <f>AF103/2</f>
        <v>1100</v>
      </c>
    </row>
    <row r="105" spans="2:32" x14ac:dyDescent="0.4">
      <c r="B105">
        <f>B104/3</f>
        <v>1.8333333333333333</v>
      </c>
      <c r="G105">
        <v>-2300</v>
      </c>
      <c r="H105">
        <v>2400</v>
      </c>
      <c r="L105">
        <v>2400</v>
      </c>
      <c r="AE105">
        <v>1</v>
      </c>
      <c r="AF105">
        <v>2200</v>
      </c>
    </row>
    <row r="106" spans="2:32" x14ac:dyDescent="0.4">
      <c r="G106">
        <v>-3522</v>
      </c>
      <c r="H106">
        <v>2700</v>
      </c>
      <c r="L106">
        <v>5500</v>
      </c>
      <c r="AE106">
        <v>2</v>
      </c>
      <c r="AF106">
        <v>2200</v>
      </c>
    </row>
    <row r="107" spans="2:32" x14ac:dyDescent="0.4">
      <c r="G107">
        <f>SUM(G104:G106)</f>
        <v>-7437</v>
      </c>
      <c r="H107">
        <f>SUM(H104:H106)</f>
        <v>6715</v>
      </c>
      <c r="I107">
        <f>G107+H107</f>
        <v>-722</v>
      </c>
      <c r="L107">
        <v>3100</v>
      </c>
      <c r="AE107">
        <v>3</v>
      </c>
      <c r="AF107">
        <v>2200</v>
      </c>
    </row>
    <row r="108" spans="2:32" x14ac:dyDescent="0.4">
      <c r="L108">
        <f>SUM(L104:L107)</f>
        <v>14000</v>
      </c>
      <c r="AE108">
        <v>4</v>
      </c>
      <c r="AF108">
        <v>2200</v>
      </c>
    </row>
    <row r="109" spans="2:32" x14ac:dyDescent="0.4">
      <c r="AE109">
        <v>5</v>
      </c>
      <c r="AF109">
        <v>2200</v>
      </c>
    </row>
    <row r="110" spans="2:32" x14ac:dyDescent="0.4">
      <c r="V110" t="s">
        <v>22</v>
      </c>
      <c r="AE110">
        <v>6</v>
      </c>
      <c r="AF110">
        <v>2200</v>
      </c>
    </row>
    <row r="111" spans="2:32" x14ac:dyDescent="0.4">
      <c r="AE111">
        <v>7</v>
      </c>
      <c r="AF111">
        <v>2200</v>
      </c>
    </row>
    <row r="112" spans="2:32" x14ac:dyDescent="0.4">
      <c r="AE112">
        <v>8</v>
      </c>
      <c r="AF112">
        <v>2200</v>
      </c>
    </row>
    <row r="113" spans="2:32" x14ac:dyDescent="0.4">
      <c r="AE113">
        <v>9</v>
      </c>
      <c r="AF113">
        <v>2200</v>
      </c>
    </row>
    <row r="114" spans="2:32" x14ac:dyDescent="0.4">
      <c r="AE114">
        <v>10</v>
      </c>
      <c r="AF114">
        <v>2200</v>
      </c>
    </row>
    <row r="115" spans="2:32" x14ac:dyDescent="0.4">
      <c r="AE115">
        <v>11</v>
      </c>
      <c r="AF115">
        <v>2200</v>
      </c>
    </row>
    <row r="116" spans="2:32" x14ac:dyDescent="0.4">
      <c r="AE116">
        <v>12</v>
      </c>
      <c r="AF116">
        <f>AF115/2</f>
        <v>1100</v>
      </c>
    </row>
    <row r="117" spans="2:32" x14ac:dyDescent="0.4">
      <c r="AE117">
        <v>1</v>
      </c>
      <c r="AF117">
        <f>AF115*1.05</f>
        <v>2310</v>
      </c>
    </row>
    <row r="118" spans="2:32" x14ac:dyDescent="0.4">
      <c r="AE118">
        <v>2</v>
      </c>
      <c r="AF118">
        <f>AF117</f>
        <v>2310</v>
      </c>
    </row>
    <row r="119" spans="2:32" x14ac:dyDescent="0.4">
      <c r="AE119">
        <v>3</v>
      </c>
      <c r="AF119">
        <f t="shared" ref="AF119:AF127" si="8">AF118</f>
        <v>2310</v>
      </c>
    </row>
    <row r="120" spans="2:32" x14ac:dyDescent="0.4">
      <c r="AE120">
        <v>4</v>
      </c>
      <c r="AF120">
        <f t="shared" si="8"/>
        <v>2310</v>
      </c>
    </row>
    <row r="121" spans="2:32" x14ac:dyDescent="0.4">
      <c r="H121">
        <v>170</v>
      </c>
      <c r="I121">
        <v>-60</v>
      </c>
      <c r="L121">
        <v>130</v>
      </c>
      <c r="N121">
        <v>30</v>
      </c>
      <c r="AE121">
        <v>5</v>
      </c>
      <c r="AF121">
        <f t="shared" si="8"/>
        <v>2310</v>
      </c>
    </row>
    <row r="122" spans="2:32" x14ac:dyDescent="0.4">
      <c r="H122">
        <v>320</v>
      </c>
      <c r="I122">
        <v>-20</v>
      </c>
      <c r="L122">
        <v>160</v>
      </c>
      <c r="M122">
        <v>-50</v>
      </c>
      <c r="N122">
        <v>70</v>
      </c>
      <c r="AE122">
        <v>6</v>
      </c>
      <c r="AF122">
        <f t="shared" si="8"/>
        <v>2310</v>
      </c>
    </row>
    <row r="123" spans="2:32" x14ac:dyDescent="0.4">
      <c r="H123">
        <v>70</v>
      </c>
      <c r="I123">
        <v>-15</v>
      </c>
      <c r="L123">
        <v>215</v>
      </c>
      <c r="M123">
        <v>-20</v>
      </c>
      <c r="N123">
        <v>60</v>
      </c>
      <c r="AE123">
        <v>7</v>
      </c>
      <c r="AF123">
        <f t="shared" si="8"/>
        <v>2310</v>
      </c>
    </row>
    <row r="124" spans="2:32" x14ac:dyDescent="0.4">
      <c r="H124">
        <f>SUM(H121:H123)</f>
        <v>560</v>
      </c>
      <c r="I124">
        <f>SUM(I121:I123)</f>
        <v>-95</v>
      </c>
      <c r="AE124">
        <v>8</v>
      </c>
      <c r="AF124">
        <f t="shared" si="8"/>
        <v>2310</v>
      </c>
    </row>
    <row r="125" spans="2:32" x14ac:dyDescent="0.4">
      <c r="H125">
        <f>H124+I124</f>
        <v>465</v>
      </c>
      <c r="I125">
        <v>40</v>
      </c>
      <c r="AE125">
        <v>9</v>
      </c>
      <c r="AF125">
        <f t="shared" si="8"/>
        <v>2310</v>
      </c>
    </row>
    <row r="126" spans="2:32" x14ac:dyDescent="0.4">
      <c r="AE126">
        <v>10</v>
      </c>
      <c r="AF126">
        <f t="shared" si="8"/>
        <v>2310</v>
      </c>
    </row>
    <row r="127" spans="2:32" x14ac:dyDescent="0.4">
      <c r="B127">
        <v>2</v>
      </c>
      <c r="C127">
        <v>170</v>
      </c>
      <c r="D127">
        <f t="shared" ref="D127:D134" si="9">B127*C127</f>
        <v>340</v>
      </c>
      <c r="AE127">
        <v>11</v>
      </c>
      <c r="AF127">
        <f t="shared" si="8"/>
        <v>2310</v>
      </c>
    </row>
    <row r="128" spans="2:32" x14ac:dyDescent="0.4">
      <c r="B128">
        <v>2.1</v>
      </c>
      <c r="C128">
        <v>170</v>
      </c>
      <c r="D128">
        <f t="shared" si="9"/>
        <v>357</v>
      </c>
      <c r="H128">
        <v>400</v>
      </c>
      <c r="AE128">
        <v>12</v>
      </c>
      <c r="AF128">
        <f>AF127/2</f>
        <v>1155</v>
      </c>
    </row>
    <row r="129" spans="2:34" x14ac:dyDescent="0.4">
      <c r="B129">
        <v>2.2000000000000002</v>
      </c>
      <c r="C129">
        <v>170</v>
      </c>
      <c r="D129">
        <f t="shared" si="9"/>
        <v>374.00000000000006</v>
      </c>
      <c r="H129">
        <v>145</v>
      </c>
      <c r="AE129">
        <v>1</v>
      </c>
      <c r="AF129">
        <f>AF127*1.05</f>
        <v>2425.5</v>
      </c>
    </row>
    <row r="130" spans="2:34" x14ac:dyDescent="0.4">
      <c r="B130">
        <v>2.2999999999999998</v>
      </c>
      <c r="C130">
        <v>170</v>
      </c>
      <c r="D130">
        <f t="shared" si="9"/>
        <v>390.99999999999994</v>
      </c>
      <c r="H130">
        <v>155</v>
      </c>
      <c r="AE130">
        <v>2</v>
      </c>
      <c r="AF130">
        <f>AF129</f>
        <v>2425.5</v>
      </c>
    </row>
    <row r="131" spans="2:34" x14ac:dyDescent="0.4">
      <c r="B131">
        <v>2.4</v>
      </c>
      <c r="C131">
        <v>170</v>
      </c>
      <c r="D131">
        <f t="shared" si="9"/>
        <v>408</v>
      </c>
      <c r="H131">
        <f>SUM(H128:H130)</f>
        <v>700</v>
      </c>
      <c r="AE131">
        <v>3</v>
      </c>
      <c r="AF131">
        <f t="shared" ref="AF131:AF139" si="10">AF130</f>
        <v>2425.5</v>
      </c>
    </row>
    <row r="132" spans="2:34" x14ac:dyDescent="0.4">
      <c r="B132">
        <v>2.5</v>
      </c>
      <c r="C132">
        <v>170</v>
      </c>
      <c r="D132">
        <f t="shared" si="9"/>
        <v>425</v>
      </c>
      <c r="AE132">
        <v>4</v>
      </c>
      <c r="AF132">
        <f t="shared" si="10"/>
        <v>2425.5</v>
      </c>
    </row>
    <row r="133" spans="2:34" x14ac:dyDescent="0.4">
      <c r="B133">
        <v>2.6</v>
      </c>
      <c r="C133">
        <v>170</v>
      </c>
      <c r="D133">
        <f t="shared" si="9"/>
        <v>442</v>
      </c>
      <c r="AE133">
        <v>5</v>
      </c>
      <c r="AF133">
        <f t="shared" si="10"/>
        <v>2425.5</v>
      </c>
    </row>
    <row r="134" spans="2:34" x14ac:dyDescent="0.4">
      <c r="B134">
        <v>1.85</v>
      </c>
      <c r="C134">
        <v>84</v>
      </c>
      <c r="D134">
        <f t="shared" si="9"/>
        <v>155.4</v>
      </c>
      <c r="AE134">
        <v>6</v>
      </c>
      <c r="AF134">
        <f t="shared" si="10"/>
        <v>2425.5</v>
      </c>
    </row>
    <row r="135" spans="2:34" x14ac:dyDescent="0.4">
      <c r="AE135">
        <v>7</v>
      </c>
      <c r="AF135">
        <f t="shared" si="10"/>
        <v>2425.5</v>
      </c>
    </row>
    <row r="136" spans="2:34" x14ac:dyDescent="0.4">
      <c r="AE136">
        <v>8</v>
      </c>
      <c r="AF136">
        <f t="shared" si="10"/>
        <v>2425.5</v>
      </c>
    </row>
    <row r="137" spans="2:34" x14ac:dyDescent="0.4">
      <c r="AE137">
        <v>9</v>
      </c>
      <c r="AF137">
        <f t="shared" si="10"/>
        <v>2425.5</v>
      </c>
    </row>
    <row r="138" spans="2:34" x14ac:dyDescent="0.4">
      <c r="AE138">
        <v>10</v>
      </c>
      <c r="AF138">
        <f t="shared" si="10"/>
        <v>2425.5</v>
      </c>
    </row>
    <row r="139" spans="2:34" x14ac:dyDescent="0.4">
      <c r="AE139">
        <v>11</v>
      </c>
      <c r="AF139">
        <f t="shared" si="10"/>
        <v>2425.5</v>
      </c>
    </row>
    <row r="140" spans="2:34" x14ac:dyDescent="0.4">
      <c r="AE140">
        <v>12</v>
      </c>
      <c r="AF140">
        <f>AF139/2</f>
        <v>1212.75</v>
      </c>
    </row>
    <row r="141" spans="2:34" x14ac:dyDescent="0.4">
      <c r="AF141">
        <f>SUM(AF81:AF140)</f>
        <v>130358.25</v>
      </c>
      <c r="AG141">
        <v>1</v>
      </c>
      <c r="AH141">
        <v>2400</v>
      </c>
    </row>
    <row r="142" spans="2:34" x14ac:dyDescent="0.4">
      <c r="AF142">
        <v>-37686</v>
      </c>
      <c r="AG142">
        <v>2</v>
      </c>
    </row>
    <row r="143" spans="2:34" x14ac:dyDescent="0.4">
      <c r="AD143">
        <f>AF143/60</f>
        <v>1544.5374999999999</v>
      </c>
      <c r="AF143">
        <f>SUM(AF141:AF142)</f>
        <v>92672.25</v>
      </c>
      <c r="AG143">
        <v>3</v>
      </c>
    </row>
    <row r="144" spans="2:34" x14ac:dyDescent="0.4">
      <c r="AG144">
        <v>4</v>
      </c>
    </row>
    <row r="145" spans="33:33" x14ac:dyDescent="0.4">
      <c r="AG145">
        <v>5</v>
      </c>
    </row>
    <row r="146" spans="33:33" x14ac:dyDescent="0.4">
      <c r="AG146">
        <v>6</v>
      </c>
    </row>
    <row r="147" spans="33:33" x14ac:dyDescent="0.4">
      <c r="AG147">
        <v>7</v>
      </c>
    </row>
    <row r="148" spans="33:33" x14ac:dyDescent="0.4">
      <c r="AG148">
        <v>8</v>
      </c>
    </row>
    <row r="149" spans="33:33" x14ac:dyDescent="0.4">
      <c r="AG149">
        <v>9</v>
      </c>
    </row>
    <row r="150" spans="33:33" x14ac:dyDescent="0.4">
      <c r="AG150">
        <v>10</v>
      </c>
    </row>
    <row r="151" spans="33:33" x14ac:dyDescent="0.4">
      <c r="AG151">
        <v>11</v>
      </c>
    </row>
    <row r="152" spans="33:33" x14ac:dyDescent="0.4">
      <c r="AG152">
        <v>12</v>
      </c>
    </row>
    <row r="153" spans="33:33" x14ac:dyDescent="0.4">
      <c r="AG153">
        <v>1</v>
      </c>
    </row>
    <row r="154" spans="33:33" x14ac:dyDescent="0.4">
      <c r="AG154">
        <v>2</v>
      </c>
    </row>
    <row r="155" spans="33:33" x14ac:dyDescent="0.4">
      <c r="AG155">
        <v>3</v>
      </c>
    </row>
    <row r="156" spans="33:33" x14ac:dyDescent="0.4">
      <c r="AG156">
        <v>4</v>
      </c>
    </row>
    <row r="157" spans="33:33" x14ac:dyDescent="0.4">
      <c r="AG157">
        <v>5</v>
      </c>
    </row>
    <row r="158" spans="33:33" x14ac:dyDescent="0.4">
      <c r="AG158">
        <v>6</v>
      </c>
    </row>
    <row r="159" spans="33:33" x14ac:dyDescent="0.4">
      <c r="AG159">
        <v>7</v>
      </c>
    </row>
    <row r="160" spans="33:33" x14ac:dyDescent="0.4">
      <c r="AG160">
        <v>8</v>
      </c>
    </row>
    <row r="161" spans="33:33" x14ac:dyDescent="0.4">
      <c r="AG161">
        <v>9</v>
      </c>
    </row>
    <row r="162" spans="33:33" x14ac:dyDescent="0.4">
      <c r="AG162">
        <v>10</v>
      </c>
    </row>
    <row r="163" spans="33:33" x14ac:dyDescent="0.4">
      <c r="AG163">
        <v>11</v>
      </c>
    </row>
    <row r="164" spans="33:33" x14ac:dyDescent="0.4">
      <c r="AG164">
        <v>12</v>
      </c>
    </row>
    <row r="165" spans="33:33" x14ac:dyDescent="0.4">
      <c r="AG165">
        <v>1</v>
      </c>
    </row>
    <row r="166" spans="33:33" x14ac:dyDescent="0.4">
      <c r="AG166">
        <v>2</v>
      </c>
    </row>
    <row r="167" spans="33:33" x14ac:dyDescent="0.4">
      <c r="AG167">
        <v>3</v>
      </c>
    </row>
    <row r="168" spans="33:33" x14ac:dyDescent="0.4">
      <c r="AG168">
        <v>4</v>
      </c>
    </row>
    <row r="169" spans="33:33" x14ac:dyDescent="0.4">
      <c r="AG169">
        <v>5</v>
      </c>
    </row>
    <row r="170" spans="33:33" x14ac:dyDescent="0.4">
      <c r="AG170">
        <v>6</v>
      </c>
    </row>
    <row r="171" spans="33:33" x14ac:dyDescent="0.4">
      <c r="AG171">
        <v>7</v>
      </c>
    </row>
    <row r="172" spans="33:33" x14ac:dyDescent="0.4">
      <c r="AG172">
        <v>8</v>
      </c>
    </row>
    <row r="173" spans="33:33" x14ac:dyDescent="0.4">
      <c r="AG173">
        <v>9</v>
      </c>
    </row>
    <row r="174" spans="33:33" x14ac:dyDescent="0.4">
      <c r="AG174">
        <v>10</v>
      </c>
    </row>
    <row r="175" spans="33:33" x14ac:dyDescent="0.4">
      <c r="AG175">
        <v>11</v>
      </c>
    </row>
    <row r="176" spans="33:33" x14ac:dyDescent="0.4">
      <c r="AG176">
        <v>12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1"/>
  <sheetViews>
    <sheetView zoomScale="70" zoomScaleNormal="70" workbookViewId="0"/>
  </sheetViews>
  <sheetFormatPr defaultRowHeight="18.75" x14ac:dyDescent="0.4"/>
  <sheetData>
    <row r="41" spans="2:2" x14ac:dyDescent="0.4">
      <c r="B41" s="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8901 欧陽 遠征</dc:creator>
  <cp:lastModifiedBy>8901 欧陽 遠征</cp:lastModifiedBy>
  <dcterms:created xsi:type="dcterms:W3CDTF">2019-05-29T01:43:03Z</dcterms:created>
  <dcterms:modified xsi:type="dcterms:W3CDTF">2019-07-31T00:12:34Z</dcterms:modified>
</cp:coreProperties>
</file>