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alumnosuach-my.sharepoint.com/personal/joaquin_morales01_alumnos_uach_cl/Documents/Trabajo/Acustica/2024/"/>
    </mc:Choice>
  </mc:AlternateContent>
  <xr:revisionPtr revIDLastSave="478" documentId="13_ncr:1_{A8F8D998-8DBD-439E-970A-ED49F9EBFC5A}" xr6:coauthVersionLast="47" xr6:coauthVersionMax="47" xr10:uidLastSave="{12C9335B-182E-419A-AD8E-7CCF3F11B4C0}"/>
  <bookViews>
    <workbookView xWindow="-120" yWindow="-120" windowWidth="29040" windowHeight="15840" tabRatio="917" xr2:uid="{9F46433B-1E88-4C0F-824E-FE6F5070795F}"/>
  </bookViews>
  <sheets>
    <sheet name="Graduación" sheetId="4" r:id="rId1"/>
    <sheet name="Aceptados-matriculados" sheetId="10" r:id="rId2"/>
    <sheet name="Origen disciplinar" sheetId="6" r:id="rId3"/>
    <sheet name="Evolución matrícula" sheetId="20" r:id="rId4"/>
    <sheet name="Deserción" sheetId="12" r:id="rId5"/>
    <sheet name="Permanencia" sheetId="3" r:id="rId6"/>
    <sheet name="Articulación pre-postgrado" sheetId="21" r:id="rId7"/>
    <sheet name="Estudiantes en ciclo final" sheetId="11" r:id="rId8"/>
    <sheet name="Situación laboral graduados" sheetId="8" r:id="rId9"/>
    <sheet name="Resultados tesis de graduados" sheetId="13" r:id="rId10"/>
    <sheet name="Productividad 5 años" sheetId="24" r:id="rId11"/>
    <sheet name="Dedicación docentes" sheetId="22" r:id="rId12"/>
    <sheet name="Dedicación hora académico" sheetId="7" r:id="rId13"/>
    <sheet name="Académicos otro núcleo-claustro" sheetId="14" r:id="rId14"/>
    <sheet name="Sustento líneas investigación" sheetId="16" r:id="rId15"/>
    <sheet name="Experiencia director de tesis" sheetId="15" r:id="rId16"/>
    <sheet name="Aranceles y becas" sheetId="9" r:id="rId17"/>
    <sheet name="Convenios vigentes" sheetId="18" r:id="rId18"/>
    <sheet name="Proyectos institucionales" sheetId="17" r:id="rId19"/>
    <sheet name="Actividades estudiantes" sheetId="19" r:id="rId20"/>
  </sheets>
  <definedNames>
    <definedName name="_xlnm._FilterDatabase" localSheetId="5" hidden="1">Permanencia!$C$3:$I$18</definedName>
    <definedName name="_ftn1" localSheetId="0">Graduación!#REF!</definedName>
    <definedName name="_ftn2" localSheetId="0">Graduación!#REF!</definedName>
    <definedName name="_ftn3" localSheetId="0">Graduación!#REF!</definedName>
    <definedName name="_ftn4" localSheetId="0">Graduación!#REF!</definedName>
    <definedName name="_ftn5" localSheetId="0">Graduación!#REF!</definedName>
    <definedName name="_ftn6" localSheetId="0">Graduación!#REF!</definedName>
    <definedName name="_ftn7" localSheetId="0">Graduación!#REF!</definedName>
    <definedName name="_ftnref1" localSheetId="0">Graduación!#REF!</definedName>
    <definedName name="_ftnref2" localSheetId="0">Graduación!#REF!</definedName>
    <definedName name="_ftnref3" localSheetId="0">Graduación!#REF!</definedName>
    <definedName name="_ftnref4" localSheetId="0">Graduación!#REF!</definedName>
    <definedName name="_ftnref5" localSheetId="0">Graduación!#REF!</definedName>
    <definedName name="_ftnref6" localSheetId="0">Graduación!#REF!</definedName>
    <definedName name="_ftnref7" localSheetId="0">Graduación!#REF!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8" l="1"/>
  <c r="D7" i="8"/>
  <c r="D6" i="8"/>
  <c r="D5" i="8"/>
  <c r="D4" i="8"/>
  <c r="D9" i="8"/>
  <c r="E19" i="4"/>
  <c r="E18" i="4"/>
  <c r="C11" i="19"/>
  <c r="C10" i="19"/>
  <c r="J40" i="4"/>
  <c r="J39" i="4"/>
  <c r="C18" i="9"/>
  <c r="B18" i="9"/>
  <c r="C28" i="9"/>
  <c r="B28" i="9"/>
  <c r="I8" i="10"/>
  <c r="I7" i="10"/>
  <c r="E20" i="4" l="1"/>
  <c r="J41" i="4"/>
  <c r="J59" i="4"/>
  <c r="J58" i="4"/>
  <c r="J28" i="4"/>
  <c r="H29" i="4"/>
  <c r="J19" i="4"/>
  <c r="J18" i="4"/>
  <c r="J20" i="4" s="1"/>
  <c r="E40" i="4" l="1"/>
  <c r="E41" i="4" s="1"/>
  <c r="J13" i="4" l="1"/>
  <c r="E28" i="9" l="1"/>
  <c r="F28" i="9"/>
  <c r="G28" i="9"/>
  <c r="H28" i="9"/>
  <c r="I28" i="9"/>
  <c r="J28" i="9"/>
  <c r="K28" i="9"/>
  <c r="L28" i="9"/>
  <c r="M28" i="9"/>
  <c r="D28" i="9"/>
  <c r="E18" i="9"/>
  <c r="F18" i="9"/>
  <c r="G18" i="9"/>
  <c r="H18" i="9"/>
  <c r="I18" i="9"/>
  <c r="J18" i="9"/>
  <c r="K18" i="9"/>
  <c r="L18" i="9"/>
  <c r="M18" i="9"/>
  <c r="D18" i="9"/>
  <c r="C19" i="15"/>
  <c r="D19" i="15"/>
  <c r="B19" i="15"/>
  <c r="M10" i="7"/>
  <c r="L10" i="7"/>
  <c r="K10" i="7"/>
  <c r="I10" i="7"/>
  <c r="H10" i="7"/>
  <c r="G10" i="7"/>
  <c r="D10" i="7"/>
  <c r="E10" i="7"/>
  <c r="C10" i="7"/>
  <c r="N9" i="7"/>
  <c r="N8" i="7"/>
  <c r="N7" i="7"/>
  <c r="J9" i="7"/>
  <c r="J8" i="7"/>
  <c r="J7" i="7"/>
  <c r="F8" i="7"/>
  <c r="F9" i="7"/>
  <c r="F7" i="7"/>
  <c r="K30" i="22"/>
  <c r="L30" i="22"/>
  <c r="M30" i="22"/>
  <c r="J30" i="22"/>
  <c r="K29" i="22"/>
  <c r="L29" i="22"/>
  <c r="M29" i="22"/>
  <c r="J29" i="22"/>
  <c r="K28" i="22"/>
  <c r="L28" i="22"/>
  <c r="M28" i="22"/>
  <c r="J28" i="22"/>
  <c r="M24" i="22"/>
  <c r="M25" i="22"/>
  <c r="M26" i="22"/>
  <c r="M27" i="22"/>
  <c r="M20" i="22"/>
  <c r="M21" i="22"/>
  <c r="M22" i="22"/>
  <c r="M23" i="22"/>
  <c r="M15" i="22"/>
  <c r="M16" i="22"/>
  <c r="M17" i="22"/>
  <c r="M18" i="22"/>
  <c r="M19" i="22"/>
  <c r="M10" i="22"/>
  <c r="M11" i="22"/>
  <c r="M12" i="22"/>
  <c r="M13" i="22"/>
  <c r="M14" i="22"/>
  <c r="M6" i="22"/>
  <c r="M7" i="22"/>
  <c r="M8" i="22"/>
  <c r="M9" i="22"/>
  <c r="M5" i="22"/>
  <c r="H32" i="24"/>
  <c r="I32" i="24"/>
  <c r="J32" i="24"/>
  <c r="K32" i="24"/>
  <c r="G32" i="24"/>
  <c r="H22" i="24"/>
  <c r="I22" i="24"/>
  <c r="J22" i="24"/>
  <c r="J37" i="24" s="1"/>
  <c r="K22" i="24"/>
  <c r="G22" i="24"/>
  <c r="J35" i="24" s="1"/>
  <c r="C12" i="8"/>
  <c r="F16" i="3"/>
  <c r="G16" i="3" s="1"/>
  <c r="F14" i="3"/>
  <c r="G14" i="3" s="1"/>
  <c r="D10" i="8" l="1"/>
  <c r="D11" i="8"/>
  <c r="K33" i="24"/>
  <c r="J33" i="24"/>
  <c r="K37" i="24" s="1"/>
  <c r="I33" i="24"/>
  <c r="J36" i="24"/>
  <c r="K36" i="24"/>
  <c r="N10" i="7"/>
  <c r="O8" i="7"/>
  <c r="O9" i="7"/>
  <c r="J10" i="7"/>
  <c r="O7" i="7"/>
  <c r="F10" i="7"/>
  <c r="H33" i="24"/>
  <c r="G33" i="24"/>
  <c r="K35" i="24" s="1"/>
  <c r="H16" i="3"/>
  <c r="I16" i="3"/>
  <c r="H14" i="3"/>
  <c r="H20" i="3" s="1"/>
  <c r="I14" i="3"/>
  <c r="I20" i="3" s="1"/>
  <c r="D12" i="8" l="1"/>
  <c r="O10" i="7"/>
  <c r="D14" i="12" l="1"/>
  <c r="C14" i="12"/>
  <c r="E25" i="3"/>
  <c r="C25" i="3"/>
  <c r="C24" i="3"/>
  <c r="F24" i="3" s="1"/>
  <c r="C23" i="3"/>
  <c r="F23" i="3" s="1"/>
  <c r="F9" i="3"/>
  <c r="G9" i="3" s="1"/>
  <c r="F10" i="3"/>
  <c r="G10" i="3" s="1"/>
  <c r="F11" i="3"/>
  <c r="G11" i="3" s="1"/>
  <c r="K8" i="20"/>
  <c r="L7" i="20" s="1"/>
  <c r="I8" i="20"/>
  <c r="J8" i="20" s="1"/>
  <c r="G8" i="20"/>
  <c r="H8" i="20" s="1"/>
  <c r="E8" i="20"/>
  <c r="J7" i="20"/>
  <c r="J6" i="20"/>
  <c r="J5" i="20"/>
  <c r="H7" i="20"/>
  <c r="H6" i="20"/>
  <c r="H5" i="20"/>
  <c r="F8" i="20"/>
  <c r="F7" i="20"/>
  <c r="F6" i="20"/>
  <c r="F5" i="20"/>
  <c r="D6" i="20"/>
  <c r="D7" i="20"/>
  <c r="D8" i="20"/>
  <c r="D5" i="20"/>
  <c r="C8" i="20"/>
  <c r="D25" i="6"/>
  <c r="C25" i="6"/>
  <c r="D19" i="6" s="1"/>
  <c r="D8" i="6"/>
  <c r="D9" i="6"/>
  <c r="D11" i="6"/>
  <c r="C12" i="6"/>
  <c r="D4" i="6" s="1"/>
  <c r="I6" i="10"/>
  <c r="I5" i="10"/>
  <c r="H6" i="10"/>
  <c r="H7" i="10"/>
  <c r="H5" i="10"/>
  <c r="H48" i="4"/>
  <c r="H49" i="4"/>
  <c r="H50" i="4"/>
  <c r="H51" i="4"/>
  <c r="H52" i="4"/>
  <c r="H53" i="4"/>
  <c r="H54" i="4"/>
  <c r="H55" i="4"/>
  <c r="H56" i="4"/>
  <c r="H47" i="4"/>
  <c r="J60" i="4"/>
  <c r="H35" i="4"/>
  <c r="H36" i="4"/>
  <c r="H37" i="4"/>
  <c r="H30" i="4"/>
  <c r="H31" i="4"/>
  <c r="H32" i="4"/>
  <c r="H33" i="4"/>
  <c r="H34" i="4"/>
  <c r="H28" i="4"/>
  <c r="H15" i="4"/>
  <c r="E59" i="4"/>
  <c r="E58" i="4"/>
  <c r="E60" i="4" s="1"/>
  <c r="J53" i="4"/>
  <c r="J52" i="4"/>
  <c r="J51" i="4"/>
  <c r="J50" i="4"/>
  <c r="J49" i="4"/>
  <c r="J48" i="4"/>
  <c r="J47" i="4"/>
  <c r="E39" i="4"/>
  <c r="J32" i="4"/>
  <c r="J31" i="4"/>
  <c r="J7" i="4"/>
  <c r="J8" i="4"/>
  <c r="J9" i="4"/>
  <c r="J10" i="4"/>
  <c r="J11" i="4"/>
  <c r="J12" i="4"/>
  <c r="H7" i="4"/>
  <c r="H8" i="4"/>
  <c r="H9" i="4"/>
  <c r="H10" i="4"/>
  <c r="H11" i="4"/>
  <c r="H12" i="4"/>
  <c r="H13" i="4"/>
  <c r="H14" i="4"/>
  <c r="H16" i="4"/>
  <c r="F5" i="3"/>
  <c r="G5" i="3" s="1"/>
  <c r="F6" i="3"/>
  <c r="G6" i="3" s="1"/>
  <c r="F7" i="3"/>
  <c r="G7" i="3" s="1"/>
  <c r="F8" i="3"/>
  <c r="G8" i="3" s="1"/>
  <c r="F12" i="3"/>
  <c r="G12" i="3" s="1"/>
  <c r="F13" i="3"/>
  <c r="G13" i="3" s="1"/>
  <c r="F15" i="3"/>
  <c r="G15" i="3" s="1"/>
  <c r="F17" i="3"/>
  <c r="G17" i="3" s="1"/>
  <c r="F18" i="3"/>
  <c r="G18" i="3" s="1"/>
  <c r="F4" i="3"/>
  <c r="F25" i="3" l="1"/>
  <c r="H11" i="3"/>
  <c r="I11" i="3"/>
  <c r="I10" i="3"/>
  <c r="H10" i="3"/>
  <c r="H9" i="3"/>
  <c r="I9" i="3"/>
  <c r="H17" i="3"/>
  <c r="I17" i="3"/>
  <c r="H13" i="3"/>
  <c r="I13" i="3"/>
  <c r="I6" i="3"/>
  <c r="H6" i="3"/>
  <c r="H15" i="3"/>
  <c r="I15" i="3"/>
  <c r="H12" i="3"/>
  <c r="I12" i="3"/>
  <c r="I8" i="3"/>
  <c r="H8" i="3"/>
  <c r="H7" i="3"/>
  <c r="I7" i="3"/>
  <c r="H18" i="3"/>
  <c r="I18" i="3"/>
  <c r="H5" i="3"/>
  <c r="I5" i="3"/>
  <c r="L6" i="20"/>
  <c r="L8" i="20"/>
  <c r="L5" i="20"/>
  <c r="D17" i="6"/>
  <c r="D16" i="6"/>
  <c r="D24" i="6"/>
  <c r="D23" i="6"/>
  <c r="D22" i="6"/>
  <c r="D21" i="6"/>
  <c r="D18" i="6"/>
  <c r="D20" i="6"/>
  <c r="D12" i="6"/>
  <c r="D10" i="6"/>
  <c r="D7" i="6"/>
  <c r="D6" i="6"/>
  <c r="D5" i="6"/>
  <c r="G4" i="3"/>
  <c r="G23" i="3" l="1"/>
  <c r="I4" i="3"/>
  <c r="G25" i="3" s="1"/>
  <c r="H4" i="3"/>
  <c r="G2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tc={7501ECB4-4D1F-44A7-A7BC-81EE11B2BE33}</author>
  </authors>
  <commentList>
    <comment ref="A2" authorId="0" shapeId="0" xr:uid="{7501ECB4-4D1F-44A7-A7BC-81EE11B2BE33}">
      <text>
        <t>[Threaded comment]
Your version of Excel allows you to read this threaded comment; however, any edits to it will get removed if the file is opened in a newer version of Excel. Learn more: https://go.microsoft.com/fwlink/?linkid=870924
Comment:
    Incorporar el título (pregrado) o grado académico (pregrado o postgrado) más alto según corresponda.
Si solo tiene pregrado, incorporar el título; si no tiene título, el grado.
Si tiene postgrado, incorporar el último postgrado.
Reply:
    Ordenar de mayor concentración a menor concentración</t>
      </text>
    </comment>
  </commentList>
</comments>
</file>

<file path=xl/sharedStrings.xml><?xml version="1.0" encoding="utf-8"?>
<sst xmlns="http://schemas.openxmlformats.org/spreadsheetml/2006/main" count="1048" uniqueCount="600">
  <si>
    <t xml:space="preserve">Total General </t>
  </si>
  <si>
    <t>Año Cohorte</t>
  </si>
  <si>
    <r>
      <rPr>
        <b/>
        <sz val="10"/>
        <color theme="1"/>
        <rFont val="Century Gothic"/>
        <family val="2"/>
      </rPr>
      <t xml:space="preserve">  </t>
    </r>
    <r>
      <rPr>
        <b/>
        <u/>
        <sz val="10"/>
        <color rgb="FF000000"/>
        <rFont val="Century Gothic"/>
        <family val="2"/>
      </rPr>
      <t>SITUACIÓN ACADÉMICA A LA FECHA POR COHORTE DE INGRESO</t>
    </r>
  </si>
  <si>
    <t>N° Estudiantes Ingresados por Cohorte</t>
  </si>
  <si>
    <t xml:space="preserve">N° de estudiantes matriculados </t>
  </si>
  <si>
    <t>N° Estudiantes Ciclo Final</t>
  </si>
  <si>
    <t>N° Estudiantes Retirados</t>
  </si>
  <si>
    <t>N° 
Estudiantes Eliminados</t>
  </si>
  <si>
    <t>Tasa de deserción</t>
  </si>
  <si>
    <t>Nº 
Graduados</t>
  </si>
  <si>
    <t>Tasa de Graduación</t>
  </si>
  <si>
    <t>Estudiantes Matriculados[1]</t>
  </si>
  <si>
    <t xml:space="preserve">Tasa de desertados (eliminados y retirados): </t>
  </si>
  <si>
    <t xml:space="preserve">Total de graduados: </t>
  </si>
  <si>
    <t xml:space="preserve">Total de estudiantes ingresados: </t>
  </si>
  <si>
    <t xml:space="preserve">Total de estudiantes habilitados*: </t>
  </si>
  <si>
    <t xml:space="preserve">Tasa de deserción: </t>
  </si>
  <si>
    <t>Tasa de graduación**:</t>
  </si>
  <si>
    <t>*Depende de la duración del programa</t>
  </si>
  <si>
    <t>**Total de graduados/total de ingresados habilitados</t>
  </si>
  <si>
    <t>Estudiante Articulados  (en caso que corresponda)</t>
  </si>
  <si>
    <t xml:space="preserve">Total de estudiantes habilitados: </t>
  </si>
  <si>
    <t xml:space="preserve">Tasa de graduación </t>
  </si>
  <si>
    <t xml:space="preserve">Estudiante NO Articulados  ( en caso de que corresponda) </t>
  </si>
  <si>
    <t>Categoría</t>
  </si>
  <si>
    <t xml:space="preserve">Año </t>
  </si>
  <si>
    <t>Promedio</t>
  </si>
  <si>
    <t>Total</t>
  </si>
  <si>
    <t>Nº matriculados</t>
  </si>
  <si>
    <t>Nº aceptados</t>
  </si>
  <si>
    <t xml:space="preserve">Nº postulantes </t>
  </si>
  <si>
    <t xml:space="preserve">Tasa de aceptación </t>
  </si>
  <si>
    <t>%</t>
  </si>
  <si>
    <t xml:space="preserve">Origen disciplinar de los estudiantes (Ingreso últimos 5 años: 2020-2024) </t>
  </si>
  <si>
    <t xml:space="preserve">Formación de Origen </t>
  </si>
  <si>
    <t>N°</t>
  </si>
  <si>
    <t xml:space="preserve">Porcentaje </t>
  </si>
  <si>
    <t xml:space="preserve">Total </t>
  </si>
  <si>
    <t xml:space="preserve">Origen institucional de los estudiantes (Ingreso últimos 5 años: 2020-2024) </t>
  </si>
  <si>
    <t xml:space="preserve">Institución de origen pregrado </t>
  </si>
  <si>
    <t>Institución de origen</t>
  </si>
  <si>
    <t>EVOLUCIÓN MATRÍCULA NUEVA</t>
  </si>
  <si>
    <t>Universidad(es)/ Institución(es) que presenta(n) el programa</t>
  </si>
  <si>
    <t>Otras Universidades/Instituciones nacionales</t>
  </si>
  <si>
    <t>Instituciones de educación superior extranjeras</t>
  </si>
  <si>
    <t>Permanencia últimos 5 años (2020-2024)</t>
  </si>
  <si>
    <t>Nota: Si el programa cuenta con nuevos graduados, debe enviar la ficha de tesis/AFE de cada uno de ellos, según lo exigido en el Formulario de Antecedentes.</t>
  </si>
  <si>
    <t>Nombre del graduado</t>
  </si>
  <si>
    <t>Mes y año de Ingreso</t>
  </si>
  <si>
    <t>Fecha de defensa de tesis (mes y año)</t>
  </si>
  <si>
    <t xml:space="preserve">días </t>
  </si>
  <si>
    <t>Meses</t>
  </si>
  <si>
    <t xml:space="preserve">Años </t>
  </si>
  <si>
    <t xml:space="preserve">Semestres </t>
  </si>
  <si>
    <t xml:space="preserve">Promedio </t>
  </si>
  <si>
    <t xml:space="preserve">Total de graduados en los últimos cinco años </t>
  </si>
  <si>
    <t>N° de alumnos graduados en el tiempo teórico</t>
  </si>
  <si>
    <t>% de graduados en el tiempo teórico, en los últimos cinco años</t>
  </si>
  <si>
    <t>Media de tiempo de permanencia para el total de graduados en los últimos cinco años</t>
  </si>
  <si>
    <t>Articulados</t>
  </si>
  <si>
    <t>No articulados</t>
  </si>
  <si>
    <t>Año cohorte</t>
  </si>
  <si>
    <t>Nº desertados (retirados y eliminados)</t>
  </si>
  <si>
    <t>Razones deserción (desagregado para cada caso)</t>
  </si>
  <si>
    <r>
      <t>TOTAL</t>
    </r>
    <r>
      <rPr>
        <sz val="11"/>
        <color rgb="FF000000"/>
        <rFont val="Calibri"/>
        <family val="2"/>
        <scheme val="minor"/>
      </rPr>
      <t xml:space="preserve"> </t>
    </r>
  </si>
  <si>
    <t>Articulación pregrado-postgrado (últimos 10 años, incluyendo el año en curso)</t>
  </si>
  <si>
    <t>Año cohorte de ingreso</t>
  </si>
  <si>
    <t>Nombre del estudiante / graduado</t>
  </si>
  <si>
    <t>Nombre del programa de origen</t>
  </si>
  <si>
    <t>Institución donde cursó el programa</t>
  </si>
  <si>
    <t>Asignaturas homologadas /convalidadas al ingresar al Programa</t>
  </si>
  <si>
    <r>
      <t>Nivel de las asignaturas homologadas /convalidadas</t>
    </r>
    <r>
      <rPr>
        <b/>
        <vertAlign val="superscript"/>
        <sz val="11"/>
        <color rgb="FF000000"/>
        <rFont val="Calibri"/>
        <family val="2"/>
        <scheme val="minor"/>
      </rPr>
      <t>[1]</t>
    </r>
  </si>
  <si>
    <t>Cantidad de créditos  homologados /convalidados</t>
  </si>
  <si>
    <t>[1]  Indicar si la asignatura es de pregrado, magíster o doctorado.</t>
  </si>
  <si>
    <t>Nombre tesista</t>
  </si>
  <si>
    <t>Profesor guía o tutor</t>
  </si>
  <si>
    <t>Co-guía (en caso que corresponda)</t>
  </si>
  <si>
    <t>N° de publicaciones de los tesistas[2]</t>
  </si>
  <si>
    <t>Proyectos Fondecyt u otro tipo de proyecto al que se encuentre asociado el estudiante[3]</t>
  </si>
  <si>
    <t>[1] Para la columna “nivel de estado”, describir si el alumno se encuentra en etapa inicial, intermedia o final, de acuerdo a lo establecido en el respectivo plan de estudios.</t>
  </si>
  <si>
    <t>[2] Declarar solo publicaciones que se deriven del trabajo de tesis/AFE.</t>
  </si>
  <si>
    <t>[3] Indicar nombre del proyecto, nombre del investigador responsable, año de inicio y de término.</t>
  </si>
  <si>
    <t xml:space="preserve">SITUACIÓN LABORAL GRADUADOS DEL PROGRAMA PERÍODO 2020-2024 </t>
  </si>
  <si>
    <t>Campo laboral*</t>
  </si>
  <si>
    <t>N° de graduados</t>
  </si>
  <si>
    <t>Sistema Público (Ministerios, CESFAM, Municipalidad, COSAM)</t>
  </si>
  <si>
    <t xml:space="preserve">Sin información </t>
  </si>
  <si>
    <t>Si el Programa lo estima pertinente, puede incluir nuevas categorías o cambiar las existentes*</t>
  </si>
  <si>
    <t>Año de graduación</t>
  </si>
  <si>
    <t>Nombre graduado</t>
  </si>
  <si>
    <t>Tipo actividad de graduación (tesis o AFE)</t>
  </si>
  <si>
    <t xml:space="preserve">Profesor guía o Tutor </t>
  </si>
  <si>
    <t>Integrantes comisión de tesis u órgano equivalente</t>
  </si>
  <si>
    <t>Institución de procedencia de los integrantes de la comisión de tesis u órgano equivalente</t>
  </si>
  <si>
    <t>N° de publicaciones asociadas a la tesis</t>
  </si>
  <si>
    <t>N° de patentes asociadas a la tesis (si corresponde)</t>
  </si>
  <si>
    <t>Clasificación</t>
  </si>
  <si>
    <t>Nombre académicos</t>
  </si>
  <si>
    <t>Grado académico más alto obtenido</t>
  </si>
  <si>
    <t>Institución que otorgó el grado</t>
  </si>
  <si>
    <t>Unidad académica o institución a la que se adscribe el académico</t>
  </si>
  <si>
    <t>Horas  de dedicación a la institución</t>
  </si>
  <si>
    <t>Dedicación académicos al programa</t>
  </si>
  <si>
    <t>Permanentes</t>
  </si>
  <si>
    <t>Colaborador</t>
  </si>
  <si>
    <t>TOTAL COLABORADORES</t>
  </si>
  <si>
    <t>TOTAL ACADÉMICOS</t>
  </si>
  <si>
    <t>1: Horas semanales dedicadas a gestión. 2: Horas semanales dedicadas a docencia. 3: Horas semanales dedicadas a investigación.</t>
  </si>
  <si>
    <r>
      <t>GRADO</t>
    </r>
    <r>
      <rPr>
        <b/>
        <sz val="10.5"/>
        <color rgb="FF000000"/>
        <rFont val="Calibri"/>
        <family val="2"/>
      </rPr>
      <t xml:space="preserve"> ACADÉMICO MÁS ALTO</t>
    </r>
  </si>
  <si>
    <t>DEDICACIÓN ACADÉMICOS AL PROGRAMA</t>
  </si>
  <si>
    <t xml:space="preserve"> NÚCLEO</t>
  </si>
  <si>
    <t>COLABORADORES</t>
  </si>
  <si>
    <t>VISITANTES</t>
  </si>
  <si>
    <t>TOTAL</t>
  </si>
  <si>
    <t>SUBTOTAL</t>
  </si>
  <si>
    <t>Doctor</t>
  </si>
  <si>
    <t>Magíster</t>
  </si>
  <si>
    <t>Otros[1]</t>
  </si>
  <si>
    <t>Dedicación</t>
  </si>
  <si>
    <t>1: 1: Hasta 10 horas semanales. 2: De 11 a 20 horas semanales. 3: Más de 20 horas semanales</t>
  </si>
  <si>
    <t xml:space="preserve">[1] Incluye profesores con otro tipo de estudios de postgrado (Diplomas o postítulos de especialización). </t>
  </si>
  <si>
    <t>Participación de académicos en otros claustros o núcleos de programas de postgrado</t>
  </si>
  <si>
    <t>Nombre</t>
  </si>
  <si>
    <t>Participación en otros claustros o núcleos de postgrado (Indicar Si o No)</t>
  </si>
  <si>
    <t>Respecto a la participación de los académicos en otros claustros o núcleos de programas de postgrado, indicar:</t>
  </si>
  <si>
    <t>Nombre del programa de postgrado (doctorado / magíster)</t>
  </si>
  <si>
    <t>Institución a la que pertenece el programa de postgrado (doctorado / magíster)</t>
  </si>
  <si>
    <t>Horas semanales de dedicación a cada uno de los programas</t>
  </si>
  <si>
    <t>Nombre Académico</t>
  </si>
  <si>
    <t>N° Tesis Magíster</t>
  </si>
  <si>
    <t>N° Tesis Doctorado</t>
  </si>
  <si>
    <t>En este programa</t>
  </si>
  <si>
    <t>En otros programas</t>
  </si>
  <si>
    <t>Áreas de desarrollo, líneas de investigación o creación</t>
  </si>
  <si>
    <t>Nombre profesores colaboradores que trabajan la línea</t>
  </si>
  <si>
    <t>Número de académicos relacionados</t>
  </si>
  <si>
    <t>Arancel 2024:</t>
  </si>
  <si>
    <t>Matrícula 2024:</t>
  </si>
  <si>
    <t>NOMBRE DE BENEFICIO</t>
  </si>
  <si>
    <t xml:space="preserve">NÚMERO DE BENEFICIARIOS Y MONTO EN MILES DE $ </t>
  </si>
  <si>
    <t>$</t>
  </si>
  <si>
    <t>TIPO DE ACTIVIDAD</t>
  </si>
  <si>
    <t>Pasantías</t>
  </si>
  <si>
    <t>Congresos</t>
  </si>
  <si>
    <t>Convenios de apoyo vigentes</t>
  </si>
  <si>
    <t xml:space="preserve">Convenio </t>
  </si>
  <si>
    <t>Actividad realizada</t>
  </si>
  <si>
    <t>Año suscripción</t>
  </si>
  <si>
    <t>N° estudiantes beneficiados</t>
  </si>
  <si>
    <t>N° académicos beneficiados</t>
  </si>
  <si>
    <t>Identificar con una nota convenios propios del programa y convenios institucionales (marco) utilizados por el programa</t>
  </si>
  <si>
    <t>Proyectos institucionales (últimos 5 años, incluyendo el año en curso)</t>
  </si>
  <si>
    <t>Proyectos institucionales (MECESUP, FIAC, CONVENIOS DE DESEMPEÑO, MILENIO, ETC), últimos 5 años incluyendo el año en curso</t>
  </si>
  <si>
    <t>Nombre y código</t>
  </si>
  <si>
    <t>Objetivos</t>
  </si>
  <si>
    <t>Montos</t>
  </si>
  <si>
    <t>Año inicio y término</t>
  </si>
  <si>
    <t>Duración (en meses)</t>
  </si>
  <si>
    <t>Resultados (esperados y/o realizados)</t>
  </si>
  <si>
    <t>Año</t>
  </si>
  <si>
    <t>Actividad</t>
  </si>
  <si>
    <t>PORCENTAJE DEL TOTAL DE ESTUDIANTES BENEFICIADOS EN EL PERÍODO</t>
  </si>
  <si>
    <t>PRODUCTIVIDAD DEL CUERPO ACADÉMICO EN LOS ÚLTIMOS 5 AÑOS (2019-2023)</t>
  </si>
  <si>
    <t xml:space="preserve">Si existen nuevos académicos desde la incorporación, se solicita informarlo y entregar las fichas académicas. </t>
  </si>
  <si>
    <t>Para más información, revisar las orientaciones de productividad publicadas en web.</t>
  </si>
  <si>
    <t>ORCID</t>
  </si>
  <si>
    <t>Patentes como inventor</t>
  </si>
  <si>
    <t>TOTAL:</t>
  </si>
  <si>
    <t>Colaboradores</t>
  </si>
  <si>
    <t>total cuerpo académico</t>
  </si>
  <si>
    <t>Cuerpo académico*</t>
  </si>
  <si>
    <t>Considera académicos del Núcleo y Colaboradores*</t>
  </si>
  <si>
    <t>Scopus ID</t>
  </si>
  <si>
    <t>Año ingreso al programa</t>
  </si>
  <si>
    <t>Total publ. WoS</t>
  </si>
  <si>
    <t>Total proy. Fondecyt</t>
  </si>
  <si>
    <t>Total proy. Fondecyt como investigador responsable</t>
  </si>
  <si>
    <t>Total proyecto Anexo 1 como investigador responsable</t>
  </si>
  <si>
    <t>Claustro</t>
  </si>
  <si>
    <t>Información de Actualización: Magíster en Acústica y Vibraciones</t>
  </si>
  <si>
    <t>N/A</t>
  </si>
  <si>
    <t>-</t>
  </si>
  <si>
    <t>Tasa de deserción total periodo: 2015-2024 (cohortes habilitadas):</t>
  </si>
  <si>
    <t>Tasa de graduación total periodo: 2015-2021 (cohortes habilitadas):</t>
  </si>
  <si>
    <t>Relación entre postulantes y aceptados (últimos 5 años, incluyendo el año en curso)</t>
  </si>
  <si>
    <t>Ingeniería Civil Acústica</t>
  </si>
  <si>
    <t>Ingeniería en Sonido</t>
  </si>
  <si>
    <t>Ingeniería Civil Industrial</t>
  </si>
  <si>
    <t>Ingeniería de Medio Ambiente</t>
  </si>
  <si>
    <t>Ingeniería en Comunicaciones y Electrónica</t>
  </si>
  <si>
    <t>Ingeniería en Sistemas Electrónicos</t>
  </si>
  <si>
    <t>Ingeniería Técnica de Imagen y Sonido en Telecomunicaciones</t>
  </si>
  <si>
    <t>Ingeniero en Sonido y Acústica</t>
  </si>
  <si>
    <t>Universidad Austral de Chile</t>
  </si>
  <si>
    <t>Universidad de Antofagasta</t>
  </si>
  <si>
    <t>Universidad Tecnológica de Chile Inacap (ex VIPRO) (Santiago)</t>
  </si>
  <si>
    <t>Instituto Profesional DUOC UC</t>
  </si>
  <si>
    <t>Escuela Militar de Ingeniería (Bolivia)</t>
  </si>
  <si>
    <t>Instituto Politécnico Nacional (México)</t>
  </si>
  <si>
    <t>Universidad de Alicante (España)</t>
  </si>
  <si>
    <t>Universidad de La Guajira (Colombia)</t>
  </si>
  <si>
    <t>Universidad de Las Américas (Ecuador)</t>
  </si>
  <si>
    <t>Evolución de las características de los estudiantes matriculados en el programa (últimos 5 años, incluyendo el año en curso).</t>
  </si>
  <si>
    <t>IDE PIZARRO NATÁN ISAÍAS</t>
  </si>
  <si>
    <t>ORÓSTEGUI ACOSTA FELIPE IVÁN</t>
  </si>
  <si>
    <t>VALENZUELA GUTIERREZ FELIPE ANDRES</t>
  </si>
  <si>
    <t>CIFUENTES MARÍN ROBERTO LEONEL</t>
  </si>
  <si>
    <t>LÓPEZ MUÑOZ MARIO ARMANDO</t>
  </si>
  <si>
    <t>ALVARADO PORTILLA LUIS BERNARDO</t>
  </si>
  <si>
    <t>GALINDO SALDIVIA JUAN EDUARDO</t>
  </si>
  <si>
    <t>ARÉVALO SEPÚLVEDA CARLOS FELIPE</t>
  </si>
  <si>
    <t>OYARZÚN TOLEDO CAMILA BELÉN</t>
  </si>
  <si>
    <t>PEREIRA VERGARA TATIANA ANTONELLA</t>
  </si>
  <si>
    <t>MORALES TELLO GABRIEL ANDRES</t>
  </si>
  <si>
    <t>GONZÁLEZ MATEO ENRIQUE MANUEL</t>
  </si>
  <si>
    <t>MONTENEGRO ASTUDILLO ALEXANDRA LYSELOTT</t>
  </si>
  <si>
    <t>8-2013</t>
  </si>
  <si>
    <t>3-2014</t>
  </si>
  <si>
    <t>8-2015</t>
  </si>
  <si>
    <t>3-2015</t>
  </si>
  <si>
    <t>3-2016</t>
  </si>
  <si>
    <t>8-2018</t>
  </si>
  <si>
    <t>3-2019</t>
  </si>
  <si>
    <t>3-2020</t>
  </si>
  <si>
    <t>3-2021</t>
  </si>
  <si>
    <t>12-2022</t>
  </si>
  <si>
    <t>11-2022</t>
  </si>
  <si>
    <t>8-2020</t>
  </si>
  <si>
    <t>4-2021</t>
  </si>
  <si>
    <t>11-2020</t>
  </si>
  <si>
    <t>7-2021</t>
  </si>
  <si>
    <t>3-2022</t>
  </si>
  <si>
    <t>9-2021</t>
  </si>
  <si>
    <t>7-2022</t>
  </si>
  <si>
    <t>10-2021</t>
  </si>
  <si>
    <t>Proviene Articulación Pregrado-Magíster</t>
  </si>
  <si>
    <t>SI</t>
  </si>
  <si>
    <t>NO</t>
  </si>
  <si>
    <t>Tiempo de permanencia teórico (Semestres)</t>
  </si>
  <si>
    <t>2024
(en curso)</t>
  </si>
  <si>
    <t xml:space="preserve">BARRIA CARCAMO CRISTIAN </t>
  </si>
  <si>
    <t>ACUS 302 Instrumentación en acústica y vibraciones</t>
  </si>
  <si>
    <t>PARRA CUEVAS JOSE</t>
  </si>
  <si>
    <t>ACUS 302 instrumentación en acústica y vibraciones</t>
  </si>
  <si>
    <t>TOLEDO CASTRO CRISTOBAL</t>
  </si>
  <si>
    <t>ACUS 301 Vibroacústica</t>
  </si>
  <si>
    <t>ASTUDILLO MONTENEGRO ALEXANDRA</t>
  </si>
  <si>
    <t>ACUS 311</t>
  </si>
  <si>
    <t>Control de ruido ambiental</t>
  </si>
  <si>
    <t>ACUS 397</t>
  </si>
  <si>
    <t>Seminario de Tesis</t>
  </si>
  <si>
    <t>OYARZUN TOLEDO CAMILA</t>
  </si>
  <si>
    <t>MARTICORENA PUCHI LUCAS</t>
  </si>
  <si>
    <t>PEREIRA VERGARA TATIANA</t>
  </si>
  <si>
    <t>ACUS 310</t>
  </si>
  <si>
    <t>Acústica Forense</t>
  </si>
  <si>
    <t>VERGARA ELGUEDA DIEGO</t>
  </si>
  <si>
    <t>ORELLANA RAMOS FELIPE</t>
  </si>
  <si>
    <t>ALARCÓN MERCADO ESTEBAN</t>
  </si>
  <si>
    <t>CAAMAÑO PARRA CLAUDIO ANDRÉS</t>
  </si>
  <si>
    <t>MATM 310 Métodos matemáticos en ingeniería</t>
  </si>
  <si>
    <t>ACUS 311 Control de ruido ambiental</t>
  </si>
  <si>
    <t>ACUS 397 Seminario de Tesis</t>
  </si>
  <si>
    <t>ACUS 332 Teoría avanzada de vibraciones</t>
  </si>
  <si>
    <t>IMPT 330  Ciencia e ingeniería de los materiales</t>
  </si>
  <si>
    <t>ACUS 322 Materiales acústicos</t>
  </si>
  <si>
    <t>ACUS 360 Métodos numéricos en vibroacústica</t>
  </si>
  <si>
    <t>ACUS 340 Análisis de señales en acústica y Vibraciones</t>
  </si>
  <si>
    <t>Título o tema de tesis</t>
  </si>
  <si>
    <t>MORENO LARCO LEONARDO ISMAEL</t>
  </si>
  <si>
    <t>ENRIQUE SUÁREZ SILVA</t>
  </si>
  <si>
    <t>Análisis de técnicas de medición y registro de paisajes sonoros</t>
  </si>
  <si>
    <t>Intermedia</t>
  </si>
  <si>
    <t>RIVEROS CASTILLO RENATO ARNALDO</t>
  </si>
  <si>
    <t>VÍCTOR HERNÁN POBLETE RAMÍREZ</t>
  </si>
  <si>
    <t>MARIO GONZÁLEZ MONTENEGRO</t>
  </si>
  <si>
    <t>Optimización de la potencia sonora de un cajón peruano a través de elementos finitos y algoritmos genéticos</t>
  </si>
  <si>
    <t>VERGARA ELGUEDA DIEGO IGNACIO</t>
  </si>
  <si>
    <t>GUILLERMO REY GOZALO</t>
  </si>
  <si>
    <t>Elaboración de Mapa de Ruido Dinámico de Viales Basado en un Sistema de Medición de Flujo Vehicular en Tiempo Real</t>
  </si>
  <si>
    <t>Avanzada</t>
  </si>
  <si>
    <t>CALCUMIL AZOCAR ADRIAN ALEXIS</t>
  </si>
  <si>
    <t xml:space="preserve">JESÚS ALBA FERNÁNDEZ </t>
  </si>
  <si>
    <t>Modelo Simplificado para la Predicción y Evaluación del Ruido Aeroportuario</t>
  </si>
  <si>
    <t>ANA MARÍA GARCÍA CEGARRA</t>
  </si>
  <si>
    <t>ROBERTSON DE LA TORRE CHRISTIAN RICHARD</t>
  </si>
  <si>
    <t>JORGE ARENAS BERMÚDEZ</t>
  </si>
  <si>
    <t>Metodología para la caracterización y valoración de la exposición ocupacional a ruido impulsivo</t>
  </si>
  <si>
    <t>1  (art. conf.)</t>
  </si>
  <si>
    <t>NÚÑEZ GÓMEZ GABRIEL IGNACIO</t>
  </si>
  <si>
    <t>RODOLFO VENEGAS CASTILLO</t>
  </si>
  <si>
    <t>ALARCÓN MERCADO ESTEBAN FELIPE</t>
  </si>
  <si>
    <t>Acústica de materiales con fuentes internas</t>
  </si>
  <si>
    <t>ARDILES RODRÍGUEZ JUAN JOSÉ MIGUEL</t>
  </si>
  <si>
    <t>Estudio sobre el aislamiento a vibraciones de un sistema de resortes electromagnéticos no lineales</t>
  </si>
  <si>
    <t>FELIPE OTONDO RUIZ</t>
  </si>
  <si>
    <t>CASTRO DÍAZ MATEO GABRIEL</t>
  </si>
  <si>
    <t>CLAUDIA PAOLA ROSAS AGUILAR</t>
  </si>
  <si>
    <t>Comparación forense de la voz en el contexto de voces generadas con Inteligencia Artificial</t>
  </si>
  <si>
    <t>ORELLANA RAMOS FELIPE JOSÉ</t>
  </si>
  <si>
    <t>* Tesis desarrollada en Convenio de Doble Graduación con la Universidad Politécnica de Valencia.</t>
  </si>
  <si>
    <t>Nivel de estado de la tesis[1]</t>
  </si>
  <si>
    <t>Seguimiento de estudiantes que se encuentran realizando su tesis (no incluir estudiantes graduados)</t>
  </si>
  <si>
    <t>Proyecto VIDCA S-2018-10 Optimización de la potencia sonora y timbre de un cajón peruano a través del método de los elementos finitos y algoritmos genéticos. IR: Mario González. 2018-2019.</t>
  </si>
  <si>
    <t>Fondecyt 1190722 Método de time-lapse sonoro para la puesta en valor del patrimonio sonoro de humedales urbanos. IR: F. Otondo. CI: E. Suárez. 2019-2022.</t>
  </si>
  <si>
    <t>2 
(arts. conf.)</t>
  </si>
  <si>
    <t>1 
(arts. conf.)</t>
  </si>
  <si>
    <t>Fondecyt 1180547 Development of low-cost models for urban noise assessment. IR: G. Rey. CI: E. Suárez. 2019-2021.</t>
  </si>
  <si>
    <t>SUSESO; ACHS 249-2020 Metodología para la caracterización y valoración de la exposición ocupacional a ruido impulsivo. IR: J. Arenas. 2021-2022.</t>
  </si>
  <si>
    <t>Fondecyt 1211310 Active inner sources in acoustic metamaterials and multiscale porous mediaIR: R. Venegas 2021-2025.</t>
  </si>
  <si>
    <t>Fondecyt 1231130 A study on the potential hazards caused by noise exposure in drummer musicians: an engineering acoustics approach IR: J.P. Arenas. 2023-2025.</t>
  </si>
  <si>
    <t>Fondecyt 1211310 Active inner sources in acoustic metamaterials and multiscale porous media IR: R. Venegas 2021-2025.</t>
  </si>
  <si>
    <t>DIAZ HERRERA DIEGO</t>
  </si>
  <si>
    <t>12-2023</t>
  </si>
  <si>
    <t>Año_Graduación</t>
  </si>
  <si>
    <t>Situación Ocupacional posterior a graduarse del programa. 
Cargo y lugar</t>
  </si>
  <si>
    <t>Jefe de Proyectos, Empresa PROTERM S.A. (Concepción, Chile). Anterior: Jefe de Proyectos, Empresa iidav Ltda. (Valdivia). Área: Control de ruido industrial, acústica ambiental y análisis de vibraciones</t>
  </si>
  <si>
    <t>Productor Musical Independiente. Docente de Producción Musical Home Studio, Casamúsica Valdivia (Chile)</t>
  </si>
  <si>
    <t>Research Fellow, Universidad de Pisa, Italia.</t>
  </si>
  <si>
    <t>Gerente de Proyectos, Consultora LHASA. Área: Desarrollo de Proyectos; Académico, Facultad de Arquitectura, Universidad Católica de Temuco (Chile)</t>
  </si>
  <si>
    <t>Jefe de Proyectos, Empresa Absentia (Chile). Área: Ingeniería.</t>
  </si>
  <si>
    <t>Ingeniero en Acoustics Consultants Australia, Perth, Australia.</t>
  </si>
  <si>
    <t>Ingeniera de proyectos. Empresa Acústica Austral (Chile). Área:  Asesoría en el desarrollo de estudios y diseño de proyectos de ingeniería acústica en el área ambiental, industrial, arquitectónica y laboral.</t>
  </si>
  <si>
    <t>Académico en Escuela de Artes Musicales y Sonoras Universidad Austral de Chile, Valdivia. Académico Asignatura de Música para la Escuela de Ingeniería Civil Acústica, Universidad Austral de Chile.</t>
  </si>
  <si>
    <t>Empresa de Acústica ambiental: “Ruido Ambiental”, Santiago de Chile. Ingeniero de Proyectos.</t>
  </si>
  <si>
    <t>Empresa Acústica: “Austral SPA”. Valdivia, Chile. Coordinadora de Proyectos.</t>
  </si>
  <si>
    <t>Estudiante de Doctorado en Ciencias, Mención Ecología y Evolución, Universidad Austral de Chile. Becario ANID del Programa de Doctorado Nacional.</t>
  </si>
  <si>
    <t>Ingeniero Planner en Empresa MARSOL</t>
  </si>
  <si>
    <t>Estudiante doctorado University of Manchester</t>
  </si>
  <si>
    <t>Ingeniero División Radomiro Tomic, CODELCO Chile (Antofagasta)</t>
  </si>
  <si>
    <t>UACh, UACh, Universidad de Extremadura</t>
  </si>
  <si>
    <t>José Luis Barros*</t>
  </si>
  <si>
    <t xml:space="preserve">ALVARADO PORTILLA LUIS BERNARDO </t>
  </si>
  <si>
    <t>Víctor Poblete</t>
  </si>
  <si>
    <t>1, (art. conf.)</t>
  </si>
  <si>
    <t>MONTENEGRO ALEXANDRA LYSELOTT</t>
  </si>
  <si>
    <t>Enrique Suárez</t>
  </si>
  <si>
    <t>1 (WoS), 2 (arts. conf.)</t>
  </si>
  <si>
    <t>Jorge Sommerhoff **</t>
  </si>
  <si>
    <t>Mario González ***</t>
  </si>
  <si>
    <t>1 (art. conf.), 2 (publicadas WoS)</t>
  </si>
  <si>
    <t xml:space="preserve">Felipe Otondo </t>
  </si>
  <si>
    <t>1 (art. conf.)</t>
  </si>
  <si>
    <t>* El profesor José Luis Barros integró el claustro del programa hasta 2022.</t>
  </si>
  <si>
    <t>*** El profesor Mario González integró el claustro del programa hasta 2022. En la actualidad mantiene su participación en el rol de colaborador.</t>
  </si>
  <si>
    <t>** El profesor Jorge Sommerhoff integró el claustro del programa hasta acogerse a retiro en 2021. En la actualidad mantiene su participación en el rol de colaborador.</t>
  </si>
  <si>
    <t>Guillermo Rey (copatrocinante),
Víctor Poblete, 
Rodolfo Venegas</t>
  </si>
  <si>
    <t>Pablo Huijse, (copatrocinante), 
Jorge Arenas, 
Fernando Huenupan</t>
  </si>
  <si>
    <t>Guillermo Rey (copatrocinante), 
Jorge Arenas, 
Armando Blanco, 
David Montes-González</t>
  </si>
  <si>
    <t>Mario González, 
Rodolfo Venegas, 
Guillermo Rey</t>
  </si>
  <si>
    <t>Mario González (copatrocinate), 
Felipe Otondo, 
Pablo Kogan</t>
  </si>
  <si>
    <t>Alfredo Aguilera, 
Mario González, 
Jaime Delannoy</t>
  </si>
  <si>
    <t>Guillermo Rey (copatrocinante), 
Jorge Arenas, 
Igor Valdebenito</t>
  </si>
  <si>
    <t>Francisco Camarena (director UPV), 
Noé Jiménez (codirector)</t>
  </si>
  <si>
    <t>Rodrigo Sarlo (copatrocinante), 
Jorge Arenas, 
Galo Valdebenito</t>
  </si>
  <si>
    <t>Rodolfo Venegas (Director UACh)</t>
  </si>
  <si>
    <t>Jorge Tomasevic, 
Jorge Arenas, 
Heraldo Norambuena</t>
  </si>
  <si>
    <t>Mario González Montenegro,
Víctor Poblete, 
Fernando Huenupán Quinan </t>
  </si>
  <si>
    <t>Galo Valdebenito, 
Jorge Sommerhoff </t>
  </si>
  <si>
    <t>José Luis Barros, 
André Rabello Mestre</t>
  </si>
  <si>
    <t>UACh, 
Bergen University</t>
  </si>
  <si>
    <t>UACh, 
UACh</t>
  </si>
  <si>
    <t>UACh, 
UACh, 
Universidad Santo Tomás</t>
  </si>
  <si>
    <t>Universidad Politécnica de Valencia 
Universidad Politécnica de Valencia</t>
  </si>
  <si>
    <t>Universidad de Extremadura, 
UACh, 
Min. del Medio Ambiente</t>
  </si>
  <si>
    <t>UACh, 
UACh, 
DUOC UC</t>
  </si>
  <si>
    <t>Universidad de Extremadura, 
UACh, 
UACh, 
Universidad de Extremadura</t>
  </si>
  <si>
    <t>UACh, 
UACh, 
Universidad de La Frontera</t>
  </si>
  <si>
    <t>Universidad de Extremadura, 
UACh, 
UACh</t>
  </si>
  <si>
    <r>
      <rPr>
        <sz val="11"/>
        <color rgb="FF000000"/>
        <rFont val="Calibri"/>
        <family val="2"/>
        <scheme val="minor"/>
      </rPr>
      <t xml:space="preserve">Información y resultados de tesis de graduados (últimos 5 años, incluyendo el año en curso) </t>
    </r>
    <r>
      <rPr>
        <sz val="11"/>
        <color rgb="FFFF0000"/>
        <rFont val="Calibri"/>
        <family val="2"/>
        <scheme val="minor"/>
      </rPr>
      <t>INDICAR A QUE AÑO CORRESPONDE CADA CUAL.</t>
    </r>
  </si>
  <si>
    <r>
      <t xml:space="preserve">GONZÁLEZ MATEO ENRIQUE MANUEL </t>
    </r>
    <r>
      <rPr>
        <sz val="9"/>
        <color theme="4"/>
        <rFont val="Calibri"/>
        <family val="2"/>
        <scheme val="minor"/>
      </rPr>
      <t>(Doble grado con UPV)</t>
    </r>
  </si>
  <si>
    <t>Rodolfo Venegas</t>
  </si>
  <si>
    <t>Ana María García</t>
  </si>
  <si>
    <t>Tesis</t>
  </si>
  <si>
    <t>Linea de investigación</t>
  </si>
  <si>
    <t>Acústica</t>
  </si>
  <si>
    <t>Vibraciones</t>
  </si>
  <si>
    <t>0000-0003-4728-8964</t>
  </si>
  <si>
    <t>PABLO ANDRES HUIJSE HEISE</t>
  </si>
  <si>
    <t>0000-0003-3541-1697</t>
  </si>
  <si>
    <t>0000-0003-2894-0267</t>
  </si>
  <si>
    <t>0000-0002-8544-7965</t>
  </si>
  <si>
    <t>0000-0001-9115-2971</t>
  </si>
  <si>
    <t>LORETO DEL PILAR TRONCOSO AGUILERA</t>
  </si>
  <si>
    <t>0000-0003-1621-3310</t>
  </si>
  <si>
    <t>0000-0001-7726-8388</t>
  </si>
  <si>
    <t>JESÚS ALBA FERNÁNDEZ</t>
  </si>
  <si>
    <t>0000-0002-4188-854X</t>
  </si>
  <si>
    <t>ROMINA MARÍA DEL REY TORMOS</t>
  </si>
  <si>
    <t>0000-0001-5907-0677</t>
  </si>
  <si>
    <t>0000-0003-0521-6196</t>
  </si>
  <si>
    <t>NOÉ JIMÉNEZ GONZÁLEZ</t>
  </si>
  <si>
    <t>0000-0002-6539-670X</t>
  </si>
  <si>
    <t>JAIME RAMIS SORIANO</t>
  </si>
  <si>
    <t>0000-0003-3105-2770</t>
  </si>
  <si>
    <t>0000-0003-0192-0944</t>
  </si>
  <si>
    <t>RODRIGO SARLO</t>
  </si>
  <si>
    <t>0000-0003-2877-9506</t>
  </si>
  <si>
    <t>Promedio de publicaciones WOS, últimos 5 años (2019-2023):</t>
  </si>
  <si>
    <t>Promedio de publicaciones WOS, por académico, últimos 5 años (2019-2023):</t>
  </si>
  <si>
    <t>Promedio de Proyectos FONDECYT, en calidad de IP, últimos 5 años (2019-2023):</t>
  </si>
  <si>
    <t>ALFREDO ARMANDO AGUILERA LEÓN</t>
  </si>
  <si>
    <t>0000-0001-8530-9397</t>
  </si>
  <si>
    <t>MARIO ALEJANDRO GONZÁLEZ MONTENEGRO</t>
  </si>
  <si>
    <t>CAROLINA IHLE SOTO</t>
  </si>
  <si>
    <t>GABRIELA MARTÍNEZ BORDES</t>
  </si>
  <si>
    <t>0000-0003-0515-9400</t>
  </si>
  <si>
    <t>PATRICIO GABRIEL MELLA CASTILLO</t>
  </si>
  <si>
    <t>0000-0003-2097-5297</t>
  </si>
  <si>
    <t>ROGELIO MORENO MUÑOZ</t>
  </si>
  <si>
    <t>JORGE EDUARDO SOMMERHOFF HYDE</t>
  </si>
  <si>
    <t>MAURICIO RODRIGO SOTO-GAMBOA</t>
  </si>
  <si>
    <t>0000-0001-8515-9421</t>
  </si>
  <si>
    <t>TOTAL CLAUSTRO</t>
  </si>
  <si>
    <t>Doctor en Ingeniería Mecánica</t>
  </si>
  <si>
    <t>Auburn University (EEUU)</t>
  </si>
  <si>
    <t>Instituto de Acústica, Facultad de Ciencias de la Ingeniería, UACh</t>
  </si>
  <si>
    <t>PABLO ANDRÉS HUIJSE HEISE</t>
  </si>
  <si>
    <t>Doctor en Ingeniería Eléctrica</t>
  </si>
  <si>
    <t>Universidad de Chile</t>
  </si>
  <si>
    <t>Instituto de Informática, Facultad de Ciencias de la Ingeniería, UACh</t>
  </si>
  <si>
    <t>University of York (Reino Unido)</t>
  </si>
  <si>
    <t xml:space="preserve">Doctor en Ing. Eléctrica </t>
  </si>
  <si>
    <t>Instituto de Acústica, Facultad de Cs de la Ingeniería, UACh</t>
  </si>
  <si>
    <t>Doctora en Ling. Esp. (Fonética)</t>
  </si>
  <si>
    <t>Universidad de Valladolid (España)</t>
  </si>
  <si>
    <t>Instituto de Lingüística y Literatura, Fac. de Fil. y Humanidades, UACh</t>
  </si>
  <si>
    <t>Doctor en Ing. Industrial</t>
  </si>
  <si>
    <t>Universidad Politécnica de Madrid (España)</t>
  </si>
  <si>
    <t>Doctora en Ciencias de la Ingeniería Mención Ciencia e Ingeniería de Materiales</t>
  </si>
  <si>
    <t>Universidad de Santiago de Chile</t>
  </si>
  <si>
    <t>Instituto de Materiales y Proc. Termomecánicos, Facultad de Ciencias de la Ingeniería, UACh</t>
  </si>
  <si>
    <t>Doctor en Acústica</t>
  </si>
  <si>
    <t>University of Salford (Reino Unido)</t>
  </si>
  <si>
    <t>Doctor en Ingeniería de Telecomu-nicaciones</t>
  </si>
  <si>
    <t>Univ. Politècnica València (España)</t>
  </si>
  <si>
    <t>Universitat Politècnica de València (España)</t>
  </si>
  <si>
    <t>Doctora en Ciencias Físicas</t>
  </si>
  <si>
    <t>Doctora en Cs. de Sistemas Marinos Costeros</t>
  </si>
  <si>
    <t>Centro de Investigación de Fauna Marina y Avistamiento de Cetáceos (Mejillones, Antofagasta)</t>
  </si>
  <si>
    <t>Doctor en Matemática Aplicada</t>
  </si>
  <si>
    <t xml:space="preserve">Universitat Politècnica de València (España) </t>
  </si>
  <si>
    <t>Doctor en Física y Matemáticas</t>
  </si>
  <si>
    <t>Universidad de Extremadura (España)</t>
  </si>
  <si>
    <t>Virginia Tech (EE.UU.)</t>
  </si>
  <si>
    <t>Doctor en Ciencias y Tecnologías Industriales</t>
  </si>
  <si>
    <t>Universidad Henri Poincaré (Francia)</t>
  </si>
  <si>
    <t>Instituto de Bosques y Sociedad, Facultad de Ciencias Forestales, UACh</t>
  </si>
  <si>
    <t>Doutor em Engenharia Mecânica, Acústica e Vibrações</t>
  </si>
  <si>
    <t>Universidade Federal de Santa Catarina (Brasil)</t>
  </si>
  <si>
    <t>Centro de Docencia de Cs. Básicas para Ingeniería, UACh</t>
  </si>
  <si>
    <t>Master in Science in Advanced Architecture Design</t>
  </si>
  <si>
    <t>Columbia University (USA)</t>
  </si>
  <si>
    <t>Instituto de Arquitectura y Urbanismo, Facultad de Arquitectura y Artes, UACh</t>
  </si>
  <si>
    <t>Doctora en Ciencias de la Ingeniería</t>
  </si>
  <si>
    <t>Universidad Central de Venezuela</t>
  </si>
  <si>
    <t>Instituto de Diseño y Métodos Industriales, Facultad de Ciencias de la Ingeniería, UACh</t>
  </si>
  <si>
    <t>Doctor en Ciencias Físicas</t>
  </si>
  <si>
    <t>Universidad de Concepción</t>
  </si>
  <si>
    <t>Doctor en Materiales, Mec. y Energía</t>
  </si>
  <si>
    <t>Instituto de Materiales y Proc. Termomecánicos, FCI, UACh</t>
  </si>
  <si>
    <t>Doctor en Cs. Biológicas mención Ecología</t>
  </si>
  <si>
    <t>P. Universidad Católica de Chile</t>
  </si>
  <si>
    <t>Instituto de Ciencias Ambientales y Evolutivas, Facultad de Ciencias, UACh</t>
  </si>
  <si>
    <t>Doctor en Música (composición)</t>
  </si>
  <si>
    <t>Doctor en Física</t>
  </si>
  <si>
    <t>No</t>
  </si>
  <si>
    <t>Sí</t>
  </si>
  <si>
    <t>Magíster en Informática</t>
  </si>
  <si>
    <t>Doctorado en Cs. Humanas m. Discurso y Cultura</t>
  </si>
  <si>
    <t>Magíster en Ingeniería Mecánica y Materiales</t>
  </si>
  <si>
    <t>Master Universitario en Ingeniería Acústica Erasmus Mundus Master in Waves, Acoustics, Vibrations, Engineering and Sound (WAVES)</t>
  </si>
  <si>
    <t>Universidad Politécnica de Valencia</t>
  </si>
  <si>
    <t>Master Universitario en Ingeniería Acústica</t>
  </si>
  <si>
    <r>
      <t>Experiencia en dirección de tesis de postgrado.</t>
    </r>
    <r>
      <rPr>
        <b/>
        <sz val="11"/>
        <color theme="1"/>
        <rFont val="Calibri"/>
        <family val="2"/>
        <scheme val="minor"/>
      </rPr>
      <t xml:space="preserve"> PERIODO 2014-2023.</t>
    </r>
  </si>
  <si>
    <t>VÍCTOR POBLETE RAMÍREZ</t>
  </si>
  <si>
    <t>CLAUDIA ROSAS AGUILAR</t>
  </si>
  <si>
    <t>LORETO TRONCOSO AGUILERA</t>
  </si>
  <si>
    <t>ROMINA DEL REY TORMOS</t>
  </si>
  <si>
    <t>Líneas de investigación</t>
  </si>
  <si>
    <t>Nombre profesores  claustroque trabajan la  línea</t>
  </si>
  <si>
    <t>JORGE ARENAS BERMÚDEZ, PABLO ANDRÉS HUIJSE HEISE,
FELIPE OTONDO RUIZ, 
VÍCTOR HERNÁN POBLETE RAMÍREZ, CLAUDIA PAOLA ROSAS AGUILAR, ENRIQUE SUÁREZ SILVA, 
RODOLFO VENEGAS CASTILLO,
JESÚS ALBA FERNÁNDEZ, 
ROMINA MARÍA DEL REY TORMOS, ANA MARÍA GARCÍA CEGARRA, 
NOÉ JIMÉNEZ GONZÁLEZ, 
JAIME RAMIS SORIANO, 
GUILLERMO REY GOZALO</t>
  </si>
  <si>
    <t>JORGE ARENAS BERMÚDEZ, LORETO DEL PILAR TRONCOSO AGUILERA, RODOLFO VENEGAS CASTILLO,
JESÚS ALBA FERNÁNDEZ, ROMINA MARÍA DEL REY TORMOS, NOÉ JIMÉNEZ GONZÁLEZ, RODRIGO SARLO</t>
  </si>
  <si>
    <t>CAROLINA IHLE SOTO, PATRICIO GABRIEL MELLA CASTILLO, 
JORGE EDUARDO SOMMERHOFF HYDE, MAURICIO RODRIGO SOTO-GAMBOA</t>
  </si>
  <si>
    <t>ALFREDO ARMANDO AGUILERA LEÓN,
MARIO ALEJANDRO GONZÁLEZ MONTENEGRO, GABRIELA MARTÍNEZ BORDES, ROGELIO MORENO MUÑOZ</t>
  </si>
  <si>
    <t>Claustro: 13</t>
  </si>
  <si>
    <t>Colaborador: 4</t>
  </si>
  <si>
    <t>Total: 17</t>
  </si>
  <si>
    <t>Claustro: 7</t>
  </si>
  <si>
    <t>Total: 11</t>
  </si>
  <si>
    <t>2024 (en curso)</t>
  </si>
  <si>
    <t xml:space="preserve">Becas y evolución de la ayuda estudiantil (últimos 5 años, incluyendo el año en curso) </t>
  </si>
  <si>
    <t xml:space="preserve">Financiamiento para otras actividades complementarias (últimos 5 años, incluyendo el año en curso) </t>
  </si>
  <si>
    <t>a) Beca ANID Magíster Nacional</t>
  </si>
  <si>
    <t>b) Beca Asistentes Académicos</t>
  </si>
  <si>
    <t>c) Beca Arancel MAV</t>
  </si>
  <si>
    <t>d) Beca Diferencial ANID</t>
  </si>
  <si>
    <t>e) Beca InnovING 2030 tesis en s.p.</t>
  </si>
  <si>
    <t>f) Becas Proyectos de inv. del claustro</t>
  </si>
  <si>
    <t>g) Beca CONADI</t>
  </si>
  <si>
    <t>h) Becas Proy. de Tesis VIDCA-DPOST</t>
  </si>
  <si>
    <t>Pasantías: Beca ELAP (Canadá)</t>
  </si>
  <si>
    <t>2016-2022</t>
  </si>
  <si>
    <t>2015-2018</t>
  </si>
  <si>
    <t>Potenciar el desarrollo de la Ciencia Computacional y las Ciencias de la Computación en la zona Sur-Austral de Chile</t>
  </si>
  <si>
    <t>2018-2020</t>
  </si>
  <si>
    <t>InnovING 2030: Innovando en Ingeniería en el Sur del Mundo. 16ENI2-66903. (Anexo 9.1)</t>
  </si>
  <si>
    <t>FONDEQUIP EQM150108  Cámara Acústica (Beamforming System). (Anexo 9.2)</t>
  </si>
  <si>
    <r>
      <t xml:space="preserve">General: </t>
    </r>
    <r>
      <rPr>
        <sz val="9"/>
        <color rgb="FF010101"/>
        <rFont val="Calibri"/>
        <family val="2"/>
      </rPr>
      <t>Transformar a la FCI de la UACh en un referente en educación en ingeniería, investigación aplicada, innovación, transferencia y emprendimiento de base tecnológica en la macrozona sur austral de Chile.</t>
    </r>
    <r>
      <rPr>
        <i/>
        <sz val="9"/>
        <color rgb="FF010101"/>
        <rFont val="Calibri"/>
        <family val="2"/>
      </rPr>
      <t xml:space="preserve">
Específicos: 
1) Fortalecer el pregrado y reformular el postgrado. 
2) Impulsar proyectos de base científico tecnológica en áreas de ingeniería. 
3) Desarrollar una estrategia de vinculación con el medio. 
4) Impulsar una cultura de innovación y emprendimiento de base tecnológica. 
5) Realizar transferencia tecnológica. 
6) Fortalecer y ampliar redes internacionales de colaboración. 
7) Proveer medios y gestión de cambio.</t>
    </r>
  </si>
  <si>
    <t>De alta relevancia para el MAV, entre otros:  
i) Incorporar competencias en la enseñanza postgrado tales como: trabajo interdisciplinario y globalizado, capacidad de innovación, emprendimiento e investigación aplicada, a través de la realización de una serie de actividades vinculadas con el entorno productivo. 
ii) Financiar proyectos de rápida implementación que darán paso a núcleos transdisciplinarios de I+D+i+e+t. 
iii) Fortalecer la planta académica mediante la incorporación de académicos con perfil 2030. 
iv) Construcción del Espacio Innoving y habilitación del Espacio de Postgrado.</t>
  </si>
  <si>
    <t>Desarrollo de aplicaciones en acústica mediante la técnica de arreglo de micrófonos de alta definición e imágenes acústicas.
Potenciar actividades de investigación y desarrollo en: 
i) Análisis del ruido urbano, vinculado con mapas de ruido. 
ii) Análisis elementos constructivos, aislamiento y transmisión del ruido. 
iii) Estudio de materiales acústicos, materiales porosos y barreras acústicas.</t>
  </si>
  <si>
    <t>Se espera con estos trabajos generar apoyo a la docencia de pre y postgrado y a la investigación, en Ingeniería Civil Acústica y en el Magíster en Acústica y Vibraciones.
También, permitirá potenciar nuevas líneas de trabajo: 
i) Estudio del ruido de aerogeneradores; 
ii) Análisis del ruido industrial y aplicaciones para su control; 
iii) Acústica musical, comportamiento acústico de instrumentos musicales.</t>
  </si>
  <si>
    <t>Resultados particulares para el MAV: 
1- Uso del supercomputador “El Patagón” disponible para estudiantes y profesores del programa
2- Fortalecimiento de las líneas de investigación de acústica y vibraciones: disponibilidad de supercomputador para resolver problemas interdisciplinares de procesamiento de datos</t>
  </si>
  <si>
    <t>FONDEQUIP EQM180042  (El Patagón: Supercomputador basado en GPUs) 
Anexo 9.3</t>
  </si>
  <si>
    <t>Núcleo de Investigación en Evaluación y Mitigación de Riesgos Naturales y Antropogénicos en Chile (RiNA). VIDCA NÚCLEO RiNA. 
(Anexo 9.4)</t>
  </si>
  <si>
    <t>Núcleo de Investigación de Excelencia de la UACh cuyo objeto es la evaluación, análisis y definición de estrategias de mitigación frente a riesgos naturales y antropogénicos en Chile y el mundo. El proyecto comprende siete líneas de investigación.
Objetivos de la Línea 4 (L4): Evaluación y mitigación de fuentes de ruido antropogénico. 
Objetivo general (L4): Desarrollar sistemas innovadores para realizar los procesos de evaluación de las fuentes de ruido que puedan producir riesgos a la salud y bienestar de las personas y proponer medidas de ingeniería para mitigar sus efectos,</t>
  </si>
  <si>
    <t>Resultados esperados de relevancia para el MAV: 
Se espera comprender mejor el fenómeno físico involucrado en la emisión de ruido por los aerogeneradores. 
Se espera que el sistema autónomo de medición de ruido UAV permita evaluar enormes extensiones de terreno y fuentes de gran dimensión y deberá ser de real impacto para la industria y para la evaluación de ruido ambiental en general. 
El modelo elaborado para la predicción de ruido generado por parques eólicos impactará directamente a la realización de los estudios de impacto ambiental y a la elaboración de mapas de ruido usados como herramientas de planificación territorial. El proyecto producirá una relación integradora entre el grupo de investigación, los fabricantes de aerogeneradores y los operadores de parques eólicos.</t>
  </si>
  <si>
    <t>Auburn University (EE.UU.) (Anexo 8.1)</t>
  </si>
  <si>
    <t>Movilidad estudiantil (estadías de investigación)</t>
  </si>
  <si>
    <t>Virginia Tech (EE.UU.) (Anexo 8.2)</t>
  </si>
  <si>
    <t>Proyecto de investigación conjunto: que dio lugar a publicaciones y ponencias en congreso</t>
  </si>
  <si>
    <t>Pasantía de investigación de tesista del programa y supervisión de tesis</t>
  </si>
  <si>
    <t>Universidad de Alicante (España) (Anexo 8.3)</t>
  </si>
  <si>
    <t>Movilidad académica</t>
  </si>
  <si>
    <t>Proyecto de investigación conjunto: que dio lugar a publicaciones, ponencias en congresos</t>
  </si>
  <si>
    <t>Incorporación de académicos al claustro del programa</t>
  </si>
  <si>
    <t>Universidad Politécnica de Valencia (España) (Anexos 8.4.1-8.4.4)</t>
  </si>
  <si>
    <t>Movilidad académica (participación como profesor invitado en examen de grado)</t>
  </si>
  <si>
    <t>Proyectos de investigación y publicaciones conjuntas</t>
  </si>
  <si>
    <t>Programa de doble grado</t>
  </si>
  <si>
    <t>Universidad Politécnica de Madrid (España) (Anexos 8.5)</t>
  </si>
  <si>
    <t>Reconocimiento de estudios para doctorado</t>
  </si>
  <si>
    <t>Profesor visitante</t>
  </si>
  <si>
    <t xml:space="preserve">Seminario de Investigación. Programa Máster Universitario en Ingeniería Ambiental </t>
  </si>
  <si>
    <t>1996 (general)</t>
  </si>
  <si>
    <t>2017 (específico)</t>
  </si>
  <si>
    <t>Universidad Tecnológica Nacional de la República Argentina (Argentina) (Anexo 8.6)</t>
  </si>
  <si>
    <t>Universidad Federal de Santa Catarina (Anexo 8.7)</t>
  </si>
  <si>
    <t>Universidad de Salford (Anexo 8.8)</t>
  </si>
  <si>
    <t>Cosupervisión de estudiante de doctorado</t>
  </si>
  <si>
    <t>Colaboración en proyecto de instalación de académico en el cuerpo de profesores del programa</t>
  </si>
  <si>
    <t>Policía de Investigaciones (Anexo 8.9)</t>
  </si>
  <si>
    <t>Proyectos de tesis del programa desarrollados en el Laboratorio de Criminalística de la institución contraparte</t>
  </si>
  <si>
    <t>Diseño y difusión de mapas de ruidos</t>
  </si>
  <si>
    <t>Asociación Chilena de Seguridad (Anexo 8.11)</t>
  </si>
  <si>
    <t>Proyecto de investigación</t>
  </si>
  <si>
    <t>* Se indica en esta tabla el nombre de la institución contraparte de la UACh con la que opera el convenio. La denominación formal del convenio y sus aspectos específicos se detallan en los anexos respectivos (Anexo 8).</t>
  </si>
  <si>
    <t>Invitado a Comisión Evaluadora de tesis doctoral: Desarrollo de un Modelo de Evaluación de Paisajes Sonoros Según Aspectos Espaciales, Temporales, Subjetivos y de Contexto</t>
  </si>
  <si>
    <t>Ministerio del Medio Ambiente
(Anexo 8.10)</t>
  </si>
  <si>
    <t>1er Simposio sobre Parlantes y sus Aplicaciones</t>
  </si>
  <si>
    <t>49th International Congress and Exposition on Noise Control Engineering. INTERNOISE 2020. Korea</t>
  </si>
  <si>
    <t>Congreso Internacional de Acústica y Audio Profesional, INGEACUS 2020. Valdivia, Chile</t>
  </si>
  <si>
    <t xml:space="preserve">50th International Congress and Exposition on Noise Control Engineering Internoise 2021. Washington, DC </t>
  </si>
  <si>
    <t>51st International Congress and Exposition on Noise Control Engineering Internoise 2022. Glasgow, Scotland</t>
  </si>
  <si>
    <t>XLII Congreso de Ciencias del Mar 2023. 22 al 26 de mayo del 2023. Puerto Montt, Chile.</t>
  </si>
  <si>
    <t>Actividades nacionales e internacionales de la especialidad en que han participado estudiantes del programa (últimos 5 años, incluyendo el año en curso)</t>
  </si>
  <si>
    <r>
      <t>IDE PIZARRO NATÁN ISAÍAS</t>
    </r>
    <r>
      <rPr>
        <sz val="11"/>
        <color theme="4"/>
        <rFont val="Calibri"/>
        <family val="2"/>
        <scheme val="minor"/>
      </rPr>
      <t xml:space="preserve"> (1)</t>
    </r>
  </si>
  <si>
    <r>
      <t>ORÓSTEGUI ACOSTA FELIPE IVÁN</t>
    </r>
    <r>
      <rPr>
        <sz val="11"/>
        <color theme="4"/>
        <rFont val="Calibri"/>
        <family val="2"/>
        <scheme val="minor"/>
      </rPr>
      <t xml:space="preserve"> (2)</t>
    </r>
  </si>
  <si>
    <r>
      <t xml:space="preserve">VALENZUELA GUTIERREZ FELIPE ANDRES </t>
    </r>
    <r>
      <rPr>
        <sz val="11"/>
        <color theme="4"/>
        <rFont val="Calibri"/>
        <family val="2"/>
        <scheme val="minor"/>
      </rPr>
      <t>(3)</t>
    </r>
  </si>
  <si>
    <r>
      <t xml:space="preserve">LÓPEZ MUÑOZ MARIO ARMANDO </t>
    </r>
    <r>
      <rPr>
        <sz val="11"/>
        <color theme="4"/>
        <rFont val="Calibri"/>
        <family val="2"/>
        <scheme val="minor"/>
      </rPr>
      <t>(3)</t>
    </r>
  </si>
  <si>
    <r>
      <t>ARÉVALO SEPÚLVEDA CARLOS FELIPE</t>
    </r>
    <r>
      <rPr>
        <sz val="11"/>
        <color theme="4"/>
        <rFont val="Calibri"/>
        <family val="2"/>
        <scheme val="minor"/>
      </rPr>
      <t xml:space="preserve"> (4)</t>
    </r>
  </si>
  <si>
    <r>
      <t xml:space="preserve">GONZÁLEZ MATEO ENRIQUE MANUEL </t>
    </r>
    <r>
      <rPr>
        <sz val="11"/>
        <color theme="4"/>
        <rFont val="Calibri"/>
        <family val="2"/>
        <scheme val="minor"/>
      </rPr>
      <t>(5)</t>
    </r>
  </si>
  <si>
    <r>
      <t>1</t>
    </r>
    <r>
      <rPr>
        <sz val="9"/>
        <color theme="4"/>
        <rFont val="Calibri"/>
        <family val="2"/>
        <scheme val="minor"/>
      </rPr>
      <t xml:space="preserve"> Estudiante de la cohorte 2013. Solicitó reincorporación al programa en 2021 para finalización de sus estudios. Su solicitud fue autorizada por el Comité de Programa y la Dirección de la Escuela de Graduados de acuerdo a lo estipulado en el Art. 36 del Reglamento General de los Programas de Magíster de la UACh.</t>
    </r>
  </si>
  <si>
    <r>
      <t>2</t>
    </r>
    <r>
      <rPr>
        <sz val="9"/>
        <color theme="4"/>
        <rFont val="Calibri"/>
        <family val="2"/>
        <scheme val="minor"/>
      </rPr>
      <t xml:space="preserve"> Estudiante de la cohorte 2013. Solicitó reincorporación al programa en 2022 para finalización de sus estudios. Su solicitud fue autorizada por el Comité de Programa y la Dirección de la Escuela de Graduados de acuerdo a lo estipulado en el Art. 36 del Reglamento General de los Programas de Magíster de la UACh.</t>
    </r>
  </si>
  <si>
    <r>
      <t>3</t>
    </r>
    <r>
      <rPr>
        <sz val="9"/>
        <color theme="4"/>
        <rFont val="Calibri"/>
        <family val="2"/>
        <scheme val="minor"/>
      </rPr>
      <t xml:space="preserve"> El estudiante interrumpió sus estudios en 2016 y se reincorporó al programa en 2019.</t>
    </r>
  </si>
  <si>
    <r>
      <t>4</t>
    </r>
    <r>
      <rPr>
        <sz val="9"/>
        <color theme="4"/>
        <rFont val="Calibri"/>
        <family val="2"/>
        <scheme val="minor"/>
      </rPr>
      <t xml:space="preserve"> Suspensión de estudios por un semestre formalizada en diciembre de 2020.</t>
    </r>
  </si>
  <si>
    <r>
      <t xml:space="preserve">5 </t>
    </r>
    <r>
      <rPr>
        <sz val="9"/>
        <color theme="4"/>
        <rFont val="Calibri"/>
        <family val="2"/>
        <scheme val="minor"/>
      </rPr>
      <t>Estudiante en Convenio de Doble Graduación con la Universidad Politécnica de Valencia (UPV). El programa comprende un periodo lectivo iniciado para el estudiante en el Master Universitario en Acústica en la UPV en 2020.</t>
    </r>
  </si>
  <si>
    <t>MEDINA LUCERO ESAÚ</t>
  </si>
  <si>
    <t>ESPINOZA HERRERA FAUSTO FRANKLIN</t>
  </si>
  <si>
    <t>Valoración integral de la calidad acústica de seis recintos religiosos patrimoniales de Quito</t>
  </si>
  <si>
    <t>Audio espacial y realidad virtual</t>
  </si>
  <si>
    <t>Fondecyt 1220320 Herramienta espacio-temporal para aplicaciones creativas y educacionales de grabaciones de paisaje sonoro de humedales IR: F. Otondo 2022-2025</t>
  </si>
  <si>
    <t>CLAUDE BOUTÍN (ENTP &amp; Univesité de Lyon)</t>
  </si>
  <si>
    <t>Wave propagation in permeable media with inner sources</t>
  </si>
  <si>
    <t>V Congreso PRISMA 2024. 28 al 30 de mayo de 2024. Santiago, Chile.</t>
  </si>
  <si>
    <t>No se registran deserciones en esta cohorte.</t>
  </si>
  <si>
    <t>2024 (en curso)*</t>
  </si>
  <si>
    <t>* El proceso de admisión al programa para el año académico 2024 se encontraba en desarrollo al momento de envío de esta información. La admisión al programa formalmente es en el segundo semestre de cada año, pero el programa contempla la posibilidad de admisión en el primer semestre.</t>
  </si>
  <si>
    <t>Iván Cea. Eliminado por abandono de estudios (Art. 39 letra h Reglamento General del Magíster)</t>
  </si>
  <si>
    <t>Gerson Carrillo. Eliminado por abandono de estudios (Art. 39 letra h Reglamento General del Magíster)</t>
  </si>
  <si>
    <t>Heber Gajardo. Eliminado por abandono de estudios (Art. 39 letra h Reglamento General del Magíster)</t>
  </si>
  <si>
    <t>Cristóbal Toledo. Eliminado por abandono de estudios (Art. 39 letra h Reglamento General del Magíster)</t>
  </si>
  <si>
    <t>Lucas Marticorena. Eliminado por abandono de estudios (Art. 39 letra h Reglamento General del Magíster)</t>
  </si>
  <si>
    <t>Carlos Vega. Eliminado por abandono de estudios (Art. 39 letra h Reglamento General del Magíster)</t>
  </si>
  <si>
    <t>UACh, 
UACh, 
UFRO</t>
  </si>
  <si>
    <t>Virginia Tech (EE.UU.), 
UACh, 
UACh</t>
  </si>
  <si>
    <t>UACh,
UACh, 
Universidad de Chile</t>
  </si>
  <si>
    <t>Final</t>
  </si>
  <si>
    <r>
      <t xml:space="preserve">DIEGO DIAZ HERRERA 
</t>
    </r>
    <r>
      <rPr>
        <sz val="9"/>
        <color theme="4"/>
        <rFont val="Calibri"/>
        <family val="2"/>
        <scheme val="minor"/>
      </rPr>
      <t>(Doble grado con UPV)</t>
    </r>
  </si>
  <si>
    <t>Universpidad Politécnica de Valencia,
UACh,
Universidad de Alicante</t>
  </si>
  <si>
    <t>Víctor Espinosa (director UPV),
Víctor Poblete,
Jaime Ramis</t>
  </si>
  <si>
    <t>Jorge Arenas,
Claudio Boutin,
Loreto Troncoso</t>
  </si>
  <si>
    <t>UACh,
Université de Lyon,
UACh</t>
  </si>
  <si>
    <t>Estudiante de doctorado en hologramas acústicos. Senior Lab Technician, Ultrasound Medical and Industrial Laboratory, U¨UPV (UMIL), Instituto de Instrumentación para Imagen Molecular (i3M), (España). Área: Ultrasonidos.</t>
  </si>
  <si>
    <t xml:space="preserve">Sistema Universitario (en estudios doctorado o postdoctorado) </t>
  </si>
  <si>
    <t>Sistema Universitario (Docente - Research Fellow - Otros)</t>
  </si>
  <si>
    <t>En Sistema Universitario y Sector Privado</t>
  </si>
  <si>
    <t>Sistema Privado (Industria)</t>
  </si>
  <si>
    <t>Sistema Privado (Otras Actividades)</t>
  </si>
  <si>
    <t>Sistema Privado (Empresas del área o afines)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</si>
</sst>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0.0"/>
    <numFmt numFmtId="165" formatCode="&quot;$&quot;#,##0"/>
    <numFmt numFmtId="168" formatCode="mm/yyyy"/>
  </numFmts>
  <fonts count="55" x14ac:knownFonts="1">
    <font>
      <sz val="11"/>
      <color theme="1"/>
      <name val="Calibri"/>
      <family val="2"/>
      <scheme val="minor"/>
    </font>
    <font>
      <b/>
      <sz val="11"/>
      <color theme="1"/>
      <name val="Century Gothic"/>
      <family val="2"/>
    </font>
    <font>
      <sz val="11"/>
      <color theme="1"/>
      <name val="Century Gothic"/>
      <family val="2"/>
    </font>
    <font>
      <b/>
      <sz val="11"/>
      <color theme="1"/>
      <name val="Calibri"/>
      <family val="2"/>
      <scheme val="minor"/>
    </font>
    <font>
      <b/>
      <sz val="11"/>
      <color rgb="FF000000"/>
      <name val="Calibri"/>
      <family val="2"/>
      <scheme val="minor"/>
    </font>
    <font>
      <b/>
      <sz val="10.5"/>
      <color theme="1"/>
      <name val="Calibri"/>
      <family val="2"/>
    </font>
    <font>
      <b/>
      <sz val="10.5"/>
      <color rgb="FF000000"/>
      <name val="Calibri"/>
      <family val="2"/>
    </font>
    <font>
      <sz val="10.5"/>
      <color rgb="FF000000"/>
      <name val="Calibri"/>
      <family val="2"/>
    </font>
    <font>
      <b/>
      <sz val="3"/>
      <color rgb="FF000000"/>
      <name val="Calibri"/>
      <family val="2"/>
    </font>
    <font>
      <sz val="10"/>
      <color rgb="FF000000"/>
      <name val="Calibri"/>
      <family val="2"/>
    </font>
    <font>
      <b/>
      <sz val="10"/>
      <color rgb="FF000000"/>
      <name val="Calibri"/>
      <family val="2"/>
    </font>
    <font>
      <sz val="11"/>
      <color theme="1"/>
      <name val="Calibri"/>
      <family val="2"/>
    </font>
    <font>
      <b/>
      <sz val="11"/>
      <color theme="1"/>
      <name val="Calibri"/>
      <family val="2"/>
    </font>
    <font>
      <sz val="10.5"/>
      <color theme="1"/>
      <name val="Calibri"/>
      <family val="2"/>
    </font>
    <font>
      <b/>
      <sz val="11"/>
      <color rgb="FF000000"/>
      <name val="Calibri"/>
      <family val="2"/>
    </font>
    <font>
      <u/>
      <sz val="11"/>
      <color theme="10"/>
      <name val="Calibri"/>
      <family val="2"/>
      <scheme val="minor"/>
    </font>
    <font>
      <sz val="11"/>
      <color rgb="FF000000"/>
      <name val="Calibri"/>
      <family val="2"/>
    </font>
    <font>
      <sz val="8"/>
      <name val="Calibri"/>
      <family val="2"/>
      <scheme val="minor"/>
    </font>
    <font>
      <sz val="11"/>
      <color rgb="FF000000"/>
      <name val="Calibri"/>
      <family val="2"/>
      <scheme val="minor"/>
    </font>
    <font>
      <b/>
      <vertAlign val="superscript"/>
      <sz val="11"/>
      <color rgb="FF000000"/>
      <name val="Calibri"/>
      <family val="2"/>
      <scheme val="minor"/>
    </font>
    <font>
      <b/>
      <u/>
      <sz val="11"/>
      <color theme="1"/>
      <name val="Calibri"/>
      <family val="2"/>
      <scheme val="minor"/>
    </font>
    <font>
      <sz val="10"/>
      <color theme="1"/>
      <name val="Calibri"/>
      <family val="2"/>
      <scheme val="minor"/>
    </font>
    <font>
      <b/>
      <sz val="11"/>
      <color theme="1"/>
      <name val="Calibri"/>
      <family val="2"/>
    </font>
    <font>
      <sz val="11"/>
      <color theme="1"/>
      <name val="Calibri"/>
      <family val="2"/>
    </font>
    <font>
      <b/>
      <sz val="10"/>
      <color rgb="FF000000"/>
      <name val="Calibri"/>
      <family val="2"/>
      <scheme val="minor"/>
    </font>
    <font>
      <b/>
      <sz val="10"/>
      <color theme="1"/>
      <name val="Century Gothic"/>
      <family val="2"/>
    </font>
    <font>
      <b/>
      <u/>
      <sz val="10"/>
      <color rgb="FF000000"/>
      <name val="Century Gothic"/>
      <family val="2"/>
    </font>
    <font>
      <b/>
      <sz val="12"/>
      <color rgb="FF000000"/>
      <name val="Calibri"/>
      <family val="2"/>
      <scheme val="minor"/>
    </font>
    <font>
      <sz val="11"/>
      <color rgb="FFFF0000"/>
      <name val="Calibri"/>
      <family val="2"/>
    </font>
    <font>
      <sz val="11"/>
      <color rgb="FFFF0000"/>
      <name val="Calibri"/>
      <family val="2"/>
      <charset val="1"/>
    </font>
    <font>
      <sz val="1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b/>
      <i/>
      <sz val="11"/>
      <color rgb="FF000000"/>
      <name val="Calibri"/>
      <family val="2"/>
    </font>
    <font>
      <sz val="11"/>
      <color theme="1"/>
      <name val="Calibri"/>
      <family val="2"/>
      <scheme val="minor"/>
    </font>
    <font>
      <sz val="11"/>
      <color rgb="FFFF0000"/>
      <name val="Calibri"/>
      <family val="2"/>
      <scheme val="minor"/>
    </font>
    <font>
      <b/>
      <sz val="9"/>
      <color rgb="FF010101"/>
      <name val="Calibri"/>
      <family val="2"/>
    </font>
    <font>
      <sz val="9"/>
      <color rgb="FF010101"/>
      <name val="Calibri"/>
      <family val="2"/>
    </font>
    <font>
      <sz val="9"/>
      <color theme="1"/>
      <name val="Calibri"/>
      <family val="2"/>
    </font>
    <font>
      <i/>
      <sz val="9"/>
      <color rgb="FF010101"/>
      <name val="Calibri"/>
      <family val="2"/>
    </font>
    <font>
      <sz val="11"/>
      <color theme="4"/>
      <name val="Calibri"/>
      <family val="2"/>
      <scheme val="minor"/>
    </font>
    <font>
      <sz val="11"/>
      <color theme="8"/>
      <name val="Calibri"/>
      <family val="2"/>
      <scheme val="minor"/>
    </font>
    <font>
      <sz val="11"/>
      <color rgb="FF010101"/>
      <name val="Calibri"/>
      <family val="2"/>
    </font>
    <font>
      <sz val="9"/>
      <color rgb="FF010101"/>
      <name val="Calibri"/>
      <family val="2"/>
      <scheme val="minor"/>
    </font>
    <font>
      <sz val="9"/>
      <color rgb="FFFF0000"/>
      <name val="Calibri"/>
      <family val="2"/>
      <scheme val="minor"/>
    </font>
    <font>
      <sz val="10"/>
      <color rgb="FF010101"/>
      <name val="Calibri"/>
      <family val="2"/>
      <scheme val="minor"/>
    </font>
    <font>
      <sz val="9"/>
      <color theme="1"/>
      <name val="Calibri"/>
      <family val="2"/>
      <scheme val="minor"/>
    </font>
    <font>
      <sz val="9"/>
      <color theme="4"/>
      <name val="Calibri"/>
      <family val="2"/>
      <scheme val="minor"/>
    </font>
    <font>
      <sz val="9"/>
      <color rgb="FF000000"/>
      <name val="Calibri"/>
      <family val="2"/>
    </font>
    <font>
      <b/>
      <sz val="9"/>
      <color theme="1"/>
      <name val="Calibri"/>
      <family val="2"/>
    </font>
    <font>
      <b/>
      <sz val="11"/>
      <color rgb="FF010101"/>
      <name val="Calibri"/>
      <family val="2"/>
    </font>
    <font>
      <vertAlign val="superscript"/>
      <sz val="9"/>
      <color theme="4"/>
      <name val="Calibri"/>
      <family val="2"/>
      <scheme val="minor"/>
    </font>
    <font>
      <sz val="9"/>
      <name val="Calibri"/>
      <family val="2"/>
    </font>
    <font>
      <sz val="9"/>
      <name val="Calibri"/>
      <family val="2"/>
      <scheme val="minor"/>
    </font>
  </fonts>
  <fills count="18">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rgb="FFF2F2F2"/>
        <bgColor indexed="64"/>
      </patternFill>
    </fill>
    <fill>
      <patternFill patternType="solid">
        <fgColor rgb="FFDEEAF6"/>
        <bgColor indexed="64"/>
      </patternFill>
    </fill>
    <fill>
      <patternFill patternType="solid">
        <fgColor rgb="FFFFFFFF"/>
        <bgColor indexed="64"/>
      </patternFill>
    </fill>
    <fill>
      <patternFill patternType="solid">
        <fgColor theme="0"/>
        <bgColor indexed="64"/>
      </patternFill>
    </fill>
    <fill>
      <patternFill patternType="solid">
        <fgColor rgb="FFFFE699"/>
        <bgColor indexed="64"/>
      </patternFill>
    </fill>
    <fill>
      <patternFill patternType="solid">
        <fgColor rgb="FFC65911"/>
        <bgColor indexed="64"/>
      </patternFill>
    </fill>
    <fill>
      <patternFill patternType="solid">
        <fgColor rgb="FFFFD966"/>
        <bgColor indexed="64"/>
      </patternFill>
    </fill>
    <fill>
      <patternFill patternType="solid">
        <fgColor rgb="FF54823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00000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29">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
      <left/>
      <right/>
      <top style="thin">
        <color indexed="64"/>
      </top>
      <bottom/>
      <diagonal/>
    </border>
    <border>
      <left style="thin">
        <color rgb="FF000000"/>
      </left>
      <right/>
      <top style="thin">
        <color indexed="64"/>
      </top>
      <bottom style="thin">
        <color indexed="64"/>
      </bottom>
      <diagonal/>
    </border>
    <border>
      <left/>
      <right style="thin">
        <color indexed="64"/>
      </right>
      <top style="thin">
        <color indexed="64"/>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5" fillId="0" borderId="0" applyNumberFormat="0" applyFill="0" applyBorder="0" applyAlignment="0" applyProtection="0"/>
    <xf numFmtId="9" fontId="35" fillId="0" borderId="0" applyFont="0" applyFill="0" applyBorder="0" applyAlignment="0" applyProtection="0"/>
  </cellStyleXfs>
  <cellXfs count="248">
    <xf numFmtId="0" fontId="0" fillId="0" borderId="0" xfId="0"/>
    <xf numFmtId="0" fontId="2" fillId="0" borderId="0" xfId="0" applyFont="1"/>
    <xf numFmtId="0" fontId="6" fillId="0" borderId="0" xfId="0" applyFont="1" applyAlignment="1">
      <alignment horizontal="justify" vertical="center"/>
    </xf>
    <xf numFmtId="0" fontId="8" fillId="0" borderId="0" xfId="0" applyFont="1" applyAlignment="1">
      <alignment horizontal="justify" vertical="center"/>
    </xf>
    <xf numFmtId="0" fontId="0" fillId="0" borderId="0" xfId="0" applyAlignment="1">
      <alignment horizontal="center"/>
    </xf>
    <xf numFmtId="0" fontId="15" fillId="0" borderId="0" xfId="1" applyAlignment="1">
      <alignment vertical="center"/>
    </xf>
    <xf numFmtId="0" fontId="0" fillId="0" borderId="0" xfId="0" applyAlignment="1">
      <alignment vertical="center"/>
    </xf>
    <xf numFmtId="0" fontId="20" fillId="0" borderId="0" xfId="0" applyFont="1"/>
    <xf numFmtId="0" fontId="21" fillId="0" borderId="0" xfId="0" applyFont="1" applyAlignment="1">
      <alignment horizontal="justify" vertical="center"/>
    </xf>
    <xf numFmtId="20" fontId="21" fillId="0" borderId="0" xfId="0" applyNumberFormat="1" applyFont="1" applyAlignment="1">
      <alignment horizontal="justify" vertical="center"/>
    </xf>
    <xf numFmtId="0" fontId="15" fillId="0" borderId="0" xfId="1" applyAlignment="1">
      <alignment horizontal="justify" vertical="center"/>
    </xf>
    <xf numFmtId="0" fontId="4" fillId="2" borderId="3" xfId="0" applyFont="1" applyFill="1" applyBorder="1" applyAlignment="1">
      <alignment horizontal="center" vertical="center" wrapText="1"/>
    </xf>
    <xf numFmtId="0" fontId="18" fillId="0" borderId="3" xfId="0" applyFont="1" applyBorder="1" applyAlignment="1">
      <alignment horizontal="justify" vertical="center" wrapText="1"/>
    </xf>
    <xf numFmtId="0" fontId="18" fillId="0" borderId="3" xfId="0" applyFont="1" applyBorder="1" applyAlignment="1">
      <alignment vertical="center" wrapText="1"/>
    </xf>
    <xf numFmtId="0" fontId="23" fillId="0" borderId="0" xfId="0" applyFont="1"/>
    <xf numFmtId="0" fontId="0" fillId="7" borderId="0" xfId="0" applyFill="1"/>
    <xf numFmtId="0" fontId="14" fillId="2" borderId="3" xfId="0" applyFont="1" applyFill="1" applyBorder="1" applyAlignment="1">
      <alignment horizontal="center" vertical="center" wrapText="1"/>
    </xf>
    <xf numFmtId="0" fontId="0" fillId="0" borderId="3" xfId="0" applyBorder="1" applyAlignment="1">
      <alignment horizontal="center"/>
    </xf>
    <xf numFmtId="0" fontId="0" fillId="0" borderId="3" xfId="0" applyBorder="1" applyAlignment="1">
      <alignment horizontal="left"/>
    </xf>
    <xf numFmtId="17" fontId="0" fillId="0" borderId="3" xfId="0" applyNumberFormat="1" applyBorder="1" applyAlignment="1">
      <alignment horizontal="center"/>
    </xf>
    <xf numFmtId="164" fontId="0" fillId="0" borderId="3" xfId="0" applyNumberFormat="1" applyBorder="1" applyAlignment="1">
      <alignment horizontal="center"/>
    </xf>
    <xf numFmtId="0" fontId="16" fillId="0" borderId="3" xfId="0" applyFont="1" applyBorder="1" applyAlignment="1">
      <alignment horizontal="center" vertical="center" wrapText="1"/>
    </xf>
    <xf numFmtId="0" fontId="14" fillId="2" borderId="4" xfId="0" applyFont="1" applyFill="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18" fillId="0" borderId="0" xfId="0" applyFont="1" applyAlignment="1">
      <alignment horizontal="center" vertical="center" wrapText="1"/>
    </xf>
    <xf numFmtId="0" fontId="18" fillId="0" borderId="3" xfId="0" applyFont="1" applyBorder="1" applyAlignment="1">
      <alignment horizontal="center" vertical="center" wrapText="1"/>
    </xf>
    <xf numFmtId="0" fontId="6" fillId="4" borderId="3" xfId="0" applyFont="1" applyFill="1" applyBorder="1" applyAlignment="1">
      <alignment vertical="center"/>
    </xf>
    <xf numFmtId="0" fontId="6" fillId="4" borderId="3" xfId="0" applyFont="1" applyFill="1" applyBorder="1" applyAlignment="1">
      <alignment horizontal="center" vertical="center"/>
    </xf>
    <xf numFmtId="0" fontId="7" fillId="0" borderId="3" xfId="0" applyFont="1" applyBorder="1" applyAlignment="1">
      <alignment vertical="center"/>
    </xf>
    <xf numFmtId="0" fontId="7" fillId="0" borderId="3" xfId="0" applyFont="1" applyBorder="1" applyAlignment="1">
      <alignment horizontal="center" vertical="center"/>
    </xf>
    <xf numFmtId="0" fontId="6" fillId="2" borderId="3" xfId="0" applyFont="1" applyFill="1" applyBorder="1" applyAlignment="1">
      <alignment horizontal="center" vertical="center"/>
    </xf>
    <xf numFmtId="0" fontId="9" fillId="0" borderId="3" xfId="0" applyFont="1" applyBorder="1" applyAlignment="1">
      <alignment vertical="center"/>
    </xf>
    <xf numFmtId="0" fontId="9" fillId="0" borderId="3" xfId="0" applyFont="1" applyBorder="1" applyAlignment="1">
      <alignment horizontal="center" vertical="center"/>
    </xf>
    <xf numFmtId="0" fontId="10" fillId="2" borderId="3" xfId="0" applyFont="1" applyFill="1" applyBorder="1" applyAlignment="1">
      <alignment vertical="center"/>
    </xf>
    <xf numFmtId="0" fontId="14" fillId="4" borderId="3" xfId="0" applyFont="1" applyFill="1" applyBorder="1" applyAlignment="1">
      <alignment horizontal="center" vertical="center" wrapText="1"/>
    </xf>
    <xf numFmtId="0" fontId="14" fillId="0" borderId="3" xfId="0" applyFont="1" applyBorder="1" applyAlignment="1">
      <alignment vertical="center"/>
    </xf>
    <xf numFmtId="0" fontId="16" fillId="0" borderId="3" xfId="0" applyFont="1" applyBorder="1" applyAlignment="1">
      <alignment horizontal="center" vertical="center"/>
    </xf>
    <xf numFmtId="9" fontId="14" fillId="2" borderId="3" xfId="0" applyNumberFormat="1" applyFont="1" applyFill="1" applyBorder="1" applyAlignment="1">
      <alignment horizontal="center" vertical="center"/>
    </xf>
    <xf numFmtId="9" fontId="18" fillId="0" borderId="3" xfId="0" applyNumberFormat="1" applyFont="1" applyBorder="1" applyAlignment="1">
      <alignment horizontal="center" vertical="center" wrapText="1"/>
    </xf>
    <xf numFmtId="0" fontId="18" fillId="0" borderId="4" xfId="0" applyFont="1" applyBorder="1" applyAlignment="1">
      <alignment horizontal="center" vertical="center" wrapText="1"/>
    </xf>
    <xf numFmtId="9" fontId="18" fillId="0" borderId="4" xfId="0" applyNumberFormat="1" applyFont="1" applyBorder="1" applyAlignment="1">
      <alignment horizontal="center" vertical="center" wrapText="1"/>
    </xf>
    <xf numFmtId="0" fontId="1" fillId="0" borderId="0" xfId="0" applyFont="1" applyAlignment="1">
      <alignment horizontal="left"/>
    </xf>
    <xf numFmtId="0" fontId="18" fillId="0" borderId="0" xfId="0" applyFont="1" applyAlignment="1">
      <alignment horizontal="left" vertical="center" wrapText="1"/>
    </xf>
    <xf numFmtId="0" fontId="18" fillId="0" borderId="0" xfId="0" applyFont="1" applyAlignment="1">
      <alignment vertical="center" wrapText="1"/>
    </xf>
    <xf numFmtId="0" fontId="3" fillId="0" borderId="3" xfId="0" applyFont="1" applyBorder="1" applyAlignment="1">
      <alignment horizontal="center" vertical="center" wrapText="1"/>
    </xf>
    <xf numFmtId="0" fontId="0" fillId="0" borderId="0" xfId="0" applyAlignment="1">
      <alignment horizontal="justify" vertical="center"/>
    </xf>
    <xf numFmtId="0" fontId="4" fillId="0" borderId="3" xfId="0" applyFont="1" applyBorder="1" applyAlignment="1">
      <alignment horizontal="justify" vertical="center" wrapText="1"/>
    </xf>
    <xf numFmtId="0" fontId="6" fillId="2" borderId="3" xfId="0" applyFont="1" applyFill="1" applyBorder="1" applyAlignment="1">
      <alignment horizontal="center" vertical="center" wrapText="1"/>
    </xf>
    <xf numFmtId="0" fontId="5" fillId="2" borderId="3" xfId="0" applyFont="1" applyFill="1" applyBorder="1" applyAlignment="1">
      <alignment vertical="center" wrapText="1"/>
    </xf>
    <xf numFmtId="0" fontId="0" fillId="2" borderId="3" xfId="0" applyFill="1" applyBorder="1" applyAlignment="1">
      <alignment vertical="top" wrapText="1"/>
    </xf>
    <xf numFmtId="0" fontId="6" fillId="2" borderId="3" xfId="0" applyFont="1" applyFill="1" applyBorder="1" applyAlignment="1">
      <alignment vertical="center" wrapText="1"/>
    </xf>
    <xf numFmtId="0" fontId="11" fillId="0" borderId="3" xfId="0" applyFont="1" applyBorder="1" applyAlignment="1">
      <alignment horizontal="center" vertical="center" wrapText="1"/>
    </xf>
    <xf numFmtId="0" fontId="14" fillId="5"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5" fillId="0" borderId="3" xfId="0" applyFont="1" applyBorder="1" applyAlignment="1">
      <alignment vertical="center" wrapText="1"/>
    </xf>
    <xf numFmtId="0" fontId="11" fillId="0" borderId="23" xfId="0" applyFont="1" applyBorder="1" applyAlignment="1">
      <alignment horizontal="center" vertical="center" wrapText="1"/>
    </xf>
    <xf numFmtId="0" fontId="6" fillId="2" borderId="4" xfId="0" applyFont="1" applyFill="1" applyBorder="1" applyAlignment="1">
      <alignment vertical="center" wrapText="1"/>
    </xf>
    <xf numFmtId="0" fontId="6" fillId="2" borderId="6" xfId="0" applyFont="1" applyFill="1" applyBorder="1" applyAlignment="1">
      <alignment vertical="center" wrapText="1"/>
    </xf>
    <xf numFmtId="0" fontId="3" fillId="2" borderId="3" xfId="0" applyFont="1" applyFill="1" applyBorder="1"/>
    <xf numFmtId="0" fontId="7" fillId="0" borderId="3" xfId="0" applyFont="1" applyBorder="1" applyAlignment="1">
      <alignment vertical="center" wrapText="1"/>
    </xf>
    <xf numFmtId="0" fontId="7" fillId="0" borderId="3" xfId="0" applyFont="1" applyBorder="1" applyAlignment="1">
      <alignment horizontal="center" vertical="center" wrapText="1"/>
    </xf>
    <xf numFmtId="0" fontId="29" fillId="0" borderId="0" xfId="0" applyFont="1"/>
    <xf numFmtId="0" fontId="30" fillId="0" borderId="0" xfId="0" applyFont="1" applyAlignment="1">
      <alignment horizontal="left"/>
    </xf>
    <xf numFmtId="0" fontId="30" fillId="0" borderId="0" xfId="0" applyFont="1"/>
    <xf numFmtId="0" fontId="4" fillId="2" borderId="4"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2" borderId="4" xfId="0" applyFont="1" applyFill="1" applyBorder="1" applyAlignment="1">
      <alignment horizontal="center" vertical="center" wrapText="1"/>
    </xf>
    <xf numFmtId="0" fontId="3" fillId="0" borderId="6" xfId="0" applyFont="1" applyBorder="1" applyAlignment="1">
      <alignment horizontal="center" vertical="center" wrapText="1"/>
    </xf>
    <xf numFmtId="0" fontId="21" fillId="0" borderId="0" xfId="0" applyFont="1"/>
    <xf numFmtId="0" fontId="3" fillId="12" borderId="24"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21" fillId="0" borderId="24" xfId="0" applyFont="1" applyBorder="1"/>
    <xf numFmtId="0" fontId="0" fillId="0" borderId="24" xfId="0" applyBorder="1"/>
    <xf numFmtId="0" fontId="3" fillId="0" borderId="25" xfId="0" applyFont="1" applyBorder="1" applyAlignment="1">
      <alignment horizontal="center"/>
    </xf>
    <xf numFmtId="0" fontId="3" fillId="14" borderId="2" xfId="0" applyFont="1" applyFill="1" applyBorder="1" applyAlignment="1">
      <alignment horizontal="center"/>
    </xf>
    <xf numFmtId="0" fontId="3" fillId="15" borderId="2" xfId="0" applyFont="1" applyFill="1" applyBorder="1" applyAlignment="1">
      <alignment horizontal="center"/>
    </xf>
    <xf numFmtId="0" fontId="3" fillId="0" borderId="1" xfId="0" applyFont="1" applyBorder="1" applyAlignment="1">
      <alignment horizontal="center"/>
    </xf>
    <xf numFmtId="0" fontId="3" fillId="14" borderId="1" xfId="0" applyFont="1" applyFill="1" applyBorder="1" applyAlignment="1">
      <alignment horizontal="center"/>
    </xf>
    <xf numFmtId="0" fontId="3" fillId="15" borderId="1" xfId="0" applyFont="1" applyFill="1" applyBorder="1" applyAlignment="1">
      <alignment horizontal="center"/>
    </xf>
    <xf numFmtId="0" fontId="3" fillId="12" borderId="24" xfId="0" applyFont="1" applyFill="1" applyBorder="1" applyAlignment="1">
      <alignment horizontal="center"/>
    </xf>
    <xf numFmtId="0" fontId="18" fillId="0" borderId="3" xfId="0" quotePrefix="1" applyFont="1" applyBorder="1" applyAlignment="1">
      <alignment horizontal="center" vertical="center" wrapText="1"/>
    </xf>
    <xf numFmtId="0" fontId="16" fillId="0" borderId="0" xfId="0" applyFont="1"/>
    <xf numFmtId="9" fontId="7" fillId="0" borderId="3" xfId="2" applyFont="1" applyBorder="1" applyAlignment="1">
      <alignment horizontal="center" vertical="center"/>
    </xf>
    <xf numFmtId="9" fontId="6" fillId="4" borderId="3" xfId="2" applyFont="1" applyFill="1" applyBorder="1" applyAlignment="1">
      <alignment horizontal="center" vertical="center"/>
    </xf>
    <xf numFmtId="0" fontId="6" fillId="16" borderId="3" xfId="0" applyFont="1" applyFill="1" applyBorder="1" applyAlignment="1">
      <alignment horizontal="center" vertical="center"/>
    </xf>
    <xf numFmtId="9" fontId="6" fillId="16" borderId="3" xfId="2" applyFont="1" applyFill="1" applyBorder="1" applyAlignment="1">
      <alignment horizontal="center" vertical="center"/>
    </xf>
    <xf numFmtId="0" fontId="0" fillId="0" borderId="3" xfId="0" applyBorder="1" applyAlignment="1">
      <alignment horizontal="center" vertical="center" wrapText="1"/>
    </xf>
    <xf numFmtId="9" fontId="18" fillId="0" borderId="3" xfId="2" applyFont="1" applyBorder="1" applyAlignment="1">
      <alignment horizontal="center" vertical="center" wrapText="1"/>
    </xf>
    <xf numFmtId="9" fontId="4" fillId="0" borderId="3" xfId="2" applyFont="1" applyBorder="1" applyAlignment="1">
      <alignment horizontal="center" vertical="center" wrapText="1"/>
    </xf>
    <xf numFmtId="164" fontId="3" fillId="3" borderId="0" xfId="0" applyNumberFormat="1" applyFont="1" applyFill="1" applyAlignment="1">
      <alignment horizontal="center"/>
    </xf>
    <xf numFmtId="0" fontId="3" fillId="0" borderId="3" xfId="0" applyFont="1" applyBorder="1" applyAlignment="1">
      <alignment horizontal="center"/>
    </xf>
    <xf numFmtId="164" fontId="3" fillId="0" borderId="3" xfId="0" applyNumberFormat="1" applyFont="1" applyBorder="1" applyAlignment="1">
      <alignment horizontal="center"/>
    </xf>
    <xf numFmtId="9" fontId="16" fillId="0" borderId="3" xfId="2" applyFont="1" applyBorder="1" applyAlignment="1">
      <alignment horizontal="center" vertical="center" wrapText="1"/>
    </xf>
    <xf numFmtId="9" fontId="14" fillId="0" borderId="3" xfId="2" applyFont="1" applyBorder="1" applyAlignment="1">
      <alignment horizontal="center" vertical="center" wrapText="1"/>
    </xf>
    <xf numFmtId="0" fontId="3" fillId="17" borderId="3" xfId="0" applyFont="1" applyFill="1" applyBorder="1" applyAlignment="1">
      <alignment horizontal="center"/>
    </xf>
    <xf numFmtId="0" fontId="18" fillId="17" borderId="3" xfId="0" applyFont="1" applyFill="1" applyBorder="1" applyAlignment="1">
      <alignment horizontal="justify" vertical="center" wrapText="1"/>
    </xf>
    <xf numFmtId="0" fontId="41" fillId="0" borderId="0" xfId="0" applyFont="1" applyAlignment="1">
      <alignment vertical="center"/>
    </xf>
    <xf numFmtId="0" fontId="4" fillId="2" borderId="24" xfId="0" applyFont="1" applyFill="1" applyBorder="1" applyAlignment="1">
      <alignment horizontal="center" vertical="center" wrapText="1"/>
    </xf>
    <xf numFmtId="0" fontId="37" fillId="0" borderId="24" xfId="0" applyFont="1" applyBorder="1" applyAlignment="1">
      <alignment horizontal="center" vertical="center" wrapText="1"/>
    </xf>
    <xf numFmtId="0" fontId="38" fillId="0" borderId="24" xfId="0" applyFont="1" applyBorder="1" applyAlignment="1">
      <alignment horizontal="center" vertical="center" wrapText="1"/>
    </xf>
    <xf numFmtId="0" fontId="38" fillId="0" borderId="24" xfId="0" quotePrefix="1" applyFont="1" applyBorder="1" applyAlignment="1">
      <alignment horizontal="center" vertical="center" wrapText="1"/>
    </xf>
    <xf numFmtId="0" fontId="39" fillId="0" borderId="24" xfId="0" applyFont="1" applyBorder="1" applyAlignment="1">
      <alignment horizontal="center" vertical="center" wrapText="1"/>
    </xf>
    <xf numFmtId="0" fontId="42" fillId="0" borderId="3" xfId="0" applyFont="1" applyBorder="1" applyAlignment="1">
      <alignment horizontal="left"/>
    </xf>
    <xf numFmtId="0" fontId="3" fillId="0" borderId="0" xfId="0" applyFont="1"/>
    <xf numFmtId="0" fontId="36" fillId="0" borderId="0" xfId="0" applyFont="1"/>
    <xf numFmtId="0" fontId="41" fillId="0" borderId="0" xfId="0" applyFont="1"/>
    <xf numFmtId="9" fontId="7" fillId="0" borderId="3" xfId="2" applyFont="1" applyBorder="1" applyAlignment="1">
      <alignment horizontal="center" vertical="center" wrapText="1"/>
    </xf>
    <xf numFmtId="9" fontId="6" fillId="2" borderId="3" xfId="0" applyNumberFormat="1" applyFont="1" applyFill="1" applyBorder="1" applyAlignment="1">
      <alignment horizontal="center" vertical="center" wrapText="1"/>
    </xf>
    <xf numFmtId="0" fontId="45" fillId="0" borderId="0" xfId="0" applyFont="1" applyAlignment="1">
      <alignment vertical="top"/>
    </xf>
    <xf numFmtId="0" fontId="46" fillId="0" borderId="24" xfId="0" applyFont="1" applyBorder="1" applyAlignment="1">
      <alignment horizontal="center" vertical="center"/>
    </xf>
    <xf numFmtId="0" fontId="47" fillId="0" borderId="24" xfId="0" applyFont="1" applyBorder="1" applyAlignment="1">
      <alignment horizontal="center" vertical="center" wrapText="1"/>
    </xf>
    <xf numFmtId="0" fontId="44" fillId="0" borderId="24" xfId="0" applyFont="1" applyBorder="1" applyAlignment="1">
      <alignment horizontal="center" vertical="center" wrapText="1"/>
    </xf>
    <xf numFmtId="0" fontId="44" fillId="0" borderId="24" xfId="0" quotePrefix="1" applyFont="1" applyBorder="1" applyAlignment="1">
      <alignment horizontal="center" vertical="center" wrapText="1"/>
    </xf>
    <xf numFmtId="0" fontId="0" fillId="16" borderId="25" xfId="0" applyFill="1" applyBorder="1"/>
    <xf numFmtId="0" fontId="0" fillId="16" borderId="1" xfId="0" applyFill="1" applyBorder="1"/>
    <xf numFmtId="0" fontId="0" fillId="0" borderId="24" xfId="0" applyBorder="1" applyAlignment="1">
      <alignment horizontal="center"/>
    </xf>
    <xf numFmtId="0" fontId="14" fillId="7" borderId="24" xfId="0" applyFont="1" applyFill="1" applyBorder="1" applyAlignment="1">
      <alignment horizontal="center" vertical="center"/>
    </xf>
    <xf numFmtId="0" fontId="38" fillId="6" borderId="24" xfId="0" applyFont="1" applyFill="1" applyBorder="1" applyAlignment="1">
      <alignment horizontal="center" vertical="center" wrapText="1"/>
    </xf>
    <xf numFmtId="0" fontId="38" fillId="6" borderId="24" xfId="0" applyFont="1" applyFill="1" applyBorder="1" applyAlignment="1">
      <alignment horizontal="left" vertical="center" wrapText="1"/>
    </xf>
    <xf numFmtId="0" fontId="0" fillId="0" borderId="0" xfId="0" applyAlignment="1">
      <alignment wrapText="1"/>
    </xf>
    <xf numFmtId="0" fontId="45" fillId="0" borderId="0" xfId="0" applyFont="1"/>
    <xf numFmtId="0" fontId="28" fillId="0" borderId="0" xfId="0" applyFont="1" applyAlignment="1">
      <alignment horizontal="left" vertical="center"/>
    </xf>
    <xf numFmtId="0" fontId="38" fillId="0" borderId="24" xfId="0" applyFont="1" applyBorder="1" applyAlignment="1">
      <alignment vertical="center" wrapText="1"/>
    </xf>
    <xf numFmtId="0" fontId="49" fillId="0" borderId="24" xfId="0" applyFont="1" applyBorder="1" applyAlignment="1">
      <alignment horizontal="center" vertical="center" wrapText="1"/>
    </xf>
    <xf numFmtId="0" fontId="49" fillId="0" borderId="24" xfId="0" applyFont="1" applyBorder="1" applyAlignment="1">
      <alignment vertical="center" wrapText="1"/>
    </xf>
    <xf numFmtId="0" fontId="39" fillId="0" borderId="24" xfId="0" applyFont="1" applyBorder="1" applyAlignment="1">
      <alignment vertical="center" wrapText="1"/>
    </xf>
    <xf numFmtId="0" fontId="37" fillId="0" borderId="24" xfId="0" applyFont="1" applyBorder="1" applyAlignment="1">
      <alignment vertical="center" wrapText="1"/>
    </xf>
    <xf numFmtId="0" fontId="50" fillId="0" borderId="24" xfId="0" applyFont="1" applyBorder="1" applyAlignment="1">
      <alignment horizontal="center" vertical="center" wrapText="1"/>
    </xf>
    <xf numFmtId="6" fontId="0" fillId="0" borderId="0" xfId="0" applyNumberFormat="1"/>
    <xf numFmtId="3" fontId="18"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0" fontId="40" fillId="0" borderId="24" xfId="0" applyFont="1" applyBorder="1" applyAlignment="1">
      <alignment vertical="center" wrapText="1"/>
    </xf>
    <xf numFmtId="6" fontId="38" fillId="0" borderId="24" xfId="0" applyNumberFormat="1" applyFont="1" applyBorder="1" applyAlignment="1">
      <alignment horizontal="center" vertical="center" wrapText="1"/>
    </xf>
    <xf numFmtId="0" fontId="43" fillId="0" borderId="24" xfId="0" applyFont="1" applyBorder="1" applyAlignment="1">
      <alignment vertical="center" wrapText="1"/>
    </xf>
    <xf numFmtId="0" fontId="43" fillId="0" borderId="24" xfId="0" applyFont="1" applyBorder="1" applyAlignment="1">
      <alignment horizontal="center" vertical="center" wrapText="1"/>
    </xf>
    <xf numFmtId="0" fontId="0" fillId="0" borderId="24" xfId="0" applyBorder="1" applyAlignment="1">
      <alignment vertical="top" wrapText="1"/>
    </xf>
    <xf numFmtId="0" fontId="51" fillId="0" borderId="24" xfId="0" applyFont="1" applyBorder="1" applyAlignment="1">
      <alignment horizontal="center" vertical="center" wrapText="1"/>
    </xf>
    <xf numFmtId="0" fontId="16" fillId="0" borderId="0" xfId="0" applyFont="1" applyAlignment="1">
      <alignment vertical="center"/>
    </xf>
    <xf numFmtId="0" fontId="52" fillId="0" borderId="0" xfId="0" applyFont="1" applyAlignment="1">
      <alignment vertical="center"/>
    </xf>
    <xf numFmtId="0" fontId="39" fillId="0" borderId="0" xfId="0" applyFont="1" applyAlignment="1">
      <alignment horizontal="center" vertical="center" wrapText="1"/>
    </xf>
    <xf numFmtId="0" fontId="38" fillId="0" borderId="0" xfId="0" applyFont="1" applyAlignment="1">
      <alignment horizontal="center" vertical="center" wrapText="1"/>
    </xf>
    <xf numFmtId="0" fontId="53" fillId="0" borderId="24" xfId="0" applyFont="1" applyBorder="1" applyAlignment="1">
      <alignment horizontal="center" vertical="center" wrapText="1"/>
    </xf>
    <xf numFmtId="0" fontId="0" fillId="0" borderId="0" xfId="0" applyAlignment="1">
      <alignment horizontal="left" vertical="top"/>
    </xf>
    <xf numFmtId="165" fontId="0" fillId="0" borderId="0" xfId="0" applyNumberFormat="1"/>
    <xf numFmtId="0" fontId="18" fillId="0" borderId="3" xfId="0" quotePrefix="1" applyFont="1" applyBorder="1" applyAlignment="1">
      <alignment horizontal="left" vertical="center" wrapText="1"/>
    </xf>
    <xf numFmtId="165" fontId="18" fillId="0" borderId="0" xfId="0" applyNumberFormat="1" applyFont="1" applyAlignment="1">
      <alignment horizontal="center" vertical="center" wrapText="1"/>
    </xf>
    <xf numFmtId="9" fontId="51" fillId="0" borderId="24" xfId="0" applyNumberFormat="1" applyFont="1" applyBorder="1" applyAlignment="1">
      <alignment horizontal="center" vertical="center" wrapText="1"/>
    </xf>
    <xf numFmtId="0" fontId="54" fillId="0" borderId="24" xfId="0" applyFont="1" applyBorder="1" applyAlignment="1">
      <alignment horizontal="center" vertical="center" wrapText="1"/>
    </xf>
    <xf numFmtId="0" fontId="54" fillId="0" borderId="24" xfId="0" quotePrefix="1" applyFont="1" applyBorder="1" applyAlignment="1">
      <alignment horizontal="center" vertical="center" wrapText="1"/>
    </xf>
    <xf numFmtId="164" fontId="14" fillId="7" borderId="24" xfId="0" applyNumberFormat="1" applyFont="1" applyFill="1" applyBorder="1" applyAlignment="1">
      <alignment horizontal="center" vertical="center"/>
    </xf>
    <xf numFmtId="9" fontId="0" fillId="0" borderId="0" xfId="2" applyFont="1"/>
    <xf numFmtId="0" fontId="21" fillId="0" borderId="24" xfId="0" applyFont="1" applyBorder="1" applyAlignment="1">
      <alignment horizontal="center" vertical="center"/>
    </xf>
    <xf numFmtId="0" fontId="33" fillId="0" borderId="24" xfId="0" applyFont="1" applyBorder="1" applyAlignment="1">
      <alignment horizontal="center" vertical="center"/>
    </xf>
    <xf numFmtId="0" fontId="4" fillId="2" borderId="3" xfId="0" applyFont="1" applyFill="1" applyBorder="1" applyAlignment="1">
      <alignment horizontal="center"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17" xfId="0" applyFont="1" applyBorder="1" applyAlignment="1">
      <alignment horizontal="left" vertical="center" wrapText="1"/>
    </xf>
    <xf numFmtId="0" fontId="18" fillId="0" borderId="18" xfId="0" applyFont="1" applyBorder="1" applyAlignment="1">
      <alignment horizontal="left" vertical="center" wrapText="1"/>
    </xf>
    <xf numFmtId="0" fontId="18" fillId="0" borderId="22" xfId="0" applyFont="1" applyBorder="1" applyAlignment="1">
      <alignment horizontal="left" vertical="center" wrapText="1"/>
    </xf>
    <xf numFmtId="0" fontId="27" fillId="11" borderId="13"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18" fillId="0" borderId="16" xfId="0" applyFont="1" applyBorder="1" applyAlignment="1">
      <alignment horizontal="left" vertical="center" wrapText="1"/>
    </xf>
    <xf numFmtId="0" fontId="18" fillId="0" borderId="13" xfId="0" applyFont="1" applyBorder="1" applyAlignment="1">
      <alignment horizontal="left" vertical="center" wrapText="1"/>
    </xf>
    <xf numFmtId="0" fontId="18" fillId="0" borderId="19" xfId="0" applyFont="1" applyBorder="1" applyAlignment="1">
      <alignment horizontal="left" vertical="center" wrapText="1"/>
    </xf>
    <xf numFmtId="0" fontId="18" fillId="0" borderId="21" xfId="0" applyFont="1" applyBorder="1" applyAlignment="1">
      <alignment horizontal="left" vertical="center" wrapText="1"/>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0" fontId="24" fillId="2" borderId="13"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7" fillId="8" borderId="19" xfId="0" applyFont="1" applyFill="1" applyBorder="1" applyAlignment="1">
      <alignment horizontal="center" vertical="center" wrapText="1"/>
    </xf>
    <xf numFmtId="0" fontId="27" fillId="9" borderId="13" xfId="0" applyFont="1" applyFill="1" applyBorder="1" applyAlignment="1">
      <alignment horizontal="center" vertical="center" wrapText="1"/>
    </xf>
    <xf numFmtId="0" fontId="27" fillId="9" borderId="19" xfId="0" applyFont="1" applyFill="1" applyBorder="1" applyAlignment="1">
      <alignment horizontal="center" vertical="center" wrapText="1"/>
    </xf>
    <xf numFmtId="0" fontId="18" fillId="0" borderId="20" xfId="0" applyFont="1" applyBorder="1" applyAlignment="1">
      <alignment horizontal="left" vertical="center" wrapText="1"/>
    </xf>
    <xf numFmtId="0" fontId="18" fillId="0" borderId="0" xfId="0" applyFont="1" applyAlignment="1">
      <alignment horizontal="left" vertical="center" wrapText="1"/>
    </xf>
    <xf numFmtId="0" fontId="14" fillId="2" borderId="3" xfId="0" applyFont="1" applyFill="1" applyBorder="1" applyAlignment="1">
      <alignment horizontal="center" vertical="center"/>
    </xf>
    <xf numFmtId="0" fontId="14" fillId="2" borderId="3" xfId="0" applyFont="1" applyFill="1" applyBorder="1" applyAlignment="1">
      <alignment horizontal="center" vertical="center" wrapText="1"/>
    </xf>
    <xf numFmtId="0" fontId="14" fillId="2" borderId="3" xfId="0" applyFont="1" applyFill="1" applyBorder="1" applyAlignment="1">
      <alignment vertical="center" wrapText="1"/>
    </xf>
    <xf numFmtId="0" fontId="5" fillId="8" borderId="0" xfId="0" applyFont="1" applyFill="1" applyAlignment="1">
      <alignment horizontal="center" vertical="center"/>
    </xf>
    <xf numFmtId="0" fontId="4" fillId="2" borderId="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3" borderId="0" xfId="0" applyFont="1" applyFill="1" applyAlignment="1">
      <alignment horizontal="center"/>
    </xf>
    <xf numFmtId="0" fontId="22" fillId="10" borderId="0" xfId="0" applyFont="1" applyFill="1" applyAlignment="1">
      <alignment horizontal="left" vertical="top"/>
    </xf>
    <xf numFmtId="0" fontId="22" fillId="2" borderId="4" xfId="0" applyFont="1" applyFill="1" applyBorder="1" applyAlignment="1">
      <alignment horizontal="center" vertical="center"/>
    </xf>
    <xf numFmtId="0" fontId="22" fillId="2" borderId="13" xfId="0" applyFont="1" applyFill="1" applyBorder="1" applyAlignment="1">
      <alignment horizontal="center" vertical="center"/>
    </xf>
    <xf numFmtId="0" fontId="23" fillId="7" borderId="0" xfId="0" applyFont="1" applyFill="1" applyAlignment="1">
      <alignment horizontal="left" vertical="top"/>
    </xf>
    <xf numFmtId="0" fontId="37" fillId="0" borderId="24" xfId="0" applyFont="1" applyBorder="1" applyAlignment="1">
      <alignment horizontal="center" vertical="center" wrapText="1"/>
    </xf>
    <xf numFmtId="0" fontId="38" fillId="0" borderId="24" xfId="0" applyFont="1" applyBorder="1" applyAlignment="1">
      <alignment horizontal="center" vertical="center" wrapText="1"/>
    </xf>
    <xf numFmtId="0" fontId="37" fillId="0" borderId="26" xfId="0" applyFont="1" applyBorder="1" applyAlignment="1">
      <alignment horizontal="center" vertical="center" wrapText="1"/>
    </xf>
    <xf numFmtId="0" fontId="37" fillId="0" borderId="27" xfId="0" applyFont="1" applyBorder="1" applyAlignment="1">
      <alignment horizontal="center" vertical="center" wrapText="1"/>
    </xf>
    <xf numFmtId="0" fontId="37" fillId="0" borderId="28" xfId="0" applyFont="1" applyBorder="1" applyAlignment="1">
      <alignment horizontal="center" vertical="center" wrapText="1"/>
    </xf>
    <xf numFmtId="0" fontId="39" fillId="0" borderId="24" xfId="0" applyFont="1" applyBorder="1" applyAlignment="1">
      <alignment horizontal="center" vertical="center" wrapText="1"/>
    </xf>
    <xf numFmtId="0" fontId="0" fillId="0" borderId="0" xfId="0" applyAlignment="1">
      <alignment horizontal="left" vertical="center" wrapText="1"/>
    </xf>
    <xf numFmtId="0" fontId="4" fillId="2" borderId="24" xfId="0" applyFont="1" applyFill="1" applyBorder="1" applyAlignment="1">
      <alignment horizontal="center" vertical="center" wrapText="1"/>
    </xf>
    <xf numFmtId="0" fontId="5" fillId="0" borderId="0" xfId="0" applyFont="1" applyAlignment="1">
      <alignment horizontal="justify" vertical="center"/>
    </xf>
    <xf numFmtId="0" fontId="0" fillId="3" borderId="0" xfId="0" applyFill="1" applyAlignment="1">
      <alignment horizontal="left"/>
    </xf>
    <xf numFmtId="0" fontId="46" fillId="0" borderId="24" xfId="0" applyFont="1" applyBorder="1" applyAlignment="1">
      <alignment horizontal="center" vertical="center"/>
    </xf>
    <xf numFmtId="0" fontId="34" fillId="0" borderId="25" xfId="0" applyFont="1" applyBorder="1" applyAlignment="1">
      <alignment horizontal="left" vertical="center"/>
    </xf>
    <xf numFmtId="0" fontId="34" fillId="0" borderId="1" xfId="0" applyFont="1" applyBorder="1" applyAlignment="1">
      <alignment horizontal="left" vertical="center"/>
    </xf>
    <xf numFmtId="0" fontId="34" fillId="0" borderId="2" xfId="0" applyFont="1" applyBorder="1" applyAlignment="1">
      <alignment horizontal="left" vertical="center"/>
    </xf>
    <xf numFmtId="0" fontId="14" fillId="7" borderId="25" xfId="0" applyFont="1" applyFill="1" applyBorder="1" applyAlignment="1">
      <alignment horizontal="left" vertical="center"/>
    </xf>
    <xf numFmtId="0" fontId="14" fillId="7" borderId="1" xfId="0" applyFont="1" applyFill="1" applyBorder="1" applyAlignment="1">
      <alignment horizontal="left" vertical="center"/>
    </xf>
    <xf numFmtId="0" fontId="14" fillId="7" borderId="2" xfId="0" applyFont="1" applyFill="1" applyBorder="1" applyAlignment="1">
      <alignment horizontal="left" vertical="center"/>
    </xf>
    <xf numFmtId="0" fontId="31" fillId="12" borderId="0" xfId="0" applyFont="1" applyFill="1" applyAlignment="1">
      <alignment vertical="top" wrapText="1"/>
    </xf>
    <xf numFmtId="0" fontId="32" fillId="12" borderId="0" xfId="0" applyFont="1" applyFill="1" applyAlignment="1">
      <alignment wrapText="1"/>
    </xf>
    <xf numFmtId="0" fontId="21" fillId="13" borderId="24" xfId="0" applyFont="1" applyFill="1" applyBorder="1"/>
    <xf numFmtId="0" fontId="3" fillId="0" borderId="25" xfId="0" applyFont="1" applyBorder="1" applyAlignment="1">
      <alignment horizontal="center"/>
    </xf>
    <xf numFmtId="0" fontId="3" fillId="0" borderId="2" xfId="0" applyFont="1" applyBorder="1" applyAlignment="1">
      <alignment horizontal="center"/>
    </xf>
    <xf numFmtId="0" fontId="21" fillId="13" borderId="24" xfId="0" applyFont="1" applyFill="1" applyBorder="1" applyAlignment="1">
      <alignment horizontal="left"/>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3" xfId="0" applyFont="1" applyBorder="1" applyAlignment="1">
      <alignment horizontal="center" vertical="center" wrapText="1"/>
    </xf>
    <xf numFmtId="0" fontId="13" fillId="0" borderId="3" xfId="0" applyFont="1" applyBorder="1" applyAlignment="1">
      <alignment vertical="center" wrapText="1"/>
    </xf>
    <xf numFmtId="0" fontId="3" fillId="2" borderId="3" xfId="0" applyFont="1" applyFill="1" applyBorder="1" applyAlignment="1">
      <alignment horizontal="center" vertical="center" textRotation="90"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2" borderId="5"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8" fillId="0" borderId="3" xfId="0" applyFont="1" applyBorder="1" applyAlignment="1">
      <alignment vertical="center" wrapText="1"/>
    </xf>
    <xf numFmtId="0" fontId="4" fillId="2" borderId="13"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3" fillId="0" borderId="24" xfId="0" applyFont="1" applyBorder="1" applyAlignment="1">
      <alignment vertical="center" wrapText="1"/>
    </xf>
    <xf numFmtId="0" fontId="43" fillId="0" borderId="24" xfId="0" applyFont="1" applyBorder="1" applyAlignment="1">
      <alignment horizontal="center" vertical="center" wrapText="1"/>
    </xf>
    <xf numFmtId="0" fontId="43" fillId="0" borderId="24" xfId="0" applyFont="1" applyBorder="1" applyAlignment="1">
      <alignment horizontal="left" vertical="center" wrapText="1"/>
    </xf>
    <xf numFmtId="0" fontId="0" fillId="0" borderId="0" xfId="0" applyAlignment="1">
      <alignment horizontal="center" vertical="center"/>
    </xf>
    <xf numFmtId="0" fontId="51" fillId="0" borderId="24" xfId="0" applyFont="1" applyBorder="1" applyAlignment="1">
      <alignment horizontal="center" vertical="center" wrapText="1"/>
    </xf>
    <xf numFmtId="0" fontId="51" fillId="0" borderId="24" xfId="0" applyFont="1" applyBorder="1" applyAlignment="1">
      <alignment vertical="center" wrapText="1"/>
    </xf>
    <xf numFmtId="0" fontId="46" fillId="0" borderId="26" xfId="0" applyFont="1" applyBorder="1" applyAlignment="1">
      <alignment horizontal="center" vertical="center"/>
    </xf>
    <xf numFmtId="0" fontId="46" fillId="0" borderId="28" xfId="0" applyFont="1" applyBorder="1" applyAlignment="1">
      <alignment horizontal="center" vertical="center"/>
    </xf>
    <xf numFmtId="168" fontId="0" fillId="0" borderId="3" xfId="0" applyNumberFormat="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Carolina Ulloa Rivas" id="{D3D2EE0A-7E35-47B9-988F-CCE830A0B3F4}" userId="S::culloa@cnachile.cl::66b8b581-eb59-4513-9cbb-5000e2cee39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25T13:48:45.58" personId="{D3D2EE0A-7E35-47B9-988F-CCE830A0B3F4}" id="{7501ECB4-4D1F-44A7-A7BC-81EE11B2BE33}">
    <text>Incorporar el título (pregrado) o grado académico (pregrado o postgrado) más alto según corresponda.
Si solo tiene pregrado, incorporar el título; si no tiene título, el grado.
Si tiene postgrado, incorporar el último postgrado.</text>
  </threadedComment>
  <threadedComment ref="A2" dT="2022-02-25T13:49:09.38" personId="{D3D2EE0A-7E35-47B9-988F-CCE830A0B3F4}" id="{AF853819-07A9-48E3-B1FB-A50F80EE300C}" parentId="{7501ECB4-4D1F-44A7-A7BC-81EE11B2BE33}">
    <text>Ordenar de mayor concentración a menor concentración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0F70-F8FD-4271-A95D-679A66675339}">
  <dimension ref="A1:M60"/>
  <sheetViews>
    <sheetView tabSelected="1" zoomScale="130" zoomScaleNormal="130" workbookViewId="0">
      <selection activeCell="L4" sqref="L4"/>
    </sheetView>
  </sheetViews>
  <sheetFormatPr defaultColWidth="11.42578125" defaultRowHeight="15" x14ac:dyDescent="0.25"/>
  <cols>
    <col min="1" max="1" width="4.5703125" customWidth="1"/>
    <col min="2" max="2" width="19.7109375" customWidth="1"/>
    <col min="3" max="3" width="17.140625" customWidth="1"/>
    <col min="4" max="4" width="14.85546875" customWidth="1"/>
    <col min="5" max="5" width="13.42578125" customWidth="1"/>
    <col min="6" max="6" width="13.5703125" customWidth="1"/>
    <col min="7" max="7" width="12.140625" customWidth="1"/>
    <col min="8" max="8" width="12.42578125" customWidth="1"/>
    <col min="9" max="9" width="14.42578125" customWidth="1"/>
    <col min="10" max="10" width="13.85546875" customWidth="1"/>
  </cols>
  <sheetData>
    <row r="1" spans="1:10" ht="15.75" x14ac:dyDescent="0.25">
      <c r="A1" s="173" t="s">
        <v>179</v>
      </c>
      <c r="B1" s="174"/>
      <c r="C1" s="174"/>
      <c r="D1" s="174"/>
      <c r="E1" s="174"/>
      <c r="F1" s="174"/>
    </row>
    <row r="2" spans="1:10" ht="15" customHeight="1" x14ac:dyDescent="0.25"/>
    <row r="3" spans="1:10" ht="16.5" x14ac:dyDescent="0.3">
      <c r="B3" s="175" t="s">
        <v>0</v>
      </c>
      <c r="C3" s="176"/>
      <c r="D3" s="176"/>
      <c r="E3" s="1"/>
      <c r="F3" s="1"/>
      <c r="G3" s="1"/>
      <c r="H3" s="1"/>
      <c r="I3" s="1"/>
      <c r="J3" s="1"/>
    </row>
    <row r="4" spans="1:10" ht="15" customHeight="1" x14ac:dyDescent="0.25">
      <c r="B4" s="154" t="s">
        <v>1</v>
      </c>
      <c r="C4" s="171" t="s">
        <v>2</v>
      </c>
      <c r="D4" s="172"/>
      <c r="E4" s="172"/>
      <c r="F4" s="172"/>
      <c r="G4" s="172"/>
      <c r="H4" s="172"/>
      <c r="I4" s="172"/>
      <c r="J4" s="172"/>
    </row>
    <row r="5" spans="1:10" ht="30" customHeight="1" x14ac:dyDescent="0.25">
      <c r="B5" s="154"/>
      <c r="C5" s="154" t="s">
        <v>3</v>
      </c>
      <c r="D5" s="154" t="s">
        <v>4</v>
      </c>
      <c r="E5" s="154" t="s">
        <v>5</v>
      </c>
      <c r="F5" s="154" t="s">
        <v>6</v>
      </c>
      <c r="G5" s="154" t="s">
        <v>7</v>
      </c>
      <c r="H5" s="154" t="s">
        <v>8</v>
      </c>
      <c r="I5" s="154" t="s">
        <v>9</v>
      </c>
      <c r="J5" s="154" t="s">
        <v>10</v>
      </c>
    </row>
    <row r="6" spans="1:10" ht="15" customHeight="1" x14ac:dyDescent="0.25">
      <c r="B6" s="154"/>
      <c r="C6" s="154"/>
      <c r="D6" s="154" t="s">
        <v>11</v>
      </c>
      <c r="E6" s="154"/>
      <c r="F6" s="154"/>
      <c r="G6" s="154"/>
      <c r="H6" s="154"/>
      <c r="I6" s="154"/>
      <c r="J6" s="154"/>
    </row>
    <row r="7" spans="1:10" x14ac:dyDescent="0.25">
      <c r="B7" s="24">
        <v>2015</v>
      </c>
      <c r="C7" s="26">
        <v>6</v>
      </c>
      <c r="D7" s="26">
        <v>0</v>
      </c>
      <c r="E7" s="26">
        <v>0</v>
      </c>
      <c r="F7" s="26">
        <v>0</v>
      </c>
      <c r="G7" s="26">
        <v>1</v>
      </c>
      <c r="H7" s="39">
        <f t="shared" ref="H7:H16" si="0">(F7+G7)/C7</f>
        <v>0.16666666666666666</v>
      </c>
      <c r="I7" s="26">
        <v>5</v>
      </c>
      <c r="J7" s="39">
        <f t="shared" ref="J7:J13" si="1">I7/C7</f>
        <v>0.83333333333333337</v>
      </c>
    </row>
    <row r="8" spans="1:10" x14ac:dyDescent="0.25">
      <c r="B8" s="24">
        <v>2016</v>
      </c>
      <c r="C8" s="26">
        <v>3</v>
      </c>
      <c r="D8" s="26">
        <v>0</v>
      </c>
      <c r="E8" s="26">
        <v>0</v>
      </c>
      <c r="F8" s="26">
        <v>0</v>
      </c>
      <c r="G8" s="26">
        <v>1</v>
      </c>
      <c r="H8" s="39">
        <f t="shared" si="0"/>
        <v>0.33333333333333331</v>
      </c>
      <c r="I8" s="26">
        <v>2</v>
      </c>
      <c r="J8" s="39">
        <f t="shared" si="1"/>
        <v>0.66666666666666663</v>
      </c>
    </row>
    <row r="9" spans="1:10" x14ac:dyDescent="0.25">
      <c r="B9" s="24">
        <v>2017</v>
      </c>
      <c r="C9" s="26">
        <v>2</v>
      </c>
      <c r="D9" s="26">
        <v>0</v>
      </c>
      <c r="E9" s="26">
        <v>0</v>
      </c>
      <c r="F9" s="26">
        <v>0</v>
      </c>
      <c r="G9" s="26">
        <v>1</v>
      </c>
      <c r="H9" s="39">
        <f t="shared" si="0"/>
        <v>0.5</v>
      </c>
      <c r="I9" s="26">
        <v>1</v>
      </c>
      <c r="J9" s="39">
        <f t="shared" si="1"/>
        <v>0.5</v>
      </c>
    </row>
    <row r="10" spans="1:10" x14ac:dyDescent="0.25">
      <c r="B10" s="24">
        <v>2018</v>
      </c>
      <c r="C10" s="26">
        <v>3</v>
      </c>
      <c r="D10" s="26">
        <v>0</v>
      </c>
      <c r="E10" s="26">
        <v>0</v>
      </c>
      <c r="F10" s="26">
        <v>0</v>
      </c>
      <c r="G10" s="26">
        <v>1</v>
      </c>
      <c r="H10" s="39">
        <f t="shared" si="0"/>
        <v>0.33333333333333331</v>
      </c>
      <c r="I10" s="26">
        <v>2</v>
      </c>
      <c r="J10" s="39">
        <f t="shared" si="1"/>
        <v>0.66666666666666663</v>
      </c>
    </row>
    <row r="11" spans="1:10" x14ac:dyDescent="0.25">
      <c r="B11" s="24">
        <v>2019</v>
      </c>
      <c r="C11" s="26">
        <v>7</v>
      </c>
      <c r="D11" s="26">
        <v>0</v>
      </c>
      <c r="E11" s="26">
        <v>3</v>
      </c>
      <c r="F11" s="26">
        <v>0</v>
      </c>
      <c r="G11" s="26">
        <v>1</v>
      </c>
      <c r="H11" s="39">
        <f t="shared" si="0"/>
        <v>0.14285714285714285</v>
      </c>
      <c r="I11" s="26">
        <v>3</v>
      </c>
      <c r="J11" s="39">
        <f t="shared" si="1"/>
        <v>0.42857142857142855</v>
      </c>
    </row>
    <row r="12" spans="1:10" x14ac:dyDescent="0.25">
      <c r="B12" s="24">
        <v>2020</v>
      </c>
      <c r="C12" s="26">
        <v>5</v>
      </c>
      <c r="D12" s="26">
        <v>0</v>
      </c>
      <c r="E12" s="26">
        <v>3</v>
      </c>
      <c r="F12" s="26">
        <v>0</v>
      </c>
      <c r="G12" s="26">
        <v>0</v>
      </c>
      <c r="H12" s="39">
        <f t="shared" si="0"/>
        <v>0</v>
      </c>
      <c r="I12" s="26">
        <v>2</v>
      </c>
      <c r="J12" s="39">
        <f t="shared" si="1"/>
        <v>0.4</v>
      </c>
    </row>
    <row r="13" spans="1:10" x14ac:dyDescent="0.25">
      <c r="B13" s="24">
        <v>2021</v>
      </c>
      <c r="C13" s="26">
        <v>3</v>
      </c>
      <c r="D13" s="26">
        <v>0</v>
      </c>
      <c r="E13" s="26">
        <v>0</v>
      </c>
      <c r="F13" s="26">
        <v>0</v>
      </c>
      <c r="G13" s="26">
        <v>1</v>
      </c>
      <c r="H13" s="39">
        <f t="shared" si="0"/>
        <v>0.33333333333333331</v>
      </c>
      <c r="I13" s="26">
        <v>2</v>
      </c>
      <c r="J13" s="39">
        <f t="shared" si="1"/>
        <v>0.66666666666666663</v>
      </c>
    </row>
    <row r="14" spans="1:10" x14ac:dyDescent="0.25">
      <c r="B14" s="24">
        <v>2022</v>
      </c>
      <c r="C14" s="26">
        <v>5</v>
      </c>
      <c r="D14" s="26">
        <v>0</v>
      </c>
      <c r="E14" s="26">
        <v>5</v>
      </c>
      <c r="F14" s="26">
        <v>0</v>
      </c>
      <c r="G14" s="26">
        <v>0</v>
      </c>
      <c r="H14" s="39">
        <f t="shared" si="0"/>
        <v>0</v>
      </c>
      <c r="I14" s="81" t="s">
        <v>180</v>
      </c>
      <c r="J14" s="81" t="s">
        <v>180</v>
      </c>
    </row>
    <row r="15" spans="1:10" x14ac:dyDescent="0.25">
      <c r="B15" s="24">
        <v>2023</v>
      </c>
      <c r="C15" s="26">
        <v>1</v>
      </c>
      <c r="D15" s="26">
        <v>0</v>
      </c>
      <c r="E15" s="26">
        <v>1</v>
      </c>
      <c r="F15" s="26">
        <v>0</v>
      </c>
      <c r="G15" s="26">
        <v>0</v>
      </c>
      <c r="H15" s="41">
        <f t="shared" ref="H15" si="2">(F15+G15)/C15</f>
        <v>0</v>
      </c>
      <c r="I15" s="81" t="s">
        <v>180</v>
      </c>
      <c r="J15" s="81" t="s">
        <v>180</v>
      </c>
    </row>
    <row r="16" spans="1:10" x14ac:dyDescent="0.25">
      <c r="B16" s="24" t="s">
        <v>490</v>
      </c>
      <c r="C16" s="26">
        <v>2</v>
      </c>
      <c r="D16" s="26">
        <v>2</v>
      </c>
      <c r="E16" s="26">
        <v>0</v>
      </c>
      <c r="F16" s="26">
        <v>0</v>
      </c>
      <c r="G16" s="26">
        <v>0</v>
      </c>
      <c r="H16" s="41">
        <f t="shared" si="0"/>
        <v>0</v>
      </c>
      <c r="I16" s="81" t="s">
        <v>180</v>
      </c>
      <c r="J16" s="81" t="s">
        <v>180</v>
      </c>
    </row>
    <row r="17" spans="2:13" x14ac:dyDescent="0.25">
      <c r="B17" s="162" t="s">
        <v>182</v>
      </c>
      <c r="C17" s="163"/>
      <c r="D17" s="163"/>
      <c r="E17" s="163"/>
      <c r="F17" s="164" t="s">
        <v>183</v>
      </c>
      <c r="G17" s="164"/>
      <c r="H17" s="164"/>
      <c r="I17" s="164"/>
      <c r="J17" s="164"/>
    </row>
    <row r="18" spans="2:13" ht="16.5" customHeight="1" x14ac:dyDescent="0.25">
      <c r="B18" s="157" t="s">
        <v>12</v>
      </c>
      <c r="C18" s="158"/>
      <c r="D18" s="158"/>
      <c r="E18" s="26">
        <f>SUM(F7:G16)</f>
        <v>6</v>
      </c>
      <c r="F18" s="155" t="s">
        <v>13</v>
      </c>
      <c r="G18" s="156"/>
      <c r="H18" s="156"/>
      <c r="I18" s="165"/>
      <c r="J18" s="26">
        <f>SUM(I7:I16)</f>
        <v>17</v>
      </c>
      <c r="M18" s="151"/>
    </row>
    <row r="19" spans="2:13" ht="16.5" customHeight="1" x14ac:dyDescent="0.25">
      <c r="B19" s="166" t="s">
        <v>14</v>
      </c>
      <c r="C19" s="167"/>
      <c r="D19" s="167"/>
      <c r="E19" s="26">
        <f>SUM(C7:C16)</f>
        <v>37</v>
      </c>
      <c r="F19" s="168" t="s">
        <v>15</v>
      </c>
      <c r="G19" s="169"/>
      <c r="H19" s="169"/>
      <c r="I19" s="170"/>
      <c r="J19" s="26">
        <f>SUM(C7:C13)</f>
        <v>29</v>
      </c>
    </row>
    <row r="20" spans="2:13" ht="16.5" customHeight="1" x14ac:dyDescent="0.25">
      <c r="B20" s="155" t="s">
        <v>16</v>
      </c>
      <c r="C20" s="156"/>
      <c r="D20" s="156"/>
      <c r="E20" s="39">
        <f>E18/E19</f>
        <v>0.16216216216216217</v>
      </c>
      <c r="F20" s="157" t="s">
        <v>17</v>
      </c>
      <c r="G20" s="158"/>
      <c r="H20" s="158"/>
      <c r="I20" s="159"/>
      <c r="J20" s="39">
        <f>+J18/J19</f>
        <v>0.58620689655172409</v>
      </c>
    </row>
    <row r="21" spans="2:13" ht="16.5" customHeight="1" x14ac:dyDescent="0.25">
      <c r="B21" s="177" t="s">
        <v>18</v>
      </c>
      <c r="C21" s="177"/>
      <c r="D21" s="177"/>
      <c r="E21" s="44"/>
      <c r="F21" s="44"/>
      <c r="G21" s="43"/>
      <c r="H21" s="43"/>
      <c r="I21" s="43"/>
      <c r="J21" s="25"/>
    </row>
    <row r="22" spans="2:13" ht="16.5" customHeight="1" x14ac:dyDescent="0.25">
      <c r="B22" s="178" t="s">
        <v>19</v>
      </c>
      <c r="C22" s="178"/>
      <c r="D22" s="178"/>
      <c r="E22" s="178"/>
      <c r="F22" s="44"/>
      <c r="G22" s="43"/>
      <c r="H22" s="43"/>
      <c r="I22" s="43"/>
      <c r="J22" s="25"/>
    </row>
    <row r="24" spans="2:13" ht="15.75" customHeight="1" x14ac:dyDescent="0.25">
      <c r="B24" s="160" t="s">
        <v>20</v>
      </c>
      <c r="C24" s="161"/>
      <c r="D24" s="161"/>
      <c r="E24" s="161"/>
      <c r="F24" s="161"/>
      <c r="G24" s="161"/>
      <c r="H24" s="161"/>
      <c r="I24" s="161"/>
      <c r="J24" s="161"/>
    </row>
    <row r="25" spans="2:13" x14ac:dyDescent="0.25">
      <c r="B25" s="154" t="s">
        <v>1</v>
      </c>
      <c r="C25" s="171" t="s">
        <v>2</v>
      </c>
      <c r="D25" s="172"/>
      <c r="E25" s="172"/>
      <c r="F25" s="172"/>
      <c r="G25" s="172"/>
      <c r="H25" s="172"/>
      <c r="I25" s="172"/>
      <c r="J25" s="172"/>
    </row>
    <row r="26" spans="2:13" x14ac:dyDescent="0.25">
      <c r="B26" s="154"/>
      <c r="C26" s="154" t="s">
        <v>3</v>
      </c>
      <c r="D26" s="154" t="s">
        <v>4</v>
      </c>
      <c r="E26" s="154" t="s">
        <v>5</v>
      </c>
      <c r="F26" s="154" t="s">
        <v>6</v>
      </c>
      <c r="G26" s="154" t="s">
        <v>7</v>
      </c>
      <c r="H26" s="154" t="s">
        <v>8</v>
      </c>
      <c r="I26" s="154" t="s">
        <v>9</v>
      </c>
      <c r="J26" s="154" t="s">
        <v>10</v>
      </c>
    </row>
    <row r="27" spans="2:13" ht="30" customHeight="1" x14ac:dyDescent="0.25">
      <c r="B27" s="154"/>
      <c r="C27" s="154"/>
      <c r="D27" s="154" t="s">
        <v>11</v>
      </c>
      <c r="E27" s="154"/>
      <c r="F27" s="154"/>
      <c r="G27" s="154"/>
      <c r="H27" s="154"/>
      <c r="I27" s="154"/>
      <c r="J27" s="154"/>
    </row>
    <row r="28" spans="2:13" x14ac:dyDescent="0.25">
      <c r="B28" s="24">
        <v>2015</v>
      </c>
      <c r="C28" s="26">
        <v>2</v>
      </c>
      <c r="D28" s="26">
        <v>0</v>
      </c>
      <c r="E28" s="26">
        <v>0</v>
      </c>
      <c r="F28" s="26">
        <v>0</v>
      </c>
      <c r="G28" s="26">
        <v>0</v>
      </c>
      <c r="H28" s="39" t="str">
        <f>IF((F28+G28)=0,"0%",(F28+G28)/C28)</f>
        <v>0%</v>
      </c>
      <c r="I28" s="26">
        <v>2</v>
      </c>
      <c r="J28" s="39">
        <f>I28/C28</f>
        <v>1</v>
      </c>
    </row>
    <row r="29" spans="2:13" x14ac:dyDescent="0.25">
      <c r="B29" s="24">
        <v>2016</v>
      </c>
      <c r="C29" s="26">
        <v>0</v>
      </c>
      <c r="D29" s="26">
        <v>0</v>
      </c>
      <c r="E29" s="26">
        <v>0</v>
      </c>
      <c r="F29" s="26">
        <v>0</v>
      </c>
      <c r="G29" s="26">
        <v>0</v>
      </c>
      <c r="H29" s="39" t="str">
        <f>IF((F29+G29)=0,"0%",(F29+G29)/C29)</f>
        <v>0%</v>
      </c>
      <c r="I29" s="26">
        <v>0</v>
      </c>
      <c r="J29" s="39" t="s">
        <v>181</v>
      </c>
    </row>
    <row r="30" spans="2:13" x14ac:dyDescent="0.25">
      <c r="B30" s="24">
        <v>2017</v>
      </c>
      <c r="C30" s="26">
        <v>0</v>
      </c>
      <c r="D30" s="26">
        <v>0</v>
      </c>
      <c r="E30" s="26">
        <v>0</v>
      </c>
      <c r="F30" s="26">
        <v>0</v>
      </c>
      <c r="G30" s="26">
        <v>0</v>
      </c>
      <c r="H30" s="39" t="str">
        <f t="shared" ref="H30:H37" si="3">IF((F30+G30)=0,"0%",(F30+G30)/C30)</f>
        <v>0%</v>
      </c>
      <c r="I30" s="26">
        <v>0</v>
      </c>
      <c r="J30" s="39" t="s">
        <v>181</v>
      </c>
    </row>
    <row r="31" spans="2:13" x14ac:dyDescent="0.25">
      <c r="B31" s="24">
        <v>2018</v>
      </c>
      <c r="C31" s="26">
        <v>2</v>
      </c>
      <c r="D31" s="26">
        <v>0</v>
      </c>
      <c r="E31" s="26">
        <v>0</v>
      </c>
      <c r="F31" s="26">
        <v>0</v>
      </c>
      <c r="G31" s="26">
        <v>1</v>
      </c>
      <c r="H31" s="39">
        <f t="shared" si="3"/>
        <v>0.5</v>
      </c>
      <c r="I31" s="26">
        <v>1</v>
      </c>
      <c r="J31" s="39">
        <f t="shared" ref="J31:J32" si="4">I31/C31</f>
        <v>0.5</v>
      </c>
    </row>
    <row r="32" spans="2:13" x14ac:dyDescent="0.25">
      <c r="B32" s="24">
        <v>2019</v>
      </c>
      <c r="C32" s="26">
        <v>4</v>
      </c>
      <c r="D32" s="26">
        <v>0</v>
      </c>
      <c r="E32" s="26">
        <v>1</v>
      </c>
      <c r="F32" s="26">
        <v>0</v>
      </c>
      <c r="G32" s="26">
        <v>1</v>
      </c>
      <c r="H32" s="39">
        <f t="shared" si="3"/>
        <v>0.25</v>
      </c>
      <c r="I32" s="26">
        <v>2</v>
      </c>
      <c r="J32" s="39">
        <f t="shared" si="4"/>
        <v>0.5</v>
      </c>
    </row>
    <row r="33" spans="2:10" x14ac:dyDescent="0.25">
      <c r="B33" s="24">
        <v>2020</v>
      </c>
      <c r="C33" s="26">
        <v>0</v>
      </c>
      <c r="D33" s="26">
        <v>0</v>
      </c>
      <c r="E33" s="26">
        <v>0</v>
      </c>
      <c r="F33" s="26">
        <v>0</v>
      </c>
      <c r="G33" s="26">
        <v>0</v>
      </c>
      <c r="H33" s="39" t="str">
        <f t="shared" si="3"/>
        <v>0%</v>
      </c>
      <c r="I33" s="26">
        <v>0</v>
      </c>
      <c r="J33" s="39" t="s">
        <v>181</v>
      </c>
    </row>
    <row r="34" spans="2:10" x14ac:dyDescent="0.25">
      <c r="B34" s="24">
        <v>2021</v>
      </c>
      <c r="C34" s="26">
        <v>0</v>
      </c>
      <c r="D34" s="26">
        <v>0</v>
      </c>
      <c r="E34" s="26">
        <v>0</v>
      </c>
      <c r="F34" s="26">
        <v>0</v>
      </c>
      <c r="G34" s="26">
        <v>0</v>
      </c>
      <c r="H34" s="39" t="str">
        <f t="shared" si="3"/>
        <v>0%</v>
      </c>
      <c r="I34" s="26">
        <v>0</v>
      </c>
      <c r="J34" s="39" t="s">
        <v>181</v>
      </c>
    </row>
    <row r="35" spans="2:10" x14ac:dyDescent="0.25">
      <c r="B35" s="24">
        <v>2022</v>
      </c>
      <c r="C35" s="26">
        <v>2</v>
      </c>
      <c r="D35" s="26">
        <v>0</v>
      </c>
      <c r="E35" s="26">
        <v>2</v>
      </c>
      <c r="F35" s="26">
        <v>0</v>
      </c>
      <c r="G35" s="26">
        <v>0</v>
      </c>
      <c r="H35" s="39" t="str">
        <f>IF((F35+G35)=0,"0%",(F35+G35)/C35)</f>
        <v>0%</v>
      </c>
      <c r="I35" s="81" t="s">
        <v>180</v>
      </c>
      <c r="J35" s="81" t="s">
        <v>180</v>
      </c>
    </row>
    <row r="36" spans="2:10" x14ac:dyDescent="0.25">
      <c r="B36" s="24">
        <v>2023</v>
      </c>
      <c r="C36" s="26">
        <v>1</v>
      </c>
      <c r="D36" s="26">
        <v>0</v>
      </c>
      <c r="E36" s="26">
        <v>1</v>
      </c>
      <c r="F36" s="40">
        <v>0</v>
      </c>
      <c r="G36" s="26">
        <v>0</v>
      </c>
      <c r="H36" s="39" t="str">
        <f t="shared" si="3"/>
        <v>0%</v>
      </c>
      <c r="I36" s="81" t="s">
        <v>180</v>
      </c>
      <c r="J36" s="81" t="s">
        <v>180</v>
      </c>
    </row>
    <row r="37" spans="2:10" x14ac:dyDescent="0.25">
      <c r="B37" s="24" t="s">
        <v>490</v>
      </c>
      <c r="C37" s="26">
        <v>0</v>
      </c>
      <c r="D37" s="26">
        <v>0</v>
      </c>
      <c r="E37" s="26">
        <v>0</v>
      </c>
      <c r="F37" s="40">
        <v>0</v>
      </c>
      <c r="G37" s="26">
        <v>0</v>
      </c>
      <c r="H37" s="39" t="str">
        <f t="shared" si="3"/>
        <v>0%</v>
      </c>
      <c r="I37" s="81" t="s">
        <v>180</v>
      </c>
      <c r="J37" s="81" t="s">
        <v>180</v>
      </c>
    </row>
    <row r="38" spans="2:10" ht="14.45" customHeight="1" x14ac:dyDescent="0.25">
      <c r="B38" s="162" t="s">
        <v>182</v>
      </c>
      <c r="C38" s="163"/>
      <c r="D38" s="163"/>
      <c r="E38" s="163"/>
      <c r="F38" s="164" t="s">
        <v>183</v>
      </c>
      <c r="G38" s="164"/>
      <c r="H38" s="164"/>
      <c r="I38" s="164"/>
      <c r="J38" s="164"/>
    </row>
    <row r="39" spans="2:10" x14ac:dyDescent="0.25">
      <c r="B39" s="157" t="s">
        <v>12</v>
      </c>
      <c r="C39" s="158"/>
      <c r="D39" s="158"/>
      <c r="E39" s="26">
        <f>SUM(F28:G37)</f>
        <v>2</v>
      </c>
      <c r="F39" s="155" t="s">
        <v>13</v>
      </c>
      <c r="G39" s="156"/>
      <c r="H39" s="156"/>
      <c r="I39" s="165"/>
      <c r="J39" s="26">
        <f>SUM(I28:I37)</f>
        <v>5</v>
      </c>
    </row>
    <row r="40" spans="2:10" x14ac:dyDescent="0.25">
      <c r="B40" s="166" t="s">
        <v>14</v>
      </c>
      <c r="C40" s="167"/>
      <c r="D40" s="167"/>
      <c r="E40" s="26">
        <f>SUM(C28:C37)</f>
        <v>11</v>
      </c>
      <c r="F40" s="168" t="s">
        <v>21</v>
      </c>
      <c r="G40" s="169"/>
      <c r="H40" s="169"/>
      <c r="I40" s="170"/>
      <c r="J40" s="26">
        <f>SUM(C28:C34)</f>
        <v>8</v>
      </c>
    </row>
    <row r="41" spans="2:10" x14ac:dyDescent="0.25">
      <c r="B41" s="155" t="s">
        <v>16</v>
      </c>
      <c r="C41" s="156"/>
      <c r="D41" s="156"/>
      <c r="E41" s="39">
        <f>E39/E40</f>
        <v>0.18181818181818182</v>
      </c>
      <c r="F41" s="157" t="s">
        <v>22</v>
      </c>
      <c r="G41" s="158"/>
      <c r="H41" s="158"/>
      <c r="I41" s="159"/>
      <c r="J41" s="39">
        <f>+J39/J40</f>
        <v>0.625</v>
      </c>
    </row>
    <row r="42" spans="2:10" x14ac:dyDescent="0.25">
      <c r="B42" s="42"/>
      <c r="C42" s="42"/>
      <c r="D42" s="42"/>
      <c r="E42" s="42"/>
      <c r="F42" s="42"/>
      <c r="G42" s="42"/>
      <c r="H42" s="42"/>
      <c r="I42" s="42"/>
      <c r="J42" s="42"/>
    </row>
    <row r="43" spans="2:10" ht="15.75" x14ac:dyDescent="0.25">
      <c r="B43" s="160" t="s">
        <v>23</v>
      </c>
      <c r="C43" s="161"/>
      <c r="D43" s="161"/>
      <c r="E43" s="161"/>
      <c r="F43" s="161"/>
      <c r="G43" s="161"/>
      <c r="H43" s="161"/>
      <c r="I43" s="161"/>
      <c r="J43" s="161"/>
    </row>
    <row r="44" spans="2:10" x14ac:dyDescent="0.25">
      <c r="B44" s="154" t="s">
        <v>1</v>
      </c>
      <c r="C44" s="171" t="s">
        <v>2</v>
      </c>
      <c r="D44" s="172"/>
      <c r="E44" s="172"/>
      <c r="F44" s="172"/>
      <c r="G44" s="172"/>
      <c r="H44" s="172"/>
      <c r="I44" s="172"/>
      <c r="J44" s="172"/>
    </row>
    <row r="45" spans="2:10" x14ac:dyDescent="0.25">
      <c r="B45" s="154"/>
      <c r="C45" s="154" t="s">
        <v>3</v>
      </c>
      <c r="D45" s="154" t="s">
        <v>4</v>
      </c>
      <c r="E45" s="154" t="s">
        <v>5</v>
      </c>
      <c r="F45" s="154" t="s">
        <v>6</v>
      </c>
      <c r="G45" s="154" t="s">
        <v>7</v>
      </c>
      <c r="H45" s="154" t="s">
        <v>8</v>
      </c>
      <c r="I45" s="154" t="s">
        <v>9</v>
      </c>
      <c r="J45" s="154" t="s">
        <v>10</v>
      </c>
    </row>
    <row r="46" spans="2:10" ht="30" customHeight="1" x14ac:dyDescent="0.25">
      <c r="B46" s="154"/>
      <c r="C46" s="154"/>
      <c r="D46" s="154" t="s">
        <v>11</v>
      </c>
      <c r="E46" s="154"/>
      <c r="F46" s="154"/>
      <c r="G46" s="154"/>
      <c r="H46" s="154"/>
      <c r="I46" s="154"/>
      <c r="J46" s="154"/>
    </row>
    <row r="47" spans="2:10" x14ac:dyDescent="0.25">
      <c r="B47" s="24">
        <v>2015</v>
      </c>
      <c r="C47" s="26">
        <v>4</v>
      </c>
      <c r="D47" s="26">
        <v>0</v>
      </c>
      <c r="E47" s="26">
        <v>0</v>
      </c>
      <c r="F47" s="26">
        <v>0</v>
      </c>
      <c r="G47" s="26">
        <v>1</v>
      </c>
      <c r="H47" s="39">
        <f>IF((F47+G47)=0,"0%",(F47+G47)/C47)</f>
        <v>0.25</v>
      </c>
      <c r="I47" s="26">
        <v>3</v>
      </c>
      <c r="J47" s="39">
        <f t="shared" ref="J47:J53" si="5">I47/C47</f>
        <v>0.75</v>
      </c>
    </row>
    <row r="48" spans="2:10" x14ac:dyDescent="0.25">
      <c r="B48" s="24">
        <v>2016</v>
      </c>
      <c r="C48" s="26">
        <v>3</v>
      </c>
      <c r="D48" s="26">
        <v>0</v>
      </c>
      <c r="E48" s="26">
        <v>0</v>
      </c>
      <c r="F48" s="26">
        <v>0</v>
      </c>
      <c r="G48" s="26">
        <v>1</v>
      </c>
      <c r="H48" s="39">
        <f t="shared" ref="H48:H56" si="6">IF((F48+G48)=0,"0%",(F48+G48)/C48)</f>
        <v>0.33333333333333331</v>
      </c>
      <c r="I48" s="26">
        <v>2</v>
      </c>
      <c r="J48" s="39">
        <f t="shared" si="5"/>
        <v>0.66666666666666663</v>
      </c>
    </row>
    <row r="49" spans="2:10" x14ac:dyDescent="0.25">
      <c r="B49" s="24">
        <v>2017</v>
      </c>
      <c r="C49" s="26">
        <v>2</v>
      </c>
      <c r="D49" s="26">
        <v>0</v>
      </c>
      <c r="E49" s="26">
        <v>0</v>
      </c>
      <c r="F49" s="26">
        <v>0</v>
      </c>
      <c r="G49" s="26">
        <v>1</v>
      </c>
      <c r="H49" s="39">
        <f t="shared" si="6"/>
        <v>0.5</v>
      </c>
      <c r="I49" s="26">
        <v>1</v>
      </c>
      <c r="J49" s="39">
        <f t="shared" si="5"/>
        <v>0.5</v>
      </c>
    </row>
    <row r="50" spans="2:10" x14ac:dyDescent="0.25">
      <c r="B50" s="24">
        <v>2018</v>
      </c>
      <c r="C50" s="26">
        <v>1</v>
      </c>
      <c r="D50" s="26">
        <v>0</v>
      </c>
      <c r="E50" s="26">
        <v>0</v>
      </c>
      <c r="F50" s="26">
        <v>0</v>
      </c>
      <c r="G50" s="26">
        <v>0</v>
      </c>
      <c r="H50" s="39" t="str">
        <f t="shared" si="6"/>
        <v>0%</v>
      </c>
      <c r="I50" s="26">
        <v>1</v>
      </c>
      <c r="J50" s="39">
        <f t="shared" si="5"/>
        <v>1</v>
      </c>
    </row>
    <row r="51" spans="2:10" x14ac:dyDescent="0.25">
      <c r="B51" s="24">
        <v>2019</v>
      </c>
      <c r="C51" s="26">
        <v>3</v>
      </c>
      <c r="D51" s="26">
        <v>0</v>
      </c>
      <c r="E51" s="26">
        <v>2</v>
      </c>
      <c r="F51" s="26">
        <v>0</v>
      </c>
      <c r="G51" s="26">
        <v>0</v>
      </c>
      <c r="H51" s="39" t="str">
        <f t="shared" si="6"/>
        <v>0%</v>
      </c>
      <c r="I51" s="26">
        <v>1</v>
      </c>
      <c r="J51" s="39">
        <f t="shared" si="5"/>
        <v>0.33333333333333331</v>
      </c>
    </row>
    <row r="52" spans="2:10" x14ac:dyDescent="0.25">
      <c r="B52" s="24">
        <v>2020</v>
      </c>
      <c r="C52" s="26">
        <v>5</v>
      </c>
      <c r="D52" s="26">
        <v>1</v>
      </c>
      <c r="E52" s="26">
        <v>2</v>
      </c>
      <c r="F52" s="26">
        <v>0</v>
      </c>
      <c r="G52" s="26">
        <v>0</v>
      </c>
      <c r="H52" s="39" t="str">
        <f t="shared" si="6"/>
        <v>0%</v>
      </c>
      <c r="I52" s="26">
        <v>2</v>
      </c>
      <c r="J52" s="39">
        <f t="shared" si="5"/>
        <v>0.4</v>
      </c>
    </row>
    <row r="53" spans="2:10" x14ac:dyDescent="0.25">
      <c r="B53" s="24">
        <v>2021</v>
      </c>
      <c r="C53" s="26">
        <v>3</v>
      </c>
      <c r="D53" s="26">
        <v>1</v>
      </c>
      <c r="E53" s="26">
        <v>0</v>
      </c>
      <c r="F53" s="26">
        <v>0</v>
      </c>
      <c r="G53" s="26">
        <v>1</v>
      </c>
      <c r="H53" s="39">
        <f t="shared" si="6"/>
        <v>0.33333333333333331</v>
      </c>
      <c r="I53" s="26">
        <v>2</v>
      </c>
      <c r="J53" s="39">
        <f t="shared" si="5"/>
        <v>0.66666666666666663</v>
      </c>
    </row>
    <row r="54" spans="2:10" x14ac:dyDescent="0.25">
      <c r="B54" s="24">
        <v>2022</v>
      </c>
      <c r="C54" s="26">
        <v>3</v>
      </c>
      <c r="D54" s="26">
        <v>0</v>
      </c>
      <c r="E54" s="26">
        <v>3</v>
      </c>
      <c r="F54" s="26">
        <v>0</v>
      </c>
      <c r="G54" s="26">
        <v>0</v>
      </c>
      <c r="H54" s="39" t="str">
        <f t="shared" si="6"/>
        <v>0%</v>
      </c>
      <c r="I54" s="81" t="s">
        <v>180</v>
      </c>
      <c r="J54" s="81" t="s">
        <v>180</v>
      </c>
    </row>
    <row r="55" spans="2:10" x14ac:dyDescent="0.25">
      <c r="B55" s="24">
        <v>2023</v>
      </c>
      <c r="C55" s="26">
        <v>0</v>
      </c>
      <c r="D55" s="26">
        <v>0</v>
      </c>
      <c r="E55" s="26">
        <v>0</v>
      </c>
      <c r="F55" s="40">
        <v>0</v>
      </c>
      <c r="G55" s="40">
        <v>0</v>
      </c>
      <c r="H55" s="39" t="str">
        <f t="shared" si="6"/>
        <v>0%</v>
      </c>
      <c r="I55" s="81" t="s">
        <v>180</v>
      </c>
      <c r="J55" s="81" t="s">
        <v>180</v>
      </c>
    </row>
    <row r="56" spans="2:10" x14ac:dyDescent="0.25">
      <c r="B56" s="24" t="s">
        <v>490</v>
      </c>
      <c r="C56" s="26">
        <v>2</v>
      </c>
      <c r="D56" s="26">
        <v>2</v>
      </c>
      <c r="E56" s="26">
        <v>0</v>
      </c>
      <c r="F56" s="40">
        <v>0</v>
      </c>
      <c r="G56" s="40">
        <v>0</v>
      </c>
      <c r="H56" s="39" t="str">
        <f t="shared" si="6"/>
        <v>0%</v>
      </c>
      <c r="I56" s="81" t="s">
        <v>180</v>
      </c>
      <c r="J56" s="81" t="s">
        <v>180</v>
      </c>
    </row>
    <row r="57" spans="2:10" ht="14.45" customHeight="1" x14ac:dyDescent="0.25">
      <c r="B57" s="162" t="s">
        <v>182</v>
      </c>
      <c r="C57" s="163"/>
      <c r="D57" s="163"/>
      <c r="E57" s="163"/>
      <c r="F57" s="164" t="s">
        <v>183</v>
      </c>
      <c r="G57" s="164"/>
      <c r="H57" s="164"/>
      <c r="I57" s="164"/>
      <c r="J57" s="164"/>
    </row>
    <row r="58" spans="2:10" x14ac:dyDescent="0.25">
      <c r="B58" s="157" t="s">
        <v>12</v>
      </c>
      <c r="C58" s="158"/>
      <c r="D58" s="158"/>
      <c r="E58" s="26">
        <f>SUM(F47:G56)</f>
        <v>4</v>
      </c>
      <c r="F58" s="155" t="s">
        <v>13</v>
      </c>
      <c r="G58" s="156"/>
      <c r="H58" s="156"/>
      <c r="I58" s="165"/>
      <c r="J58" s="26">
        <f>SUM(I47:I56)</f>
        <v>12</v>
      </c>
    </row>
    <row r="59" spans="2:10" x14ac:dyDescent="0.25">
      <c r="B59" s="166" t="s">
        <v>14</v>
      </c>
      <c r="C59" s="167"/>
      <c r="D59" s="167"/>
      <c r="E59" s="26">
        <f>SUM(C47:C56)</f>
        <v>26</v>
      </c>
      <c r="F59" s="168" t="s">
        <v>21</v>
      </c>
      <c r="G59" s="169"/>
      <c r="H59" s="169"/>
      <c r="I59" s="170"/>
      <c r="J59" s="26">
        <f>SUM(C47:C53)</f>
        <v>21</v>
      </c>
    </row>
    <row r="60" spans="2:10" x14ac:dyDescent="0.25">
      <c r="B60" s="155" t="s">
        <v>16</v>
      </c>
      <c r="C60" s="156"/>
      <c r="D60" s="156"/>
      <c r="E60" s="39">
        <f>E58/E59</f>
        <v>0.15384615384615385</v>
      </c>
      <c r="F60" s="157" t="s">
        <v>22</v>
      </c>
      <c r="G60" s="158"/>
      <c r="H60" s="158"/>
      <c r="I60" s="159"/>
      <c r="J60" s="39">
        <f>+J58/J59</f>
        <v>0.5714285714285714</v>
      </c>
    </row>
  </sheetData>
  <mergeCells count="60">
    <mergeCell ref="B21:D21"/>
    <mergeCell ref="B22:E22"/>
    <mergeCell ref="B41:D41"/>
    <mergeCell ref="F41:I41"/>
    <mergeCell ref="B44:B46"/>
    <mergeCell ref="C44:J44"/>
    <mergeCell ref="C45:C46"/>
    <mergeCell ref="D45:D46"/>
    <mergeCell ref="E45:E46"/>
    <mergeCell ref="F45:F46"/>
    <mergeCell ref="G45:G46"/>
    <mergeCell ref="H45:H46"/>
    <mergeCell ref="I45:I46"/>
    <mergeCell ref="J45:J46"/>
    <mergeCell ref="B43:J43"/>
    <mergeCell ref="F26:F27"/>
    <mergeCell ref="A1:F1"/>
    <mergeCell ref="B18:D18"/>
    <mergeCell ref="B19:D19"/>
    <mergeCell ref="B20:D20"/>
    <mergeCell ref="F18:I18"/>
    <mergeCell ref="F19:I19"/>
    <mergeCell ref="F20:I20"/>
    <mergeCell ref="B17:E17"/>
    <mergeCell ref="F17:J17"/>
    <mergeCell ref="B3:D3"/>
    <mergeCell ref="B4:B6"/>
    <mergeCell ref="C4:J4"/>
    <mergeCell ref="I5:I6"/>
    <mergeCell ref="J5:J6"/>
    <mergeCell ref="D5:D6"/>
    <mergeCell ref="C5:C6"/>
    <mergeCell ref="B57:E57"/>
    <mergeCell ref="F57:J57"/>
    <mergeCell ref="B58:D58"/>
    <mergeCell ref="F58:I58"/>
    <mergeCell ref="B59:D59"/>
    <mergeCell ref="F59:I59"/>
    <mergeCell ref="B60:D60"/>
    <mergeCell ref="F60:I60"/>
    <mergeCell ref="B24:J24"/>
    <mergeCell ref="B38:E38"/>
    <mergeCell ref="F38:J38"/>
    <mergeCell ref="B39:D39"/>
    <mergeCell ref="F39:I39"/>
    <mergeCell ref="B40:D40"/>
    <mergeCell ref="F40:I40"/>
    <mergeCell ref="B25:B27"/>
    <mergeCell ref="C25:J25"/>
    <mergeCell ref="I26:I27"/>
    <mergeCell ref="J26:J27"/>
    <mergeCell ref="D26:D27"/>
    <mergeCell ref="C26:C27"/>
    <mergeCell ref="E26:E27"/>
    <mergeCell ref="E5:E6"/>
    <mergeCell ref="G26:G27"/>
    <mergeCell ref="H26:H27"/>
    <mergeCell ref="F5:F6"/>
    <mergeCell ref="G5:G6"/>
    <mergeCell ref="H5:H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DF675-2947-4C51-B4CD-CF57AE41EDC1}">
  <dimension ref="B1:J25"/>
  <sheetViews>
    <sheetView zoomScale="115" zoomScaleNormal="115" workbookViewId="0"/>
  </sheetViews>
  <sheetFormatPr defaultColWidth="11.42578125" defaultRowHeight="15" x14ac:dyDescent="0.25"/>
  <cols>
    <col min="1" max="1" width="8" customWidth="1"/>
    <col min="3" max="3" width="16" customWidth="1"/>
    <col min="5" max="5" width="14.5703125" customWidth="1"/>
    <col min="6" max="6" width="12.42578125" customWidth="1"/>
    <col min="7" max="7" width="29.140625" customWidth="1"/>
    <col min="8" max="8" width="30.140625" customWidth="1"/>
    <col min="9" max="9" width="13.140625" customWidth="1"/>
    <col min="10" max="10" width="14" customWidth="1"/>
  </cols>
  <sheetData>
    <row r="1" spans="2:10" x14ac:dyDescent="0.25">
      <c r="B1" t="s">
        <v>369</v>
      </c>
    </row>
    <row r="2" spans="2:10" x14ac:dyDescent="0.25">
      <c r="B2" t="s">
        <v>46</v>
      </c>
    </row>
    <row r="3" spans="2:10" ht="81.75" customHeight="1" x14ac:dyDescent="0.25">
      <c r="B3" s="65" t="s">
        <v>88</v>
      </c>
      <c r="C3" s="65" t="s">
        <v>89</v>
      </c>
      <c r="D3" s="65" t="s">
        <v>90</v>
      </c>
      <c r="E3" s="65" t="s">
        <v>374</v>
      </c>
      <c r="F3" s="65" t="s">
        <v>91</v>
      </c>
      <c r="G3" s="65" t="s">
        <v>92</v>
      </c>
      <c r="H3" s="65" t="s">
        <v>93</v>
      </c>
      <c r="I3" s="65" t="s">
        <v>94</v>
      </c>
      <c r="J3" s="65" t="s">
        <v>95</v>
      </c>
    </row>
    <row r="4" spans="2:10" ht="36" x14ac:dyDescent="0.25">
      <c r="B4" s="200">
        <v>2020</v>
      </c>
      <c r="C4" s="111" t="s">
        <v>206</v>
      </c>
      <c r="D4" s="111" t="s">
        <v>373</v>
      </c>
      <c r="E4" s="111" t="s">
        <v>375</v>
      </c>
      <c r="F4" s="112" t="s">
        <v>331</v>
      </c>
      <c r="G4" s="112" t="s">
        <v>346</v>
      </c>
      <c r="H4" s="112" t="s">
        <v>368</v>
      </c>
      <c r="I4" s="148">
        <v>0</v>
      </c>
      <c r="J4" s="148">
        <v>0</v>
      </c>
    </row>
    <row r="5" spans="2:10" ht="36" x14ac:dyDescent="0.25">
      <c r="B5" s="200"/>
      <c r="C5" s="111" t="s">
        <v>332</v>
      </c>
      <c r="D5" s="111" t="s">
        <v>373</v>
      </c>
      <c r="E5" s="111" t="s">
        <v>375</v>
      </c>
      <c r="F5" s="112" t="s">
        <v>333</v>
      </c>
      <c r="G5" s="112" t="s">
        <v>347</v>
      </c>
      <c r="H5" s="112" t="s">
        <v>367</v>
      </c>
      <c r="I5" s="148" t="s">
        <v>334</v>
      </c>
      <c r="J5" s="148">
        <v>0</v>
      </c>
    </row>
    <row r="6" spans="2:10" ht="48" x14ac:dyDescent="0.25">
      <c r="B6" s="200"/>
      <c r="C6" s="111" t="s">
        <v>335</v>
      </c>
      <c r="D6" s="111" t="s">
        <v>373</v>
      </c>
      <c r="E6" s="111" t="s">
        <v>375</v>
      </c>
      <c r="F6" s="112" t="s">
        <v>336</v>
      </c>
      <c r="G6" s="112" t="s">
        <v>348</v>
      </c>
      <c r="H6" s="112" t="s">
        <v>366</v>
      </c>
      <c r="I6" s="148" t="s">
        <v>337</v>
      </c>
      <c r="J6" s="148">
        <v>0</v>
      </c>
    </row>
    <row r="7" spans="2:10" ht="36" x14ac:dyDescent="0.25">
      <c r="B7" s="200">
        <v>2021</v>
      </c>
      <c r="C7" s="112" t="s">
        <v>205</v>
      </c>
      <c r="D7" s="111" t="s">
        <v>373</v>
      </c>
      <c r="E7" s="111" t="s">
        <v>375</v>
      </c>
      <c r="F7" s="112" t="s">
        <v>338</v>
      </c>
      <c r="G7" s="112" t="s">
        <v>349</v>
      </c>
      <c r="H7" s="112" t="s">
        <v>330</v>
      </c>
      <c r="I7" s="148">
        <v>0</v>
      </c>
      <c r="J7" s="148">
        <v>0</v>
      </c>
    </row>
    <row r="8" spans="2:10" ht="36" x14ac:dyDescent="0.25">
      <c r="B8" s="200"/>
      <c r="C8" s="112" t="s">
        <v>207</v>
      </c>
      <c r="D8" s="111" t="s">
        <v>373</v>
      </c>
      <c r="E8" s="111" t="s">
        <v>375</v>
      </c>
      <c r="F8" s="112" t="s">
        <v>331</v>
      </c>
      <c r="G8" s="112" t="s">
        <v>350</v>
      </c>
      <c r="H8" s="112" t="s">
        <v>586</v>
      </c>
      <c r="I8" s="148">
        <v>0</v>
      </c>
      <c r="J8" s="148">
        <v>0</v>
      </c>
    </row>
    <row r="9" spans="2:10" ht="36" x14ac:dyDescent="0.25">
      <c r="B9" s="200"/>
      <c r="C9" s="112" t="s">
        <v>209</v>
      </c>
      <c r="D9" s="111" t="s">
        <v>373</v>
      </c>
      <c r="E9" s="111" t="s">
        <v>375</v>
      </c>
      <c r="F9" s="112" t="s">
        <v>331</v>
      </c>
      <c r="G9" s="112" t="s">
        <v>351</v>
      </c>
      <c r="H9" s="112" t="s">
        <v>365</v>
      </c>
      <c r="I9" s="148">
        <v>0</v>
      </c>
      <c r="J9" s="148">
        <v>0</v>
      </c>
    </row>
    <row r="10" spans="2:10" ht="36" x14ac:dyDescent="0.25">
      <c r="B10" s="200"/>
      <c r="C10" s="112" t="s">
        <v>211</v>
      </c>
      <c r="D10" s="111" t="s">
        <v>373</v>
      </c>
      <c r="E10" s="111" t="s">
        <v>375</v>
      </c>
      <c r="F10" s="112" t="s">
        <v>336</v>
      </c>
      <c r="G10" s="112" t="s">
        <v>352</v>
      </c>
      <c r="H10" s="112" t="s">
        <v>364</v>
      </c>
      <c r="I10" s="148" t="s">
        <v>334</v>
      </c>
      <c r="J10" s="148">
        <v>0</v>
      </c>
    </row>
    <row r="11" spans="2:10" ht="48" x14ac:dyDescent="0.25">
      <c r="B11" s="200"/>
      <c r="C11" s="112" t="s">
        <v>370</v>
      </c>
      <c r="D11" s="111" t="s">
        <v>373</v>
      </c>
      <c r="E11" s="111" t="s">
        <v>375</v>
      </c>
      <c r="F11" s="112" t="s">
        <v>355</v>
      </c>
      <c r="G11" s="112" t="s">
        <v>353</v>
      </c>
      <c r="H11" s="112" t="s">
        <v>363</v>
      </c>
      <c r="I11" s="148" t="s">
        <v>334</v>
      </c>
      <c r="J11" s="148">
        <v>0</v>
      </c>
    </row>
    <row r="12" spans="2:10" ht="36" x14ac:dyDescent="0.25">
      <c r="B12" s="200">
        <v>2022</v>
      </c>
      <c r="C12" s="112" t="s">
        <v>210</v>
      </c>
      <c r="D12" s="111" t="s">
        <v>373</v>
      </c>
      <c r="E12" s="112" t="s">
        <v>376</v>
      </c>
      <c r="F12" s="112" t="s">
        <v>339</v>
      </c>
      <c r="G12" s="112" t="s">
        <v>354</v>
      </c>
      <c r="H12" s="112" t="s">
        <v>585</v>
      </c>
      <c r="I12" s="148">
        <v>0</v>
      </c>
      <c r="J12" s="148">
        <v>0</v>
      </c>
    </row>
    <row r="13" spans="2:10" ht="46.5" customHeight="1" x14ac:dyDescent="0.25">
      <c r="B13" s="200"/>
      <c r="C13" s="112" t="s">
        <v>213</v>
      </c>
      <c r="D13" s="111" t="s">
        <v>373</v>
      </c>
      <c r="E13" s="112" t="s">
        <v>375</v>
      </c>
      <c r="F13" s="112" t="s">
        <v>333</v>
      </c>
      <c r="G13" s="112" t="s">
        <v>356</v>
      </c>
      <c r="H13" s="112" t="s">
        <v>362</v>
      </c>
      <c r="I13" s="148" t="s">
        <v>340</v>
      </c>
      <c r="J13" s="148">
        <v>0</v>
      </c>
    </row>
    <row r="14" spans="2:10" ht="36" x14ac:dyDescent="0.25">
      <c r="B14" s="200"/>
      <c r="C14" s="112" t="s">
        <v>204</v>
      </c>
      <c r="D14" s="111" t="s">
        <v>373</v>
      </c>
      <c r="E14" s="112" t="s">
        <v>375</v>
      </c>
      <c r="F14" s="112" t="s">
        <v>331</v>
      </c>
      <c r="G14" s="112" t="s">
        <v>357</v>
      </c>
      <c r="H14" s="112" t="s">
        <v>584</v>
      </c>
      <c r="I14" s="148">
        <v>0</v>
      </c>
      <c r="J14" s="148">
        <v>0</v>
      </c>
    </row>
    <row r="15" spans="2:10" ht="36" x14ac:dyDescent="0.25">
      <c r="B15" s="200"/>
      <c r="C15" s="112" t="s">
        <v>212</v>
      </c>
      <c r="D15" s="111" t="s">
        <v>373</v>
      </c>
      <c r="E15" s="112" t="s">
        <v>375</v>
      </c>
      <c r="F15" s="112" t="s">
        <v>331</v>
      </c>
      <c r="G15" s="112" t="s">
        <v>358</v>
      </c>
      <c r="H15" s="112" t="s">
        <v>361</v>
      </c>
      <c r="I15" s="148">
        <v>0</v>
      </c>
      <c r="J15" s="148">
        <v>0</v>
      </c>
    </row>
    <row r="16" spans="2:10" ht="24" x14ac:dyDescent="0.25">
      <c r="B16" s="200"/>
      <c r="C16" s="112" t="s">
        <v>203</v>
      </c>
      <c r="D16" s="111" t="s">
        <v>373</v>
      </c>
      <c r="E16" s="112" t="s">
        <v>375</v>
      </c>
      <c r="F16" s="112" t="s">
        <v>341</v>
      </c>
      <c r="G16" s="112" t="s">
        <v>359</v>
      </c>
      <c r="H16" s="112" t="s">
        <v>360</v>
      </c>
      <c r="I16" s="148" t="s">
        <v>342</v>
      </c>
      <c r="J16" s="148">
        <v>0</v>
      </c>
    </row>
    <row r="17" spans="2:10" ht="36" x14ac:dyDescent="0.25">
      <c r="B17" s="245">
        <v>2023</v>
      </c>
      <c r="C17" s="112" t="s">
        <v>289</v>
      </c>
      <c r="D17" s="111" t="s">
        <v>373</v>
      </c>
      <c r="E17" s="112" t="s">
        <v>375</v>
      </c>
      <c r="F17" s="112" t="s">
        <v>371</v>
      </c>
      <c r="G17" s="112" t="s">
        <v>591</v>
      </c>
      <c r="H17" s="112" t="s">
        <v>592</v>
      </c>
      <c r="I17" s="148" t="s">
        <v>342</v>
      </c>
      <c r="J17" s="148">
        <v>0</v>
      </c>
    </row>
    <row r="18" spans="2:10" ht="48" x14ac:dyDescent="0.25">
      <c r="B18" s="246"/>
      <c r="C18" s="112" t="s">
        <v>588</v>
      </c>
      <c r="D18" s="111" t="s">
        <v>373</v>
      </c>
      <c r="E18" s="112" t="s">
        <v>375</v>
      </c>
      <c r="F18" s="112" t="s">
        <v>372</v>
      </c>
      <c r="G18" s="112" t="s">
        <v>590</v>
      </c>
      <c r="H18" s="112" t="s">
        <v>589</v>
      </c>
      <c r="I18" s="148" t="s">
        <v>334</v>
      </c>
      <c r="J18" s="148">
        <v>0</v>
      </c>
    </row>
    <row r="19" spans="2:10" x14ac:dyDescent="0.25">
      <c r="B19" s="110">
        <v>2024</v>
      </c>
      <c r="C19" s="113" t="s">
        <v>181</v>
      </c>
      <c r="D19" s="113" t="s">
        <v>181</v>
      </c>
      <c r="E19" s="113" t="s">
        <v>181</v>
      </c>
      <c r="F19" s="113" t="s">
        <v>181</v>
      </c>
      <c r="G19" s="113" t="s">
        <v>181</v>
      </c>
      <c r="H19" s="113" t="s">
        <v>181</v>
      </c>
      <c r="I19" s="149" t="s">
        <v>181</v>
      </c>
      <c r="J19" s="149" t="s">
        <v>181</v>
      </c>
    </row>
    <row r="21" spans="2:10" x14ac:dyDescent="0.25">
      <c r="B21" s="109" t="s">
        <v>343</v>
      </c>
    </row>
    <row r="22" spans="2:10" x14ac:dyDescent="0.25">
      <c r="B22" s="109" t="s">
        <v>345</v>
      </c>
    </row>
    <row r="23" spans="2:10" x14ac:dyDescent="0.25">
      <c r="B23" s="109" t="s">
        <v>344</v>
      </c>
    </row>
    <row r="25" spans="2:10" x14ac:dyDescent="0.25">
      <c r="C25" s="105"/>
    </row>
  </sheetData>
  <mergeCells count="4">
    <mergeCell ref="B4:B6"/>
    <mergeCell ref="B7:B11"/>
    <mergeCell ref="B12:B16"/>
    <mergeCell ref="B17:B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EA60-D9DB-4789-924E-EA5BF60B17F6}">
  <dimension ref="A1:K38"/>
  <sheetViews>
    <sheetView zoomScale="115" zoomScaleNormal="115" workbookViewId="0">
      <selection activeCell="L39" sqref="L39"/>
    </sheetView>
  </sheetViews>
  <sheetFormatPr defaultColWidth="12.5703125" defaultRowHeight="15" x14ac:dyDescent="0.25"/>
  <cols>
    <col min="1" max="1" width="5.42578125" customWidth="1"/>
    <col min="2" max="2" width="7.42578125" customWidth="1"/>
    <col min="3" max="3" width="36.5703125" bestFit="1" customWidth="1"/>
    <col min="4" max="4" width="11.7109375" bestFit="1" customWidth="1"/>
    <col min="5" max="5" width="18.42578125" bestFit="1" customWidth="1"/>
    <col min="11" max="11" width="17.5703125" customWidth="1"/>
    <col min="12" max="12" width="12.5703125" customWidth="1"/>
    <col min="13" max="13" width="12.140625" customWidth="1"/>
    <col min="14" max="14" width="23.42578125" customWidth="1"/>
    <col min="17" max="17" width="10.5703125" customWidth="1"/>
    <col min="257" max="257" width="7.42578125" customWidth="1"/>
    <col min="266" max="266" width="15.5703125" customWidth="1"/>
    <col min="267" max="267" width="22.42578125" customWidth="1"/>
    <col min="269" max="269" width="12.140625" customWidth="1"/>
    <col min="270" max="270" width="23.42578125" customWidth="1"/>
    <col min="513" max="513" width="7.42578125" customWidth="1"/>
    <col min="522" max="522" width="15.5703125" customWidth="1"/>
    <col min="523" max="523" width="22.42578125" customWidth="1"/>
    <col min="525" max="525" width="12.140625" customWidth="1"/>
    <col min="526" max="526" width="23.42578125" customWidth="1"/>
    <col min="769" max="769" width="7.42578125" customWidth="1"/>
    <col min="778" max="778" width="15.5703125" customWidth="1"/>
    <col min="779" max="779" width="22.42578125" customWidth="1"/>
    <col min="781" max="781" width="12.140625" customWidth="1"/>
    <col min="782" max="782" width="23.42578125" customWidth="1"/>
    <col min="1025" max="1025" width="7.42578125" customWidth="1"/>
    <col min="1034" max="1034" width="15.5703125" customWidth="1"/>
    <col min="1035" max="1035" width="22.42578125" customWidth="1"/>
    <col min="1037" max="1037" width="12.140625" customWidth="1"/>
    <col min="1038" max="1038" width="23.42578125" customWidth="1"/>
    <col min="1281" max="1281" width="7.42578125" customWidth="1"/>
    <col min="1290" max="1290" width="15.5703125" customWidth="1"/>
    <col min="1291" max="1291" width="22.42578125" customWidth="1"/>
    <col min="1293" max="1293" width="12.140625" customWidth="1"/>
    <col min="1294" max="1294" width="23.42578125" customWidth="1"/>
    <col min="1537" max="1537" width="7.42578125" customWidth="1"/>
    <col min="1546" max="1546" width="15.5703125" customWidth="1"/>
    <col min="1547" max="1547" width="22.42578125" customWidth="1"/>
    <col min="1549" max="1549" width="12.140625" customWidth="1"/>
    <col min="1550" max="1550" width="23.42578125" customWidth="1"/>
    <col min="1793" max="1793" width="7.42578125" customWidth="1"/>
    <col min="1802" max="1802" width="15.5703125" customWidth="1"/>
    <col min="1803" max="1803" width="22.42578125" customWidth="1"/>
    <col min="1805" max="1805" width="12.140625" customWidth="1"/>
    <col min="1806" max="1806" width="23.42578125" customWidth="1"/>
    <col min="2049" max="2049" width="7.42578125" customWidth="1"/>
    <col min="2058" max="2058" width="15.5703125" customWidth="1"/>
    <col min="2059" max="2059" width="22.42578125" customWidth="1"/>
    <col min="2061" max="2061" width="12.140625" customWidth="1"/>
    <col min="2062" max="2062" width="23.42578125" customWidth="1"/>
    <col min="2305" max="2305" width="7.42578125" customWidth="1"/>
    <col min="2314" max="2314" width="15.5703125" customWidth="1"/>
    <col min="2315" max="2315" width="22.42578125" customWidth="1"/>
    <col min="2317" max="2317" width="12.140625" customWidth="1"/>
    <col min="2318" max="2318" width="23.42578125" customWidth="1"/>
    <col min="2561" max="2561" width="7.42578125" customWidth="1"/>
    <col min="2570" max="2570" width="15.5703125" customWidth="1"/>
    <col min="2571" max="2571" width="22.42578125" customWidth="1"/>
    <col min="2573" max="2573" width="12.140625" customWidth="1"/>
    <col min="2574" max="2574" width="23.42578125" customWidth="1"/>
    <col min="2817" max="2817" width="7.42578125" customWidth="1"/>
    <col min="2826" max="2826" width="15.5703125" customWidth="1"/>
    <col min="2827" max="2827" width="22.42578125" customWidth="1"/>
    <col min="2829" max="2829" width="12.140625" customWidth="1"/>
    <col min="2830" max="2830" width="23.42578125" customWidth="1"/>
    <col min="3073" max="3073" width="7.42578125" customWidth="1"/>
    <col min="3082" max="3082" width="15.5703125" customWidth="1"/>
    <col min="3083" max="3083" width="22.42578125" customWidth="1"/>
    <col min="3085" max="3085" width="12.140625" customWidth="1"/>
    <col min="3086" max="3086" width="23.42578125" customWidth="1"/>
    <col min="3329" max="3329" width="7.42578125" customWidth="1"/>
    <col min="3338" max="3338" width="15.5703125" customWidth="1"/>
    <col min="3339" max="3339" width="22.42578125" customWidth="1"/>
    <col min="3341" max="3341" width="12.140625" customWidth="1"/>
    <col min="3342" max="3342" width="23.42578125" customWidth="1"/>
    <col min="3585" max="3585" width="7.42578125" customWidth="1"/>
    <col min="3594" max="3594" width="15.5703125" customWidth="1"/>
    <col min="3595" max="3595" width="22.42578125" customWidth="1"/>
    <col min="3597" max="3597" width="12.140625" customWidth="1"/>
    <col min="3598" max="3598" width="23.42578125" customWidth="1"/>
    <col min="3841" max="3841" width="7.42578125" customWidth="1"/>
    <col min="3850" max="3850" width="15.5703125" customWidth="1"/>
    <col min="3851" max="3851" width="22.42578125" customWidth="1"/>
    <col min="3853" max="3853" width="12.140625" customWidth="1"/>
    <col min="3854" max="3854" width="23.42578125" customWidth="1"/>
    <col min="4097" max="4097" width="7.42578125" customWidth="1"/>
    <col min="4106" max="4106" width="15.5703125" customWidth="1"/>
    <col min="4107" max="4107" width="22.42578125" customWidth="1"/>
    <col min="4109" max="4109" width="12.140625" customWidth="1"/>
    <col min="4110" max="4110" width="23.42578125" customWidth="1"/>
    <col min="4353" max="4353" width="7.42578125" customWidth="1"/>
    <col min="4362" max="4362" width="15.5703125" customWidth="1"/>
    <col min="4363" max="4363" width="22.42578125" customWidth="1"/>
    <col min="4365" max="4365" width="12.140625" customWidth="1"/>
    <col min="4366" max="4366" width="23.42578125" customWidth="1"/>
    <col min="4609" max="4609" width="7.42578125" customWidth="1"/>
    <col min="4618" max="4618" width="15.5703125" customWidth="1"/>
    <col min="4619" max="4619" width="22.42578125" customWidth="1"/>
    <col min="4621" max="4621" width="12.140625" customWidth="1"/>
    <col min="4622" max="4622" width="23.42578125" customWidth="1"/>
    <col min="4865" max="4865" width="7.42578125" customWidth="1"/>
    <col min="4874" max="4874" width="15.5703125" customWidth="1"/>
    <col min="4875" max="4875" width="22.42578125" customWidth="1"/>
    <col min="4877" max="4877" width="12.140625" customWidth="1"/>
    <col min="4878" max="4878" width="23.42578125" customWidth="1"/>
    <col min="5121" max="5121" width="7.42578125" customWidth="1"/>
    <col min="5130" max="5130" width="15.5703125" customWidth="1"/>
    <col min="5131" max="5131" width="22.42578125" customWidth="1"/>
    <col min="5133" max="5133" width="12.140625" customWidth="1"/>
    <col min="5134" max="5134" width="23.42578125" customWidth="1"/>
    <col min="5377" max="5377" width="7.42578125" customWidth="1"/>
    <col min="5386" max="5386" width="15.5703125" customWidth="1"/>
    <col min="5387" max="5387" width="22.42578125" customWidth="1"/>
    <col min="5389" max="5389" width="12.140625" customWidth="1"/>
    <col min="5390" max="5390" width="23.42578125" customWidth="1"/>
    <col min="5633" max="5633" width="7.42578125" customWidth="1"/>
    <col min="5642" max="5642" width="15.5703125" customWidth="1"/>
    <col min="5643" max="5643" width="22.42578125" customWidth="1"/>
    <col min="5645" max="5645" width="12.140625" customWidth="1"/>
    <col min="5646" max="5646" width="23.42578125" customWidth="1"/>
    <col min="5889" max="5889" width="7.42578125" customWidth="1"/>
    <col min="5898" max="5898" width="15.5703125" customWidth="1"/>
    <col min="5899" max="5899" width="22.42578125" customWidth="1"/>
    <col min="5901" max="5901" width="12.140625" customWidth="1"/>
    <col min="5902" max="5902" width="23.42578125" customWidth="1"/>
    <col min="6145" max="6145" width="7.42578125" customWidth="1"/>
    <col min="6154" max="6154" width="15.5703125" customWidth="1"/>
    <col min="6155" max="6155" width="22.42578125" customWidth="1"/>
    <col min="6157" max="6157" width="12.140625" customWidth="1"/>
    <col min="6158" max="6158" width="23.42578125" customWidth="1"/>
    <col min="6401" max="6401" width="7.42578125" customWidth="1"/>
    <col min="6410" max="6410" width="15.5703125" customWidth="1"/>
    <col min="6411" max="6411" width="22.42578125" customWidth="1"/>
    <col min="6413" max="6413" width="12.140625" customWidth="1"/>
    <col min="6414" max="6414" width="23.42578125" customWidth="1"/>
    <col min="6657" max="6657" width="7.42578125" customWidth="1"/>
    <col min="6666" max="6666" width="15.5703125" customWidth="1"/>
    <col min="6667" max="6667" width="22.42578125" customWidth="1"/>
    <col min="6669" max="6669" width="12.140625" customWidth="1"/>
    <col min="6670" max="6670" width="23.42578125" customWidth="1"/>
    <col min="6913" max="6913" width="7.42578125" customWidth="1"/>
    <col min="6922" max="6922" width="15.5703125" customWidth="1"/>
    <col min="6923" max="6923" width="22.42578125" customWidth="1"/>
    <col min="6925" max="6925" width="12.140625" customWidth="1"/>
    <col min="6926" max="6926" width="23.42578125" customWidth="1"/>
    <col min="7169" max="7169" width="7.42578125" customWidth="1"/>
    <col min="7178" max="7178" width="15.5703125" customWidth="1"/>
    <col min="7179" max="7179" width="22.42578125" customWidth="1"/>
    <col min="7181" max="7181" width="12.140625" customWidth="1"/>
    <col min="7182" max="7182" width="23.42578125" customWidth="1"/>
    <col min="7425" max="7425" width="7.42578125" customWidth="1"/>
    <col min="7434" max="7434" width="15.5703125" customWidth="1"/>
    <col min="7435" max="7435" width="22.42578125" customWidth="1"/>
    <col min="7437" max="7437" width="12.140625" customWidth="1"/>
    <col min="7438" max="7438" width="23.42578125" customWidth="1"/>
    <col min="7681" max="7681" width="7.42578125" customWidth="1"/>
    <col min="7690" max="7690" width="15.5703125" customWidth="1"/>
    <col min="7691" max="7691" width="22.42578125" customWidth="1"/>
    <col min="7693" max="7693" width="12.140625" customWidth="1"/>
    <col min="7694" max="7694" width="23.42578125" customWidth="1"/>
    <col min="7937" max="7937" width="7.42578125" customWidth="1"/>
    <col min="7946" max="7946" width="15.5703125" customWidth="1"/>
    <col min="7947" max="7947" width="22.42578125" customWidth="1"/>
    <col min="7949" max="7949" width="12.140625" customWidth="1"/>
    <col min="7950" max="7950" width="23.42578125" customWidth="1"/>
    <col min="8193" max="8193" width="7.42578125" customWidth="1"/>
    <col min="8202" max="8202" width="15.5703125" customWidth="1"/>
    <col min="8203" max="8203" width="22.42578125" customWidth="1"/>
    <col min="8205" max="8205" width="12.140625" customWidth="1"/>
    <col min="8206" max="8206" width="23.42578125" customWidth="1"/>
    <col min="8449" max="8449" width="7.42578125" customWidth="1"/>
    <col min="8458" max="8458" width="15.5703125" customWidth="1"/>
    <col min="8459" max="8459" width="22.42578125" customWidth="1"/>
    <col min="8461" max="8461" width="12.140625" customWidth="1"/>
    <col min="8462" max="8462" width="23.42578125" customWidth="1"/>
    <col min="8705" max="8705" width="7.42578125" customWidth="1"/>
    <col min="8714" max="8714" width="15.5703125" customWidth="1"/>
    <col min="8715" max="8715" width="22.42578125" customWidth="1"/>
    <col min="8717" max="8717" width="12.140625" customWidth="1"/>
    <col min="8718" max="8718" width="23.42578125" customWidth="1"/>
    <col min="8961" max="8961" width="7.42578125" customWidth="1"/>
    <col min="8970" max="8970" width="15.5703125" customWidth="1"/>
    <col min="8971" max="8971" width="22.42578125" customWidth="1"/>
    <col min="8973" max="8973" width="12.140625" customWidth="1"/>
    <col min="8974" max="8974" width="23.42578125" customWidth="1"/>
    <col min="9217" max="9217" width="7.42578125" customWidth="1"/>
    <col min="9226" max="9226" width="15.5703125" customWidth="1"/>
    <col min="9227" max="9227" width="22.42578125" customWidth="1"/>
    <col min="9229" max="9229" width="12.140625" customWidth="1"/>
    <col min="9230" max="9230" width="23.42578125" customWidth="1"/>
    <col min="9473" max="9473" width="7.42578125" customWidth="1"/>
    <col min="9482" max="9482" width="15.5703125" customWidth="1"/>
    <col min="9483" max="9483" width="22.42578125" customWidth="1"/>
    <col min="9485" max="9485" width="12.140625" customWidth="1"/>
    <col min="9486" max="9486" width="23.42578125" customWidth="1"/>
    <col min="9729" max="9729" width="7.42578125" customWidth="1"/>
    <col min="9738" max="9738" width="15.5703125" customWidth="1"/>
    <col min="9739" max="9739" width="22.42578125" customWidth="1"/>
    <col min="9741" max="9741" width="12.140625" customWidth="1"/>
    <col min="9742" max="9742" width="23.42578125" customWidth="1"/>
    <col min="9985" max="9985" width="7.42578125" customWidth="1"/>
    <col min="9994" max="9994" width="15.5703125" customWidth="1"/>
    <col min="9995" max="9995" width="22.42578125" customWidth="1"/>
    <col min="9997" max="9997" width="12.140625" customWidth="1"/>
    <col min="9998" max="9998" width="23.42578125" customWidth="1"/>
    <col min="10241" max="10241" width="7.42578125" customWidth="1"/>
    <col min="10250" max="10250" width="15.5703125" customWidth="1"/>
    <col min="10251" max="10251" width="22.42578125" customWidth="1"/>
    <col min="10253" max="10253" width="12.140625" customWidth="1"/>
    <col min="10254" max="10254" width="23.42578125" customWidth="1"/>
    <col min="10497" max="10497" width="7.42578125" customWidth="1"/>
    <col min="10506" max="10506" width="15.5703125" customWidth="1"/>
    <col min="10507" max="10507" width="22.42578125" customWidth="1"/>
    <col min="10509" max="10509" width="12.140625" customWidth="1"/>
    <col min="10510" max="10510" width="23.42578125" customWidth="1"/>
    <col min="10753" max="10753" width="7.42578125" customWidth="1"/>
    <col min="10762" max="10762" width="15.5703125" customWidth="1"/>
    <col min="10763" max="10763" width="22.42578125" customWidth="1"/>
    <col min="10765" max="10765" width="12.140625" customWidth="1"/>
    <col min="10766" max="10766" width="23.42578125" customWidth="1"/>
    <col min="11009" max="11009" width="7.42578125" customWidth="1"/>
    <col min="11018" max="11018" width="15.5703125" customWidth="1"/>
    <col min="11019" max="11019" width="22.42578125" customWidth="1"/>
    <col min="11021" max="11021" width="12.140625" customWidth="1"/>
    <col min="11022" max="11022" width="23.42578125" customWidth="1"/>
    <col min="11265" max="11265" width="7.42578125" customWidth="1"/>
    <col min="11274" max="11274" width="15.5703125" customWidth="1"/>
    <col min="11275" max="11275" width="22.42578125" customWidth="1"/>
    <col min="11277" max="11277" width="12.140625" customWidth="1"/>
    <col min="11278" max="11278" width="23.42578125" customWidth="1"/>
    <col min="11521" max="11521" width="7.42578125" customWidth="1"/>
    <col min="11530" max="11530" width="15.5703125" customWidth="1"/>
    <col min="11531" max="11531" width="22.42578125" customWidth="1"/>
    <col min="11533" max="11533" width="12.140625" customWidth="1"/>
    <col min="11534" max="11534" width="23.42578125" customWidth="1"/>
    <col min="11777" max="11777" width="7.42578125" customWidth="1"/>
    <col min="11786" max="11786" width="15.5703125" customWidth="1"/>
    <col min="11787" max="11787" width="22.42578125" customWidth="1"/>
    <col min="11789" max="11789" width="12.140625" customWidth="1"/>
    <col min="11790" max="11790" width="23.42578125" customWidth="1"/>
    <col min="12033" max="12033" width="7.42578125" customWidth="1"/>
    <col min="12042" max="12042" width="15.5703125" customWidth="1"/>
    <col min="12043" max="12043" width="22.42578125" customWidth="1"/>
    <col min="12045" max="12045" width="12.140625" customWidth="1"/>
    <col min="12046" max="12046" width="23.42578125" customWidth="1"/>
    <col min="12289" max="12289" width="7.42578125" customWidth="1"/>
    <col min="12298" max="12298" width="15.5703125" customWidth="1"/>
    <col min="12299" max="12299" width="22.42578125" customWidth="1"/>
    <col min="12301" max="12301" width="12.140625" customWidth="1"/>
    <col min="12302" max="12302" width="23.42578125" customWidth="1"/>
    <col min="12545" max="12545" width="7.42578125" customWidth="1"/>
    <col min="12554" max="12554" width="15.5703125" customWidth="1"/>
    <col min="12555" max="12555" width="22.42578125" customWidth="1"/>
    <col min="12557" max="12557" width="12.140625" customWidth="1"/>
    <col min="12558" max="12558" width="23.42578125" customWidth="1"/>
    <col min="12801" max="12801" width="7.42578125" customWidth="1"/>
    <col min="12810" max="12810" width="15.5703125" customWidth="1"/>
    <col min="12811" max="12811" width="22.42578125" customWidth="1"/>
    <col min="12813" max="12813" width="12.140625" customWidth="1"/>
    <col min="12814" max="12814" width="23.42578125" customWidth="1"/>
    <col min="13057" max="13057" width="7.42578125" customWidth="1"/>
    <col min="13066" max="13066" width="15.5703125" customWidth="1"/>
    <col min="13067" max="13067" width="22.42578125" customWidth="1"/>
    <col min="13069" max="13069" width="12.140625" customWidth="1"/>
    <col min="13070" max="13070" width="23.42578125" customWidth="1"/>
    <col min="13313" max="13313" width="7.42578125" customWidth="1"/>
    <col min="13322" max="13322" width="15.5703125" customWidth="1"/>
    <col min="13323" max="13323" width="22.42578125" customWidth="1"/>
    <col min="13325" max="13325" width="12.140625" customWidth="1"/>
    <col min="13326" max="13326" width="23.42578125" customWidth="1"/>
    <col min="13569" max="13569" width="7.42578125" customWidth="1"/>
    <col min="13578" max="13578" width="15.5703125" customWidth="1"/>
    <col min="13579" max="13579" width="22.42578125" customWidth="1"/>
    <col min="13581" max="13581" width="12.140625" customWidth="1"/>
    <col min="13582" max="13582" width="23.42578125" customWidth="1"/>
    <col min="13825" max="13825" width="7.42578125" customWidth="1"/>
    <col min="13834" max="13834" width="15.5703125" customWidth="1"/>
    <col min="13835" max="13835" width="22.42578125" customWidth="1"/>
    <col min="13837" max="13837" width="12.140625" customWidth="1"/>
    <col min="13838" max="13838" width="23.42578125" customWidth="1"/>
    <col min="14081" max="14081" width="7.42578125" customWidth="1"/>
    <col min="14090" max="14090" width="15.5703125" customWidth="1"/>
    <col min="14091" max="14091" width="22.42578125" customWidth="1"/>
    <col min="14093" max="14093" width="12.140625" customWidth="1"/>
    <col min="14094" max="14094" width="23.42578125" customWidth="1"/>
    <col min="14337" max="14337" width="7.42578125" customWidth="1"/>
    <col min="14346" max="14346" width="15.5703125" customWidth="1"/>
    <col min="14347" max="14347" width="22.42578125" customWidth="1"/>
    <col min="14349" max="14349" width="12.140625" customWidth="1"/>
    <col min="14350" max="14350" width="23.42578125" customWidth="1"/>
    <col min="14593" max="14593" width="7.42578125" customWidth="1"/>
    <col min="14602" max="14602" width="15.5703125" customWidth="1"/>
    <col min="14603" max="14603" width="22.42578125" customWidth="1"/>
    <col min="14605" max="14605" width="12.140625" customWidth="1"/>
    <col min="14606" max="14606" width="23.42578125" customWidth="1"/>
    <col min="14849" max="14849" width="7.42578125" customWidth="1"/>
    <col min="14858" max="14858" width="15.5703125" customWidth="1"/>
    <col min="14859" max="14859" width="22.42578125" customWidth="1"/>
    <col min="14861" max="14861" width="12.140625" customWidth="1"/>
    <col min="14862" max="14862" width="23.42578125" customWidth="1"/>
    <col min="15105" max="15105" width="7.42578125" customWidth="1"/>
    <col min="15114" max="15114" width="15.5703125" customWidth="1"/>
    <col min="15115" max="15115" width="22.42578125" customWidth="1"/>
    <col min="15117" max="15117" width="12.140625" customWidth="1"/>
    <col min="15118" max="15118" width="23.42578125" customWidth="1"/>
    <col min="15361" max="15361" width="7.42578125" customWidth="1"/>
    <col min="15370" max="15370" width="15.5703125" customWidth="1"/>
    <col min="15371" max="15371" width="22.42578125" customWidth="1"/>
    <col min="15373" max="15373" width="12.140625" customWidth="1"/>
    <col min="15374" max="15374" width="23.42578125" customWidth="1"/>
    <col min="15617" max="15617" width="7.42578125" customWidth="1"/>
    <col min="15626" max="15626" width="15.5703125" customWidth="1"/>
    <col min="15627" max="15627" width="22.42578125" customWidth="1"/>
    <col min="15629" max="15629" width="12.140625" customWidth="1"/>
    <col min="15630" max="15630" width="23.42578125" customWidth="1"/>
    <col min="15873" max="15873" width="7.42578125" customWidth="1"/>
    <col min="15882" max="15882" width="15.5703125" customWidth="1"/>
    <col min="15883" max="15883" width="22.42578125" customWidth="1"/>
    <col min="15885" max="15885" width="12.140625" customWidth="1"/>
    <col min="15886" max="15886" width="23.42578125" customWidth="1"/>
    <col min="16129" max="16129" width="7.42578125" customWidth="1"/>
    <col min="16138" max="16138" width="15.5703125" customWidth="1"/>
    <col min="16139" max="16139" width="22.42578125" customWidth="1"/>
    <col min="16141" max="16141" width="12.140625" customWidth="1"/>
    <col min="16142" max="16142" width="23.42578125" customWidth="1"/>
  </cols>
  <sheetData>
    <row r="1" spans="1:11" ht="15.75" x14ac:dyDescent="0.25">
      <c r="A1" s="207" t="s">
        <v>162</v>
      </c>
      <c r="B1" s="207"/>
      <c r="C1" s="207"/>
      <c r="D1" s="207"/>
      <c r="E1" s="207"/>
      <c r="F1" s="207"/>
      <c r="G1" s="208"/>
      <c r="H1" s="208"/>
      <c r="I1" s="208"/>
      <c r="J1" s="208"/>
      <c r="K1" s="208"/>
    </row>
    <row r="2" spans="1:11" x14ac:dyDescent="0.25">
      <c r="A2" s="63" t="s">
        <v>163</v>
      </c>
    </row>
    <row r="3" spans="1:11" x14ac:dyDescent="0.25">
      <c r="A3" s="64" t="s">
        <v>164</v>
      </c>
    </row>
    <row r="5" spans="1:11" ht="75" x14ac:dyDescent="0.25">
      <c r="B5" s="69"/>
      <c r="C5" s="70" t="s">
        <v>128</v>
      </c>
      <c r="D5" s="70" t="s">
        <v>172</v>
      </c>
      <c r="E5" s="70" t="s">
        <v>165</v>
      </c>
      <c r="F5" s="71" t="s">
        <v>173</v>
      </c>
      <c r="G5" s="71" t="s">
        <v>174</v>
      </c>
      <c r="H5" s="71" t="s">
        <v>166</v>
      </c>
      <c r="I5" s="71" t="s">
        <v>175</v>
      </c>
      <c r="J5" s="71" t="s">
        <v>176</v>
      </c>
      <c r="K5" s="71" t="s">
        <v>177</v>
      </c>
    </row>
    <row r="6" spans="1:11" x14ac:dyDescent="0.25">
      <c r="B6" s="209" t="s">
        <v>178</v>
      </c>
      <c r="C6" s="209"/>
      <c r="D6" s="209"/>
      <c r="E6" s="209"/>
      <c r="F6" s="209"/>
      <c r="G6" s="209"/>
      <c r="H6" s="209"/>
      <c r="I6" s="209"/>
      <c r="J6" s="209"/>
      <c r="K6" s="209"/>
    </row>
    <row r="7" spans="1:11" x14ac:dyDescent="0.25">
      <c r="B7" s="72">
        <v>1</v>
      </c>
      <c r="C7" s="72" t="s">
        <v>286</v>
      </c>
      <c r="D7" s="72">
        <v>7101937893</v>
      </c>
      <c r="E7" s="152" t="s">
        <v>377</v>
      </c>
      <c r="F7" s="152">
        <v>2008</v>
      </c>
      <c r="G7" s="152">
        <v>20</v>
      </c>
      <c r="H7" s="152">
        <v>0</v>
      </c>
      <c r="I7" s="152">
        <v>5</v>
      </c>
      <c r="J7" s="152">
        <v>2</v>
      </c>
      <c r="K7" s="152">
        <v>1</v>
      </c>
    </row>
    <row r="8" spans="1:11" x14ac:dyDescent="0.25">
      <c r="B8" s="72">
        <v>2</v>
      </c>
      <c r="C8" s="72" t="s">
        <v>378</v>
      </c>
      <c r="D8" s="72">
        <v>37110984400</v>
      </c>
      <c r="E8" s="152" t="s">
        <v>379</v>
      </c>
      <c r="F8" s="152">
        <v>2021</v>
      </c>
      <c r="G8" s="152">
        <v>14</v>
      </c>
      <c r="H8" s="152">
        <v>0</v>
      </c>
      <c r="I8" s="152">
        <v>2</v>
      </c>
      <c r="J8" s="152">
        <v>2</v>
      </c>
      <c r="K8" s="152">
        <v>0</v>
      </c>
    </row>
    <row r="9" spans="1:11" x14ac:dyDescent="0.25">
      <c r="B9" s="72">
        <v>3</v>
      </c>
      <c r="C9" s="72" t="s">
        <v>295</v>
      </c>
      <c r="D9" s="72">
        <v>8963333800</v>
      </c>
      <c r="E9" s="152"/>
      <c r="F9" s="152">
        <v>2016</v>
      </c>
      <c r="G9" s="152">
        <v>7</v>
      </c>
      <c r="H9" s="152">
        <v>0</v>
      </c>
      <c r="I9" s="152">
        <v>2</v>
      </c>
      <c r="J9" s="152">
        <v>2</v>
      </c>
      <c r="K9" s="152">
        <v>0</v>
      </c>
    </row>
    <row r="10" spans="1:11" x14ac:dyDescent="0.25">
      <c r="B10" s="72">
        <v>4</v>
      </c>
      <c r="C10" s="72" t="s">
        <v>274</v>
      </c>
      <c r="D10" s="72">
        <v>58124554200</v>
      </c>
      <c r="E10" s="152" t="s">
        <v>380</v>
      </c>
      <c r="F10" s="152">
        <v>2015</v>
      </c>
      <c r="G10" s="152">
        <v>8</v>
      </c>
      <c r="H10" s="152">
        <v>0</v>
      </c>
      <c r="I10" s="152">
        <v>1</v>
      </c>
      <c r="J10" s="152">
        <v>0</v>
      </c>
      <c r="K10" s="152">
        <v>1</v>
      </c>
    </row>
    <row r="11" spans="1:11" x14ac:dyDescent="0.25">
      <c r="B11" s="72">
        <v>5</v>
      </c>
      <c r="C11" s="72" t="s">
        <v>297</v>
      </c>
      <c r="D11" s="72">
        <v>24767115000</v>
      </c>
      <c r="E11" s="152" t="s">
        <v>381</v>
      </c>
      <c r="F11" s="152">
        <v>2008</v>
      </c>
      <c r="G11" s="152">
        <v>5</v>
      </c>
      <c r="H11" s="152">
        <v>0</v>
      </c>
      <c r="I11" s="152">
        <v>0</v>
      </c>
      <c r="J11" s="152">
        <v>0</v>
      </c>
      <c r="K11" s="152">
        <v>0</v>
      </c>
    </row>
    <row r="12" spans="1:11" x14ac:dyDescent="0.25">
      <c r="B12" s="72">
        <v>6</v>
      </c>
      <c r="C12" s="72" t="s">
        <v>270</v>
      </c>
      <c r="D12" s="72">
        <v>7101904847</v>
      </c>
      <c r="E12" s="152" t="s">
        <v>382</v>
      </c>
      <c r="F12" s="152">
        <v>2008</v>
      </c>
      <c r="G12" s="152">
        <v>6</v>
      </c>
      <c r="H12" s="152">
        <v>0</v>
      </c>
      <c r="I12" s="152">
        <v>2</v>
      </c>
      <c r="J12" s="152">
        <v>0</v>
      </c>
      <c r="K12" s="152">
        <v>1</v>
      </c>
    </row>
    <row r="13" spans="1:11" x14ac:dyDescent="0.25">
      <c r="B13" s="72">
        <v>7</v>
      </c>
      <c r="C13" s="72" t="s">
        <v>383</v>
      </c>
      <c r="D13" s="72">
        <v>55369257400</v>
      </c>
      <c r="E13" s="152" t="s">
        <v>384</v>
      </c>
      <c r="F13" s="152">
        <v>2020</v>
      </c>
      <c r="G13" s="152">
        <v>19</v>
      </c>
      <c r="H13" s="152">
        <v>0</v>
      </c>
      <c r="I13" s="152">
        <v>2</v>
      </c>
      <c r="J13" s="152">
        <v>2</v>
      </c>
      <c r="K13" s="152">
        <v>1</v>
      </c>
    </row>
    <row r="14" spans="1:11" x14ac:dyDescent="0.25">
      <c r="B14" s="72">
        <v>8</v>
      </c>
      <c r="C14" s="72" t="s">
        <v>290</v>
      </c>
      <c r="D14" s="72">
        <v>35213927300</v>
      </c>
      <c r="E14" s="152" t="s">
        <v>385</v>
      </c>
      <c r="F14" s="152">
        <v>2018</v>
      </c>
      <c r="G14" s="152">
        <v>12</v>
      </c>
      <c r="H14" s="152">
        <v>2</v>
      </c>
      <c r="I14" s="152">
        <v>1</v>
      </c>
      <c r="J14" s="152">
        <v>1</v>
      </c>
      <c r="K14" s="152">
        <v>0</v>
      </c>
    </row>
    <row r="15" spans="1:11" x14ac:dyDescent="0.25">
      <c r="B15" s="72">
        <v>9</v>
      </c>
      <c r="C15" s="72" t="s">
        <v>386</v>
      </c>
      <c r="D15" s="72">
        <v>7004513804</v>
      </c>
      <c r="E15" s="152" t="s">
        <v>387</v>
      </c>
      <c r="F15" s="152">
        <v>2021</v>
      </c>
      <c r="G15" s="152">
        <v>12</v>
      </c>
      <c r="H15" s="152">
        <v>0</v>
      </c>
      <c r="I15" s="152">
        <v>0</v>
      </c>
      <c r="J15" s="152">
        <v>0</v>
      </c>
      <c r="K15" s="152">
        <v>5</v>
      </c>
    </row>
    <row r="16" spans="1:11" x14ac:dyDescent="0.25">
      <c r="B16" s="72">
        <v>10</v>
      </c>
      <c r="C16" s="72" t="s">
        <v>388</v>
      </c>
      <c r="D16" s="72">
        <v>26867695100</v>
      </c>
      <c r="E16" s="152" t="s">
        <v>389</v>
      </c>
      <c r="F16" s="152">
        <v>2021</v>
      </c>
      <c r="G16" s="152">
        <v>14</v>
      </c>
      <c r="H16" s="152">
        <v>0</v>
      </c>
      <c r="I16" s="152">
        <v>0</v>
      </c>
      <c r="J16" s="152">
        <v>0</v>
      </c>
      <c r="K16" s="152">
        <v>3</v>
      </c>
    </row>
    <row r="17" spans="2:11" x14ac:dyDescent="0.25">
      <c r="B17" s="72">
        <v>11</v>
      </c>
      <c r="C17" s="72" t="s">
        <v>284</v>
      </c>
      <c r="D17" s="72">
        <v>54393044100</v>
      </c>
      <c r="E17" s="152" t="s">
        <v>390</v>
      </c>
      <c r="F17" s="152">
        <v>2022</v>
      </c>
      <c r="G17" s="152">
        <v>18</v>
      </c>
      <c r="H17" s="152">
        <v>0</v>
      </c>
      <c r="I17" s="152">
        <v>1</v>
      </c>
      <c r="J17" s="152">
        <v>1</v>
      </c>
      <c r="K17" s="152">
        <v>4</v>
      </c>
    </row>
    <row r="18" spans="2:11" x14ac:dyDescent="0.25">
      <c r="B18" s="72">
        <v>12</v>
      </c>
      <c r="C18" s="72" t="s">
        <v>391</v>
      </c>
      <c r="D18" s="72">
        <v>54079749600</v>
      </c>
      <c r="E18" s="152" t="s">
        <v>392</v>
      </c>
      <c r="F18" s="152">
        <v>2021</v>
      </c>
      <c r="G18" s="152">
        <v>25</v>
      </c>
      <c r="H18" s="152">
        <v>5</v>
      </c>
      <c r="I18" s="152">
        <v>0</v>
      </c>
      <c r="J18" s="152">
        <v>0</v>
      </c>
      <c r="K18" s="152">
        <v>10</v>
      </c>
    </row>
    <row r="19" spans="2:11" x14ac:dyDescent="0.25">
      <c r="B19" s="72">
        <v>13</v>
      </c>
      <c r="C19" s="72" t="s">
        <v>393</v>
      </c>
      <c r="D19" s="72">
        <v>7003281381</v>
      </c>
      <c r="E19" s="152" t="s">
        <v>394</v>
      </c>
      <c r="F19" s="152">
        <v>2021</v>
      </c>
      <c r="G19" s="152">
        <v>16</v>
      </c>
      <c r="H19" s="152">
        <v>0</v>
      </c>
      <c r="I19" s="152">
        <v>1</v>
      </c>
      <c r="J19" s="152">
        <v>0</v>
      </c>
      <c r="K19" s="152">
        <v>8</v>
      </c>
    </row>
    <row r="20" spans="2:11" x14ac:dyDescent="0.25">
      <c r="B20" s="72">
        <v>14</v>
      </c>
      <c r="C20" s="72" t="s">
        <v>278</v>
      </c>
      <c r="D20" s="72">
        <v>54279471300</v>
      </c>
      <c r="E20" s="152" t="s">
        <v>395</v>
      </c>
      <c r="F20" s="152">
        <v>2021</v>
      </c>
      <c r="G20" s="152">
        <v>24</v>
      </c>
      <c r="H20" s="152">
        <v>0</v>
      </c>
      <c r="I20" s="152">
        <v>1</v>
      </c>
      <c r="J20" s="152">
        <v>1</v>
      </c>
      <c r="K20" s="152">
        <v>3</v>
      </c>
    </row>
    <row r="21" spans="2:11" x14ac:dyDescent="0.25">
      <c r="B21" s="72">
        <v>15</v>
      </c>
      <c r="C21" s="72" t="s">
        <v>396</v>
      </c>
      <c r="D21" s="72">
        <v>56070674700</v>
      </c>
      <c r="E21" s="152" t="s">
        <v>397</v>
      </c>
      <c r="F21" s="152">
        <v>2021</v>
      </c>
      <c r="G21" s="152">
        <v>12</v>
      </c>
      <c r="H21" s="152">
        <v>0</v>
      </c>
      <c r="I21" s="152">
        <v>0</v>
      </c>
      <c r="J21" s="152">
        <v>0</v>
      </c>
      <c r="K21" s="152">
        <v>2</v>
      </c>
    </row>
    <row r="22" spans="2:11" x14ac:dyDescent="0.25">
      <c r="B22" s="210" t="s">
        <v>167</v>
      </c>
      <c r="C22" s="211"/>
      <c r="D22" s="78"/>
      <c r="E22" s="78"/>
      <c r="F22" s="78"/>
      <c r="G22" s="153">
        <f>SUM(G7:G21)</f>
        <v>212</v>
      </c>
      <c r="H22" s="153">
        <f t="shared" ref="H22:K22" si="0">SUM(H7:H21)</f>
        <v>7</v>
      </c>
      <c r="I22" s="153">
        <f t="shared" si="0"/>
        <v>18</v>
      </c>
      <c r="J22" s="153">
        <f t="shared" si="0"/>
        <v>11</v>
      </c>
      <c r="K22" s="153">
        <f t="shared" si="0"/>
        <v>39</v>
      </c>
    </row>
    <row r="23" spans="2:11" x14ac:dyDescent="0.25">
      <c r="B23" s="212" t="s">
        <v>168</v>
      </c>
      <c r="C23" s="212"/>
      <c r="D23" s="212"/>
      <c r="E23" s="212"/>
      <c r="F23" s="212"/>
      <c r="G23" s="212"/>
      <c r="H23" s="212"/>
      <c r="I23" s="212"/>
      <c r="J23" s="212"/>
      <c r="K23" s="212"/>
    </row>
    <row r="24" spans="2:11" x14ac:dyDescent="0.25">
      <c r="B24" s="72">
        <v>1</v>
      </c>
      <c r="C24" s="72" t="s">
        <v>401</v>
      </c>
      <c r="D24" s="72">
        <v>7102144824</v>
      </c>
      <c r="E24" s="152" t="s">
        <v>402</v>
      </c>
      <c r="F24" s="152">
        <v>2020</v>
      </c>
      <c r="G24" s="152">
        <v>4</v>
      </c>
      <c r="H24" s="152">
        <v>0</v>
      </c>
      <c r="I24" s="152">
        <v>0</v>
      </c>
      <c r="J24" s="152">
        <v>0</v>
      </c>
      <c r="K24" s="152">
        <v>0</v>
      </c>
    </row>
    <row r="25" spans="2:11" x14ac:dyDescent="0.25">
      <c r="B25" s="72">
        <v>2</v>
      </c>
      <c r="C25" s="72" t="s">
        <v>403</v>
      </c>
      <c r="D25" s="72">
        <v>56586147900</v>
      </c>
      <c r="E25" s="152"/>
      <c r="F25" s="152">
        <v>2014</v>
      </c>
      <c r="G25" s="152">
        <v>0</v>
      </c>
      <c r="H25" s="152">
        <v>0</v>
      </c>
      <c r="I25" s="152">
        <v>0</v>
      </c>
      <c r="J25" s="152">
        <v>0</v>
      </c>
      <c r="K25" s="152">
        <v>0</v>
      </c>
    </row>
    <row r="26" spans="2:11" x14ac:dyDescent="0.25">
      <c r="B26" s="72">
        <v>3</v>
      </c>
      <c r="C26" s="72" t="s">
        <v>404</v>
      </c>
      <c r="D26" s="72">
        <v>57193925038</v>
      </c>
      <c r="E26" s="152"/>
      <c r="F26" s="152">
        <v>2022</v>
      </c>
      <c r="G26" s="152">
        <v>0</v>
      </c>
      <c r="H26" s="152">
        <v>0</v>
      </c>
      <c r="I26" s="152">
        <v>1</v>
      </c>
      <c r="J26" s="152">
        <v>0</v>
      </c>
      <c r="K26" s="152">
        <v>0</v>
      </c>
    </row>
    <row r="27" spans="2:11" x14ac:dyDescent="0.25">
      <c r="B27" s="72">
        <v>4</v>
      </c>
      <c r="C27" s="72" t="s">
        <v>405</v>
      </c>
      <c r="D27" s="72">
        <v>28167717800</v>
      </c>
      <c r="E27" s="152" t="s">
        <v>406</v>
      </c>
      <c r="F27" s="152">
        <v>2022</v>
      </c>
      <c r="G27" s="152">
        <v>5</v>
      </c>
      <c r="H27" s="152">
        <v>0</v>
      </c>
      <c r="I27" s="152">
        <v>0</v>
      </c>
      <c r="J27" s="152">
        <v>0</v>
      </c>
      <c r="K27" s="152">
        <v>1</v>
      </c>
    </row>
    <row r="28" spans="2:11" x14ac:dyDescent="0.25">
      <c r="B28" s="72">
        <v>5</v>
      </c>
      <c r="C28" s="72" t="s">
        <v>407</v>
      </c>
      <c r="D28" s="72">
        <v>15019744900</v>
      </c>
      <c r="E28" s="152" t="s">
        <v>408</v>
      </c>
      <c r="F28" s="152">
        <v>2018</v>
      </c>
      <c r="G28" s="152">
        <v>1</v>
      </c>
      <c r="H28" s="152">
        <v>0</v>
      </c>
      <c r="I28" s="152">
        <v>0</v>
      </c>
      <c r="J28" s="152">
        <v>0</v>
      </c>
      <c r="K28" s="152">
        <v>0</v>
      </c>
    </row>
    <row r="29" spans="2:11" x14ac:dyDescent="0.25">
      <c r="B29" s="72">
        <v>6</v>
      </c>
      <c r="C29" s="72" t="s">
        <v>409</v>
      </c>
      <c r="D29" s="72">
        <v>7202177766</v>
      </c>
      <c r="E29" s="152"/>
      <c r="F29" s="152">
        <v>2018</v>
      </c>
      <c r="G29" s="152">
        <v>1</v>
      </c>
      <c r="H29" s="152">
        <v>0</v>
      </c>
      <c r="I29" s="152">
        <v>0</v>
      </c>
      <c r="J29" s="152">
        <v>0</v>
      </c>
      <c r="K29" s="152">
        <v>0</v>
      </c>
    </row>
    <row r="30" spans="2:11" x14ac:dyDescent="0.25">
      <c r="B30" s="72">
        <v>7</v>
      </c>
      <c r="C30" s="72" t="s">
        <v>410</v>
      </c>
      <c r="D30" s="72">
        <v>6508199404</v>
      </c>
      <c r="E30" s="152"/>
      <c r="F30" s="152">
        <v>2008</v>
      </c>
      <c r="G30" s="152">
        <v>3</v>
      </c>
      <c r="H30" s="152">
        <v>0</v>
      </c>
      <c r="I30" s="152">
        <v>0</v>
      </c>
      <c r="J30" s="152">
        <v>0</v>
      </c>
      <c r="K30" s="152">
        <v>0</v>
      </c>
    </row>
    <row r="31" spans="2:11" x14ac:dyDescent="0.25">
      <c r="B31" s="72">
        <v>8</v>
      </c>
      <c r="C31" s="72" t="s">
        <v>411</v>
      </c>
      <c r="D31" s="72">
        <v>6507080209</v>
      </c>
      <c r="E31" s="152" t="s">
        <v>412</v>
      </c>
      <c r="F31" s="152">
        <v>2022</v>
      </c>
      <c r="G31" s="152">
        <v>7</v>
      </c>
      <c r="H31" s="152">
        <v>0</v>
      </c>
      <c r="I31" s="152">
        <v>0</v>
      </c>
      <c r="J31" s="152">
        <v>0</v>
      </c>
      <c r="K31" s="152">
        <v>0</v>
      </c>
    </row>
    <row r="32" spans="2:11" x14ac:dyDescent="0.25">
      <c r="B32" s="210" t="s">
        <v>167</v>
      </c>
      <c r="C32" s="211"/>
      <c r="D32" s="75"/>
      <c r="E32" s="75"/>
      <c r="F32" s="76"/>
      <c r="G32" s="153">
        <f>SUM(G24:G31)</f>
        <v>21</v>
      </c>
      <c r="H32" s="153">
        <f t="shared" ref="H32:K32" si="1">SUM(H24:H31)</f>
        <v>0</v>
      </c>
      <c r="I32" s="153">
        <f t="shared" si="1"/>
        <v>1</v>
      </c>
      <c r="J32" s="153">
        <f t="shared" si="1"/>
        <v>0</v>
      </c>
      <c r="K32" s="153">
        <f t="shared" si="1"/>
        <v>1</v>
      </c>
    </row>
    <row r="33" spans="2:11" x14ac:dyDescent="0.25">
      <c r="B33" s="74"/>
      <c r="C33" s="77" t="s">
        <v>169</v>
      </c>
      <c r="D33" s="78"/>
      <c r="E33" s="78"/>
      <c r="F33" s="79"/>
      <c r="G33" s="153">
        <f>+G22+G32</f>
        <v>233</v>
      </c>
      <c r="H33" s="153">
        <f t="shared" ref="H33:K33" si="2">+H22+H32</f>
        <v>7</v>
      </c>
      <c r="I33" s="153">
        <f t="shared" si="2"/>
        <v>19</v>
      </c>
      <c r="J33" s="153">
        <f t="shared" si="2"/>
        <v>11</v>
      </c>
      <c r="K33" s="153">
        <f t="shared" si="2"/>
        <v>40</v>
      </c>
    </row>
    <row r="34" spans="2:11" x14ac:dyDescent="0.25">
      <c r="B34" s="114"/>
      <c r="C34" s="115"/>
      <c r="D34" s="115"/>
      <c r="E34" s="115"/>
      <c r="F34" s="115"/>
      <c r="G34" s="115"/>
      <c r="H34" s="115"/>
      <c r="I34" s="115"/>
      <c r="J34" s="80" t="s">
        <v>178</v>
      </c>
      <c r="K34" s="80" t="s">
        <v>170</v>
      </c>
    </row>
    <row r="35" spans="2:11" x14ac:dyDescent="0.25">
      <c r="B35" s="204" t="s">
        <v>398</v>
      </c>
      <c r="C35" s="205"/>
      <c r="D35" s="205"/>
      <c r="E35" s="205"/>
      <c r="F35" s="205"/>
      <c r="G35" s="205"/>
      <c r="H35" s="205"/>
      <c r="I35" s="206"/>
      <c r="J35" s="117">
        <f>+G22/5</f>
        <v>42.4</v>
      </c>
      <c r="K35" s="117">
        <f>+G33/5</f>
        <v>46.6</v>
      </c>
    </row>
    <row r="36" spans="2:11" x14ac:dyDescent="0.25">
      <c r="B36" s="204" t="s">
        <v>399</v>
      </c>
      <c r="C36" s="205"/>
      <c r="D36" s="205"/>
      <c r="E36" s="205"/>
      <c r="F36" s="205"/>
      <c r="G36" s="205"/>
      <c r="H36" s="205"/>
      <c r="I36" s="206"/>
      <c r="J36" s="117">
        <f>+G22/B21</f>
        <v>14.133333333333333</v>
      </c>
      <c r="K36" s="150">
        <f>+(G22+G32)/(B21+B31)</f>
        <v>10.130434782608695</v>
      </c>
    </row>
    <row r="37" spans="2:11" x14ac:dyDescent="0.25">
      <c r="B37" s="204" t="s">
        <v>400</v>
      </c>
      <c r="C37" s="205"/>
      <c r="D37" s="205"/>
      <c r="E37" s="205"/>
      <c r="F37" s="205"/>
      <c r="G37" s="205"/>
      <c r="H37" s="205"/>
      <c r="I37" s="206"/>
      <c r="J37" s="117">
        <f>+J22/5</f>
        <v>2.2000000000000002</v>
      </c>
      <c r="K37" s="117">
        <f>+J33/5</f>
        <v>2.2000000000000002</v>
      </c>
    </row>
    <row r="38" spans="2:11" x14ac:dyDescent="0.25">
      <c r="B38" s="201" t="s">
        <v>171</v>
      </c>
      <c r="C38" s="202"/>
      <c r="D38" s="202"/>
      <c r="E38" s="202"/>
      <c r="F38" s="202"/>
      <c r="G38" s="202"/>
      <c r="H38" s="202"/>
      <c r="I38" s="202"/>
      <c r="J38" s="202"/>
      <c r="K38" s="203"/>
    </row>
  </sheetData>
  <mergeCells count="9">
    <mergeCell ref="B38:K38"/>
    <mergeCell ref="B35:I35"/>
    <mergeCell ref="B36:I36"/>
    <mergeCell ref="B37:I37"/>
    <mergeCell ref="A1:K1"/>
    <mergeCell ref="B6:K6"/>
    <mergeCell ref="B22:C22"/>
    <mergeCell ref="B23:K23"/>
    <mergeCell ref="B32:C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18812-FBA8-412C-9E25-ED4CF2990F26}">
  <dimension ref="B2:M40"/>
  <sheetViews>
    <sheetView workbookViewId="0">
      <selection activeCell="P6" sqref="P6"/>
    </sheetView>
  </sheetViews>
  <sheetFormatPr defaultColWidth="11.42578125" defaultRowHeight="15" x14ac:dyDescent="0.25"/>
  <cols>
    <col min="2" max="2" width="2.42578125" bestFit="1" customWidth="1"/>
    <col min="5" max="5" width="41.42578125" customWidth="1"/>
    <col min="6" max="6" width="20.28515625" customWidth="1"/>
    <col min="7" max="7" width="22.85546875" customWidth="1"/>
    <col min="8" max="8" width="23.42578125" customWidth="1"/>
  </cols>
  <sheetData>
    <row r="2" spans="2:13" ht="15" customHeight="1" x14ac:dyDescent="0.25">
      <c r="B2" s="224" t="s">
        <v>96</v>
      </c>
      <c r="C2" s="224"/>
      <c r="D2" s="224" t="s">
        <v>35</v>
      </c>
      <c r="E2" s="224" t="s">
        <v>97</v>
      </c>
      <c r="F2" s="224" t="s">
        <v>98</v>
      </c>
      <c r="G2" s="224" t="s">
        <v>99</v>
      </c>
      <c r="H2" s="224" t="s">
        <v>100</v>
      </c>
      <c r="I2" s="225" t="s">
        <v>101</v>
      </c>
      <c r="J2" s="213" t="s">
        <v>102</v>
      </c>
      <c r="K2" s="214"/>
      <c r="L2" s="214"/>
      <c r="M2" s="215"/>
    </row>
    <row r="3" spans="2:13" ht="27" customHeight="1" x14ac:dyDescent="0.25">
      <c r="B3" s="224"/>
      <c r="C3" s="224"/>
      <c r="D3" s="224"/>
      <c r="E3" s="224"/>
      <c r="F3" s="224"/>
      <c r="G3" s="224"/>
      <c r="H3" s="224"/>
      <c r="I3" s="228"/>
      <c r="J3" s="216"/>
      <c r="K3" s="217"/>
      <c r="L3" s="217"/>
      <c r="M3" s="218"/>
    </row>
    <row r="4" spans="2:13" ht="30" customHeight="1" x14ac:dyDescent="0.25">
      <c r="B4" s="224"/>
      <c r="C4" s="224"/>
      <c r="D4" s="224"/>
      <c r="E4" s="225"/>
      <c r="F4" s="225"/>
      <c r="G4" s="225"/>
      <c r="H4" s="225"/>
      <c r="I4" s="228"/>
      <c r="J4" s="67">
        <v>1</v>
      </c>
      <c r="K4" s="67">
        <v>2</v>
      </c>
      <c r="L4" s="67">
        <v>3</v>
      </c>
      <c r="M4" s="67" t="s">
        <v>27</v>
      </c>
    </row>
    <row r="5" spans="2:13" x14ac:dyDescent="0.25">
      <c r="B5" s="223" t="s">
        <v>103</v>
      </c>
      <c r="C5" s="224" t="s">
        <v>178</v>
      </c>
      <c r="D5" s="66">
        <v>1</v>
      </c>
      <c r="E5" s="73" t="s">
        <v>286</v>
      </c>
      <c r="F5" s="73" t="s">
        <v>414</v>
      </c>
      <c r="G5" s="73" t="s">
        <v>415</v>
      </c>
      <c r="H5" s="73" t="s">
        <v>416</v>
      </c>
      <c r="I5" s="116">
        <v>44</v>
      </c>
      <c r="J5" s="116">
        <v>4</v>
      </c>
      <c r="K5" s="116">
        <v>5</v>
      </c>
      <c r="L5" s="116">
        <v>18</v>
      </c>
      <c r="M5" s="116">
        <f>SUM(J5:L5)</f>
        <v>27</v>
      </c>
    </row>
    <row r="6" spans="2:13" x14ac:dyDescent="0.25">
      <c r="B6" s="223"/>
      <c r="C6" s="224"/>
      <c r="D6" s="66">
        <v>2</v>
      </c>
      <c r="E6" s="73" t="s">
        <v>417</v>
      </c>
      <c r="F6" s="73" t="s">
        <v>418</v>
      </c>
      <c r="G6" s="73" t="s">
        <v>419</v>
      </c>
      <c r="H6" s="73" t="s">
        <v>420</v>
      </c>
      <c r="I6" s="116">
        <v>44</v>
      </c>
      <c r="J6" s="116">
        <v>1</v>
      </c>
      <c r="K6" s="116">
        <v>1</v>
      </c>
      <c r="L6" s="116">
        <v>2</v>
      </c>
      <c r="M6" s="116">
        <f t="shared" ref="M6:M27" si="0">SUM(J6:L6)</f>
        <v>4</v>
      </c>
    </row>
    <row r="7" spans="2:13" x14ac:dyDescent="0.25">
      <c r="B7" s="223"/>
      <c r="C7" s="224"/>
      <c r="D7" s="66">
        <v>3</v>
      </c>
      <c r="E7" s="73" t="s">
        <v>295</v>
      </c>
      <c r="F7" s="73" t="s">
        <v>464</v>
      </c>
      <c r="G7" s="73" t="s">
        <v>421</v>
      </c>
      <c r="H7" s="73" t="s">
        <v>416</v>
      </c>
      <c r="I7" s="116">
        <v>44</v>
      </c>
      <c r="J7" s="116">
        <v>2</v>
      </c>
      <c r="K7" s="116">
        <v>2</v>
      </c>
      <c r="L7" s="116">
        <v>16</v>
      </c>
      <c r="M7" s="116">
        <f t="shared" si="0"/>
        <v>20</v>
      </c>
    </row>
    <row r="8" spans="2:13" x14ac:dyDescent="0.25">
      <c r="B8" s="223"/>
      <c r="C8" s="224"/>
      <c r="D8" s="66">
        <v>4</v>
      </c>
      <c r="E8" s="73" t="s">
        <v>274</v>
      </c>
      <c r="F8" s="73" t="s">
        <v>422</v>
      </c>
      <c r="G8" s="73" t="s">
        <v>419</v>
      </c>
      <c r="H8" s="73" t="s">
        <v>423</v>
      </c>
      <c r="I8" s="116">
        <v>44</v>
      </c>
      <c r="J8" s="116">
        <v>6</v>
      </c>
      <c r="K8" s="116">
        <v>2</v>
      </c>
      <c r="L8" s="116">
        <v>14</v>
      </c>
      <c r="M8" s="116">
        <f t="shared" si="0"/>
        <v>22</v>
      </c>
    </row>
    <row r="9" spans="2:13" x14ac:dyDescent="0.25">
      <c r="B9" s="223"/>
      <c r="C9" s="224"/>
      <c r="D9" s="66">
        <v>5</v>
      </c>
      <c r="E9" s="73" t="s">
        <v>297</v>
      </c>
      <c r="F9" s="73" t="s">
        <v>424</v>
      </c>
      <c r="G9" s="73" t="s">
        <v>425</v>
      </c>
      <c r="H9" s="73" t="s">
        <v>426</v>
      </c>
      <c r="I9" s="116">
        <v>44</v>
      </c>
      <c r="J9" s="116">
        <v>1</v>
      </c>
      <c r="K9" s="116">
        <v>3</v>
      </c>
      <c r="L9" s="116">
        <v>14</v>
      </c>
      <c r="M9" s="116">
        <f t="shared" si="0"/>
        <v>18</v>
      </c>
    </row>
    <row r="10" spans="2:13" x14ac:dyDescent="0.25">
      <c r="B10" s="223"/>
      <c r="C10" s="224"/>
      <c r="D10" s="66">
        <v>6</v>
      </c>
      <c r="E10" s="73" t="s">
        <v>270</v>
      </c>
      <c r="F10" s="73" t="s">
        <v>427</v>
      </c>
      <c r="G10" s="73" t="s">
        <v>428</v>
      </c>
      <c r="H10" s="73" t="s">
        <v>416</v>
      </c>
      <c r="I10" s="116">
        <v>44</v>
      </c>
      <c r="J10" s="116">
        <v>4</v>
      </c>
      <c r="K10" s="116">
        <v>2</v>
      </c>
      <c r="L10" s="116">
        <v>16</v>
      </c>
      <c r="M10" s="116">
        <f>SUM(J10:L10)</f>
        <v>22</v>
      </c>
    </row>
    <row r="11" spans="2:13" x14ac:dyDescent="0.25">
      <c r="B11" s="223"/>
      <c r="C11" s="224"/>
      <c r="D11" s="66">
        <v>7</v>
      </c>
      <c r="E11" s="73" t="s">
        <v>383</v>
      </c>
      <c r="F11" s="73" t="s">
        <v>429</v>
      </c>
      <c r="G11" s="73" t="s">
        <v>430</v>
      </c>
      <c r="H11" s="73" t="s">
        <v>431</v>
      </c>
      <c r="I11" s="116">
        <v>44</v>
      </c>
      <c r="J11" s="116">
        <v>2</v>
      </c>
      <c r="K11" s="116">
        <v>2</v>
      </c>
      <c r="L11" s="116">
        <v>6</v>
      </c>
      <c r="M11" s="116">
        <f t="shared" si="0"/>
        <v>10</v>
      </c>
    </row>
    <row r="12" spans="2:13" x14ac:dyDescent="0.25">
      <c r="B12" s="223"/>
      <c r="C12" s="224"/>
      <c r="D12" s="66">
        <v>8</v>
      </c>
      <c r="E12" s="73" t="s">
        <v>290</v>
      </c>
      <c r="F12" s="73" t="s">
        <v>432</v>
      </c>
      <c r="G12" s="73" t="s">
        <v>433</v>
      </c>
      <c r="H12" s="73" t="s">
        <v>416</v>
      </c>
      <c r="I12" s="116">
        <v>44</v>
      </c>
      <c r="J12" s="116">
        <v>4</v>
      </c>
      <c r="K12" s="116">
        <v>2</v>
      </c>
      <c r="L12" s="116">
        <v>16</v>
      </c>
      <c r="M12" s="116">
        <f t="shared" si="0"/>
        <v>22</v>
      </c>
    </row>
    <row r="13" spans="2:13" x14ac:dyDescent="0.25">
      <c r="B13" s="223"/>
      <c r="C13" s="224"/>
      <c r="D13" s="66">
        <v>9</v>
      </c>
      <c r="E13" s="73" t="s">
        <v>386</v>
      </c>
      <c r="F13" s="73" t="s">
        <v>434</v>
      </c>
      <c r="G13" s="73" t="s">
        <v>435</v>
      </c>
      <c r="H13" s="73" t="s">
        <v>436</v>
      </c>
      <c r="I13" s="116">
        <v>6</v>
      </c>
      <c r="J13" s="116">
        <v>1</v>
      </c>
      <c r="K13" s="116">
        <v>1</v>
      </c>
      <c r="L13" s="116">
        <v>4</v>
      </c>
      <c r="M13" s="116">
        <f t="shared" si="0"/>
        <v>6</v>
      </c>
    </row>
    <row r="14" spans="2:13" x14ac:dyDescent="0.25">
      <c r="B14" s="223"/>
      <c r="C14" s="224"/>
      <c r="D14" s="66">
        <v>10</v>
      </c>
      <c r="E14" s="73" t="s">
        <v>388</v>
      </c>
      <c r="F14" s="73" t="s">
        <v>437</v>
      </c>
      <c r="G14" s="73" t="s">
        <v>436</v>
      </c>
      <c r="H14" s="73" t="s">
        <v>436</v>
      </c>
      <c r="I14" s="116">
        <v>6</v>
      </c>
      <c r="J14" s="116">
        <v>1</v>
      </c>
      <c r="K14" s="116">
        <v>1</v>
      </c>
      <c r="L14" s="116">
        <v>4</v>
      </c>
      <c r="M14" s="116">
        <f t="shared" si="0"/>
        <v>6</v>
      </c>
    </row>
    <row r="15" spans="2:13" x14ac:dyDescent="0.25">
      <c r="B15" s="223"/>
      <c r="C15" s="224"/>
      <c r="D15" s="66">
        <v>11</v>
      </c>
      <c r="E15" s="73" t="s">
        <v>284</v>
      </c>
      <c r="F15" s="73" t="s">
        <v>438</v>
      </c>
      <c r="G15" s="73" t="s">
        <v>194</v>
      </c>
      <c r="H15" s="73" t="s">
        <v>439</v>
      </c>
      <c r="I15" s="116">
        <v>6</v>
      </c>
      <c r="J15" s="116">
        <v>1</v>
      </c>
      <c r="K15" s="116">
        <v>0</v>
      </c>
      <c r="L15" s="116">
        <v>2</v>
      </c>
      <c r="M15" s="116">
        <f>SUM(J15:L15)</f>
        <v>3</v>
      </c>
    </row>
    <row r="16" spans="2:13" x14ac:dyDescent="0.25">
      <c r="B16" s="223"/>
      <c r="C16" s="224"/>
      <c r="D16" s="66">
        <v>12</v>
      </c>
      <c r="E16" s="73" t="s">
        <v>391</v>
      </c>
      <c r="F16" s="73" t="s">
        <v>440</v>
      </c>
      <c r="G16" s="73" t="s">
        <v>435</v>
      </c>
      <c r="H16" s="73" t="s">
        <v>436</v>
      </c>
      <c r="I16" s="116">
        <v>6</v>
      </c>
      <c r="J16" s="116">
        <v>1</v>
      </c>
      <c r="K16" s="116">
        <v>1</v>
      </c>
      <c r="L16" s="116">
        <v>4</v>
      </c>
      <c r="M16" s="116">
        <f t="shared" si="0"/>
        <v>6</v>
      </c>
    </row>
    <row r="17" spans="2:13" x14ac:dyDescent="0.25">
      <c r="B17" s="223"/>
      <c r="C17" s="224"/>
      <c r="D17" s="66">
        <v>13</v>
      </c>
      <c r="E17" s="73" t="s">
        <v>393</v>
      </c>
      <c r="F17" s="73" t="s">
        <v>465</v>
      </c>
      <c r="G17" s="73" t="s">
        <v>441</v>
      </c>
      <c r="H17" s="73" t="s">
        <v>199</v>
      </c>
      <c r="I17" s="116">
        <v>6</v>
      </c>
      <c r="J17" s="116">
        <v>1</v>
      </c>
      <c r="K17" s="116">
        <v>1</v>
      </c>
      <c r="L17" s="116">
        <v>4</v>
      </c>
      <c r="M17" s="116">
        <f t="shared" si="0"/>
        <v>6</v>
      </c>
    </row>
    <row r="18" spans="2:13" x14ac:dyDescent="0.25">
      <c r="B18" s="223"/>
      <c r="C18" s="224"/>
      <c r="D18" s="66">
        <v>14</v>
      </c>
      <c r="E18" s="73" t="s">
        <v>278</v>
      </c>
      <c r="F18" s="73" t="s">
        <v>442</v>
      </c>
      <c r="G18" s="73" t="s">
        <v>443</v>
      </c>
      <c r="H18" s="73" t="s">
        <v>443</v>
      </c>
      <c r="I18" s="116">
        <v>10</v>
      </c>
      <c r="J18" s="116">
        <v>1</v>
      </c>
      <c r="K18" s="116">
        <v>1</v>
      </c>
      <c r="L18" s="116">
        <v>8</v>
      </c>
      <c r="M18" s="116">
        <f t="shared" si="0"/>
        <v>10</v>
      </c>
    </row>
    <row r="19" spans="2:13" x14ac:dyDescent="0.25">
      <c r="B19" s="223"/>
      <c r="C19" s="224"/>
      <c r="D19" s="66">
        <v>15</v>
      </c>
      <c r="E19" s="73" t="s">
        <v>396</v>
      </c>
      <c r="F19" s="73" t="s">
        <v>414</v>
      </c>
      <c r="G19" s="73" t="s">
        <v>444</v>
      </c>
      <c r="H19" s="73" t="s">
        <v>444</v>
      </c>
      <c r="I19" s="116">
        <v>6</v>
      </c>
      <c r="J19" s="116">
        <v>1</v>
      </c>
      <c r="K19" s="116">
        <v>1</v>
      </c>
      <c r="L19" s="116">
        <v>4</v>
      </c>
      <c r="M19" s="116">
        <f t="shared" si="0"/>
        <v>6</v>
      </c>
    </row>
    <row r="20" spans="2:13" x14ac:dyDescent="0.25">
      <c r="B20" s="223"/>
      <c r="C20" s="224" t="s">
        <v>104</v>
      </c>
      <c r="D20" s="66">
        <v>16</v>
      </c>
      <c r="E20" s="73" t="s">
        <v>401</v>
      </c>
      <c r="F20" s="73" t="s">
        <v>445</v>
      </c>
      <c r="G20" s="73" t="s">
        <v>446</v>
      </c>
      <c r="H20" s="73" t="s">
        <v>447</v>
      </c>
      <c r="I20" s="116">
        <v>44</v>
      </c>
      <c r="J20" s="116">
        <v>0</v>
      </c>
      <c r="K20" s="116">
        <v>0</v>
      </c>
      <c r="L20" s="116">
        <v>2</v>
      </c>
      <c r="M20" s="116">
        <f>SUM(J20:L20)</f>
        <v>2</v>
      </c>
    </row>
    <row r="21" spans="2:13" x14ac:dyDescent="0.25">
      <c r="B21" s="223"/>
      <c r="C21" s="224"/>
      <c r="D21" s="66">
        <v>17</v>
      </c>
      <c r="E21" s="73" t="s">
        <v>403</v>
      </c>
      <c r="F21" s="73" t="s">
        <v>448</v>
      </c>
      <c r="G21" s="73" t="s">
        <v>449</v>
      </c>
      <c r="H21" s="73" t="s">
        <v>450</v>
      </c>
      <c r="I21" s="116">
        <v>44</v>
      </c>
      <c r="J21" s="116">
        <v>1</v>
      </c>
      <c r="K21" s="116">
        <v>2</v>
      </c>
      <c r="L21" s="116">
        <v>2</v>
      </c>
      <c r="M21" s="116">
        <f t="shared" si="0"/>
        <v>5</v>
      </c>
    </row>
    <row r="22" spans="2:13" x14ac:dyDescent="0.25">
      <c r="B22" s="223"/>
      <c r="C22" s="224"/>
      <c r="D22" s="66">
        <v>18</v>
      </c>
      <c r="E22" s="73" t="s">
        <v>404</v>
      </c>
      <c r="F22" s="73" t="s">
        <v>451</v>
      </c>
      <c r="G22" s="73" t="s">
        <v>452</v>
      </c>
      <c r="H22" s="73" t="s">
        <v>453</v>
      </c>
      <c r="I22" s="116">
        <v>44</v>
      </c>
      <c r="J22" s="116">
        <v>0</v>
      </c>
      <c r="K22" s="116">
        <v>0</v>
      </c>
      <c r="L22" s="116">
        <v>2</v>
      </c>
      <c r="M22" s="116">
        <f t="shared" si="0"/>
        <v>2</v>
      </c>
    </row>
    <row r="23" spans="2:13" x14ac:dyDescent="0.25">
      <c r="B23" s="223"/>
      <c r="C23" s="224"/>
      <c r="D23" s="66">
        <v>19</v>
      </c>
      <c r="E23" s="73" t="s">
        <v>405</v>
      </c>
      <c r="F23" s="73" t="s">
        <v>454</v>
      </c>
      <c r="G23" s="73" t="s">
        <v>455</v>
      </c>
      <c r="H23" s="73" t="s">
        <v>456</v>
      </c>
      <c r="I23" s="116">
        <v>44</v>
      </c>
      <c r="J23" s="116">
        <v>0</v>
      </c>
      <c r="K23" s="116">
        <v>4</v>
      </c>
      <c r="L23" s="116">
        <v>0</v>
      </c>
      <c r="M23" s="116">
        <f t="shared" si="0"/>
        <v>4</v>
      </c>
    </row>
    <row r="24" spans="2:13" x14ac:dyDescent="0.25">
      <c r="B24" s="223"/>
      <c r="C24" s="224"/>
      <c r="D24" s="66">
        <v>20</v>
      </c>
      <c r="E24" s="73" t="s">
        <v>407</v>
      </c>
      <c r="F24" s="73" t="s">
        <v>457</v>
      </c>
      <c r="G24" s="73" t="s">
        <v>458</v>
      </c>
      <c r="H24" s="73" t="s">
        <v>450</v>
      </c>
      <c r="I24" s="116">
        <v>26</v>
      </c>
      <c r="J24" s="116">
        <v>0</v>
      </c>
      <c r="K24" s="116">
        <v>4</v>
      </c>
      <c r="L24" s="116">
        <v>0</v>
      </c>
      <c r="M24" s="116">
        <f>SUM(J24:L24)</f>
        <v>4</v>
      </c>
    </row>
    <row r="25" spans="2:13" x14ac:dyDescent="0.25">
      <c r="B25" s="223"/>
      <c r="C25" s="224"/>
      <c r="D25" s="66">
        <v>21</v>
      </c>
      <c r="E25" s="73" t="s">
        <v>409</v>
      </c>
      <c r="F25" s="73" t="s">
        <v>459</v>
      </c>
      <c r="G25" s="73" t="s">
        <v>425</v>
      </c>
      <c r="H25" s="73" t="s">
        <v>460</v>
      </c>
      <c r="I25" s="116">
        <v>44</v>
      </c>
      <c r="J25" s="116">
        <v>0</v>
      </c>
      <c r="K25" s="116">
        <v>2</v>
      </c>
      <c r="L25" s="116">
        <v>2</v>
      </c>
      <c r="M25" s="116">
        <f t="shared" si="0"/>
        <v>4</v>
      </c>
    </row>
    <row r="26" spans="2:13" x14ac:dyDescent="0.25">
      <c r="B26" s="223"/>
      <c r="C26" s="224"/>
      <c r="D26" s="66">
        <v>22</v>
      </c>
      <c r="E26" s="73" t="s">
        <v>410</v>
      </c>
      <c r="F26" s="73" t="s">
        <v>427</v>
      </c>
      <c r="G26" s="73" t="s">
        <v>428</v>
      </c>
      <c r="H26" s="73" t="s">
        <v>416</v>
      </c>
      <c r="I26" s="116">
        <v>4</v>
      </c>
      <c r="J26" s="116">
        <v>0</v>
      </c>
      <c r="K26" s="116">
        <v>2</v>
      </c>
      <c r="L26" s="116">
        <v>2</v>
      </c>
      <c r="M26" s="116">
        <f t="shared" si="0"/>
        <v>4</v>
      </c>
    </row>
    <row r="27" spans="2:13" x14ac:dyDescent="0.25">
      <c r="B27" s="223"/>
      <c r="C27" s="224"/>
      <c r="D27" s="66">
        <v>23</v>
      </c>
      <c r="E27" s="73" t="s">
        <v>411</v>
      </c>
      <c r="F27" s="73" t="s">
        <v>461</v>
      </c>
      <c r="G27" s="73" t="s">
        <v>462</v>
      </c>
      <c r="H27" s="73" t="s">
        <v>463</v>
      </c>
      <c r="I27" s="116">
        <v>44</v>
      </c>
      <c r="J27" s="116">
        <v>0</v>
      </c>
      <c r="K27" s="116">
        <v>1</v>
      </c>
      <c r="L27" s="116">
        <v>2</v>
      </c>
      <c r="M27" s="116">
        <f t="shared" si="0"/>
        <v>3</v>
      </c>
    </row>
    <row r="28" spans="2:13" ht="15.75" customHeight="1" x14ac:dyDescent="0.25">
      <c r="B28" s="46"/>
      <c r="D28" s="226" t="s">
        <v>413</v>
      </c>
      <c r="E28" s="227"/>
      <c r="F28" s="227"/>
      <c r="G28" s="227"/>
      <c r="H28" s="227"/>
      <c r="I28" s="227"/>
      <c r="J28" s="68">
        <f>SUM(J5:J19)</f>
        <v>31</v>
      </c>
      <c r="K28" s="68">
        <f t="shared" ref="K28:M28" si="1">SUM(K5:K19)</f>
        <v>25</v>
      </c>
      <c r="L28" s="68">
        <f t="shared" si="1"/>
        <v>132</v>
      </c>
      <c r="M28" s="68">
        <f t="shared" si="1"/>
        <v>188</v>
      </c>
    </row>
    <row r="29" spans="2:13" ht="15.75" customHeight="1" x14ac:dyDescent="0.25">
      <c r="B29" s="46"/>
      <c r="D29" s="219" t="s">
        <v>105</v>
      </c>
      <c r="E29" s="220"/>
      <c r="F29" s="220"/>
      <c r="G29" s="220"/>
      <c r="H29" s="220"/>
      <c r="I29" s="221"/>
      <c r="J29" s="45">
        <f>SUM(J20:J27)</f>
        <v>1</v>
      </c>
      <c r="K29" s="45">
        <f t="shared" ref="K29:M29" si="2">SUM(K20:K27)</f>
        <v>15</v>
      </c>
      <c r="L29" s="45">
        <f t="shared" si="2"/>
        <v>12</v>
      </c>
      <c r="M29" s="45">
        <f t="shared" si="2"/>
        <v>28</v>
      </c>
    </row>
    <row r="30" spans="2:13" ht="15.75" customHeight="1" x14ac:dyDescent="0.25">
      <c r="B30" s="46"/>
      <c r="D30" s="219" t="s">
        <v>106</v>
      </c>
      <c r="E30" s="220"/>
      <c r="F30" s="220"/>
      <c r="G30" s="220"/>
      <c r="H30" s="220"/>
      <c r="I30" s="221"/>
      <c r="J30" s="45">
        <f>+J28+J29</f>
        <v>32</v>
      </c>
      <c r="K30" s="45">
        <f t="shared" ref="K30:M30" si="3">+K28+K29</f>
        <v>40</v>
      </c>
      <c r="L30" s="45">
        <f t="shared" si="3"/>
        <v>144</v>
      </c>
      <c r="M30" s="45">
        <f t="shared" si="3"/>
        <v>216</v>
      </c>
    </row>
    <row r="31" spans="2:13" x14ac:dyDescent="0.25">
      <c r="B31" s="8"/>
      <c r="D31" s="9"/>
      <c r="E31" s="10"/>
    </row>
    <row r="32" spans="2:13" x14ac:dyDescent="0.25">
      <c r="B32" s="222" t="s">
        <v>107</v>
      </c>
      <c r="C32" s="222"/>
      <c r="D32" s="222"/>
      <c r="E32" s="222"/>
      <c r="F32" s="222"/>
      <c r="G32" s="222"/>
      <c r="H32" s="222"/>
      <c r="I32" s="222"/>
      <c r="J32" s="222"/>
      <c r="K32" s="222"/>
      <c r="L32" s="222"/>
      <c r="M32" s="222"/>
    </row>
    <row r="34" spans="2:5" x14ac:dyDescent="0.25">
      <c r="D34" s="9"/>
      <c r="E34" s="10"/>
    </row>
    <row r="37" spans="2:5" x14ac:dyDescent="0.25">
      <c r="B37" s="5"/>
    </row>
    <row r="38" spans="2:5" x14ac:dyDescent="0.25">
      <c r="B38" s="10"/>
    </row>
    <row r="39" spans="2:5" x14ac:dyDescent="0.25">
      <c r="B39" s="10"/>
    </row>
    <row r="40" spans="2:5" x14ac:dyDescent="0.25">
      <c r="B40" s="10"/>
    </row>
  </sheetData>
  <mergeCells count="15">
    <mergeCell ref="J2:M3"/>
    <mergeCell ref="D30:I30"/>
    <mergeCell ref="B32:M32"/>
    <mergeCell ref="B5:B27"/>
    <mergeCell ref="C5:C19"/>
    <mergeCell ref="C20:C27"/>
    <mergeCell ref="B2:C4"/>
    <mergeCell ref="D2:D4"/>
    <mergeCell ref="E2:E4"/>
    <mergeCell ref="F2:F4"/>
    <mergeCell ref="G2:G4"/>
    <mergeCell ref="H2:H4"/>
    <mergeCell ref="D28:I28"/>
    <mergeCell ref="I2:I4"/>
    <mergeCell ref="D29:I29"/>
  </mergeCells>
  <pageMargins left="0.7" right="0.7" top="0.75" bottom="0.75" header="0.3" footer="0.3"/>
  <pageSetup orientation="portrait" r:id="rId1"/>
  <ignoredErrors>
    <ignoredError sqref="M5:M2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CB6C2-B185-4E37-9C34-1CE99C1D44AA}">
  <dimension ref="B4:O12"/>
  <sheetViews>
    <sheetView workbookViewId="0">
      <selection activeCell="Q7" sqref="Q7"/>
    </sheetView>
  </sheetViews>
  <sheetFormatPr defaultColWidth="11.42578125" defaultRowHeight="15" x14ac:dyDescent="0.25"/>
  <cols>
    <col min="1" max="1" width="5.5703125" customWidth="1"/>
    <col min="3" max="3" width="9" customWidth="1"/>
    <col min="4" max="4" width="8.42578125" customWidth="1"/>
    <col min="5" max="5" width="9.140625" customWidth="1"/>
    <col min="7" max="7" width="8.42578125" customWidth="1"/>
    <col min="8" max="8" width="9.140625" customWidth="1"/>
    <col min="9" max="9" width="8.5703125" customWidth="1"/>
    <col min="11" max="12" width="8.5703125" customWidth="1"/>
    <col min="13" max="13" width="8.85546875" customWidth="1"/>
  </cols>
  <sheetData>
    <row r="4" spans="2:15" x14ac:dyDescent="0.25">
      <c r="B4" s="230" t="s">
        <v>108</v>
      </c>
      <c r="C4" s="229" t="s">
        <v>109</v>
      </c>
      <c r="D4" s="229"/>
      <c r="E4" s="229"/>
      <c r="F4" s="229"/>
      <c r="G4" s="229"/>
      <c r="H4" s="229"/>
      <c r="I4" s="229"/>
      <c r="J4" s="229"/>
      <c r="K4" s="229"/>
      <c r="L4" s="229"/>
      <c r="M4" s="229"/>
      <c r="N4" s="229"/>
      <c r="O4" s="49"/>
    </row>
    <row r="5" spans="2:15" x14ac:dyDescent="0.25">
      <c r="B5" s="230"/>
      <c r="C5" s="229" t="s">
        <v>110</v>
      </c>
      <c r="D5" s="229"/>
      <c r="E5" s="229"/>
      <c r="F5" s="229"/>
      <c r="G5" s="229" t="s">
        <v>111</v>
      </c>
      <c r="H5" s="229"/>
      <c r="I5" s="229"/>
      <c r="J5" s="229"/>
      <c r="K5" s="229" t="s">
        <v>112</v>
      </c>
      <c r="L5" s="229"/>
      <c r="M5" s="229"/>
      <c r="N5" s="229"/>
      <c r="O5" s="48" t="s">
        <v>113</v>
      </c>
    </row>
    <row r="6" spans="2:15" x14ac:dyDescent="0.25">
      <c r="B6" s="230"/>
      <c r="C6" s="48">
        <v>1</v>
      </c>
      <c r="D6" s="48">
        <v>2</v>
      </c>
      <c r="E6" s="48">
        <v>3</v>
      </c>
      <c r="F6" s="48" t="s">
        <v>114</v>
      </c>
      <c r="G6" s="48">
        <v>1</v>
      </c>
      <c r="H6" s="48">
        <v>2</v>
      </c>
      <c r="I6" s="48">
        <v>3</v>
      </c>
      <c r="J6" s="48" t="s">
        <v>114</v>
      </c>
      <c r="K6" s="48">
        <v>1</v>
      </c>
      <c r="L6" s="48">
        <v>2</v>
      </c>
      <c r="M6" s="48">
        <v>3</v>
      </c>
      <c r="N6" s="48" t="s">
        <v>114</v>
      </c>
      <c r="O6" s="50"/>
    </row>
    <row r="7" spans="2:15" x14ac:dyDescent="0.25">
      <c r="B7" s="51" t="s">
        <v>115</v>
      </c>
      <c r="C7" s="52">
        <v>9</v>
      </c>
      <c r="D7" s="52">
        <v>1</v>
      </c>
      <c r="E7" s="52">
        <v>5</v>
      </c>
      <c r="F7" s="53">
        <f>SUM(C7:E7)</f>
        <v>15</v>
      </c>
      <c r="G7" s="52">
        <v>7</v>
      </c>
      <c r="H7" s="52">
        <v>0</v>
      </c>
      <c r="I7" s="52">
        <v>0</v>
      </c>
      <c r="J7" s="53">
        <f>SUM(G7:I7)</f>
        <v>7</v>
      </c>
      <c r="K7" s="52">
        <v>17</v>
      </c>
      <c r="L7" s="52">
        <v>0</v>
      </c>
      <c r="M7" s="52">
        <v>0</v>
      </c>
      <c r="N7" s="53">
        <f>SUM(K7:M7)</f>
        <v>17</v>
      </c>
      <c r="O7" s="54">
        <f>+F7+J7+N7</f>
        <v>39</v>
      </c>
    </row>
    <row r="8" spans="2:15" x14ac:dyDescent="0.25">
      <c r="B8" s="57" t="s">
        <v>116</v>
      </c>
      <c r="C8" s="52">
        <v>0</v>
      </c>
      <c r="D8" s="52">
        <v>0</v>
      </c>
      <c r="E8" s="52">
        <v>0</v>
      </c>
      <c r="F8" s="53">
        <f t="shared" ref="F8:F9" si="0">SUM(C8:E8)</f>
        <v>0</v>
      </c>
      <c r="G8" s="52">
        <v>1</v>
      </c>
      <c r="H8" s="52">
        <v>0</v>
      </c>
      <c r="I8" s="52">
        <v>0</v>
      </c>
      <c r="J8" s="53">
        <f t="shared" ref="J8:J9" si="1">SUM(G8:I8)</f>
        <v>1</v>
      </c>
      <c r="K8" s="52">
        <v>0</v>
      </c>
      <c r="L8" s="52">
        <v>0</v>
      </c>
      <c r="M8" s="52">
        <v>0</v>
      </c>
      <c r="N8" s="53">
        <f t="shared" ref="N8:N9" si="2">SUM(K8:M8)</f>
        <v>0</v>
      </c>
      <c r="O8" s="54">
        <f t="shared" ref="O8:O10" si="3">+F8+J8+N8</f>
        <v>1</v>
      </c>
    </row>
    <row r="9" spans="2:15" x14ac:dyDescent="0.25">
      <c r="B9" s="59" t="s">
        <v>117</v>
      </c>
      <c r="C9" s="56">
        <v>0</v>
      </c>
      <c r="D9" s="52">
        <v>0</v>
      </c>
      <c r="E9" s="52">
        <v>0</v>
      </c>
      <c r="F9" s="53">
        <f t="shared" si="0"/>
        <v>0</v>
      </c>
      <c r="G9" s="52">
        <v>0</v>
      </c>
      <c r="H9" s="52">
        <v>0</v>
      </c>
      <c r="I9" s="52">
        <v>0</v>
      </c>
      <c r="J9" s="53">
        <f t="shared" si="1"/>
        <v>0</v>
      </c>
      <c r="K9" s="52">
        <v>2</v>
      </c>
      <c r="L9" s="52">
        <v>0</v>
      </c>
      <c r="M9" s="52">
        <v>0</v>
      </c>
      <c r="N9" s="53">
        <f t="shared" si="2"/>
        <v>2</v>
      </c>
      <c r="O9" s="54">
        <f t="shared" si="3"/>
        <v>2</v>
      </c>
    </row>
    <row r="10" spans="2:15" x14ac:dyDescent="0.25">
      <c r="B10" s="58" t="s">
        <v>113</v>
      </c>
      <c r="C10" s="54">
        <f>SUM(C7:C9)</f>
        <v>9</v>
      </c>
      <c r="D10" s="54">
        <f t="shared" ref="D10:E10" si="4">SUM(D7:D9)</f>
        <v>1</v>
      </c>
      <c r="E10" s="54">
        <f t="shared" si="4"/>
        <v>5</v>
      </c>
      <c r="F10" s="53">
        <f>SUM(F7:F9)</f>
        <v>15</v>
      </c>
      <c r="G10" s="54">
        <f>SUM(G7:G9)</f>
        <v>8</v>
      </c>
      <c r="H10" s="54">
        <f t="shared" ref="H10" si="5">SUM(H7:H9)</f>
        <v>0</v>
      </c>
      <c r="I10" s="54">
        <f t="shared" ref="I10" si="6">SUM(I7:I9)</f>
        <v>0</v>
      </c>
      <c r="J10" s="53">
        <f>SUM(J7:J9)</f>
        <v>8</v>
      </c>
      <c r="K10" s="54">
        <f>SUM(K7:K9)</f>
        <v>19</v>
      </c>
      <c r="L10" s="54">
        <f t="shared" ref="L10" si="7">SUM(L7:L9)</f>
        <v>0</v>
      </c>
      <c r="M10" s="54">
        <f t="shared" ref="M10" si="8">SUM(M7:M9)</f>
        <v>0</v>
      </c>
      <c r="N10" s="53">
        <f>SUM(N7:N9)</f>
        <v>19</v>
      </c>
      <c r="O10" s="54">
        <f t="shared" si="3"/>
        <v>42</v>
      </c>
    </row>
    <row r="11" spans="2:15" x14ac:dyDescent="0.25">
      <c r="B11" s="55" t="s">
        <v>118</v>
      </c>
      <c r="C11" s="222" t="s">
        <v>119</v>
      </c>
      <c r="D11" s="222"/>
      <c r="E11" s="222"/>
      <c r="F11" s="222"/>
      <c r="G11" s="222"/>
      <c r="H11" s="222"/>
      <c r="I11" s="222"/>
      <c r="J11" s="222"/>
      <c r="K11" s="222"/>
      <c r="L11" s="222"/>
      <c r="M11" s="222"/>
      <c r="N11" s="222"/>
      <c r="O11" s="222"/>
    </row>
    <row r="12" spans="2:15" x14ac:dyDescent="0.25">
      <c r="B12" t="s">
        <v>120</v>
      </c>
    </row>
  </sheetData>
  <mergeCells count="6">
    <mergeCell ref="K5:N5"/>
    <mergeCell ref="C11:O11"/>
    <mergeCell ref="B4:B6"/>
    <mergeCell ref="C4:N4"/>
    <mergeCell ref="C5:F5"/>
    <mergeCell ref="G5:J5"/>
  </mergeCells>
  <pageMargins left="0.7" right="0.7" top="0.75" bottom="0.75" header="0.3" footer="0.3"/>
  <ignoredErrors>
    <ignoredError sqref="C10:M10"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B33D-4163-4334-A2BF-7B3B35C23CF2}">
  <dimension ref="A2:F21"/>
  <sheetViews>
    <sheetView zoomScale="115" zoomScaleNormal="115" workbookViewId="0">
      <selection activeCell="C19" sqref="C19"/>
    </sheetView>
  </sheetViews>
  <sheetFormatPr defaultColWidth="11.42578125" defaultRowHeight="15" x14ac:dyDescent="0.25"/>
  <cols>
    <col min="1" max="1" width="5" customWidth="1"/>
    <col min="2" max="2" width="25.140625" customWidth="1"/>
    <col min="3" max="3" width="14.7109375" customWidth="1"/>
    <col min="4" max="4" width="24.5703125" customWidth="1"/>
    <col min="5" max="5" width="23.5703125" customWidth="1"/>
    <col min="6" max="6" width="16" customWidth="1"/>
  </cols>
  <sheetData>
    <row r="2" spans="1:6" ht="21.75" customHeight="1" x14ac:dyDescent="0.25">
      <c r="A2" s="6" t="s">
        <v>121</v>
      </c>
      <c r="B2" s="6"/>
      <c r="C2" s="6"/>
      <c r="D2" s="6"/>
      <c r="E2" s="6"/>
      <c r="F2" s="6"/>
    </row>
    <row r="3" spans="1:6" ht="30" customHeight="1" x14ac:dyDescent="0.25">
      <c r="A3" s="224" t="s">
        <v>35</v>
      </c>
      <c r="B3" s="154" t="s">
        <v>122</v>
      </c>
      <c r="C3" s="154" t="s">
        <v>123</v>
      </c>
      <c r="D3" s="154" t="s">
        <v>124</v>
      </c>
      <c r="E3" s="154"/>
      <c r="F3" s="154"/>
    </row>
    <row r="4" spans="1:6" ht="60" x14ac:dyDescent="0.25">
      <c r="A4" s="225"/>
      <c r="B4" s="183"/>
      <c r="C4" s="183"/>
      <c r="D4" s="65" t="s">
        <v>125</v>
      </c>
      <c r="E4" s="65" t="s">
        <v>126</v>
      </c>
      <c r="F4" s="65" t="s">
        <v>127</v>
      </c>
    </row>
    <row r="5" spans="1:6" s="120" customFormat="1" x14ac:dyDescent="0.25">
      <c r="A5" s="118">
        <v>1</v>
      </c>
      <c r="B5" s="119" t="s">
        <v>286</v>
      </c>
      <c r="C5" s="100" t="s">
        <v>466</v>
      </c>
      <c r="D5" s="101" t="s">
        <v>181</v>
      </c>
      <c r="E5" s="101" t="s">
        <v>181</v>
      </c>
      <c r="F5" s="101" t="s">
        <v>181</v>
      </c>
    </row>
    <row r="6" spans="1:6" s="120" customFormat="1" x14ac:dyDescent="0.25">
      <c r="A6" s="118">
        <v>2</v>
      </c>
      <c r="B6" s="119" t="s">
        <v>417</v>
      </c>
      <c r="C6" s="100" t="s">
        <v>467</v>
      </c>
      <c r="D6" s="100" t="s">
        <v>468</v>
      </c>
      <c r="E6" s="100" t="s">
        <v>193</v>
      </c>
      <c r="F6" s="100">
        <v>23</v>
      </c>
    </row>
    <row r="7" spans="1:6" s="120" customFormat="1" x14ac:dyDescent="0.25">
      <c r="A7" s="118">
        <v>3</v>
      </c>
      <c r="B7" s="119" t="s">
        <v>295</v>
      </c>
      <c r="C7" s="100" t="s">
        <v>466</v>
      </c>
      <c r="D7" s="101" t="s">
        <v>181</v>
      </c>
      <c r="E7" s="101" t="s">
        <v>181</v>
      </c>
      <c r="F7" s="101" t="s">
        <v>181</v>
      </c>
    </row>
    <row r="8" spans="1:6" s="120" customFormat="1" ht="24" x14ac:dyDescent="0.25">
      <c r="A8" s="118">
        <v>4</v>
      </c>
      <c r="B8" s="119" t="s">
        <v>274</v>
      </c>
      <c r="C8" s="100" t="s">
        <v>467</v>
      </c>
      <c r="D8" s="100" t="s">
        <v>468</v>
      </c>
      <c r="E8" s="100" t="s">
        <v>193</v>
      </c>
      <c r="F8" s="100">
        <v>4</v>
      </c>
    </row>
    <row r="9" spans="1:6" s="120" customFormat="1" ht="24" x14ac:dyDescent="0.25">
      <c r="A9" s="118">
        <v>5</v>
      </c>
      <c r="B9" s="119" t="s">
        <v>297</v>
      </c>
      <c r="C9" s="100" t="s">
        <v>467</v>
      </c>
      <c r="D9" s="100" t="s">
        <v>469</v>
      </c>
      <c r="E9" s="100" t="s">
        <v>193</v>
      </c>
      <c r="F9" s="100">
        <v>7</v>
      </c>
    </row>
    <row r="10" spans="1:6" s="120" customFormat="1" x14ac:dyDescent="0.25">
      <c r="A10" s="118">
        <v>6</v>
      </c>
      <c r="B10" s="119" t="s">
        <v>270</v>
      </c>
      <c r="C10" s="100" t="s">
        <v>466</v>
      </c>
      <c r="D10" s="101" t="s">
        <v>181</v>
      </c>
      <c r="E10" s="101" t="s">
        <v>181</v>
      </c>
      <c r="F10" s="101" t="s">
        <v>181</v>
      </c>
    </row>
    <row r="11" spans="1:6" s="120" customFormat="1" ht="24" x14ac:dyDescent="0.25">
      <c r="A11" s="118">
        <v>7</v>
      </c>
      <c r="B11" s="119" t="s">
        <v>383</v>
      </c>
      <c r="C11" s="100" t="s">
        <v>467</v>
      </c>
      <c r="D11" s="100" t="s">
        <v>470</v>
      </c>
      <c r="E11" s="100" t="s">
        <v>193</v>
      </c>
      <c r="F11" s="142">
        <v>4</v>
      </c>
    </row>
    <row r="12" spans="1:6" s="120" customFormat="1" x14ac:dyDescent="0.25">
      <c r="A12" s="118">
        <v>8</v>
      </c>
      <c r="B12" s="119" t="s">
        <v>290</v>
      </c>
      <c r="C12" s="100" t="s">
        <v>466</v>
      </c>
      <c r="D12" s="101" t="s">
        <v>181</v>
      </c>
      <c r="E12" s="101" t="s">
        <v>181</v>
      </c>
      <c r="F12" s="101" t="s">
        <v>181</v>
      </c>
    </row>
    <row r="13" spans="1:6" s="120" customFormat="1" ht="72" x14ac:dyDescent="0.25">
      <c r="A13" s="118">
        <v>9</v>
      </c>
      <c r="B13" s="119" t="s">
        <v>386</v>
      </c>
      <c r="C13" s="100" t="s">
        <v>467</v>
      </c>
      <c r="D13" s="100" t="s">
        <v>471</v>
      </c>
      <c r="E13" s="100" t="s">
        <v>472</v>
      </c>
      <c r="F13" s="142">
        <v>2</v>
      </c>
    </row>
    <row r="14" spans="1:6" s="120" customFormat="1" ht="24" x14ac:dyDescent="0.25">
      <c r="A14" s="118">
        <v>10</v>
      </c>
      <c r="B14" s="119" t="s">
        <v>388</v>
      </c>
      <c r="C14" s="100" t="s">
        <v>467</v>
      </c>
      <c r="D14" s="100" t="s">
        <v>473</v>
      </c>
      <c r="E14" s="100" t="s">
        <v>472</v>
      </c>
      <c r="F14" s="142">
        <v>8</v>
      </c>
    </row>
    <row r="15" spans="1:6" s="120" customFormat="1" x14ac:dyDescent="0.25">
      <c r="A15" s="118">
        <v>11</v>
      </c>
      <c r="B15" s="119" t="s">
        <v>284</v>
      </c>
      <c r="C15" s="100" t="s">
        <v>466</v>
      </c>
      <c r="D15" s="101" t="s">
        <v>181</v>
      </c>
      <c r="E15" s="101" t="s">
        <v>181</v>
      </c>
      <c r="F15" s="101" t="s">
        <v>181</v>
      </c>
    </row>
    <row r="16" spans="1:6" s="120" customFormat="1" ht="24" x14ac:dyDescent="0.25">
      <c r="A16" s="118">
        <v>12</v>
      </c>
      <c r="B16" s="119" t="s">
        <v>391</v>
      </c>
      <c r="C16" s="100" t="s">
        <v>467</v>
      </c>
      <c r="D16" s="100" t="s">
        <v>473</v>
      </c>
      <c r="E16" s="100" t="s">
        <v>472</v>
      </c>
      <c r="F16" s="142">
        <v>10</v>
      </c>
    </row>
    <row r="17" spans="1:6" s="120" customFormat="1" x14ac:dyDescent="0.25">
      <c r="A17" s="118">
        <v>13</v>
      </c>
      <c r="B17" s="119" t="s">
        <v>393</v>
      </c>
      <c r="C17" s="100" t="s">
        <v>466</v>
      </c>
      <c r="D17" s="101" t="s">
        <v>181</v>
      </c>
      <c r="E17" s="101" t="s">
        <v>181</v>
      </c>
      <c r="F17" s="101" t="s">
        <v>181</v>
      </c>
    </row>
    <row r="18" spans="1:6" s="120" customFormat="1" x14ac:dyDescent="0.25">
      <c r="A18" s="118">
        <v>14</v>
      </c>
      <c r="B18" s="119" t="s">
        <v>278</v>
      </c>
      <c r="C18" s="100" t="s">
        <v>466</v>
      </c>
      <c r="D18" s="101" t="s">
        <v>181</v>
      </c>
      <c r="E18" s="101" t="s">
        <v>181</v>
      </c>
      <c r="F18" s="101" t="s">
        <v>181</v>
      </c>
    </row>
    <row r="19" spans="1:6" s="120" customFormat="1" x14ac:dyDescent="0.25">
      <c r="A19" s="118">
        <v>15</v>
      </c>
      <c r="B19" s="119" t="s">
        <v>396</v>
      </c>
      <c r="C19" s="100" t="s">
        <v>466</v>
      </c>
      <c r="D19" s="101" t="s">
        <v>181</v>
      </c>
      <c r="E19" s="101" t="s">
        <v>181</v>
      </c>
      <c r="F19" s="101" t="s">
        <v>181</v>
      </c>
    </row>
    <row r="21" spans="1:6" x14ac:dyDescent="0.25">
      <c r="B21" s="121"/>
      <c r="C21" s="122"/>
    </row>
  </sheetData>
  <mergeCells count="4">
    <mergeCell ref="A3:A4"/>
    <mergeCell ref="B3:B4"/>
    <mergeCell ref="C3:C4"/>
    <mergeCell ref="D3:F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1191-8B15-48A6-AD76-2BEE5312A0D9}">
  <dimension ref="A1:D8"/>
  <sheetViews>
    <sheetView workbookViewId="0">
      <selection activeCell="D15" sqref="D15"/>
    </sheetView>
  </sheetViews>
  <sheetFormatPr defaultColWidth="11.42578125" defaultRowHeight="15" x14ac:dyDescent="0.25"/>
  <cols>
    <col min="1" max="1" width="17.5703125" customWidth="1"/>
    <col min="2" max="2" width="27.85546875" customWidth="1"/>
    <col min="3" max="3" width="29.140625" customWidth="1"/>
    <col min="4" max="4" width="15.85546875" customWidth="1"/>
  </cols>
  <sheetData>
    <row r="1" spans="1:4" x14ac:dyDescent="0.25">
      <c r="A1" t="s">
        <v>133</v>
      </c>
    </row>
    <row r="2" spans="1:4" ht="45" x14ac:dyDescent="0.25">
      <c r="A2" s="11" t="s">
        <v>479</v>
      </c>
      <c r="B2" s="11" t="s">
        <v>480</v>
      </c>
      <c r="C2" s="11" t="s">
        <v>134</v>
      </c>
      <c r="D2" s="11" t="s">
        <v>135</v>
      </c>
    </row>
    <row r="3" spans="1:4" ht="86.1" customHeight="1" x14ac:dyDescent="0.25">
      <c r="A3" s="231" t="s">
        <v>375</v>
      </c>
      <c r="B3" s="231" t="s">
        <v>481</v>
      </c>
      <c r="C3" s="231" t="s">
        <v>483</v>
      </c>
      <c r="D3" s="12" t="s">
        <v>485</v>
      </c>
    </row>
    <row r="4" spans="1:4" ht="86.1" customHeight="1" x14ac:dyDescent="0.25">
      <c r="A4" s="231"/>
      <c r="B4" s="231"/>
      <c r="C4" s="231"/>
      <c r="D4" s="12" t="s">
        <v>486</v>
      </c>
    </row>
    <row r="5" spans="1:4" ht="86.1" customHeight="1" x14ac:dyDescent="0.25">
      <c r="A5" s="231"/>
      <c r="B5" s="231"/>
      <c r="C5" s="231"/>
      <c r="D5" s="12" t="s">
        <v>487</v>
      </c>
    </row>
    <row r="6" spans="1:4" ht="51.6" customHeight="1" x14ac:dyDescent="0.25">
      <c r="A6" s="231" t="s">
        <v>376</v>
      </c>
      <c r="B6" s="231" t="s">
        <v>482</v>
      </c>
      <c r="C6" s="231" t="s">
        <v>484</v>
      </c>
      <c r="D6" s="12" t="s">
        <v>488</v>
      </c>
    </row>
    <row r="7" spans="1:4" ht="51.6" customHeight="1" x14ac:dyDescent="0.25">
      <c r="A7" s="231"/>
      <c r="B7" s="231"/>
      <c r="C7" s="231"/>
      <c r="D7" s="12" t="s">
        <v>486</v>
      </c>
    </row>
    <row r="8" spans="1:4" ht="51.6" customHeight="1" x14ac:dyDescent="0.25">
      <c r="A8" s="231"/>
      <c r="B8" s="231"/>
      <c r="C8" s="231"/>
      <c r="D8" s="12" t="s">
        <v>489</v>
      </c>
    </row>
  </sheetData>
  <mergeCells count="6">
    <mergeCell ref="A3:A5"/>
    <mergeCell ref="B3:B5"/>
    <mergeCell ref="C3:C5"/>
    <mergeCell ref="A6:A8"/>
    <mergeCell ref="B6:B8"/>
    <mergeCell ref="C6:C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5288-94D4-4D12-9425-C9C88078884F}">
  <dimension ref="A1:D19"/>
  <sheetViews>
    <sheetView zoomScale="145" zoomScaleNormal="145" workbookViewId="0">
      <selection activeCell="E9" sqref="E9"/>
    </sheetView>
  </sheetViews>
  <sheetFormatPr defaultColWidth="11.42578125" defaultRowHeight="15" x14ac:dyDescent="0.25"/>
  <cols>
    <col min="1" max="1" width="32.140625" customWidth="1"/>
    <col min="4" max="4" width="11.7109375" customWidth="1"/>
  </cols>
  <sheetData>
    <row r="1" spans="1:4" x14ac:dyDescent="0.25">
      <c r="A1" t="s">
        <v>474</v>
      </c>
    </row>
    <row r="2" spans="1:4" ht="15" customHeight="1" x14ac:dyDescent="0.25">
      <c r="A2" s="154" t="s">
        <v>128</v>
      </c>
      <c r="B2" s="154" t="s">
        <v>129</v>
      </c>
      <c r="C2" s="154"/>
      <c r="D2" s="183" t="s">
        <v>130</v>
      </c>
    </row>
    <row r="3" spans="1:4" ht="30" x14ac:dyDescent="0.25">
      <c r="A3" s="154"/>
      <c r="B3" s="11" t="s">
        <v>131</v>
      </c>
      <c r="C3" s="11" t="s">
        <v>132</v>
      </c>
      <c r="D3" s="184"/>
    </row>
    <row r="4" spans="1:4" x14ac:dyDescent="0.25">
      <c r="A4" s="123" t="s">
        <v>286</v>
      </c>
      <c r="B4" s="124">
        <v>9</v>
      </c>
      <c r="C4" s="102">
        <v>0</v>
      </c>
      <c r="D4" s="102">
        <v>1</v>
      </c>
    </row>
    <row r="5" spans="1:4" x14ac:dyDescent="0.25">
      <c r="A5" s="123" t="s">
        <v>378</v>
      </c>
      <c r="B5" s="124">
        <v>0</v>
      </c>
      <c r="C5" s="102">
        <v>3</v>
      </c>
      <c r="D5" s="102">
        <v>0</v>
      </c>
    </row>
    <row r="6" spans="1:4" x14ac:dyDescent="0.25">
      <c r="A6" s="123" t="s">
        <v>295</v>
      </c>
      <c r="B6" s="124">
        <v>1</v>
      </c>
      <c r="C6" s="102">
        <v>0</v>
      </c>
      <c r="D6" s="102">
        <v>0</v>
      </c>
    </row>
    <row r="7" spans="1:4" x14ac:dyDescent="0.25">
      <c r="A7" s="125" t="s">
        <v>475</v>
      </c>
      <c r="B7" s="124">
        <v>5</v>
      </c>
      <c r="C7" s="102">
        <v>1</v>
      </c>
      <c r="D7" s="102">
        <v>0</v>
      </c>
    </row>
    <row r="8" spans="1:4" x14ac:dyDescent="0.25">
      <c r="A8" s="123" t="s">
        <v>476</v>
      </c>
      <c r="B8" s="124">
        <v>1</v>
      </c>
      <c r="C8" s="102">
        <v>0</v>
      </c>
      <c r="D8" s="102">
        <v>0</v>
      </c>
    </row>
    <row r="9" spans="1:4" x14ac:dyDescent="0.25">
      <c r="A9" s="123" t="s">
        <v>270</v>
      </c>
      <c r="B9" s="124">
        <v>4</v>
      </c>
      <c r="C9" s="102">
        <v>0</v>
      </c>
      <c r="D9" s="102">
        <v>0</v>
      </c>
    </row>
    <row r="10" spans="1:4" x14ac:dyDescent="0.25">
      <c r="A10" s="126" t="s">
        <v>477</v>
      </c>
      <c r="B10" s="124">
        <v>0</v>
      </c>
      <c r="C10" s="102">
        <v>1</v>
      </c>
      <c r="D10" s="102">
        <v>1</v>
      </c>
    </row>
    <row r="11" spans="1:4" x14ac:dyDescent="0.25">
      <c r="A11" s="123" t="s">
        <v>290</v>
      </c>
      <c r="B11" s="124">
        <v>2</v>
      </c>
      <c r="C11" s="102">
        <v>0</v>
      </c>
      <c r="D11" s="102">
        <v>0</v>
      </c>
    </row>
    <row r="12" spans="1:4" x14ac:dyDescent="0.25">
      <c r="A12" s="123" t="s">
        <v>386</v>
      </c>
      <c r="B12" s="124">
        <v>0</v>
      </c>
      <c r="C12" s="102">
        <v>13</v>
      </c>
      <c r="D12" s="102">
        <v>6</v>
      </c>
    </row>
    <row r="13" spans="1:4" x14ac:dyDescent="0.25">
      <c r="A13" s="123" t="s">
        <v>478</v>
      </c>
      <c r="B13" s="124">
        <v>0</v>
      </c>
      <c r="C13" s="102">
        <v>9</v>
      </c>
      <c r="D13" s="102">
        <v>4</v>
      </c>
    </row>
    <row r="14" spans="1:4" x14ac:dyDescent="0.25">
      <c r="A14" s="126" t="s">
        <v>284</v>
      </c>
      <c r="B14" s="124">
        <v>1</v>
      </c>
      <c r="C14" s="102">
        <v>4</v>
      </c>
      <c r="D14" s="102">
        <v>0</v>
      </c>
    </row>
    <row r="15" spans="1:4" x14ac:dyDescent="0.25">
      <c r="A15" s="123" t="s">
        <v>391</v>
      </c>
      <c r="B15" s="124">
        <v>1</v>
      </c>
      <c r="C15" s="102">
        <v>0</v>
      </c>
      <c r="D15" s="102">
        <v>1</v>
      </c>
    </row>
    <row r="16" spans="1:4" x14ac:dyDescent="0.25">
      <c r="A16" s="123" t="s">
        <v>393</v>
      </c>
      <c r="B16" s="124">
        <v>0</v>
      </c>
      <c r="C16" s="102">
        <v>0</v>
      </c>
      <c r="D16" s="102">
        <v>3</v>
      </c>
    </row>
    <row r="17" spans="1:4" x14ac:dyDescent="0.25">
      <c r="A17" s="123" t="s">
        <v>278</v>
      </c>
      <c r="B17" s="124">
        <v>0</v>
      </c>
      <c r="C17" s="102">
        <v>0</v>
      </c>
      <c r="D17" s="102">
        <v>2</v>
      </c>
    </row>
    <row r="18" spans="1:4" x14ac:dyDescent="0.25">
      <c r="A18" s="123" t="s">
        <v>396</v>
      </c>
      <c r="B18" s="124">
        <v>0</v>
      </c>
      <c r="C18" s="102">
        <v>3</v>
      </c>
      <c r="D18" s="102">
        <v>2</v>
      </c>
    </row>
    <row r="19" spans="1:4" x14ac:dyDescent="0.25">
      <c r="A19" s="127" t="s">
        <v>413</v>
      </c>
      <c r="B19" s="128">
        <f>SUM(B4:B18)</f>
        <v>24</v>
      </c>
      <c r="C19" s="128">
        <f t="shared" ref="C19:D19" si="0">SUM(C4:C18)</f>
        <v>34</v>
      </c>
      <c r="D19" s="128">
        <f t="shared" si="0"/>
        <v>20</v>
      </c>
    </row>
  </sheetData>
  <mergeCells count="3">
    <mergeCell ref="A2:A3"/>
    <mergeCell ref="B2:C2"/>
    <mergeCell ref="D2:D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711D-C45E-4CF9-B2CB-993DB73C4596}">
  <dimension ref="A2:P28"/>
  <sheetViews>
    <sheetView zoomScale="115" zoomScaleNormal="115" workbookViewId="0">
      <selection activeCell="G33" sqref="G33"/>
    </sheetView>
  </sheetViews>
  <sheetFormatPr defaultColWidth="11.42578125" defaultRowHeight="15" x14ac:dyDescent="0.25"/>
  <cols>
    <col min="1" max="1" width="43.7109375" customWidth="1"/>
    <col min="2" max="2" width="11.28515625" customWidth="1"/>
    <col min="3" max="3" width="11.140625" customWidth="1"/>
  </cols>
  <sheetData>
    <row r="2" spans="1:16" x14ac:dyDescent="0.25">
      <c r="A2" t="s">
        <v>136</v>
      </c>
      <c r="D2" s="129">
        <v>2497000</v>
      </c>
    </row>
    <row r="3" spans="1:16" x14ac:dyDescent="0.25">
      <c r="A3" t="s">
        <v>137</v>
      </c>
      <c r="D3" s="129">
        <v>237000</v>
      </c>
    </row>
    <row r="5" spans="1:16" x14ac:dyDescent="0.25">
      <c r="A5" s="82" t="s">
        <v>491</v>
      </c>
      <c r="B5" s="82"/>
      <c r="C5" s="82"/>
    </row>
    <row r="6" spans="1:16" ht="15" customHeight="1" x14ac:dyDescent="0.25">
      <c r="A6" s="154" t="s">
        <v>138</v>
      </c>
      <c r="B6" s="232" t="s">
        <v>139</v>
      </c>
      <c r="C6" s="233"/>
      <c r="D6" s="233"/>
      <c r="E6" s="233"/>
      <c r="F6" s="233"/>
      <c r="G6" s="233"/>
      <c r="H6" s="233"/>
      <c r="I6" s="233"/>
      <c r="J6" s="233"/>
      <c r="K6" s="233"/>
      <c r="L6" s="233"/>
      <c r="M6" s="234"/>
    </row>
    <row r="7" spans="1:16" x14ac:dyDescent="0.25">
      <c r="A7" s="154"/>
      <c r="B7" s="154">
        <v>2019</v>
      </c>
      <c r="C7" s="154"/>
      <c r="D7" s="154">
        <v>2020</v>
      </c>
      <c r="E7" s="154"/>
      <c r="F7" s="154">
        <v>2021</v>
      </c>
      <c r="G7" s="154"/>
      <c r="H7" s="154">
        <v>2022</v>
      </c>
      <c r="I7" s="154"/>
      <c r="J7" s="154">
        <v>2023</v>
      </c>
      <c r="K7" s="154"/>
      <c r="L7" s="235" t="s">
        <v>490</v>
      </c>
      <c r="M7" s="236"/>
    </row>
    <row r="8" spans="1:16" x14ac:dyDescent="0.25">
      <c r="A8" s="154"/>
      <c r="B8" s="154"/>
      <c r="C8" s="154"/>
      <c r="D8" s="154"/>
      <c r="E8" s="154"/>
      <c r="F8" s="154"/>
      <c r="G8" s="154"/>
      <c r="H8" s="154"/>
      <c r="I8" s="154"/>
      <c r="J8" s="154"/>
      <c r="K8" s="154"/>
      <c r="L8" s="237"/>
      <c r="M8" s="238"/>
    </row>
    <row r="9" spans="1:16" x14ac:dyDescent="0.25">
      <c r="A9" s="154"/>
      <c r="B9" s="11" t="s">
        <v>35</v>
      </c>
      <c r="C9" s="11" t="s">
        <v>140</v>
      </c>
      <c r="D9" s="11" t="s">
        <v>35</v>
      </c>
      <c r="E9" s="11" t="s">
        <v>140</v>
      </c>
      <c r="F9" s="11" t="s">
        <v>35</v>
      </c>
      <c r="G9" s="11" t="s">
        <v>140</v>
      </c>
      <c r="H9" s="11" t="s">
        <v>35</v>
      </c>
      <c r="I9" s="11" t="s">
        <v>140</v>
      </c>
      <c r="J9" s="11" t="s">
        <v>35</v>
      </c>
      <c r="K9" s="11" t="s">
        <v>140</v>
      </c>
      <c r="L9" s="11" t="s">
        <v>35</v>
      </c>
      <c r="M9" s="11" t="s">
        <v>140</v>
      </c>
    </row>
    <row r="10" spans="1:16" x14ac:dyDescent="0.25">
      <c r="A10" s="12" t="s">
        <v>493</v>
      </c>
      <c r="B10" s="26">
        <v>0</v>
      </c>
      <c r="C10" s="130">
        <v>0</v>
      </c>
      <c r="D10" s="26">
        <v>1</v>
      </c>
      <c r="E10" s="130">
        <v>7290</v>
      </c>
      <c r="F10" s="26">
        <v>2</v>
      </c>
      <c r="G10" s="130">
        <v>14580</v>
      </c>
      <c r="H10" s="26">
        <v>0</v>
      </c>
      <c r="I10" s="26">
        <v>0</v>
      </c>
      <c r="J10" s="26">
        <v>0</v>
      </c>
      <c r="K10" s="26">
        <v>0</v>
      </c>
      <c r="L10" s="26">
        <v>0</v>
      </c>
      <c r="M10" s="26">
        <v>0</v>
      </c>
      <c r="P10" s="144"/>
    </row>
    <row r="11" spans="1:16" x14ac:dyDescent="0.25">
      <c r="A11" s="12" t="s">
        <v>494</v>
      </c>
      <c r="B11" s="26">
        <v>5</v>
      </c>
      <c r="C11" s="130">
        <v>4000</v>
      </c>
      <c r="D11" s="26">
        <v>1</v>
      </c>
      <c r="E11" s="26">
        <v>800</v>
      </c>
      <c r="F11" s="26">
        <v>0</v>
      </c>
      <c r="G11" s="26">
        <v>0</v>
      </c>
      <c r="H11" s="26">
        <v>2</v>
      </c>
      <c r="I11" s="130">
        <v>1600</v>
      </c>
      <c r="J11" s="26">
        <v>6</v>
      </c>
      <c r="K11" s="130">
        <v>4800</v>
      </c>
      <c r="L11" s="26">
        <v>0</v>
      </c>
      <c r="M11" s="26">
        <v>0</v>
      </c>
      <c r="P11" s="146"/>
    </row>
    <row r="12" spans="1:16" x14ac:dyDescent="0.25">
      <c r="A12" s="12" t="s">
        <v>495</v>
      </c>
      <c r="B12" s="26">
        <v>6</v>
      </c>
      <c r="C12" s="130">
        <v>2817</v>
      </c>
      <c r="D12" s="26">
        <v>6</v>
      </c>
      <c r="E12" s="130">
        <v>3600</v>
      </c>
      <c r="F12" s="26">
        <v>8</v>
      </c>
      <c r="G12" s="130">
        <v>4163</v>
      </c>
      <c r="H12" s="26">
        <v>6</v>
      </c>
      <c r="I12" s="130">
        <v>3000</v>
      </c>
      <c r="J12" s="26">
        <v>2</v>
      </c>
      <c r="K12" s="130">
        <v>1153</v>
      </c>
      <c r="L12" s="26">
        <v>0</v>
      </c>
      <c r="M12" s="26">
        <v>0</v>
      </c>
      <c r="P12" s="144"/>
    </row>
    <row r="13" spans="1:16" x14ac:dyDescent="0.25">
      <c r="A13" s="12" t="s">
        <v>496</v>
      </c>
      <c r="B13" s="26">
        <v>0</v>
      </c>
      <c r="C13" s="130">
        <v>0</v>
      </c>
      <c r="D13" s="26">
        <v>1</v>
      </c>
      <c r="E13" s="26">
        <v>800</v>
      </c>
      <c r="F13" s="26">
        <v>2</v>
      </c>
      <c r="G13" s="130">
        <v>1700</v>
      </c>
      <c r="H13" s="26">
        <v>0</v>
      </c>
      <c r="I13" s="26">
        <v>0</v>
      </c>
      <c r="J13" s="26">
        <v>0</v>
      </c>
      <c r="K13" s="26">
        <v>0</v>
      </c>
      <c r="L13" s="26">
        <v>0</v>
      </c>
      <c r="M13" s="26">
        <v>0</v>
      </c>
      <c r="P13" s="144"/>
    </row>
    <row r="14" spans="1:16" x14ac:dyDescent="0.25">
      <c r="A14" s="12" t="s">
        <v>497</v>
      </c>
      <c r="B14" s="26">
        <v>0</v>
      </c>
      <c r="C14" s="130">
        <v>0</v>
      </c>
      <c r="D14" s="26">
        <v>2</v>
      </c>
      <c r="E14" s="130">
        <v>1000</v>
      </c>
      <c r="F14" s="26">
        <v>2</v>
      </c>
      <c r="G14" s="130">
        <v>2000</v>
      </c>
      <c r="H14" s="26">
        <v>1</v>
      </c>
      <c r="I14" s="26">
        <v>500</v>
      </c>
      <c r="J14" s="26">
        <v>0</v>
      </c>
      <c r="K14" s="26">
        <v>0</v>
      </c>
      <c r="L14" s="26">
        <v>0</v>
      </c>
      <c r="M14" s="26">
        <v>0</v>
      </c>
      <c r="P14" s="144"/>
    </row>
    <row r="15" spans="1:16" x14ac:dyDescent="0.25">
      <c r="A15" s="12" t="s">
        <v>498</v>
      </c>
      <c r="B15" s="26">
        <v>2</v>
      </c>
      <c r="C15" s="130">
        <v>3500</v>
      </c>
      <c r="D15" s="26">
        <v>0</v>
      </c>
      <c r="E15" s="26">
        <v>0</v>
      </c>
      <c r="F15" s="26">
        <v>1</v>
      </c>
      <c r="G15" s="130">
        <v>2500</v>
      </c>
      <c r="H15" s="26">
        <v>0</v>
      </c>
      <c r="I15" s="26">
        <v>0</v>
      </c>
      <c r="J15" s="26">
        <v>0</v>
      </c>
      <c r="K15" s="26">
        <v>0</v>
      </c>
      <c r="L15" s="26">
        <v>3</v>
      </c>
      <c r="M15" s="130">
        <v>7500</v>
      </c>
      <c r="P15" s="144"/>
    </row>
    <row r="16" spans="1:16" x14ac:dyDescent="0.25">
      <c r="A16" s="12" t="s">
        <v>499</v>
      </c>
      <c r="B16" s="26">
        <v>0</v>
      </c>
      <c r="C16" s="130">
        <v>0</v>
      </c>
      <c r="D16" s="26">
        <v>0</v>
      </c>
      <c r="E16" s="26">
        <v>0</v>
      </c>
      <c r="F16" s="26">
        <v>0</v>
      </c>
      <c r="G16" s="26">
        <v>0</v>
      </c>
      <c r="H16" s="26">
        <v>2</v>
      </c>
      <c r="I16" s="130">
        <v>4000</v>
      </c>
      <c r="J16" s="26">
        <v>2</v>
      </c>
      <c r="K16" s="130">
        <v>4000</v>
      </c>
      <c r="L16" s="26">
        <v>0</v>
      </c>
      <c r="M16" s="26">
        <v>0</v>
      </c>
    </row>
    <row r="17" spans="1:16" x14ac:dyDescent="0.25">
      <c r="A17" s="12" t="s">
        <v>500</v>
      </c>
      <c r="B17" s="26">
        <v>0</v>
      </c>
      <c r="C17" s="130">
        <v>0</v>
      </c>
      <c r="D17" s="26">
        <v>0</v>
      </c>
      <c r="E17" s="26">
        <v>0</v>
      </c>
      <c r="F17" s="26">
        <v>0</v>
      </c>
      <c r="G17" s="26">
        <v>0</v>
      </c>
      <c r="H17" s="26">
        <v>1</v>
      </c>
      <c r="I17" s="130">
        <v>1410</v>
      </c>
      <c r="J17" s="26">
        <v>0</v>
      </c>
      <c r="K17" s="26">
        <v>0</v>
      </c>
      <c r="L17" s="26">
        <v>0</v>
      </c>
      <c r="M17" s="26">
        <v>0</v>
      </c>
    </row>
    <row r="18" spans="1:16" x14ac:dyDescent="0.25">
      <c r="A18" s="24" t="s">
        <v>113</v>
      </c>
      <c r="B18" s="131">
        <f>SUM(B10:B17)</f>
        <v>13</v>
      </c>
      <c r="C18" s="131">
        <f t="shared" ref="C18:M18" si="0">SUM(C10:C17)</f>
        <v>10317</v>
      </c>
      <c r="D18" s="131">
        <f>SUM(D10:D17)</f>
        <v>11</v>
      </c>
      <c r="E18" s="131">
        <f t="shared" si="0"/>
        <v>13490</v>
      </c>
      <c r="F18" s="131">
        <f t="shared" si="0"/>
        <v>15</v>
      </c>
      <c r="G18" s="131">
        <f t="shared" si="0"/>
        <v>24943</v>
      </c>
      <c r="H18" s="131">
        <f t="shared" si="0"/>
        <v>12</v>
      </c>
      <c r="I18" s="131">
        <f t="shared" si="0"/>
        <v>10510</v>
      </c>
      <c r="J18" s="131">
        <f t="shared" si="0"/>
        <v>10</v>
      </c>
      <c r="K18" s="131">
        <f t="shared" si="0"/>
        <v>9953</v>
      </c>
      <c r="L18" s="131">
        <f t="shared" si="0"/>
        <v>3</v>
      </c>
      <c r="M18" s="131">
        <f t="shared" si="0"/>
        <v>7500</v>
      </c>
    </row>
    <row r="20" spans="1:16" x14ac:dyDescent="0.25">
      <c r="A20" s="82" t="s">
        <v>492</v>
      </c>
      <c r="B20" s="82"/>
      <c r="C20" s="82"/>
    </row>
    <row r="21" spans="1:16" ht="15" customHeight="1" x14ac:dyDescent="0.25">
      <c r="A21" s="154" t="s">
        <v>141</v>
      </c>
      <c r="B21" s="232" t="s">
        <v>139</v>
      </c>
      <c r="C21" s="233"/>
      <c r="D21" s="233"/>
      <c r="E21" s="233"/>
      <c r="F21" s="233"/>
      <c r="G21" s="233"/>
      <c r="H21" s="233"/>
      <c r="I21" s="233"/>
      <c r="J21" s="233"/>
      <c r="K21" s="233"/>
      <c r="L21" s="233"/>
      <c r="M21" s="234"/>
    </row>
    <row r="22" spans="1:16" x14ac:dyDescent="0.25">
      <c r="A22" s="154"/>
      <c r="B22" s="154">
        <v>2019</v>
      </c>
      <c r="C22" s="154"/>
      <c r="D22" s="154">
        <v>2020</v>
      </c>
      <c r="E22" s="154"/>
      <c r="F22" s="154">
        <v>2021</v>
      </c>
      <c r="G22" s="154"/>
      <c r="H22" s="154">
        <v>2022</v>
      </c>
      <c r="I22" s="154"/>
      <c r="J22" s="154">
        <v>2023</v>
      </c>
      <c r="K22" s="154"/>
      <c r="L22" s="235" t="s">
        <v>490</v>
      </c>
      <c r="M22" s="236"/>
    </row>
    <row r="23" spans="1:16" x14ac:dyDescent="0.25">
      <c r="A23" s="154"/>
      <c r="B23" s="154"/>
      <c r="C23" s="154"/>
      <c r="D23" s="154"/>
      <c r="E23" s="154"/>
      <c r="F23" s="154"/>
      <c r="G23" s="154"/>
      <c r="H23" s="154"/>
      <c r="I23" s="154"/>
      <c r="J23" s="154"/>
      <c r="K23" s="154"/>
      <c r="L23" s="237"/>
      <c r="M23" s="238"/>
    </row>
    <row r="24" spans="1:16" x14ac:dyDescent="0.25">
      <c r="A24" s="154"/>
      <c r="B24" s="11" t="s">
        <v>35</v>
      </c>
      <c r="C24" s="11" t="s">
        <v>140</v>
      </c>
      <c r="D24" s="11" t="s">
        <v>35</v>
      </c>
      <c r="E24" s="11" t="s">
        <v>140</v>
      </c>
      <c r="F24" s="11" t="s">
        <v>35</v>
      </c>
      <c r="G24" s="11" t="s">
        <v>140</v>
      </c>
      <c r="H24" s="11" t="s">
        <v>35</v>
      </c>
      <c r="I24" s="11" t="s">
        <v>140</v>
      </c>
      <c r="J24" s="11" t="s">
        <v>35</v>
      </c>
      <c r="K24" s="11" t="s">
        <v>140</v>
      </c>
      <c r="L24" s="11" t="s">
        <v>35</v>
      </c>
      <c r="M24" s="11" t="s">
        <v>140</v>
      </c>
      <c r="P24" s="144"/>
    </row>
    <row r="25" spans="1:16" x14ac:dyDescent="0.25">
      <c r="A25" s="47" t="s">
        <v>142</v>
      </c>
      <c r="B25" s="26">
        <v>1</v>
      </c>
      <c r="C25" s="130">
        <v>4179</v>
      </c>
      <c r="D25" s="26">
        <v>0</v>
      </c>
      <c r="E25" s="26">
        <v>0</v>
      </c>
      <c r="F25" s="26">
        <v>0</v>
      </c>
      <c r="G25" s="26">
        <v>0</v>
      </c>
      <c r="H25" s="26">
        <v>0</v>
      </c>
      <c r="I25" s="26">
        <v>0</v>
      </c>
      <c r="J25" s="26">
        <v>0</v>
      </c>
      <c r="K25" s="26">
        <v>0</v>
      </c>
      <c r="L25" s="26">
        <v>0</v>
      </c>
      <c r="M25" s="26">
        <v>0</v>
      </c>
    </row>
    <row r="26" spans="1:16" x14ac:dyDescent="0.25">
      <c r="A26" s="47" t="s">
        <v>501</v>
      </c>
      <c r="B26" s="26">
        <v>0</v>
      </c>
      <c r="C26" s="130">
        <v>0</v>
      </c>
      <c r="D26" s="26">
        <v>0</v>
      </c>
      <c r="E26" s="26">
        <v>0</v>
      </c>
      <c r="F26" s="26">
        <v>0</v>
      </c>
      <c r="G26" s="26">
        <v>0</v>
      </c>
      <c r="H26" s="26">
        <v>1</v>
      </c>
      <c r="I26" s="130">
        <v>7000</v>
      </c>
      <c r="J26" s="26">
        <v>0</v>
      </c>
      <c r="K26" s="26">
        <v>0</v>
      </c>
      <c r="L26" s="26">
        <v>0</v>
      </c>
      <c r="M26" s="26">
        <v>0</v>
      </c>
    </row>
    <row r="27" spans="1:16" x14ac:dyDescent="0.25">
      <c r="A27" s="47" t="s">
        <v>143</v>
      </c>
      <c r="B27" s="26">
        <v>0</v>
      </c>
      <c r="C27" s="130">
        <v>0</v>
      </c>
      <c r="D27" s="26">
        <v>0</v>
      </c>
      <c r="E27" s="26">
        <v>0</v>
      </c>
      <c r="F27" s="26">
        <v>0</v>
      </c>
      <c r="G27" s="26">
        <v>0</v>
      </c>
      <c r="H27" s="26">
        <v>2</v>
      </c>
      <c r="I27" s="130">
        <v>350</v>
      </c>
      <c r="J27" s="26">
        <v>0</v>
      </c>
      <c r="K27" s="26">
        <v>0</v>
      </c>
      <c r="L27" s="26">
        <v>0</v>
      </c>
      <c r="M27" s="26">
        <v>0</v>
      </c>
    </row>
    <row r="28" spans="1:16" x14ac:dyDescent="0.25">
      <c r="A28" s="24" t="s">
        <v>113</v>
      </c>
      <c r="B28" s="24">
        <f>SUM(B25:B27)</f>
        <v>1</v>
      </c>
      <c r="C28" s="131">
        <f>SUM(C25:C27)</f>
        <v>4179</v>
      </c>
      <c r="D28" s="24">
        <f>SUM(D25:D27)</f>
        <v>0</v>
      </c>
      <c r="E28" s="131">
        <f t="shared" ref="E28:M28" si="1">SUM(E25:E27)</f>
        <v>0</v>
      </c>
      <c r="F28" s="131">
        <f t="shared" si="1"/>
        <v>0</v>
      </c>
      <c r="G28" s="131">
        <f t="shared" si="1"/>
        <v>0</v>
      </c>
      <c r="H28" s="131">
        <f t="shared" si="1"/>
        <v>3</v>
      </c>
      <c r="I28" s="131">
        <f t="shared" si="1"/>
        <v>7350</v>
      </c>
      <c r="J28" s="131">
        <f t="shared" si="1"/>
        <v>0</v>
      </c>
      <c r="K28" s="131">
        <f t="shared" si="1"/>
        <v>0</v>
      </c>
      <c r="L28" s="131">
        <f t="shared" si="1"/>
        <v>0</v>
      </c>
      <c r="M28" s="131">
        <f t="shared" si="1"/>
        <v>0</v>
      </c>
    </row>
  </sheetData>
  <mergeCells count="16">
    <mergeCell ref="B21:M21"/>
    <mergeCell ref="B22:C23"/>
    <mergeCell ref="L7:M8"/>
    <mergeCell ref="L22:M23"/>
    <mergeCell ref="A21:A24"/>
    <mergeCell ref="D22:E23"/>
    <mergeCell ref="F22:G23"/>
    <mergeCell ref="H22:I23"/>
    <mergeCell ref="J22:K23"/>
    <mergeCell ref="A6:A9"/>
    <mergeCell ref="D7:E8"/>
    <mergeCell ref="F7:G8"/>
    <mergeCell ref="H7:I8"/>
    <mergeCell ref="J7:K8"/>
    <mergeCell ref="B7:C8"/>
    <mergeCell ref="B6:M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17E67-C7F1-4E19-B70C-DFC12A25D638}">
  <dimension ref="A1:G29"/>
  <sheetViews>
    <sheetView workbookViewId="0">
      <selection activeCell="A29" sqref="A29"/>
    </sheetView>
  </sheetViews>
  <sheetFormatPr defaultColWidth="11.42578125" defaultRowHeight="15" x14ac:dyDescent="0.25"/>
  <cols>
    <col min="1" max="1" width="18.42578125" customWidth="1"/>
    <col min="2" max="2" width="22.85546875" customWidth="1"/>
    <col min="4" max="4" width="13.140625" customWidth="1"/>
    <col min="5" max="5" width="13.42578125" customWidth="1"/>
  </cols>
  <sheetData>
    <row r="1" spans="1:7" x14ac:dyDescent="0.25">
      <c r="A1" t="s">
        <v>144</v>
      </c>
    </row>
    <row r="2" spans="1:7" ht="45" x14ac:dyDescent="0.25">
      <c r="A2" s="67" t="s">
        <v>145</v>
      </c>
      <c r="B2" s="65" t="s">
        <v>146</v>
      </c>
      <c r="C2" s="65" t="s">
        <v>147</v>
      </c>
      <c r="D2" s="65" t="s">
        <v>148</v>
      </c>
      <c r="E2" s="65" t="s">
        <v>149</v>
      </c>
      <c r="G2" s="105"/>
    </row>
    <row r="3" spans="1:7" ht="45" x14ac:dyDescent="0.25">
      <c r="A3" s="134" t="s">
        <v>517</v>
      </c>
      <c r="B3" s="135" t="s">
        <v>518</v>
      </c>
      <c r="C3" s="135">
        <v>2012</v>
      </c>
      <c r="D3" s="135">
        <v>1</v>
      </c>
      <c r="E3" s="135">
        <v>0</v>
      </c>
    </row>
    <row r="4" spans="1:7" ht="45" x14ac:dyDescent="0.25">
      <c r="A4" s="239" t="s">
        <v>519</v>
      </c>
      <c r="B4" s="135" t="s">
        <v>518</v>
      </c>
      <c r="C4" s="240">
        <v>2015</v>
      </c>
      <c r="D4" s="135">
        <v>1</v>
      </c>
      <c r="E4" s="135">
        <v>1</v>
      </c>
    </row>
    <row r="5" spans="1:7" ht="75" x14ac:dyDescent="0.25">
      <c r="A5" s="239"/>
      <c r="B5" s="135" t="s">
        <v>520</v>
      </c>
      <c r="C5" s="240"/>
      <c r="D5" s="135">
        <v>0</v>
      </c>
      <c r="E5" s="135">
        <v>1</v>
      </c>
    </row>
    <row r="6" spans="1:7" ht="60" x14ac:dyDescent="0.25">
      <c r="A6" s="239"/>
      <c r="B6" s="135" t="s">
        <v>521</v>
      </c>
      <c r="C6" s="240"/>
      <c r="D6" s="135">
        <v>1</v>
      </c>
      <c r="E6" s="135">
        <v>3</v>
      </c>
    </row>
    <row r="7" spans="1:7" x14ac:dyDescent="0.25">
      <c r="A7" s="239" t="s">
        <v>522</v>
      </c>
      <c r="B7" s="135" t="s">
        <v>523</v>
      </c>
      <c r="C7" s="240">
        <v>2009</v>
      </c>
      <c r="D7" s="135">
        <v>0</v>
      </c>
      <c r="E7" s="135">
        <v>2</v>
      </c>
    </row>
    <row r="8" spans="1:7" ht="75" x14ac:dyDescent="0.25">
      <c r="A8" s="239"/>
      <c r="B8" s="135" t="s">
        <v>524</v>
      </c>
      <c r="C8" s="240"/>
      <c r="D8" s="135">
        <v>0</v>
      </c>
      <c r="E8" s="135">
        <v>2</v>
      </c>
    </row>
    <row r="9" spans="1:7" ht="45" x14ac:dyDescent="0.25">
      <c r="A9" s="239"/>
      <c r="B9" s="135" t="s">
        <v>525</v>
      </c>
      <c r="C9" s="240"/>
      <c r="D9" s="135">
        <v>0</v>
      </c>
      <c r="E9" s="135">
        <v>1</v>
      </c>
    </row>
    <row r="10" spans="1:7" ht="60" x14ac:dyDescent="0.25">
      <c r="A10" s="239" t="s">
        <v>526</v>
      </c>
      <c r="B10" s="135" t="s">
        <v>527</v>
      </c>
      <c r="C10" s="135">
        <v>2010</v>
      </c>
      <c r="D10" s="135">
        <v>0</v>
      </c>
      <c r="E10" s="135">
        <v>1</v>
      </c>
    </row>
    <row r="11" spans="1:7" ht="45" x14ac:dyDescent="0.25">
      <c r="A11" s="239"/>
      <c r="B11" s="135" t="s">
        <v>528</v>
      </c>
      <c r="C11" s="135">
        <v>2018</v>
      </c>
      <c r="D11" s="135">
        <v>0</v>
      </c>
      <c r="E11" s="135">
        <v>5</v>
      </c>
    </row>
    <row r="12" spans="1:7" ht="45" x14ac:dyDescent="0.25">
      <c r="A12" s="239"/>
      <c r="B12" s="135" t="s">
        <v>525</v>
      </c>
      <c r="C12" s="136"/>
      <c r="D12" s="135">
        <v>0</v>
      </c>
      <c r="E12" s="135">
        <v>4</v>
      </c>
    </row>
    <row r="13" spans="1:7" ht="30" x14ac:dyDescent="0.25">
      <c r="A13" s="239"/>
      <c r="B13" s="135" t="s">
        <v>529</v>
      </c>
      <c r="C13" s="135">
        <v>2019</v>
      </c>
      <c r="D13" s="135">
        <v>4</v>
      </c>
      <c r="E13" s="135">
        <v>9</v>
      </c>
    </row>
    <row r="14" spans="1:7" ht="30" x14ac:dyDescent="0.25">
      <c r="A14" s="239" t="s">
        <v>530</v>
      </c>
      <c r="B14" s="135" t="s">
        <v>531</v>
      </c>
      <c r="C14" s="135" t="s">
        <v>534</v>
      </c>
      <c r="D14" s="135">
        <v>1</v>
      </c>
      <c r="E14" s="135">
        <v>0</v>
      </c>
    </row>
    <row r="15" spans="1:7" ht="29.1" customHeight="1" x14ac:dyDescent="0.25">
      <c r="A15" s="239"/>
      <c r="B15" s="135" t="s">
        <v>532</v>
      </c>
      <c r="C15" s="240" t="s">
        <v>535</v>
      </c>
      <c r="D15" s="135">
        <v>0</v>
      </c>
      <c r="E15" s="135">
        <v>1</v>
      </c>
    </row>
    <row r="16" spans="1:7" ht="60" x14ac:dyDescent="0.25">
      <c r="A16" s="239"/>
      <c r="B16" s="135" t="s">
        <v>533</v>
      </c>
      <c r="C16" s="240"/>
      <c r="D16" s="135">
        <v>0</v>
      </c>
      <c r="E16" s="135">
        <v>1</v>
      </c>
    </row>
    <row r="17" spans="1:5" ht="135" x14ac:dyDescent="0.25">
      <c r="A17" s="239"/>
      <c r="B17" s="135" t="s">
        <v>547</v>
      </c>
      <c r="C17" s="240"/>
      <c r="D17" s="135">
        <v>0</v>
      </c>
      <c r="E17" s="135">
        <v>1</v>
      </c>
    </row>
    <row r="18" spans="1:5" ht="56.1" customHeight="1" x14ac:dyDescent="0.25">
      <c r="A18" s="239" t="s">
        <v>536</v>
      </c>
      <c r="B18" s="240" t="s">
        <v>518</v>
      </c>
      <c r="C18" s="240">
        <v>2011</v>
      </c>
      <c r="D18" s="240">
        <v>1</v>
      </c>
      <c r="E18" s="240">
        <v>0</v>
      </c>
    </row>
    <row r="19" spans="1:5" x14ac:dyDescent="0.25">
      <c r="A19" s="239"/>
      <c r="B19" s="240"/>
      <c r="C19" s="240"/>
      <c r="D19" s="240"/>
      <c r="E19" s="240"/>
    </row>
    <row r="20" spans="1:5" ht="60" x14ac:dyDescent="0.25">
      <c r="A20" s="134" t="s">
        <v>537</v>
      </c>
      <c r="B20" s="135" t="s">
        <v>527</v>
      </c>
      <c r="C20" s="135">
        <v>2016</v>
      </c>
      <c r="D20" s="135">
        <v>0</v>
      </c>
      <c r="E20" s="135">
        <v>1</v>
      </c>
    </row>
    <row r="21" spans="1:5" ht="45" x14ac:dyDescent="0.25">
      <c r="A21" s="239" t="s">
        <v>538</v>
      </c>
      <c r="B21" s="135" t="s">
        <v>539</v>
      </c>
      <c r="C21" s="240"/>
      <c r="D21" s="135">
        <v>0</v>
      </c>
      <c r="E21" s="135">
        <v>1</v>
      </c>
    </row>
    <row r="22" spans="1:5" ht="75" x14ac:dyDescent="0.25">
      <c r="A22" s="239"/>
      <c r="B22" s="135" t="s">
        <v>540</v>
      </c>
      <c r="C22" s="240"/>
      <c r="D22" s="135">
        <v>0</v>
      </c>
      <c r="E22" s="135">
        <v>1</v>
      </c>
    </row>
    <row r="23" spans="1:5" ht="75" x14ac:dyDescent="0.25">
      <c r="A23" s="134" t="s">
        <v>541</v>
      </c>
      <c r="B23" s="135" t="s">
        <v>542</v>
      </c>
      <c r="C23" s="135"/>
      <c r="D23" s="135">
        <v>3</v>
      </c>
      <c r="E23" s="135">
        <v>4</v>
      </c>
    </row>
    <row r="24" spans="1:5" ht="43.5" customHeight="1" x14ac:dyDescent="0.25">
      <c r="A24" s="241" t="s">
        <v>548</v>
      </c>
      <c r="B24" s="240" t="s">
        <v>543</v>
      </c>
      <c r="C24" s="135">
        <v>2015</v>
      </c>
      <c r="D24" s="240">
        <v>0</v>
      </c>
      <c r="E24" s="240">
        <v>1</v>
      </c>
    </row>
    <row r="25" spans="1:5" x14ac:dyDescent="0.25">
      <c r="A25" s="241"/>
      <c r="B25" s="240"/>
      <c r="C25" s="135">
        <v>2016</v>
      </c>
      <c r="D25" s="240"/>
      <c r="E25" s="240"/>
    </row>
    <row r="26" spans="1:5" x14ac:dyDescent="0.25">
      <c r="A26" s="241"/>
      <c r="B26" s="240"/>
      <c r="C26" s="135">
        <v>2019</v>
      </c>
      <c r="D26" s="240"/>
      <c r="E26" s="240"/>
    </row>
    <row r="27" spans="1:5" ht="45" x14ac:dyDescent="0.25">
      <c r="A27" s="134" t="s">
        <v>544</v>
      </c>
      <c r="B27" s="135" t="s">
        <v>545</v>
      </c>
      <c r="C27" s="135">
        <v>2020</v>
      </c>
      <c r="D27" s="135">
        <v>1</v>
      </c>
      <c r="E27" s="135">
        <v>1</v>
      </c>
    </row>
    <row r="28" spans="1:5" x14ac:dyDescent="0.25">
      <c r="A28" s="106" t="s">
        <v>546</v>
      </c>
    </row>
    <row r="29" spans="1:5" x14ac:dyDescent="0.25">
      <c r="A29" s="7" t="s">
        <v>150</v>
      </c>
    </row>
  </sheetData>
  <mergeCells count="18">
    <mergeCell ref="B24:B26"/>
    <mergeCell ref="D24:D26"/>
    <mergeCell ref="E24:E26"/>
    <mergeCell ref="C15:C17"/>
    <mergeCell ref="A24:A26"/>
    <mergeCell ref="A18:A19"/>
    <mergeCell ref="B18:B19"/>
    <mergeCell ref="C18:C19"/>
    <mergeCell ref="D18:D19"/>
    <mergeCell ref="E18:E19"/>
    <mergeCell ref="A21:A22"/>
    <mergeCell ref="C21:C22"/>
    <mergeCell ref="A14:A17"/>
    <mergeCell ref="A4:A6"/>
    <mergeCell ref="C4:C6"/>
    <mergeCell ref="A7:A9"/>
    <mergeCell ref="C7:C9"/>
    <mergeCell ref="A10:A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6B8AE-50B5-49C7-B368-60A62CBB1F96}">
  <dimension ref="A1:F7"/>
  <sheetViews>
    <sheetView workbookViewId="0">
      <selection activeCell="A7" sqref="A7"/>
    </sheetView>
  </sheetViews>
  <sheetFormatPr defaultColWidth="11.42578125" defaultRowHeight="15" x14ac:dyDescent="0.25"/>
  <cols>
    <col min="2" max="2" width="32" customWidth="1"/>
    <col min="6" max="6" width="35.5703125" customWidth="1"/>
  </cols>
  <sheetData>
    <row r="1" spans="1:6" x14ac:dyDescent="0.25">
      <c r="A1" s="242" t="s">
        <v>151</v>
      </c>
      <c r="B1" s="242"/>
      <c r="C1" s="242"/>
      <c r="D1" s="242"/>
      <c r="E1" s="242"/>
      <c r="F1" s="242"/>
    </row>
    <row r="2" spans="1:6" x14ac:dyDescent="0.25">
      <c r="A2" s="154" t="s">
        <v>152</v>
      </c>
      <c r="B2" s="154"/>
      <c r="C2" s="154"/>
      <c r="D2" s="154"/>
      <c r="E2" s="154"/>
      <c r="F2" s="154"/>
    </row>
    <row r="3" spans="1:6" ht="30" x14ac:dyDescent="0.25">
      <c r="A3" s="65" t="s">
        <v>153</v>
      </c>
      <c r="B3" s="65" t="s">
        <v>154</v>
      </c>
      <c r="C3" s="65" t="s">
        <v>155</v>
      </c>
      <c r="D3" s="65" t="s">
        <v>156</v>
      </c>
      <c r="E3" s="65" t="s">
        <v>157</v>
      </c>
      <c r="F3" s="65" t="s">
        <v>158</v>
      </c>
    </row>
    <row r="4" spans="1:6" ht="258" customHeight="1" x14ac:dyDescent="0.25">
      <c r="A4" s="123" t="s">
        <v>506</v>
      </c>
      <c r="B4" s="132" t="s">
        <v>508</v>
      </c>
      <c r="C4" s="133">
        <v>3421320483</v>
      </c>
      <c r="D4" s="100" t="s">
        <v>502</v>
      </c>
      <c r="E4" s="100">
        <v>72</v>
      </c>
      <c r="F4" s="123" t="s">
        <v>509</v>
      </c>
    </row>
    <row r="5" spans="1:6" ht="156" x14ac:dyDescent="0.25">
      <c r="A5" s="123" t="s">
        <v>507</v>
      </c>
      <c r="B5" s="123" t="s">
        <v>510</v>
      </c>
      <c r="C5" s="133">
        <v>248095764</v>
      </c>
      <c r="D5" s="100" t="s">
        <v>503</v>
      </c>
      <c r="E5" s="100">
        <v>36</v>
      </c>
      <c r="F5" s="123" t="s">
        <v>511</v>
      </c>
    </row>
    <row r="6" spans="1:6" ht="108" x14ac:dyDescent="0.25">
      <c r="A6" s="123" t="s">
        <v>513</v>
      </c>
      <c r="B6" s="123" t="s">
        <v>504</v>
      </c>
      <c r="C6" s="133">
        <v>230000000</v>
      </c>
      <c r="D6" s="100" t="s">
        <v>505</v>
      </c>
      <c r="E6" s="100">
        <v>24</v>
      </c>
      <c r="F6" s="123" t="s">
        <v>512</v>
      </c>
    </row>
    <row r="7" spans="1:6" ht="276" x14ac:dyDescent="0.25">
      <c r="A7" s="123" t="s">
        <v>514</v>
      </c>
      <c r="B7" s="123" t="s">
        <v>515</v>
      </c>
      <c r="C7" s="133">
        <v>23172903</v>
      </c>
      <c r="D7" s="100" t="s">
        <v>503</v>
      </c>
      <c r="E7" s="100">
        <v>36</v>
      </c>
      <c r="F7" s="123" t="s">
        <v>516</v>
      </c>
    </row>
  </sheetData>
  <mergeCells count="2">
    <mergeCell ref="A2:F2"/>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A7D3-8E60-44A6-8218-507B01E2B045}">
  <dimension ref="B1:I9"/>
  <sheetViews>
    <sheetView zoomScale="130" zoomScaleNormal="130" workbookViewId="0"/>
  </sheetViews>
  <sheetFormatPr defaultColWidth="11.42578125" defaultRowHeight="15" x14ac:dyDescent="0.25"/>
  <cols>
    <col min="1" max="1" width="8.140625" customWidth="1"/>
    <col min="2" max="2" width="16.5703125" customWidth="1"/>
    <col min="7" max="7" width="20" customWidth="1"/>
  </cols>
  <sheetData>
    <row r="1" spans="2:9" x14ac:dyDescent="0.25">
      <c r="B1" s="82" t="s">
        <v>184</v>
      </c>
    </row>
    <row r="3" spans="2:9" x14ac:dyDescent="0.25">
      <c r="B3" s="179" t="s">
        <v>24</v>
      </c>
      <c r="C3" s="180" t="s">
        <v>25</v>
      </c>
      <c r="D3" s="180"/>
      <c r="E3" s="180"/>
      <c r="F3" s="180"/>
      <c r="G3" s="180"/>
      <c r="H3" s="179" t="s">
        <v>26</v>
      </c>
      <c r="I3" s="179" t="s">
        <v>27</v>
      </c>
    </row>
    <row r="4" spans="2:9" x14ac:dyDescent="0.25">
      <c r="B4" s="179"/>
      <c r="C4" s="35">
        <v>2020</v>
      </c>
      <c r="D4" s="35">
        <v>2021</v>
      </c>
      <c r="E4" s="35">
        <v>2022</v>
      </c>
      <c r="F4" s="35">
        <v>2023</v>
      </c>
      <c r="G4" s="35" t="s">
        <v>576</v>
      </c>
      <c r="H4" s="179"/>
      <c r="I4" s="179"/>
    </row>
    <row r="5" spans="2:9" x14ac:dyDescent="0.25">
      <c r="B5" s="36" t="s">
        <v>28</v>
      </c>
      <c r="C5" s="21">
        <v>5</v>
      </c>
      <c r="D5" s="21">
        <v>3</v>
      </c>
      <c r="E5" s="21">
        <v>5</v>
      </c>
      <c r="F5" s="21">
        <v>1</v>
      </c>
      <c r="G5" s="37">
        <v>2</v>
      </c>
      <c r="H5" s="37">
        <f>+AVERAGE(C5:G5)</f>
        <v>3.2</v>
      </c>
      <c r="I5" s="37">
        <f>SUM(C5:G5)</f>
        <v>16</v>
      </c>
    </row>
    <row r="6" spans="2:9" x14ac:dyDescent="0.25">
      <c r="B6" s="36" t="s">
        <v>29</v>
      </c>
      <c r="C6" s="21">
        <v>6</v>
      </c>
      <c r="D6" s="21">
        <v>3</v>
      </c>
      <c r="E6" s="21">
        <v>6</v>
      </c>
      <c r="F6" s="21">
        <v>2</v>
      </c>
      <c r="G6" s="37">
        <v>2</v>
      </c>
      <c r="H6" s="37">
        <f t="shared" ref="H6:H7" si="0">+AVERAGE(C6:G6)</f>
        <v>3.8</v>
      </c>
      <c r="I6" s="37">
        <f t="shared" ref="I6" si="1">SUM(C6:G6)</f>
        <v>19</v>
      </c>
    </row>
    <row r="7" spans="2:9" x14ac:dyDescent="0.25">
      <c r="B7" s="36" t="s">
        <v>30</v>
      </c>
      <c r="C7" s="21">
        <v>9</v>
      </c>
      <c r="D7" s="21">
        <v>5</v>
      </c>
      <c r="E7" s="21">
        <v>9</v>
      </c>
      <c r="F7" s="21">
        <v>2</v>
      </c>
      <c r="G7" s="37">
        <v>2</v>
      </c>
      <c r="H7" s="37">
        <f t="shared" si="0"/>
        <v>5.4</v>
      </c>
      <c r="I7" s="37">
        <f>SUM(C7:G7)</f>
        <v>27</v>
      </c>
    </row>
    <row r="8" spans="2:9" x14ac:dyDescent="0.25">
      <c r="B8" s="181" t="s">
        <v>31</v>
      </c>
      <c r="C8" s="181"/>
      <c r="D8" s="181"/>
      <c r="E8" s="181"/>
      <c r="F8" s="181"/>
      <c r="G8" s="181"/>
      <c r="H8" s="181"/>
      <c r="I8" s="38">
        <f>+I6/I7</f>
        <v>0.70370370370370372</v>
      </c>
    </row>
    <row r="9" spans="2:9" x14ac:dyDescent="0.25">
      <c r="B9" t="s">
        <v>577</v>
      </c>
    </row>
  </sheetData>
  <mergeCells count="5">
    <mergeCell ref="I3:I4"/>
    <mergeCell ref="B3:B4"/>
    <mergeCell ref="C3:G3"/>
    <mergeCell ref="H3:H4"/>
    <mergeCell ref="B8:H8"/>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61A0F-450A-4CC6-A4D8-9B761A0EEEC0}">
  <dimension ref="A1:F11"/>
  <sheetViews>
    <sheetView zoomScale="130" zoomScaleNormal="130" workbookViewId="0">
      <selection activeCell="F8" sqref="F8"/>
    </sheetView>
  </sheetViews>
  <sheetFormatPr defaultColWidth="11.42578125" defaultRowHeight="15" x14ac:dyDescent="0.25"/>
  <cols>
    <col min="2" max="2" width="33.140625" customWidth="1"/>
    <col min="3" max="3" width="29" customWidth="1"/>
    <col min="6" max="6" width="11.42578125" customWidth="1"/>
  </cols>
  <sheetData>
    <row r="1" spans="1:6" x14ac:dyDescent="0.25">
      <c r="A1" s="138" t="s">
        <v>555</v>
      </c>
      <c r="B1" s="6"/>
      <c r="C1" s="6"/>
      <c r="D1" s="6"/>
      <c r="E1" s="6"/>
      <c r="F1" s="6"/>
    </row>
    <row r="2" spans="1:6" x14ac:dyDescent="0.25">
      <c r="A2" s="67" t="s">
        <v>159</v>
      </c>
      <c r="B2" s="65" t="s">
        <v>160</v>
      </c>
      <c r="C2" s="65" t="s">
        <v>148</v>
      </c>
    </row>
    <row r="3" spans="1:6" ht="30" x14ac:dyDescent="0.25">
      <c r="A3" s="243">
        <v>2020</v>
      </c>
      <c r="B3" s="134" t="s">
        <v>549</v>
      </c>
      <c r="C3" s="135">
        <v>1</v>
      </c>
    </row>
    <row r="4" spans="1:6" ht="45" customHeight="1" x14ac:dyDescent="0.25">
      <c r="A4" s="243"/>
      <c r="B4" s="134" t="s">
        <v>550</v>
      </c>
      <c r="C4" s="135">
        <v>3</v>
      </c>
      <c r="E4" s="120"/>
    </row>
    <row r="5" spans="1:6" ht="45" x14ac:dyDescent="0.25">
      <c r="A5" s="243"/>
      <c r="B5" s="134" t="s">
        <v>551</v>
      </c>
      <c r="C5" s="135">
        <v>3</v>
      </c>
      <c r="E5" s="120"/>
    </row>
    <row r="6" spans="1:6" ht="44.45" customHeight="1" x14ac:dyDescent="0.25">
      <c r="A6" s="137">
        <v>2021</v>
      </c>
      <c r="B6" s="134" t="s">
        <v>552</v>
      </c>
      <c r="C6" s="135">
        <v>1</v>
      </c>
    </row>
    <row r="7" spans="1:6" ht="60" x14ac:dyDescent="0.25">
      <c r="A7" s="137">
        <v>2022</v>
      </c>
      <c r="B7" s="134" t="s">
        <v>553</v>
      </c>
      <c r="C7" s="135">
        <v>2</v>
      </c>
      <c r="E7" s="120"/>
    </row>
    <row r="8" spans="1:6" ht="45" x14ac:dyDescent="0.25">
      <c r="A8" s="137">
        <v>2023</v>
      </c>
      <c r="B8" s="134" t="s">
        <v>554</v>
      </c>
      <c r="C8" s="135">
        <v>1</v>
      </c>
      <c r="D8" s="105"/>
    </row>
    <row r="9" spans="1:6" ht="30" x14ac:dyDescent="0.25">
      <c r="A9" s="137">
        <v>2024</v>
      </c>
      <c r="B9" s="134" t="s">
        <v>574</v>
      </c>
      <c r="C9" s="135">
        <v>1</v>
      </c>
      <c r="D9" s="105"/>
    </row>
    <row r="10" spans="1:6" x14ac:dyDescent="0.25">
      <c r="A10" s="243" t="s">
        <v>113</v>
      </c>
      <c r="B10" s="243"/>
      <c r="C10" s="137">
        <f>SUM(C3:C9)</f>
        <v>12</v>
      </c>
    </row>
    <row r="11" spans="1:6" ht="26.45" customHeight="1" x14ac:dyDescent="0.25">
      <c r="A11" s="244" t="s">
        <v>161</v>
      </c>
      <c r="B11" s="244"/>
      <c r="C11" s="147">
        <f>C10/15</f>
        <v>0.8</v>
      </c>
    </row>
  </sheetData>
  <mergeCells count="3">
    <mergeCell ref="A10:B10"/>
    <mergeCell ref="A11:B11"/>
    <mergeCell ref="A3:A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FE4E4-1E88-4443-8A4E-50D0DFA40F5F}">
  <dimension ref="A2:D26"/>
  <sheetViews>
    <sheetView zoomScale="130" zoomScaleNormal="130" workbookViewId="0"/>
  </sheetViews>
  <sheetFormatPr defaultColWidth="11.42578125" defaultRowHeight="15" x14ac:dyDescent="0.25"/>
  <cols>
    <col min="1" max="1" width="6.5703125" customWidth="1"/>
    <col min="2" max="2" width="52.140625" bestFit="1" customWidth="1"/>
    <col min="3" max="3" width="14.140625" customWidth="1"/>
    <col min="4" max="4" width="20.140625" customWidth="1"/>
  </cols>
  <sheetData>
    <row r="2" spans="1:4" x14ac:dyDescent="0.25">
      <c r="A2" s="182" t="s">
        <v>33</v>
      </c>
      <c r="B2" s="182"/>
      <c r="C2" s="182"/>
      <c r="D2" s="182"/>
    </row>
    <row r="3" spans="1:4" x14ac:dyDescent="0.25">
      <c r="B3" s="27" t="s">
        <v>34</v>
      </c>
      <c r="C3" s="28" t="s">
        <v>35</v>
      </c>
      <c r="D3" s="28" t="s">
        <v>36</v>
      </c>
    </row>
    <row r="4" spans="1:4" x14ac:dyDescent="0.25">
      <c r="B4" s="29" t="s">
        <v>185</v>
      </c>
      <c r="C4" s="30">
        <v>8</v>
      </c>
      <c r="D4" s="83">
        <f>+C4/$C$12</f>
        <v>0.5</v>
      </c>
    </row>
    <row r="5" spans="1:4" x14ac:dyDescent="0.25">
      <c r="B5" s="29" t="s">
        <v>186</v>
      </c>
      <c r="C5" s="30">
        <v>2</v>
      </c>
      <c r="D5" s="83">
        <f t="shared" ref="D5:D11" si="0">+C5/$C$12</f>
        <v>0.125</v>
      </c>
    </row>
    <row r="6" spans="1:4" x14ac:dyDescent="0.25">
      <c r="B6" s="29" t="s">
        <v>187</v>
      </c>
      <c r="C6" s="30">
        <v>1</v>
      </c>
      <c r="D6" s="83">
        <f t="shared" si="0"/>
        <v>6.25E-2</v>
      </c>
    </row>
    <row r="7" spans="1:4" x14ac:dyDescent="0.25">
      <c r="B7" s="29" t="s">
        <v>188</v>
      </c>
      <c r="C7" s="30">
        <v>1</v>
      </c>
      <c r="D7" s="83">
        <f t="shared" si="0"/>
        <v>6.25E-2</v>
      </c>
    </row>
    <row r="8" spans="1:4" x14ac:dyDescent="0.25">
      <c r="B8" s="29" t="s">
        <v>189</v>
      </c>
      <c r="C8" s="30">
        <v>1</v>
      </c>
      <c r="D8" s="83">
        <f t="shared" si="0"/>
        <v>6.25E-2</v>
      </c>
    </row>
    <row r="9" spans="1:4" x14ac:dyDescent="0.25">
      <c r="B9" s="29" t="s">
        <v>190</v>
      </c>
      <c r="C9" s="30">
        <v>1</v>
      </c>
      <c r="D9" s="83">
        <f t="shared" si="0"/>
        <v>6.25E-2</v>
      </c>
    </row>
    <row r="10" spans="1:4" x14ac:dyDescent="0.25">
      <c r="B10" s="29" t="s">
        <v>191</v>
      </c>
      <c r="C10" s="30">
        <v>1</v>
      </c>
      <c r="D10" s="83">
        <f t="shared" si="0"/>
        <v>6.25E-2</v>
      </c>
    </row>
    <row r="11" spans="1:4" x14ac:dyDescent="0.25">
      <c r="B11" s="29" t="s">
        <v>192</v>
      </c>
      <c r="C11" s="30">
        <v>1</v>
      </c>
      <c r="D11" s="83">
        <f t="shared" si="0"/>
        <v>6.25E-2</v>
      </c>
    </row>
    <row r="12" spans="1:4" x14ac:dyDescent="0.25">
      <c r="B12" s="27" t="s">
        <v>37</v>
      </c>
      <c r="C12" s="28">
        <f>SUM(C4:C11)</f>
        <v>16</v>
      </c>
      <c r="D12" s="84">
        <f>SUM(D4:D11)</f>
        <v>1</v>
      </c>
    </row>
    <row r="13" spans="1:4" x14ac:dyDescent="0.25">
      <c r="B13" s="2"/>
    </row>
    <row r="14" spans="1:4" x14ac:dyDescent="0.25">
      <c r="A14" s="182" t="s">
        <v>38</v>
      </c>
      <c r="B14" s="182"/>
      <c r="C14" s="182"/>
      <c r="D14" s="182"/>
    </row>
    <row r="15" spans="1:4" x14ac:dyDescent="0.25">
      <c r="B15" s="31" t="s">
        <v>39</v>
      </c>
      <c r="C15" s="31" t="s">
        <v>35</v>
      </c>
      <c r="D15" s="31" t="s">
        <v>36</v>
      </c>
    </row>
    <row r="16" spans="1:4" x14ac:dyDescent="0.25">
      <c r="B16" s="32" t="s">
        <v>193</v>
      </c>
      <c r="C16" s="33">
        <v>8</v>
      </c>
      <c r="D16" s="83">
        <f>+C16/$C$25</f>
        <v>0.5</v>
      </c>
    </row>
    <row r="17" spans="2:4" x14ac:dyDescent="0.25">
      <c r="B17" s="32" t="s">
        <v>194</v>
      </c>
      <c r="C17" s="33">
        <v>1</v>
      </c>
      <c r="D17" s="83">
        <f t="shared" ref="D17:D24" si="1">+C17/$C$25</f>
        <v>6.25E-2</v>
      </c>
    </row>
    <row r="18" spans="2:4" x14ac:dyDescent="0.25">
      <c r="B18" s="32" t="s">
        <v>195</v>
      </c>
      <c r="C18" s="33">
        <v>1</v>
      </c>
      <c r="D18" s="83">
        <f t="shared" si="1"/>
        <v>6.25E-2</v>
      </c>
    </row>
    <row r="19" spans="2:4" x14ac:dyDescent="0.25">
      <c r="B19" s="32" t="s">
        <v>196</v>
      </c>
      <c r="C19" s="33">
        <v>1</v>
      </c>
      <c r="D19" s="83">
        <f t="shared" si="1"/>
        <v>6.25E-2</v>
      </c>
    </row>
    <row r="20" spans="2:4" x14ac:dyDescent="0.25">
      <c r="B20" s="32" t="s">
        <v>197</v>
      </c>
      <c r="C20" s="33">
        <v>1</v>
      </c>
      <c r="D20" s="83">
        <f t="shared" si="1"/>
        <v>6.25E-2</v>
      </c>
    </row>
    <row r="21" spans="2:4" x14ac:dyDescent="0.25">
      <c r="B21" s="32" t="s">
        <v>198</v>
      </c>
      <c r="C21" s="33">
        <v>1</v>
      </c>
      <c r="D21" s="83">
        <f t="shared" si="1"/>
        <v>6.25E-2</v>
      </c>
    </row>
    <row r="22" spans="2:4" x14ac:dyDescent="0.25">
      <c r="B22" s="32" t="s">
        <v>199</v>
      </c>
      <c r="C22" s="33">
        <v>1</v>
      </c>
      <c r="D22" s="83">
        <f t="shared" si="1"/>
        <v>6.25E-2</v>
      </c>
    </row>
    <row r="23" spans="2:4" x14ac:dyDescent="0.25">
      <c r="B23" s="32" t="s">
        <v>200</v>
      </c>
      <c r="C23" s="33">
        <v>1</v>
      </c>
      <c r="D23" s="83">
        <f t="shared" si="1"/>
        <v>6.25E-2</v>
      </c>
    </row>
    <row r="24" spans="2:4" x14ac:dyDescent="0.25">
      <c r="B24" s="32" t="s">
        <v>201</v>
      </c>
      <c r="C24" s="33">
        <v>1</v>
      </c>
      <c r="D24" s="83">
        <f t="shared" si="1"/>
        <v>6.25E-2</v>
      </c>
    </row>
    <row r="25" spans="2:4" x14ac:dyDescent="0.25">
      <c r="B25" s="34" t="s">
        <v>37</v>
      </c>
      <c r="C25" s="85">
        <f>SUM(C16:C24)</f>
        <v>16</v>
      </c>
      <c r="D25" s="86">
        <f>SUM(D16:D24)</f>
        <v>1</v>
      </c>
    </row>
    <row r="26" spans="2:4" x14ac:dyDescent="0.25">
      <c r="B26" s="3"/>
    </row>
  </sheetData>
  <mergeCells count="2">
    <mergeCell ref="A2:D2"/>
    <mergeCell ref="A14:D1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7924-DB9F-46A9-9A8F-7772BAD0D3B2}">
  <dimension ref="B1:L9"/>
  <sheetViews>
    <sheetView zoomScale="115" zoomScaleNormal="115" workbookViewId="0"/>
  </sheetViews>
  <sheetFormatPr defaultColWidth="11.42578125" defaultRowHeight="15" x14ac:dyDescent="0.25"/>
  <cols>
    <col min="1" max="1" width="8.140625" customWidth="1"/>
    <col min="2" max="2" width="19" customWidth="1"/>
  </cols>
  <sheetData>
    <row r="1" spans="2:12" x14ac:dyDescent="0.25">
      <c r="B1" s="82" t="s">
        <v>202</v>
      </c>
    </row>
    <row r="2" spans="2:12" x14ac:dyDescent="0.25">
      <c r="B2" s="154" t="s">
        <v>40</v>
      </c>
      <c r="C2" s="154" t="s">
        <v>41</v>
      </c>
      <c r="D2" s="154"/>
      <c r="E2" s="154"/>
      <c r="F2" s="154"/>
      <c r="G2" s="154"/>
      <c r="H2" s="154"/>
      <c r="I2" s="154"/>
      <c r="J2" s="154"/>
      <c r="K2" s="154"/>
      <c r="L2" s="154"/>
    </row>
    <row r="3" spans="2:12" x14ac:dyDescent="0.25">
      <c r="B3" s="154"/>
      <c r="C3" s="154">
        <v>2020</v>
      </c>
      <c r="D3" s="154"/>
      <c r="E3" s="154">
        <v>2021</v>
      </c>
      <c r="F3" s="154"/>
      <c r="G3" s="154">
        <v>2022</v>
      </c>
      <c r="H3" s="154"/>
      <c r="I3" s="154">
        <v>2023</v>
      </c>
      <c r="J3" s="154"/>
      <c r="K3" s="154" t="s">
        <v>576</v>
      </c>
      <c r="L3" s="154"/>
    </row>
    <row r="4" spans="2:12" x14ac:dyDescent="0.25">
      <c r="B4" s="154"/>
      <c r="C4" s="11" t="s">
        <v>35</v>
      </c>
      <c r="D4" s="11" t="s">
        <v>32</v>
      </c>
      <c r="E4" s="11" t="s">
        <v>35</v>
      </c>
      <c r="F4" s="11" t="s">
        <v>32</v>
      </c>
      <c r="G4" s="11" t="s">
        <v>35</v>
      </c>
      <c r="H4" s="11" t="s">
        <v>32</v>
      </c>
      <c r="I4" s="11" t="s">
        <v>35</v>
      </c>
      <c r="J4" s="11" t="s">
        <v>32</v>
      </c>
      <c r="K4" s="11" t="s">
        <v>35</v>
      </c>
      <c r="L4" s="11" t="s">
        <v>32</v>
      </c>
    </row>
    <row r="5" spans="2:12" ht="60" customHeight="1" x14ac:dyDescent="0.25">
      <c r="B5" s="13" t="s">
        <v>42</v>
      </c>
      <c r="C5" s="87">
        <v>3</v>
      </c>
      <c r="D5" s="88">
        <f>+C5/C$8</f>
        <v>0.6</v>
      </c>
      <c r="E5" s="26">
        <v>1</v>
      </c>
      <c r="F5" s="88">
        <f>+E5/E$8</f>
        <v>0.33333333333333331</v>
      </c>
      <c r="G5" s="26">
        <v>2</v>
      </c>
      <c r="H5" s="88">
        <f>+G5/G$8</f>
        <v>0.4</v>
      </c>
      <c r="I5" s="26">
        <v>1</v>
      </c>
      <c r="J5" s="88">
        <f>+I5/I$8</f>
        <v>1</v>
      </c>
      <c r="K5" s="26">
        <v>1</v>
      </c>
      <c r="L5" s="88">
        <f>+K5/K$8</f>
        <v>0.5</v>
      </c>
    </row>
    <row r="6" spans="2:12" ht="45" x14ac:dyDescent="0.25">
      <c r="B6" s="13" t="s">
        <v>43</v>
      </c>
      <c r="C6" s="87">
        <v>2</v>
      </c>
      <c r="D6" s="88">
        <f t="shared" ref="D6:F8" si="0">+C6/C$8</f>
        <v>0.4</v>
      </c>
      <c r="E6" s="26">
        <v>0</v>
      </c>
      <c r="F6" s="88">
        <f t="shared" si="0"/>
        <v>0</v>
      </c>
      <c r="G6" s="26">
        <v>1</v>
      </c>
      <c r="H6" s="88">
        <f t="shared" ref="H6" si="1">+G6/G$8</f>
        <v>0.2</v>
      </c>
      <c r="I6" s="26">
        <v>0</v>
      </c>
      <c r="J6" s="88">
        <f t="shared" ref="J6" si="2">+I6/I$8</f>
        <v>0</v>
      </c>
      <c r="K6" s="26">
        <v>0</v>
      </c>
      <c r="L6" s="88">
        <f t="shared" ref="L6" si="3">+K6/K$8</f>
        <v>0</v>
      </c>
    </row>
    <row r="7" spans="2:12" ht="45" x14ac:dyDescent="0.25">
      <c r="B7" s="13" t="s">
        <v>44</v>
      </c>
      <c r="C7" s="87">
        <v>0</v>
      </c>
      <c r="D7" s="88">
        <f t="shared" si="0"/>
        <v>0</v>
      </c>
      <c r="E7" s="26">
        <v>2</v>
      </c>
      <c r="F7" s="88">
        <f t="shared" si="0"/>
        <v>0.66666666666666663</v>
      </c>
      <c r="G7" s="26">
        <v>2</v>
      </c>
      <c r="H7" s="88">
        <f t="shared" ref="H7" si="4">+G7/G$8</f>
        <v>0.4</v>
      </c>
      <c r="I7" s="26">
        <v>0</v>
      </c>
      <c r="J7" s="88">
        <f t="shared" ref="J7" si="5">+I7/I$8</f>
        <v>0</v>
      </c>
      <c r="K7" s="26">
        <v>1</v>
      </c>
      <c r="L7" s="88">
        <f t="shared" ref="L7" si="6">+K7/K$8</f>
        <v>0.5</v>
      </c>
    </row>
    <row r="8" spans="2:12" x14ac:dyDescent="0.25">
      <c r="B8" s="23" t="s">
        <v>27</v>
      </c>
      <c r="C8" s="24">
        <f>SUM(C5:C7)</f>
        <v>5</v>
      </c>
      <c r="D8" s="89">
        <f t="shared" si="0"/>
        <v>1</v>
      </c>
      <c r="E8" s="24">
        <f>SUM(E5:E7)</f>
        <v>3</v>
      </c>
      <c r="F8" s="89">
        <f t="shared" si="0"/>
        <v>1</v>
      </c>
      <c r="G8" s="24">
        <f>SUM(G5:G7)</f>
        <v>5</v>
      </c>
      <c r="H8" s="89">
        <f t="shared" ref="H8" si="7">+G8/G$8</f>
        <v>1</v>
      </c>
      <c r="I8" s="24">
        <f>SUM(I5:I7)</f>
        <v>1</v>
      </c>
      <c r="J8" s="89">
        <f t="shared" ref="J8" si="8">+I8/I$8</f>
        <v>1</v>
      </c>
      <c r="K8" s="24">
        <f>SUM(K5:K7)</f>
        <v>2</v>
      </c>
      <c r="L8" s="89">
        <f t="shared" ref="L8" si="9">+K8/K$8</f>
        <v>1</v>
      </c>
    </row>
    <row r="9" spans="2:12" x14ac:dyDescent="0.25">
      <c r="B9" t="s">
        <v>577</v>
      </c>
    </row>
  </sheetData>
  <mergeCells count="7">
    <mergeCell ref="B2:B4"/>
    <mergeCell ref="C2:L2"/>
    <mergeCell ref="C3:D3"/>
    <mergeCell ref="E3:F3"/>
    <mergeCell ref="G3:H3"/>
    <mergeCell ref="I3:J3"/>
    <mergeCell ref="K3: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C661F-B779-44BF-A9D4-3011363646DD}">
  <dimension ref="B1:E17"/>
  <sheetViews>
    <sheetView zoomScale="130" zoomScaleNormal="130" workbookViewId="0"/>
  </sheetViews>
  <sheetFormatPr defaultColWidth="11.42578125" defaultRowHeight="15" x14ac:dyDescent="0.25"/>
  <cols>
    <col min="1" max="1" width="8.85546875" customWidth="1"/>
    <col min="3" max="3" width="13.42578125" customWidth="1"/>
    <col min="4" max="4" width="15.28515625" customWidth="1"/>
    <col min="5" max="5" width="49" customWidth="1"/>
  </cols>
  <sheetData>
    <row r="1" spans="2:5" x14ac:dyDescent="0.25">
      <c r="B1" s="62"/>
    </row>
    <row r="2" spans="2:5" x14ac:dyDescent="0.25">
      <c r="B2" s="154" t="s">
        <v>61</v>
      </c>
      <c r="C2" s="154" t="s">
        <v>28</v>
      </c>
      <c r="D2" s="183" t="s">
        <v>62</v>
      </c>
      <c r="E2" s="154" t="s">
        <v>63</v>
      </c>
    </row>
    <row r="3" spans="2:5" ht="33.75" customHeight="1" x14ac:dyDescent="0.25">
      <c r="B3" s="154"/>
      <c r="C3" s="154"/>
      <c r="D3" s="184"/>
      <c r="E3" s="154"/>
    </row>
    <row r="4" spans="2:5" ht="30" x14ac:dyDescent="0.25">
      <c r="B4" s="24">
        <v>2015</v>
      </c>
      <c r="C4" s="26">
        <v>6</v>
      </c>
      <c r="D4" s="26">
        <v>1</v>
      </c>
      <c r="E4" s="12" t="s">
        <v>578</v>
      </c>
    </row>
    <row r="5" spans="2:5" ht="30" x14ac:dyDescent="0.25">
      <c r="B5" s="24">
        <v>2016</v>
      </c>
      <c r="C5" s="26">
        <v>3</v>
      </c>
      <c r="D5" s="26">
        <v>1</v>
      </c>
      <c r="E5" s="12" t="s">
        <v>579</v>
      </c>
    </row>
    <row r="6" spans="2:5" ht="30" x14ac:dyDescent="0.25">
      <c r="B6" s="24">
        <v>2017</v>
      </c>
      <c r="C6" s="26">
        <v>2</v>
      </c>
      <c r="D6" s="26">
        <v>1</v>
      </c>
      <c r="E6" s="12" t="s">
        <v>580</v>
      </c>
    </row>
    <row r="7" spans="2:5" ht="45" x14ac:dyDescent="0.25">
      <c r="B7" s="24">
        <v>2018</v>
      </c>
      <c r="C7" s="26">
        <v>3</v>
      </c>
      <c r="D7" s="26">
        <v>1</v>
      </c>
      <c r="E7" s="12" t="s">
        <v>581</v>
      </c>
    </row>
    <row r="8" spans="2:5" ht="45" x14ac:dyDescent="0.25">
      <c r="B8" s="24">
        <v>2019</v>
      </c>
      <c r="C8" s="26">
        <v>7</v>
      </c>
      <c r="D8" s="26">
        <v>1</v>
      </c>
      <c r="E8" s="12" t="s">
        <v>582</v>
      </c>
    </row>
    <row r="9" spans="2:5" x14ac:dyDescent="0.25">
      <c r="B9" s="24">
        <v>2020</v>
      </c>
      <c r="C9" s="26">
        <v>5</v>
      </c>
      <c r="D9" s="26">
        <v>0</v>
      </c>
      <c r="E9" s="145" t="s">
        <v>575</v>
      </c>
    </row>
    <row r="10" spans="2:5" ht="30" x14ac:dyDescent="0.25">
      <c r="B10" s="24">
        <v>2021</v>
      </c>
      <c r="C10" s="26">
        <v>3</v>
      </c>
      <c r="D10" s="26">
        <v>1</v>
      </c>
      <c r="E10" s="145" t="s">
        <v>583</v>
      </c>
    </row>
    <row r="11" spans="2:5" x14ac:dyDescent="0.25">
      <c r="B11" s="24">
        <v>2022</v>
      </c>
      <c r="C11" s="26">
        <v>5</v>
      </c>
      <c r="D11" s="26">
        <v>0</v>
      </c>
      <c r="E11" s="145" t="s">
        <v>575</v>
      </c>
    </row>
    <row r="12" spans="2:5" x14ac:dyDescent="0.25">
      <c r="B12" s="24">
        <v>2023</v>
      </c>
      <c r="C12" s="26">
        <v>1</v>
      </c>
      <c r="D12" s="26">
        <v>0</v>
      </c>
      <c r="E12" s="145" t="s">
        <v>575</v>
      </c>
    </row>
    <row r="13" spans="2:5" ht="30" x14ac:dyDescent="0.25">
      <c r="B13" s="24" t="s">
        <v>239</v>
      </c>
      <c r="C13" s="26">
        <v>2</v>
      </c>
      <c r="D13" s="26">
        <v>0</v>
      </c>
      <c r="E13" s="145" t="s">
        <v>575</v>
      </c>
    </row>
    <row r="14" spans="2:5" x14ac:dyDescent="0.25">
      <c r="B14" s="24" t="s">
        <v>64</v>
      </c>
      <c r="C14" s="24">
        <f>SUM(C4:C13)</f>
        <v>37</v>
      </c>
      <c r="D14" s="24">
        <f>SUM(D4:D13)</f>
        <v>6</v>
      </c>
      <c r="E14" s="96"/>
    </row>
    <row r="17" spans="2:2" x14ac:dyDescent="0.25">
      <c r="B17" s="5"/>
    </row>
  </sheetData>
  <mergeCells count="4">
    <mergeCell ref="B2:B3"/>
    <mergeCell ref="C2:C3"/>
    <mergeCell ref="E2:E3"/>
    <mergeCell ref="D2:D3"/>
  </mergeCells>
  <hyperlinks>
    <hyperlink ref="B17" location="_ftnref1" display="_ftnref1" xr:uid="{84E0A109-0FEE-4A14-B8DD-696573A04EE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27B9-0FEA-4252-8E96-463E30AD1B4A}">
  <dimension ref="B1:M31"/>
  <sheetViews>
    <sheetView zoomScaleNormal="100" workbookViewId="0"/>
  </sheetViews>
  <sheetFormatPr defaultColWidth="11.42578125" defaultRowHeight="15" x14ac:dyDescent="0.25"/>
  <cols>
    <col min="1" max="1" width="3.5703125" customWidth="1"/>
    <col min="2" max="2" width="14.42578125" style="4" customWidth="1"/>
    <col min="3" max="3" width="40.140625" customWidth="1"/>
    <col min="4" max="4" width="13.140625" customWidth="1"/>
    <col min="5" max="5" width="17" customWidth="1"/>
    <col min="6" max="6" width="15.28515625" customWidth="1"/>
    <col min="7" max="7" width="18.140625" customWidth="1"/>
    <col min="8" max="9" width="11.42578125" customWidth="1"/>
  </cols>
  <sheetData>
    <row r="1" spans="2:13" x14ac:dyDescent="0.25">
      <c r="B1" s="186" t="s">
        <v>45</v>
      </c>
      <c r="C1" s="186"/>
      <c r="D1" s="186"/>
      <c r="E1" s="186"/>
      <c r="F1" s="186"/>
      <c r="G1" s="186"/>
      <c r="H1" s="186"/>
      <c r="I1" s="186"/>
      <c r="J1" s="14"/>
      <c r="K1" s="14"/>
      <c r="L1" s="14"/>
      <c r="M1" s="14"/>
    </row>
    <row r="2" spans="2:13" s="15" customFormat="1" x14ac:dyDescent="0.25">
      <c r="B2" s="189" t="s">
        <v>46</v>
      </c>
      <c r="C2" s="189"/>
      <c r="D2" s="189"/>
      <c r="E2" s="189"/>
      <c r="F2" s="189"/>
      <c r="G2" s="189"/>
      <c r="H2" s="189"/>
      <c r="I2" s="189"/>
      <c r="J2" s="189"/>
      <c r="K2" s="189"/>
      <c r="L2" s="189"/>
      <c r="M2" s="189"/>
    </row>
    <row r="3" spans="2:13" ht="60" x14ac:dyDescent="0.25">
      <c r="B3" s="187" t="s">
        <v>47</v>
      </c>
      <c r="C3" s="188"/>
      <c r="D3" s="16" t="s">
        <v>48</v>
      </c>
      <c r="E3" s="16" t="s">
        <v>49</v>
      </c>
      <c r="F3" s="16" t="s">
        <v>50</v>
      </c>
      <c r="G3" s="16" t="s">
        <v>51</v>
      </c>
      <c r="H3" s="16" t="s">
        <v>52</v>
      </c>
      <c r="I3" s="16" t="s">
        <v>53</v>
      </c>
      <c r="J3" s="16" t="s">
        <v>235</v>
      </c>
    </row>
    <row r="4" spans="2:13" x14ac:dyDescent="0.25">
      <c r="B4" s="17">
        <v>1</v>
      </c>
      <c r="C4" s="18" t="s">
        <v>556</v>
      </c>
      <c r="D4" s="19" t="s">
        <v>216</v>
      </c>
      <c r="E4" s="19" t="s">
        <v>225</v>
      </c>
      <c r="F4" s="17">
        <f>(E4-D4)</f>
        <v>3409</v>
      </c>
      <c r="G4" s="20">
        <f>F4/30</f>
        <v>113.63333333333334</v>
      </c>
      <c r="H4" s="20">
        <f>(G4/12)</f>
        <v>9.469444444444445</v>
      </c>
      <c r="I4" s="20">
        <f>(G4/6)</f>
        <v>18.93888888888889</v>
      </c>
      <c r="J4" s="20" t="s">
        <v>237</v>
      </c>
    </row>
    <row r="5" spans="2:13" x14ac:dyDescent="0.25">
      <c r="B5" s="17">
        <v>2</v>
      </c>
      <c r="C5" s="18" t="s">
        <v>557</v>
      </c>
      <c r="D5" s="19" t="s">
        <v>216</v>
      </c>
      <c r="E5" s="19" t="s">
        <v>226</v>
      </c>
      <c r="F5" s="17">
        <f t="shared" ref="F5:F18" si="0">(E5-D5)</f>
        <v>3379</v>
      </c>
      <c r="G5" s="20">
        <f t="shared" ref="G5:G18" si="1">F5/30</f>
        <v>112.63333333333334</v>
      </c>
      <c r="H5" s="20">
        <f t="shared" ref="H5:H18" si="2">(G5/12)</f>
        <v>9.3861111111111111</v>
      </c>
      <c r="I5" s="20">
        <f t="shared" ref="I5:I18" si="3">(G5/6)</f>
        <v>18.772222222222222</v>
      </c>
      <c r="J5" s="20" t="s">
        <v>237</v>
      </c>
    </row>
    <row r="6" spans="2:13" x14ac:dyDescent="0.25">
      <c r="B6" s="17">
        <v>3</v>
      </c>
      <c r="C6" s="18" t="s">
        <v>558</v>
      </c>
      <c r="D6" s="19" t="s">
        <v>217</v>
      </c>
      <c r="E6" s="19" t="s">
        <v>224</v>
      </c>
      <c r="F6" s="17">
        <f t="shared" si="0"/>
        <v>2557</v>
      </c>
      <c r="G6" s="20">
        <f t="shared" si="1"/>
        <v>85.233333333333334</v>
      </c>
      <c r="H6" s="20">
        <f t="shared" si="2"/>
        <v>7.1027777777777779</v>
      </c>
      <c r="I6" s="20">
        <f t="shared" si="3"/>
        <v>14.205555555555556</v>
      </c>
      <c r="J6" s="20" t="s">
        <v>237</v>
      </c>
    </row>
    <row r="7" spans="2:13" x14ac:dyDescent="0.25">
      <c r="B7" s="17">
        <v>4</v>
      </c>
      <c r="C7" s="18" t="s">
        <v>206</v>
      </c>
      <c r="D7" s="19" t="s">
        <v>218</v>
      </c>
      <c r="E7" s="19" t="s">
        <v>227</v>
      </c>
      <c r="F7" s="17">
        <f t="shared" si="0"/>
        <v>1827</v>
      </c>
      <c r="G7" s="20">
        <f t="shared" si="1"/>
        <v>60.9</v>
      </c>
      <c r="H7" s="20">
        <f t="shared" si="2"/>
        <v>5.0750000000000002</v>
      </c>
      <c r="I7" s="20">
        <f t="shared" si="3"/>
        <v>10.15</v>
      </c>
      <c r="J7" s="20" t="s">
        <v>237</v>
      </c>
    </row>
    <row r="8" spans="2:13" x14ac:dyDescent="0.25">
      <c r="B8" s="17">
        <v>5</v>
      </c>
      <c r="C8" s="18" t="s">
        <v>559</v>
      </c>
      <c r="D8" s="19" t="s">
        <v>219</v>
      </c>
      <c r="E8" s="19" t="s">
        <v>228</v>
      </c>
      <c r="F8" s="17">
        <f t="shared" si="0"/>
        <v>2223</v>
      </c>
      <c r="G8" s="20">
        <f t="shared" si="1"/>
        <v>74.099999999999994</v>
      </c>
      <c r="H8" s="20">
        <f t="shared" si="2"/>
        <v>6.1749999999999998</v>
      </c>
      <c r="I8" s="20">
        <f t="shared" si="3"/>
        <v>12.35</v>
      </c>
      <c r="J8" s="20" t="s">
        <v>237</v>
      </c>
    </row>
    <row r="9" spans="2:13" x14ac:dyDescent="0.25">
      <c r="B9" s="17">
        <v>6</v>
      </c>
      <c r="C9" s="18" t="s">
        <v>208</v>
      </c>
      <c r="D9" s="19" t="s">
        <v>220</v>
      </c>
      <c r="E9" s="19" t="s">
        <v>229</v>
      </c>
      <c r="F9" s="17">
        <f t="shared" ref="F9:F11" si="4">(E9-D9)</f>
        <v>1706</v>
      </c>
      <c r="G9" s="20">
        <f t="shared" ref="G9:G11" si="5">F9/30</f>
        <v>56.866666666666667</v>
      </c>
      <c r="H9" s="20">
        <f t="shared" ref="H9:H11" si="6">(G9/12)</f>
        <v>4.7388888888888889</v>
      </c>
      <c r="I9" s="20">
        <f t="shared" ref="I9:I11" si="7">(G9/6)</f>
        <v>9.4777777777777779</v>
      </c>
      <c r="J9" s="20" t="s">
        <v>237</v>
      </c>
    </row>
    <row r="10" spans="2:13" x14ac:dyDescent="0.25">
      <c r="B10" s="17">
        <v>7</v>
      </c>
      <c r="C10" s="18" t="s">
        <v>209</v>
      </c>
      <c r="D10" s="19" t="s">
        <v>221</v>
      </c>
      <c r="E10" s="19" t="s">
        <v>230</v>
      </c>
      <c r="F10" s="17">
        <f t="shared" si="4"/>
        <v>1065</v>
      </c>
      <c r="G10" s="20">
        <f t="shared" si="5"/>
        <v>35.5</v>
      </c>
      <c r="H10" s="20">
        <f t="shared" si="6"/>
        <v>2.9583333333333335</v>
      </c>
      <c r="I10" s="20">
        <f t="shared" si="7"/>
        <v>5.916666666666667</v>
      </c>
      <c r="J10" s="20" t="s">
        <v>237</v>
      </c>
    </row>
    <row r="11" spans="2:13" x14ac:dyDescent="0.25">
      <c r="B11" s="17">
        <v>8</v>
      </c>
      <c r="C11" s="18" t="s">
        <v>560</v>
      </c>
      <c r="D11" s="19" t="s">
        <v>222</v>
      </c>
      <c r="E11" s="19" t="s">
        <v>231</v>
      </c>
      <c r="F11" s="17">
        <f t="shared" si="4"/>
        <v>1096</v>
      </c>
      <c r="G11" s="20">
        <f t="shared" si="5"/>
        <v>36.533333333333331</v>
      </c>
      <c r="H11" s="20">
        <f t="shared" si="6"/>
        <v>3.0444444444444443</v>
      </c>
      <c r="I11" s="20">
        <f t="shared" si="7"/>
        <v>6.0888888888888886</v>
      </c>
      <c r="J11" s="20" t="s">
        <v>237</v>
      </c>
    </row>
    <row r="12" spans="2:13" x14ac:dyDescent="0.25">
      <c r="B12" s="17">
        <v>9</v>
      </c>
      <c r="C12" s="18" t="s">
        <v>211</v>
      </c>
      <c r="D12" s="19" t="s">
        <v>222</v>
      </c>
      <c r="E12" s="19" t="s">
        <v>232</v>
      </c>
      <c r="F12" s="17">
        <f t="shared" si="0"/>
        <v>915</v>
      </c>
      <c r="G12" s="20">
        <f t="shared" si="1"/>
        <v>30.5</v>
      </c>
      <c r="H12" s="20">
        <f t="shared" si="2"/>
        <v>2.5416666666666665</v>
      </c>
      <c r="I12" s="20">
        <f t="shared" si="3"/>
        <v>5.083333333333333</v>
      </c>
      <c r="J12" s="20" t="s">
        <v>236</v>
      </c>
    </row>
    <row r="13" spans="2:13" x14ac:dyDescent="0.25">
      <c r="B13" s="17">
        <v>10</v>
      </c>
      <c r="C13" s="18" t="s">
        <v>212</v>
      </c>
      <c r="D13" s="19" t="s">
        <v>222</v>
      </c>
      <c r="E13" s="19" t="s">
        <v>225</v>
      </c>
      <c r="F13" s="17">
        <f t="shared" si="0"/>
        <v>1371</v>
      </c>
      <c r="G13" s="20">
        <f t="shared" si="1"/>
        <v>45.7</v>
      </c>
      <c r="H13" s="20">
        <f t="shared" si="2"/>
        <v>3.8083333333333336</v>
      </c>
      <c r="I13" s="20">
        <f t="shared" si="3"/>
        <v>7.6166666666666671</v>
      </c>
      <c r="J13" s="20" t="s">
        <v>236</v>
      </c>
    </row>
    <row r="14" spans="2:13" x14ac:dyDescent="0.25">
      <c r="B14" s="17">
        <v>11</v>
      </c>
      <c r="C14" s="103" t="s">
        <v>312</v>
      </c>
      <c r="D14" s="4" t="s">
        <v>227</v>
      </c>
      <c r="E14" s="247">
        <v>45231</v>
      </c>
      <c r="F14" s="17">
        <f t="shared" ref="F14" si="8">(E14-D14)</f>
        <v>1187</v>
      </c>
      <c r="G14" s="20">
        <f t="shared" ref="G14" si="9">F14/30</f>
        <v>39.56666666666667</v>
      </c>
      <c r="H14" s="20">
        <f t="shared" ref="H14" si="10">(G14/12)</f>
        <v>3.2972222222222225</v>
      </c>
      <c r="I14" s="20">
        <f t="shared" ref="I14" si="11">(G14/6)</f>
        <v>6.594444444444445</v>
      </c>
      <c r="J14" s="20" t="s">
        <v>237</v>
      </c>
    </row>
    <row r="15" spans="2:13" x14ac:dyDescent="0.25">
      <c r="B15" s="17">
        <v>12</v>
      </c>
      <c r="C15" s="18" t="s">
        <v>213</v>
      </c>
      <c r="D15" s="19" t="s">
        <v>223</v>
      </c>
      <c r="E15" s="19" t="s">
        <v>233</v>
      </c>
      <c r="F15" s="17">
        <f t="shared" si="0"/>
        <v>852</v>
      </c>
      <c r="G15" s="20">
        <f t="shared" si="1"/>
        <v>28.4</v>
      </c>
      <c r="H15" s="20">
        <f t="shared" si="2"/>
        <v>2.3666666666666667</v>
      </c>
      <c r="I15" s="20">
        <f t="shared" si="3"/>
        <v>4.7333333333333334</v>
      </c>
      <c r="J15" s="20" t="s">
        <v>237</v>
      </c>
    </row>
    <row r="16" spans="2:13" x14ac:dyDescent="0.25">
      <c r="B16" s="17">
        <v>13</v>
      </c>
      <c r="C16" s="103" t="s">
        <v>289</v>
      </c>
      <c r="D16" s="19" t="s">
        <v>224</v>
      </c>
      <c r="E16" s="19" t="s">
        <v>313</v>
      </c>
      <c r="F16" s="17">
        <f t="shared" ref="F16" si="12">(E16-D16)</f>
        <v>1005</v>
      </c>
      <c r="G16" s="20">
        <f t="shared" ref="G16" si="13">F16/30</f>
        <v>33.5</v>
      </c>
      <c r="H16" s="20">
        <f t="shared" ref="H16" si="14">(G16/12)</f>
        <v>2.7916666666666665</v>
      </c>
      <c r="I16" s="20">
        <f t="shared" ref="I16" si="15">(G16/6)</f>
        <v>5.583333333333333</v>
      </c>
      <c r="J16" s="20" t="s">
        <v>237</v>
      </c>
    </row>
    <row r="17" spans="2:10" x14ac:dyDescent="0.25">
      <c r="B17" s="17">
        <v>14</v>
      </c>
      <c r="C17" s="18" t="s">
        <v>561</v>
      </c>
      <c r="D17" s="19" t="s">
        <v>224</v>
      </c>
      <c r="E17" s="19" t="s">
        <v>234</v>
      </c>
      <c r="F17" s="17">
        <f t="shared" si="0"/>
        <v>214</v>
      </c>
      <c r="G17" s="20">
        <f t="shared" si="1"/>
        <v>7.1333333333333337</v>
      </c>
      <c r="H17" s="20">
        <f t="shared" si="2"/>
        <v>0.59444444444444444</v>
      </c>
      <c r="I17" s="20">
        <f t="shared" si="3"/>
        <v>1.1888888888888889</v>
      </c>
      <c r="J17" s="20" t="s">
        <v>237</v>
      </c>
    </row>
    <row r="18" spans="2:10" x14ac:dyDescent="0.25">
      <c r="B18" s="17">
        <v>15</v>
      </c>
      <c r="C18" s="18" t="s">
        <v>215</v>
      </c>
      <c r="D18" s="19" t="s">
        <v>221</v>
      </c>
      <c r="E18" s="19" t="s">
        <v>229</v>
      </c>
      <c r="F18" s="17">
        <f t="shared" si="0"/>
        <v>823</v>
      </c>
      <c r="G18" s="20">
        <f t="shared" si="1"/>
        <v>27.433333333333334</v>
      </c>
      <c r="H18" s="20">
        <f t="shared" si="2"/>
        <v>2.286111111111111</v>
      </c>
      <c r="I18" s="20">
        <f t="shared" si="3"/>
        <v>4.572222222222222</v>
      </c>
      <c r="J18" s="20" t="s">
        <v>236</v>
      </c>
    </row>
    <row r="20" spans="2:10" x14ac:dyDescent="0.25">
      <c r="F20" s="185" t="s">
        <v>54</v>
      </c>
      <c r="G20" s="185"/>
      <c r="H20" s="90">
        <f>+AVERAGE(H4:H18)</f>
        <v>4.3757407407407403</v>
      </c>
      <c r="I20" s="90">
        <f>+AVERAGE(I4:I18)</f>
        <v>8.7514814814814805</v>
      </c>
    </row>
    <row r="22" spans="2:10" ht="75" x14ac:dyDescent="0.25">
      <c r="C22" s="22" t="s">
        <v>55</v>
      </c>
      <c r="D22" s="22" t="s">
        <v>238</v>
      </c>
      <c r="E22" s="22" t="s">
        <v>56</v>
      </c>
      <c r="F22" s="22" t="s">
        <v>57</v>
      </c>
      <c r="G22" s="22" t="s">
        <v>58</v>
      </c>
    </row>
    <row r="23" spans="2:10" x14ac:dyDescent="0.25">
      <c r="B23" s="17" t="s">
        <v>59</v>
      </c>
      <c r="C23" s="21">
        <f>+COUNTIF(J4:J18,"SI")</f>
        <v>3</v>
      </c>
      <c r="D23" s="21">
        <v>3</v>
      </c>
      <c r="E23" s="21">
        <v>0</v>
      </c>
      <c r="F23" s="93">
        <f>+E23/C23</f>
        <v>0</v>
      </c>
      <c r="G23" s="20">
        <f>+(I12+I13+I18)/C23</f>
        <v>5.7574074074074071</v>
      </c>
    </row>
    <row r="24" spans="2:10" x14ac:dyDescent="0.25">
      <c r="B24" s="17" t="s">
        <v>60</v>
      </c>
      <c r="C24" s="17">
        <f>+COUNTIF(J4:J18,"NO")</f>
        <v>12</v>
      </c>
      <c r="D24" s="17">
        <v>4</v>
      </c>
      <c r="E24" s="17">
        <v>1</v>
      </c>
      <c r="F24" s="93">
        <f t="shared" ref="F24:F25" si="16">+E24/C24</f>
        <v>8.3333333333333329E-2</v>
      </c>
      <c r="G24" s="20">
        <f>(I17+I15+I14+I16+I11+I10+I9+I8+I7+I6+I5+I5+I4)/C24</f>
        <v>11.064351851851853</v>
      </c>
    </row>
    <row r="25" spans="2:10" x14ac:dyDescent="0.25">
      <c r="B25" s="91" t="s">
        <v>27</v>
      </c>
      <c r="C25" s="91">
        <f>+COUNT(B4:B18)</f>
        <v>15</v>
      </c>
      <c r="D25" s="95"/>
      <c r="E25" s="91">
        <f>SUM(E23:E24)</f>
        <v>1</v>
      </c>
      <c r="F25" s="94">
        <f t="shared" si="16"/>
        <v>6.6666666666666666E-2</v>
      </c>
      <c r="G25" s="92">
        <f>+I20</f>
        <v>8.7514814814814805</v>
      </c>
    </row>
    <row r="27" spans="2:10" x14ac:dyDescent="0.25">
      <c r="C27" s="139" t="s">
        <v>562</v>
      </c>
    </row>
    <row r="28" spans="2:10" x14ac:dyDescent="0.25">
      <c r="C28" s="139" t="s">
        <v>563</v>
      </c>
    </row>
    <row r="29" spans="2:10" x14ac:dyDescent="0.25">
      <c r="C29" s="139" t="s">
        <v>564</v>
      </c>
    </row>
    <row r="30" spans="2:10" x14ac:dyDescent="0.25">
      <c r="C30" s="139" t="s">
        <v>565</v>
      </c>
    </row>
    <row r="31" spans="2:10" x14ac:dyDescent="0.25">
      <c r="C31" s="139" t="s">
        <v>566</v>
      </c>
    </row>
  </sheetData>
  <mergeCells count="4">
    <mergeCell ref="F20:G20"/>
    <mergeCell ref="B1:I1"/>
    <mergeCell ref="B3:C3"/>
    <mergeCell ref="B2:M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36E18-86F9-44C7-9CF0-E2B03B5A277E}">
  <dimension ref="B1:H42"/>
  <sheetViews>
    <sheetView zoomScaleNormal="100" workbookViewId="0"/>
  </sheetViews>
  <sheetFormatPr defaultColWidth="11.42578125" defaultRowHeight="15" x14ac:dyDescent="0.25"/>
  <cols>
    <col min="1" max="1" width="8.140625" customWidth="1"/>
    <col min="2" max="2" width="14.5703125" customWidth="1"/>
    <col min="6" max="6" width="19.5703125" customWidth="1"/>
    <col min="7" max="7" width="14.42578125" customWidth="1"/>
    <col min="8" max="8" width="14.140625" customWidth="1"/>
  </cols>
  <sheetData>
    <row r="1" spans="2:8" x14ac:dyDescent="0.25">
      <c r="B1" t="s">
        <v>65</v>
      </c>
    </row>
    <row r="2" spans="2:8" ht="79.5" x14ac:dyDescent="0.25">
      <c r="B2" s="98" t="s">
        <v>66</v>
      </c>
      <c r="C2" s="98" t="s">
        <v>67</v>
      </c>
      <c r="D2" s="98" t="s">
        <v>68</v>
      </c>
      <c r="E2" s="98" t="s">
        <v>69</v>
      </c>
      <c r="F2" s="98" t="s">
        <v>70</v>
      </c>
      <c r="G2" s="98" t="s">
        <v>71</v>
      </c>
      <c r="H2" s="98" t="s">
        <v>72</v>
      </c>
    </row>
    <row r="3" spans="2:8" ht="36" x14ac:dyDescent="0.25">
      <c r="B3" s="190">
        <v>2015</v>
      </c>
      <c r="C3" s="191" t="s">
        <v>240</v>
      </c>
      <c r="D3" s="191" t="s">
        <v>185</v>
      </c>
      <c r="E3" s="191" t="s">
        <v>193</v>
      </c>
      <c r="F3" s="100" t="s">
        <v>260</v>
      </c>
      <c r="G3" s="191" t="s">
        <v>116</v>
      </c>
      <c r="H3" s="191">
        <v>7</v>
      </c>
    </row>
    <row r="4" spans="2:8" ht="36" x14ac:dyDescent="0.25">
      <c r="B4" s="190"/>
      <c r="C4" s="191"/>
      <c r="D4" s="191"/>
      <c r="E4" s="191"/>
      <c r="F4" s="100" t="s">
        <v>241</v>
      </c>
      <c r="G4" s="191"/>
      <c r="H4" s="191"/>
    </row>
    <row r="5" spans="2:8" ht="36" x14ac:dyDescent="0.25">
      <c r="B5" s="190"/>
      <c r="C5" s="191" t="s">
        <v>242</v>
      </c>
      <c r="D5" s="191" t="s">
        <v>185</v>
      </c>
      <c r="E5" s="191" t="s">
        <v>193</v>
      </c>
      <c r="F5" s="100" t="s">
        <v>260</v>
      </c>
      <c r="G5" s="191" t="s">
        <v>116</v>
      </c>
      <c r="H5" s="191">
        <v>7</v>
      </c>
    </row>
    <row r="6" spans="2:8" ht="36" x14ac:dyDescent="0.25">
      <c r="B6" s="190"/>
      <c r="C6" s="191"/>
      <c r="D6" s="191"/>
      <c r="E6" s="191"/>
      <c r="F6" s="100" t="s">
        <v>243</v>
      </c>
      <c r="G6" s="191"/>
      <c r="H6" s="191"/>
    </row>
    <row r="7" spans="2:8" x14ac:dyDescent="0.25">
      <c r="B7" s="99">
        <v>2016</v>
      </c>
      <c r="C7" s="101" t="s">
        <v>181</v>
      </c>
      <c r="D7" s="101" t="s">
        <v>181</v>
      </c>
      <c r="E7" s="101" t="s">
        <v>181</v>
      </c>
      <c r="F7" s="101" t="s">
        <v>181</v>
      </c>
      <c r="G7" s="101" t="s">
        <v>181</v>
      </c>
      <c r="H7" s="101" t="s">
        <v>181</v>
      </c>
    </row>
    <row r="8" spans="2:8" x14ac:dyDescent="0.25">
      <c r="B8" s="99">
        <v>2017</v>
      </c>
      <c r="C8" s="101" t="s">
        <v>181</v>
      </c>
      <c r="D8" s="101" t="s">
        <v>181</v>
      </c>
      <c r="E8" s="101" t="s">
        <v>181</v>
      </c>
      <c r="F8" s="101" t="s">
        <v>181</v>
      </c>
      <c r="G8" s="101" t="s">
        <v>181</v>
      </c>
      <c r="H8" s="101" t="s">
        <v>181</v>
      </c>
    </row>
    <row r="9" spans="2:8" ht="36" x14ac:dyDescent="0.25">
      <c r="B9" s="190">
        <v>2018</v>
      </c>
      <c r="C9" s="191" t="s">
        <v>244</v>
      </c>
      <c r="D9" s="191" t="s">
        <v>185</v>
      </c>
      <c r="E9" s="191" t="s">
        <v>193</v>
      </c>
      <c r="F9" s="100" t="s">
        <v>260</v>
      </c>
      <c r="G9" s="191" t="s">
        <v>116</v>
      </c>
      <c r="H9" s="191">
        <v>10</v>
      </c>
    </row>
    <row r="10" spans="2:8" x14ac:dyDescent="0.25">
      <c r="B10" s="190"/>
      <c r="C10" s="191"/>
      <c r="D10" s="191"/>
      <c r="E10" s="191"/>
      <c r="F10" s="100" t="s">
        <v>245</v>
      </c>
      <c r="G10" s="191"/>
      <c r="H10" s="191"/>
    </row>
    <row r="11" spans="2:8" ht="36" x14ac:dyDescent="0.25">
      <c r="B11" s="190"/>
      <c r="C11" s="191"/>
      <c r="D11" s="191"/>
      <c r="E11" s="191"/>
      <c r="F11" s="100" t="s">
        <v>243</v>
      </c>
      <c r="G11" s="191"/>
      <c r="H11" s="191"/>
    </row>
    <row r="12" spans="2:8" ht="36" x14ac:dyDescent="0.25">
      <c r="B12" s="190"/>
      <c r="C12" s="191" t="s">
        <v>246</v>
      </c>
      <c r="D12" s="191" t="s">
        <v>185</v>
      </c>
      <c r="E12" s="191" t="s">
        <v>193</v>
      </c>
      <c r="F12" s="100" t="s">
        <v>260</v>
      </c>
      <c r="G12" s="191" t="s">
        <v>116</v>
      </c>
      <c r="H12" s="191">
        <v>12</v>
      </c>
    </row>
    <row r="13" spans="2:8" ht="36" x14ac:dyDescent="0.25">
      <c r="B13" s="190"/>
      <c r="C13" s="191"/>
      <c r="D13" s="191"/>
      <c r="E13" s="191"/>
      <c r="F13" s="100" t="s">
        <v>241</v>
      </c>
      <c r="G13" s="191"/>
      <c r="H13" s="191"/>
    </row>
    <row r="14" spans="2:8" ht="24" x14ac:dyDescent="0.25">
      <c r="B14" s="190"/>
      <c r="C14" s="191"/>
      <c r="D14" s="191"/>
      <c r="E14" s="191"/>
      <c r="F14" s="100" t="s">
        <v>261</v>
      </c>
      <c r="G14" s="191"/>
      <c r="H14" s="191"/>
    </row>
    <row r="15" spans="2:8" ht="24" x14ac:dyDescent="0.25">
      <c r="B15" s="190"/>
      <c r="C15" s="191"/>
      <c r="D15" s="191"/>
      <c r="E15" s="191"/>
      <c r="F15" s="100" t="s">
        <v>262</v>
      </c>
      <c r="G15" s="191"/>
      <c r="H15" s="191"/>
    </row>
    <row r="16" spans="2:8" ht="36" x14ac:dyDescent="0.25">
      <c r="B16" s="190">
        <v>2019</v>
      </c>
      <c r="C16" s="191" t="s">
        <v>251</v>
      </c>
      <c r="D16" s="191" t="s">
        <v>185</v>
      </c>
      <c r="E16" s="191" t="s">
        <v>193</v>
      </c>
      <c r="F16" s="100" t="s">
        <v>241</v>
      </c>
      <c r="G16" s="191" t="s">
        <v>116</v>
      </c>
      <c r="H16" s="191">
        <v>5</v>
      </c>
    </row>
    <row r="17" spans="2:8" ht="24" x14ac:dyDescent="0.25">
      <c r="B17" s="190"/>
      <c r="C17" s="191"/>
      <c r="D17" s="191"/>
      <c r="E17" s="191"/>
      <c r="F17" s="100" t="s">
        <v>262</v>
      </c>
      <c r="G17" s="191"/>
      <c r="H17" s="191"/>
    </row>
    <row r="18" spans="2:8" ht="36" x14ac:dyDescent="0.25">
      <c r="B18" s="190"/>
      <c r="C18" s="191" t="s">
        <v>252</v>
      </c>
      <c r="D18" s="191" t="s">
        <v>185</v>
      </c>
      <c r="E18" s="191" t="s">
        <v>193</v>
      </c>
      <c r="F18" s="100" t="s">
        <v>241</v>
      </c>
      <c r="G18" s="191" t="s">
        <v>116</v>
      </c>
      <c r="H18" s="191">
        <v>10</v>
      </c>
    </row>
    <row r="19" spans="2:8" ht="36" x14ac:dyDescent="0.25">
      <c r="B19" s="190"/>
      <c r="C19" s="191"/>
      <c r="D19" s="191"/>
      <c r="E19" s="191"/>
      <c r="F19" s="100" t="s">
        <v>263</v>
      </c>
      <c r="G19" s="191"/>
      <c r="H19" s="191"/>
    </row>
    <row r="20" spans="2:8" ht="36" x14ac:dyDescent="0.25">
      <c r="B20" s="190"/>
      <c r="C20" s="191"/>
      <c r="D20" s="191"/>
      <c r="E20" s="191"/>
      <c r="F20" s="100" t="s">
        <v>260</v>
      </c>
      <c r="G20" s="191"/>
      <c r="H20" s="191"/>
    </row>
    <row r="21" spans="2:8" x14ac:dyDescent="0.25">
      <c r="B21" s="190"/>
      <c r="C21" s="191" t="s">
        <v>253</v>
      </c>
      <c r="D21" s="191" t="s">
        <v>185</v>
      </c>
      <c r="E21" s="191" t="s">
        <v>193</v>
      </c>
      <c r="F21" s="100" t="s">
        <v>254</v>
      </c>
      <c r="G21" s="191" t="s">
        <v>116</v>
      </c>
      <c r="H21" s="191">
        <v>11</v>
      </c>
    </row>
    <row r="22" spans="2:8" x14ac:dyDescent="0.25">
      <c r="B22" s="190"/>
      <c r="C22" s="191"/>
      <c r="D22" s="191"/>
      <c r="E22" s="191"/>
      <c r="F22" s="100" t="s">
        <v>255</v>
      </c>
      <c r="G22" s="191"/>
      <c r="H22" s="191"/>
    </row>
    <row r="23" spans="2:8" x14ac:dyDescent="0.25">
      <c r="B23" s="190"/>
      <c r="C23" s="191"/>
      <c r="D23" s="191"/>
      <c r="E23" s="191"/>
      <c r="F23" s="100" t="s">
        <v>247</v>
      </c>
      <c r="G23" s="191"/>
      <c r="H23" s="191"/>
    </row>
    <row r="24" spans="2:8" ht="24" x14ac:dyDescent="0.25">
      <c r="B24" s="190"/>
      <c r="C24" s="191"/>
      <c r="D24" s="191"/>
      <c r="E24" s="191"/>
      <c r="F24" s="100" t="s">
        <v>248</v>
      </c>
      <c r="G24" s="191"/>
      <c r="H24" s="191"/>
    </row>
    <row r="25" spans="2:8" ht="36" x14ac:dyDescent="0.25">
      <c r="B25" s="190"/>
      <c r="C25" s="191"/>
      <c r="D25" s="191"/>
      <c r="E25" s="191"/>
      <c r="F25" s="100" t="s">
        <v>241</v>
      </c>
      <c r="G25" s="191"/>
      <c r="H25" s="191"/>
    </row>
    <row r="26" spans="2:8" ht="24" x14ac:dyDescent="0.25">
      <c r="B26" s="190"/>
      <c r="C26" s="191"/>
      <c r="D26" s="191"/>
      <c r="E26" s="191"/>
      <c r="F26" s="100" t="s">
        <v>262</v>
      </c>
      <c r="G26" s="191"/>
      <c r="H26" s="191"/>
    </row>
    <row r="27" spans="2:8" ht="36" x14ac:dyDescent="0.25">
      <c r="B27" s="190"/>
      <c r="C27" s="191" t="s">
        <v>256</v>
      </c>
      <c r="D27" s="191" t="s">
        <v>185</v>
      </c>
      <c r="E27" s="191" t="s">
        <v>193</v>
      </c>
      <c r="F27" s="100" t="s">
        <v>241</v>
      </c>
      <c r="G27" s="191" t="s">
        <v>116</v>
      </c>
      <c r="H27" s="191">
        <v>5</v>
      </c>
    </row>
    <row r="28" spans="2:8" x14ac:dyDescent="0.25">
      <c r="B28" s="190"/>
      <c r="C28" s="191"/>
      <c r="D28" s="191"/>
      <c r="E28" s="191"/>
      <c r="F28" s="100" t="s">
        <v>249</v>
      </c>
      <c r="G28" s="191"/>
      <c r="H28" s="191"/>
    </row>
    <row r="29" spans="2:8" x14ac:dyDescent="0.25">
      <c r="B29" s="190"/>
      <c r="C29" s="191"/>
      <c r="D29" s="191"/>
      <c r="E29" s="191"/>
      <c r="F29" s="100" t="s">
        <v>250</v>
      </c>
      <c r="G29" s="191"/>
      <c r="H29" s="191"/>
    </row>
    <row r="30" spans="2:8" x14ac:dyDescent="0.25">
      <c r="B30" s="99">
        <v>2020</v>
      </c>
      <c r="C30" s="101" t="s">
        <v>181</v>
      </c>
      <c r="D30" s="101" t="s">
        <v>181</v>
      </c>
      <c r="E30" s="101" t="s">
        <v>181</v>
      </c>
      <c r="F30" s="101" t="s">
        <v>181</v>
      </c>
      <c r="G30" s="101" t="s">
        <v>181</v>
      </c>
      <c r="H30" s="101" t="s">
        <v>181</v>
      </c>
    </row>
    <row r="31" spans="2:8" x14ac:dyDescent="0.25">
      <c r="B31" s="99">
        <v>2021</v>
      </c>
      <c r="C31" s="101" t="s">
        <v>181</v>
      </c>
      <c r="D31" s="101" t="s">
        <v>181</v>
      </c>
      <c r="E31" s="101" t="s">
        <v>181</v>
      </c>
      <c r="F31" s="101" t="s">
        <v>181</v>
      </c>
      <c r="G31" s="101" t="s">
        <v>181</v>
      </c>
      <c r="H31" s="101" t="s">
        <v>181</v>
      </c>
    </row>
    <row r="32" spans="2:8" ht="24" x14ac:dyDescent="0.25">
      <c r="B32" s="190">
        <v>2022</v>
      </c>
      <c r="C32" s="191" t="s">
        <v>257</v>
      </c>
      <c r="D32" s="191" t="s">
        <v>185</v>
      </c>
      <c r="E32" s="191" t="s">
        <v>193</v>
      </c>
      <c r="F32" s="100" t="s">
        <v>265</v>
      </c>
      <c r="G32" s="191" t="s">
        <v>116</v>
      </c>
      <c r="H32" s="191">
        <v>6</v>
      </c>
    </row>
    <row r="33" spans="2:8" ht="36" x14ac:dyDescent="0.25">
      <c r="B33" s="190"/>
      <c r="C33" s="191"/>
      <c r="D33" s="191"/>
      <c r="E33" s="191"/>
      <c r="F33" s="100" t="s">
        <v>264</v>
      </c>
      <c r="G33" s="191"/>
      <c r="H33" s="191"/>
    </row>
    <row r="34" spans="2:8" x14ac:dyDescent="0.25">
      <c r="B34" s="190"/>
      <c r="C34" s="191" t="s">
        <v>258</v>
      </c>
      <c r="D34" s="191" t="s">
        <v>185</v>
      </c>
      <c r="E34" s="191" t="s">
        <v>193</v>
      </c>
      <c r="F34" s="100" t="s">
        <v>245</v>
      </c>
      <c r="G34" s="191" t="s">
        <v>116</v>
      </c>
      <c r="H34" s="191">
        <v>9</v>
      </c>
    </row>
    <row r="35" spans="2:8" ht="24" x14ac:dyDescent="0.25">
      <c r="B35" s="190"/>
      <c r="C35" s="191"/>
      <c r="D35" s="191"/>
      <c r="E35" s="191"/>
      <c r="F35" s="100" t="s">
        <v>265</v>
      </c>
      <c r="G35" s="191"/>
      <c r="H35" s="191"/>
    </row>
    <row r="36" spans="2:8" ht="36" x14ac:dyDescent="0.25">
      <c r="B36" s="190"/>
      <c r="C36" s="191"/>
      <c r="D36" s="191"/>
      <c r="E36" s="191"/>
      <c r="F36" s="100" t="s">
        <v>266</v>
      </c>
      <c r="G36" s="191"/>
      <c r="H36" s="191"/>
    </row>
    <row r="37" spans="2:8" x14ac:dyDescent="0.25">
      <c r="B37" s="192">
        <v>2023</v>
      </c>
      <c r="C37" s="195" t="s">
        <v>259</v>
      </c>
      <c r="D37" s="191" t="s">
        <v>185</v>
      </c>
      <c r="E37" s="191" t="s">
        <v>193</v>
      </c>
      <c r="F37" s="100" t="s">
        <v>245</v>
      </c>
      <c r="G37" s="191" t="s">
        <v>116</v>
      </c>
      <c r="H37" s="191">
        <v>9</v>
      </c>
    </row>
    <row r="38" spans="2:8" ht="24" x14ac:dyDescent="0.25">
      <c r="B38" s="193"/>
      <c r="C38" s="195"/>
      <c r="D38" s="191"/>
      <c r="E38" s="191"/>
      <c r="F38" s="100" t="s">
        <v>265</v>
      </c>
      <c r="G38" s="191"/>
      <c r="H38" s="191"/>
    </row>
    <row r="39" spans="2:8" ht="36" x14ac:dyDescent="0.25">
      <c r="B39" s="194"/>
      <c r="C39" s="195"/>
      <c r="D39" s="191"/>
      <c r="E39" s="191"/>
      <c r="F39" s="100" t="s">
        <v>267</v>
      </c>
      <c r="G39" s="191"/>
      <c r="H39" s="191"/>
    </row>
    <row r="40" spans="2:8" x14ac:dyDescent="0.25">
      <c r="B40" s="99" t="s">
        <v>576</v>
      </c>
      <c r="C40" s="101" t="s">
        <v>181</v>
      </c>
      <c r="D40" s="101" t="s">
        <v>181</v>
      </c>
      <c r="E40" s="101" t="s">
        <v>181</v>
      </c>
      <c r="F40" s="101" t="s">
        <v>181</v>
      </c>
      <c r="G40" s="101" t="s">
        <v>181</v>
      </c>
      <c r="H40" s="101" t="s">
        <v>181</v>
      </c>
    </row>
    <row r="41" spans="2:8" ht="15" customHeight="1" x14ac:dyDescent="0.25">
      <c r="B41" t="s">
        <v>73</v>
      </c>
      <c r="C41" s="140"/>
      <c r="D41" s="141"/>
      <c r="E41" s="141"/>
      <c r="F41" s="141"/>
      <c r="G41" s="141"/>
      <c r="H41" s="141"/>
    </row>
    <row r="42" spans="2:8" x14ac:dyDescent="0.25">
      <c r="B42" t="s">
        <v>577</v>
      </c>
      <c r="C42" s="140"/>
      <c r="D42" s="141"/>
      <c r="E42" s="141"/>
      <c r="F42" s="141"/>
      <c r="G42" s="141"/>
      <c r="H42" s="141"/>
    </row>
  </sheetData>
  <mergeCells count="60">
    <mergeCell ref="H37:H39"/>
    <mergeCell ref="B37:B39"/>
    <mergeCell ref="C37:C39"/>
    <mergeCell ref="D37:D39"/>
    <mergeCell ref="E37:E39"/>
    <mergeCell ref="G37:G39"/>
    <mergeCell ref="H32:H33"/>
    <mergeCell ref="C34:C36"/>
    <mergeCell ref="D34:D36"/>
    <mergeCell ref="E34:E36"/>
    <mergeCell ref="G34:G36"/>
    <mergeCell ref="H34:H36"/>
    <mergeCell ref="B32:B36"/>
    <mergeCell ref="C32:C33"/>
    <mergeCell ref="D32:D33"/>
    <mergeCell ref="E32:E33"/>
    <mergeCell ref="G32:G33"/>
    <mergeCell ref="H21:H26"/>
    <mergeCell ref="C27:C29"/>
    <mergeCell ref="D27:D29"/>
    <mergeCell ref="E27:E29"/>
    <mergeCell ref="G27:G29"/>
    <mergeCell ref="H27:H29"/>
    <mergeCell ref="H16:H17"/>
    <mergeCell ref="C18:C20"/>
    <mergeCell ref="D18:D20"/>
    <mergeCell ref="E18:E20"/>
    <mergeCell ref="G18:G20"/>
    <mergeCell ref="H18:H20"/>
    <mergeCell ref="B16:B29"/>
    <mergeCell ref="C16:C17"/>
    <mergeCell ref="D16:D17"/>
    <mergeCell ref="E16:E17"/>
    <mergeCell ref="G16:G17"/>
    <mergeCell ref="C21:C26"/>
    <mergeCell ref="D21:D26"/>
    <mergeCell ref="E21:E26"/>
    <mergeCell ref="G21:G26"/>
    <mergeCell ref="H9:H11"/>
    <mergeCell ref="C12:C15"/>
    <mergeCell ref="D12:D15"/>
    <mergeCell ref="E12:E15"/>
    <mergeCell ref="G12:G15"/>
    <mergeCell ref="H12:H15"/>
    <mergeCell ref="B9:B15"/>
    <mergeCell ref="C9:C11"/>
    <mergeCell ref="D9:D11"/>
    <mergeCell ref="E9:E11"/>
    <mergeCell ref="G9:G11"/>
    <mergeCell ref="H3:H4"/>
    <mergeCell ref="C5:C6"/>
    <mergeCell ref="D5:D6"/>
    <mergeCell ref="E5:E6"/>
    <mergeCell ref="G5:G6"/>
    <mergeCell ref="H5:H6"/>
    <mergeCell ref="B3:B6"/>
    <mergeCell ref="C3:C4"/>
    <mergeCell ref="D3:D4"/>
    <mergeCell ref="E3:E4"/>
    <mergeCell ref="G3: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3ADC-A632-47F2-A12E-66AF2E71111E}">
  <dimension ref="B1:I19"/>
  <sheetViews>
    <sheetView zoomScaleNormal="100" workbookViewId="0">
      <selection activeCell="A2" sqref="A2"/>
    </sheetView>
  </sheetViews>
  <sheetFormatPr defaultColWidth="11.42578125" defaultRowHeight="15" x14ac:dyDescent="0.25"/>
  <cols>
    <col min="1" max="1" width="6.140625" customWidth="1"/>
    <col min="2" max="2" width="7.85546875" customWidth="1"/>
    <col min="3" max="3" width="13.140625" customWidth="1"/>
    <col min="4" max="4" width="15.28515625" customWidth="1"/>
    <col min="5" max="5" width="12.5703125" customWidth="1"/>
    <col min="6" max="6" width="17.42578125" customWidth="1"/>
    <col min="7" max="7" width="12.28515625" customWidth="1"/>
    <col min="8" max="8" width="13.42578125" customWidth="1"/>
    <col min="9" max="9" width="20.140625" customWidth="1"/>
  </cols>
  <sheetData>
    <row r="1" spans="2:9" x14ac:dyDescent="0.25">
      <c r="B1" s="196" t="s">
        <v>302</v>
      </c>
      <c r="C1" s="196"/>
      <c r="D1" s="196"/>
      <c r="E1" s="196"/>
      <c r="F1" s="196"/>
      <c r="G1" s="196"/>
      <c r="H1" s="196"/>
      <c r="I1" s="196"/>
    </row>
    <row r="2" spans="2:9" ht="60" customHeight="1" x14ac:dyDescent="0.25">
      <c r="B2" s="197" t="s">
        <v>66</v>
      </c>
      <c r="C2" s="197" t="s">
        <v>74</v>
      </c>
      <c r="D2" s="197" t="s">
        <v>75</v>
      </c>
      <c r="E2" s="197" t="s">
        <v>76</v>
      </c>
      <c r="F2" s="197" t="s">
        <v>268</v>
      </c>
      <c r="G2" s="197" t="s">
        <v>301</v>
      </c>
      <c r="H2" s="197" t="s">
        <v>77</v>
      </c>
      <c r="I2" s="197" t="s">
        <v>78</v>
      </c>
    </row>
    <row r="3" spans="2:9" x14ac:dyDescent="0.25">
      <c r="B3" s="197"/>
      <c r="C3" s="197"/>
      <c r="D3" s="197"/>
      <c r="E3" s="197"/>
      <c r="F3" s="197"/>
      <c r="G3" s="197"/>
      <c r="H3" s="197"/>
      <c r="I3" s="197"/>
    </row>
    <row r="4" spans="2:9" ht="84" x14ac:dyDescent="0.25">
      <c r="B4" s="190">
        <v>2019</v>
      </c>
      <c r="C4" s="100" t="s">
        <v>269</v>
      </c>
      <c r="D4" s="100" t="s">
        <v>270</v>
      </c>
      <c r="E4" s="101" t="s">
        <v>181</v>
      </c>
      <c r="F4" s="100" t="s">
        <v>271</v>
      </c>
      <c r="G4" s="142" t="s">
        <v>272</v>
      </c>
      <c r="H4" s="100">
        <v>0</v>
      </c>
      <c r="I4" s="100" t="s">
        <v>304</v>
      </c>
    </row>
    <row r="5" spans="2:9" ht="120" x14ac:dyDescent="0.25">
      <c r="B5" s="190"/>
      <c r="C5" s="102" t="s">
        <v>273</v>
      </c>
      <c r="D5" s="100" t="s">
        <v>274</v>
      </c>
      <c r="E5" s="100" t="s">
        <v>275</v>
      </c>
      <c r="F5" s="100" t="s">
        <v>276</v>
      </c>
      <c r="G5" s="142" t="s">
        <v>280</v>
      </c>
      <c r="H5" s="100">
        <v>0</v>
      </c>
      <c r="I5" s="100" t="s">
        <v>303</v>
      </c>
    </row>
    <row r="6" spans="2:9" ht="71.099999999999994" customHeight="1" x14ac:dyDescent="0.25">
      <c r="B6" s="190"/>
      <c r="C6" s="102" t="s">
        <v>277</v>
      </c>
      <c r="D6" s="100" t="s">
        <v>278</v>
      </c>
      <c r="E6" s="100" t="s">
        <v>270</v>
      </c>
      <c r="F6" s="100" t="s">
        <v>279</v>
      </c>
      <c r="G6" s="142" t="s">
        <v>280</v>
      </c>
      <c r="H6" s="100" t="s">
        <v>305</v>
      </c>
      <c r="I6" s="100" t="s">
        <v>307</v>
      </c>
    </row>
    <row r="7" spans="2:9" ht="60.95" customHeight="1" x14ac:dyDescent="0.25">
      <c r="B7" s="190">
        <v>2020</v>
      </c>
      <c r="C7" s="102" t="s">
        <v>281</v>
      </c>
      <c r="D7" s="100" t="s">
        <v>270</v>
      </c>
      <c r="E7" s="100" t="s">
        <v>282</v>
      </c>
      <c r="F7" s="100" t="s">
        <v>283</v>
      </c>
      <c r="G7" s="142" t="s">
        <v>272</v>
      </c>
      <c r="H7" s="100" t="s">
        <v>306</v>
      </c>
      <c r="I7" s="100" t="s">
        <v>307</v>
      </c>
    </row>
    <row r="8" spans="2:9" ht="93.75" customHeight="1" x14ac:dyDescent="0.25">
      <c r="B8" s="190"/>
      <c r="C8" s="102" t="s">
        <v>568</v>
      </c>
      <c r="D8" s="100" t="s">
        <v>274</v>
      </c>
      <c r="E8" s="100" t="s">
        <v>181</v>
      </c>
      <c r="F8" s="100" t="s">
        <v>569</v>
      </c>
      <c r="G8" s="142" t="s">
        <v>280</v>
      </c>
      <c r="H8" s="100">
        <v>0</v>
      </c>
      <c r="I8" s="100" t="s">
        <v>181</v>
      </c>
    </row>
    <row r="9" spans="2:9" ht="84" x14ac:dyDescent="0.25">
      <c r="B9" s="190"/>
      <c r="C9" s="102" t="s">
        <v>285</v>
      </c>
      <c r="D9" s="100" t="s">
        <v>286</v>
      </c>
      <c r="E9" s="101" t="s">
        <v>181</v>
      </c>
      <c r="F9" s="100" t="s">
        <v>287</v>
      </c>
      <c r="G9" s="142" t="s">
        <v>280</v>
      </c>
      <c r="H9" s="100" t="s">
        <v>288</v>
      </c>
      <c r="I9" s="100" t="s">
        <v>308</v>
      </c>
    </row>
    <row r="10" spans="2:9" ht="96" customHeight="1" x14ac:dyDescent="0.25">
      <c r="B10" s="190">
        <v>2022</v>
      </c>
      <c r="C10" s="102" t="s">
        <v>291</v>
      </c>
      <c r="D10" s="100" t="s">
        <v>290</v>
      </c>
      <c r="E10" s="101" t="s">
        <v>181</v>
      </c>
      <c r="F10" s="100" t="s">
        <v>292</v>
      </c>
      <c r="G10" s="142" t="s">
        <v>272</v>
      </c>
      <c r="H10" s="100">
        <v>0</v>
      </c>
      <c r="I10" s="100" t="s">
        <v>309</v>
      </c>
    </row>
    <row r="11" spans="2:9" ht="96" x14ac:dyDescent="0.25">
      <c r="B11" s="190"/>
      <c r="C11" s="102" t="s">
        <v>293</v>
      </c>
      <c r="D11" s="100" t="s">
        <v>286</v>
      </c>
      <c r="E11" s="101" t="s">
        <v>181</v>
      </c>
      <c r="F11" s="100" t="s">
        <v>294</v>
      </c>
      <c r="G11" s="142" t="s">
        <v>272</v>
      </c>
      <c r="H11" s="100">
        <v>0</v>
      </c>
      <c r="I11" s="100" t="s">
        <v>310</v>
      </c>
    </row>
    <row r="12" spans="2:9" ht="72" x14ac:dyDescent="0.25">
      <c r="B12" s="190"/>
      <c r="C12" s="102" t="s">
        <v>296</v>
      </c>
      <c r="D12" s="100" t="s">
        <v>297</v>
      </c>
      <c r="E12" s="101" t="s">
        <v>181</v>
      </c>
      <c r="F12" s="100" t="s">
        <v>298</v>
      </c>
      <c r="G12" s="142" t="s">
        <v>280</v>
      </c>
      <c r="H12" s="100">
        <v>0</v>
      </c>
      <c r="I12" s="100" t="s">
        <v>181</v>
      </c>
    </row>
    <row r="13" spans="2:9" ht="113.25" customHeight="1" x14ac:dyDescent="0.25">
      <c r="B13" s="190"/>
      <c r="C13" s="102" t="s">
        <v>567</v>
      </c>
      <c r="D13" s="100" t="s">
        <v>295</v>
      </c>
      <c r="E13" s="101" t="s">
        <v>181</v>
      </c>
      <c r="F13" s="100" t="s">
        <v>570</v>
      </c>
      <c r="G13" s="142" t="s">
        <v>272</v>
      </c>
      <c r="H13" s="100">
        <v>0</v>
      </c>
      <c r="I13" s="100" t="s">
        <v>571</v>
      </c>
    </row>
    <row r="14" spans="2:9" ht="72" x14ac:dyDescent="0.25">
      <c r="B14" s="190"/>
      <c r="C14" s="102" t="s">
        <v>299</v>
      </c>
      <c r="D14" s="100" t="s">
        <v>290</v>
      </c>
      <c r="E14" s="101" t="s">
        <v>181</v>
      </c>
      <c r="F14" s="100" t="s">
        <v>292</v>
      </c>
      <c r="G14" s="142" t="s">
        <v>587</v>
      </c>
      <c r="H14" s="100">
        <v>0</v>
      </c>
      <c r="I14" s="100" t="s">
        <v>311</v>
      </c>
    </row>
    <row r="15" spans="2:9" ht="72" x14ac:dyDescent="0.25">
      <c r="B15" s="99">
        <v>2023</v>
      </c>
      <c r="C15" s="102" t="s">
        <v>259</v>
      </c>
      <c r="D15" s="100" t="s">
        <v>290</v>
      </c>
      <c r="E15" s="100" t="s">
        <v>572</v>
      </c>
      <c r="F15" s="100" t="s">
        <v>573</v>
      </c>
      <c r="G15" s="100" t="s">
        <v>280</v>
      </c>
      <c r="H15" s="100">
        <v>0</v>
      </c>
      <c r="I15" s="100" t="s">
        <v>311</v>
      </c>
    </row>
    <row r="16" spans="2:9" ht="15" customHeight="1" x14ac:dyDescent="0.25">
      <c r="B16" s="97" t="s">
        <v>300</v>
      </c>
    </row>
    <row r="17" spans="2:2" ht="15" customHeight="1" x14ac:dyDescent="0.25">
      <c r="B17" s="143" t="s">
        <v>79</v>
      </c>
    </row>
    <row r="18" spans="2:2" ht="15" customHeight="1" x14ac:dyDescent="0.25">
      <c r="B18" t="s">
        <v>80</v>
      </c>
    </row>
    <row r="19" spans="2:2" x14ac:dyDescent="0.25">
      <c r="B19" t="s">
        <v>81</v>
      </c>
    </row>
  </sheetData>
  <mergeCells count="12">
    <mergeCell ref="B10:B14"/>
    <mergeCell ref="B7:B9"/>
    <mergeCell ref="B4:B6"/>
    <mergeCell ref="B1:I1"/>
    <mergeCell ref="I2:I3"/>
    <mergeCell ref="B2:B3"/>
    <mergeCell ref="C2:C3"/>
    <mergeCell ref="D2:D3"/>
    <mergeCell ref="F2:F3"/>
    <mergeCell ref="G2:G3"/>
    <mergeCell ref="H2:H3"/>
    <mergeCell ref="E2: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4D1A2-73CA-4F25-9C7D-A31EC073DE75}">
  <dimension ref="A2:J32"/>
  <sheetViews>
    <sheetView workbookViewId="0"/>
  </sheetViews>
  <sheetFormatPr defaultColWidth="11.42578125" defaultRowHeight="15" x14ac:dyDescent="0.25"/>
  <cols>
    <col min="1" max="1" width="10.28515625" customWidth="1"/>
    <col min="2" max="2" width="54.28515625" customWidth="1"/>
    <col min="3" max="3" width="143.5703125" customWidth="1"/>
    <col min="4" max="4" width="37.42578125" customWidth="1"/>
    <col min="6" max="7" width="24.5703125" bestFit="1" customWidth="1"/>
  </cols>
  <sheetData>
    <row r="2" spans="1:10" x14ac:dyDescent="0.25">
      <c r="B2" s="198" t="s">
        <v>82</v>
      </c>
      <c r="C2" s="198"/>
      <c r="D2" s="198"/>
      <c r="E2" s="198"/>
      <c r="F2" s="198"/>
      <c r="G2" s="198"/>
      <c r="H2" s="198"/>
      <c r="I2" s="198"/>
      <c r="J2" s="198"/>
    </row>
    <row r="3" spans="1:10" x14ac:dyDescent="0.25">
      <c r="B3" s="48" t="s">
        <v>83</v>
      </c>
      <c r="C3" s="48" t="s">
        <v>84</v>
      </c>
      <c r="D3" s="48" t="s">
        <v>32</v>
      </c>
    </row>
    <row r="4" spans="1:10" ht="30.75" customHeight="1" x14ac:dyDescent="0.25">
      <c r="A4" s="106">
        <v>1</v>
      </c>
      <c r="B4" s="60" t="s">
        <v>594</v>
      </c>
      <c r="C4" s="61">
        <v>3</v>
      </c>
      <c r="D4" s="107">
        <f>+C4/$C$12</f>
        <v>0.21428571428571427</v>
      </c>
    </row>
    <row r="5" spans="1:10" ht="18" customHeight="1" x14ac:dyDescent="0.25">
      <c r="A5" s="106">
        <v>2</v>
      </c>
      <c r="B5" s="60" t="s">
        <v>595</v>
      </c>
      <c r="C5" s="61">
        <v>2</v>
      </c>
      <c r="D5" s="107">
        <f>+C5/$C$12</f>
        <v>0.14285714285714285</v>
      </c>
    </row>
    <row r="6" spans="1:10" ht="19.5" customHeight="1" x14ac:dyDescent="0.25">
      <c r="A6" s="106">
        <v>3</v>
      </c>
      <c r="B6" s="60" t="s">
        <v>596</v>
      </c>
      <c r="C6" s="61">
        <v>1</v>
      </c>
      <c r="D6" s="107">
        <f>+C6/$C$12</f>
        <v>7.1428571428571425E-2</v>
      </c>
    </row>
    <row r="7" spans="1:10" x14ac:dyDescent="0.25">
      <c r="A7" s="106">
        <v>4</v>
      </c>
      <c r="B7" s="60" t="s">
        <v>597</v>
      </c>
      <c r="C7" s="61">
        <v>1</v>
      </c>
      <c r="D7" s="107">
        <f>+C7/$C$12</f>
        <v>7.1428571428571425E-2</v>
      </c>
    </row>
    <row r="8" spans="1:10" x14ac:dyDescent="0.25">
      <c r="A8" s="106">
        <v>5</v>
      </c>
      <c r="B8" s="60" t="s">
        <v>599</v>
      </c>
      <c r="C8" s="61">
        <v>7</v>
      </c>
      <c r="D8" s="107">
        <f>+C8/$C$12</f>
        <v>0.5</v>
      </c>
    </row>
    <row r="9" spans="1:10" x14ac:dyDescent="0.25">
      <c r="A9" s="106">
        <v>6</v>
      </c>
      <c r="B9" s="60" t="s">
        <v>598</v>
      </c>
      <c r="C9" s="61">
        <v>0</v>
      </c>
      <c r="D9" s="107">
        <f>+C9/$C$12</f>
        <v>0</v>
      </c>
    </row>
    <row r="10" spans="1:10" ht="29.25" customHeight="1" x14ac:dyDescent="0.25">
      <c r="A10" s="106">
        <v>7</v>
      </c>
      <c r="B10" s="60" t="s">
        <v>85</v>
      </c>
      <c r="C10" s="61">
        <v>0</v>
      </c>
      <c r="D10" s="107">
        <f>+C10/$C$12</f>
        <v>0</v>
      </c>
    </row>
    <row r="11" spans="1:10" x14ac:dyDescent="0.25">
      <c r="B11" s="60" t="s">
        <v>86</v>
      </c>
      <c r="C11" s="61">
        <v>0</v>
      </c>
      <c r="D11" s="107">
        <f>+C11/$C$12</f>
        <v>0</v>
      </c>
    </row>
    <row r="12" spans="1:10" x14ac:dyDescent="0.25">
      <c r="B12" s="51" t="s">
        <v>37</v>
      </c>
      <c r="C12" s="48">
        <f>SUM(C4:C11)</f>
        <v>14</v>
      </c>
      <c r="D12" s="108">
        <f>SUM(D4:D11)</f>
        <v>0.99999999999999989</v>
      </c>
    </row>
    <row r="13" spans="1:10" x14ac:dyDescent="0.25">
      <c r="B13" s="199" t="s">
        <v>87</v>
      </c>
      <c r="C13" s="199"/>
      <c r="D13" s="199"/>
    </row>
    <row r="16" spans="1:10" x14ac:dyDescent="0.25">
      <c r="A16" s="105"/>
    </row>
    <row r="17" spans="1:4" x14ac:dyDescent="0.25">
      <c r="A17" s="104" t="s">
        <v>314</v>
      </c>
      <c r="B17" s="104" t="s">
        <v>122</v>
      </c>
      <c r="C17" s="104" t="s">
        <v>315</v>
      </c>
      <c r="D17" s="104" t="s">
        <v>83</v>
      </c>
    </row>
    <row r="18" spans="1:4" x14ac:dyDescent="0.25">
      <c r="A18">
        <v>2020</v>
      </c>
      <c r="B18" t="s">
        <v>206</v>
      </c>
      <c r="C18" t="s">
        <v>316</v>
      </c>
      <c r="D18" s="106">
        <v>5</v>
      </c>
    </row>
    <row r="19" spans="1:4" x14ac:dyDescent="0.25">
      <c r="B19" t="s">
        <v>208</v>
      </c>
      <c r="C19" t="s">
        <v>317</v>
      </c>
      <c r="D19" s="106">
        <v>5</v>
      </c>
    </row>
    <row r="20" spans="1:4" x14ac:dyDescent="0.25">
      <c r="B20" t="s">
        <v>215</v>
      </c>
      <c r="C20" t="s">
        <v>318</v>
      </c>
      <c r="D20" s="106">
        <v>2</v>
      </c>
    </row>
    <row r="21" spans="1:4" x14ac:dyDescent="0.25">
      <c r="A21">
        <v>2021</v>
      </c>
      <c r="B21" t="s">
        <v>205</v>
      </c>
      <c r="C21" t="s">
        <v>319</v>
      </c>
      <c r="D21" s="106">
        <v>3</v>
      </c>
    </row>
    <row r="22" spans="1:4" x14ac:dyDescent="0.25">
      <c r="B22" t="s">
        <v>207</v>
      </c>
      <c r="C22" t="s">
        <v>320</v>
      </c>
      <c r="D22" s="106">
        <v>5</v>
      </c>
    </row>
    <row r="23" spans="1:4" x14ac:dyDescent="0.25">
      <c r="B23" t="s">
        <v>209</v>
      </c>
      <c r="C23" t="s">
        <v>321</v>
      </c>
      <c r="D23" s="106">
        <v>5</v>
      </c>
    </row>
    <row r="24" spans="1:4" x14ac:dyDescent="0.25">
      <c r="B24" t="s">
        <v>211</v>
      </c>
      <c r="C24" t="s">
        <v>322</v>
      </c>
      <c r="D24" s="106">
        <v>5</v>
      </c>
    </row>
    <row r="25" spans="1:4" x14ac:dyDescent="0.25">
      <c r="B25" t="s">
        <v>214</v>
      </c>
      <c r="C25" t="s">
        <v>593</v>
      </c>
      <c r="D25" s="106">
        <v>1</v>
      </c>
    </row>
    <row r="26" spans="1:4" x14ac:dyDescent="0.25">
      <c r="A26">
        <v>2022</v>
      </c>
      <c r="B26" t="s">
        <v>203</v>
      </c>
      <c r="C26" t="s">
        <v>323</v>
      </c>
      <c r="D26" s="106">
        <v>2</v>
      </c>
    </row>
    <row r="27" spans="1:4" x14ac:dyDescent="0.25">
      <c r="B27" t="s">
        <v>204</v>
      </c>
      <c r="C27" t="s">
        <v>324</v>
      </c>
      <c r="D27" s="106">
        <v>5</v>
      </c>
    </row>
    <row r="28" spans="1:4" x14ac:dyDescent="0.25">
      <c r="B28" t="s">
        <v>210</v>
      </c>
      <c r="C28" t="s">
        <v>329</v>
      </c>
      <c r="D28" s="106">
        <v>4</v>
      </c>
    </row>
    <row r="29" spans="1:4" x14ac:dyDescent="0.25">
      <c r="B29" t="s">
        <v>212</v>
      </c>
      <c r="C29" t="s">
        <v>325</v>
      </c>
      <c r="D29" s="106">
        <v>5</v>
      </c>
    </row>
    <row r="30" spans="1:4" x14ac:dyDescent="0.25">
      <c r="B30" t="s">
        <v>213</v>
      </c>
      <c r="C30" t="s">
        <v>326</v>
      </c>
      <c r="D30" s="106">
        <v>1</v>
      </c>
    </row>
    <row r="31" spans="1:4" x14ac:dyDescent="0.25">
      <c r="A31">
        <v>2023</v>
      </c>
      <c r="B31" t="s">
        <v>289</v>
      </c>
      <c r="C31" s="64" t="s">
        <v>328</v>
      </c>
      <c r="D31" s="106">
        <v>1</v>
      </c>
    </row>
    <row r="32" spans="1:4" x14ac:dyDescent="0.25">
      <c r="B32" t="s">
        <v>312</v>
      </c>
      <c r="C32" s="64" t="s">
        <v>327</v>
      </c>
      <c r="D32" s="106">
        <v>5</v>
      </c>
    </row>
  </sheetData>
  <mergeCells count="2">
    <mergeCell ref="B2:J2"/>
    <mergeCell ref="B13:D13"/>
  </mergeCells>
  <phoneticPr fontId="1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0b62c20-605b-49b4-99ba-dea0aae2ae1c">
      <Terms xmlns="http://schemas.microsoft.com/office/infopath/2007/PartnerControls"/>
    </lcf76f155ced4ddcb4097134ff3c332f>
    <TaxCatchAll xmlns="e1244437-ded4-4248-a717-a6f61c4a703b" xsi:nil="true"/>
    <est_x00e1_ndaresorientadores xmlns="40b62c20-605b-49b4-99ba-dea0aae2ae1c">
      <Url xsi:nil="true"/>
      <Description xsi:nil="true"/>
    </est_x00e1_ndaresorientadores>
    <_Flow_SignoffStatus xmlns="40b62c20-605b-49b4-99ba-dea0aae2ae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51A48143331E0439B3770288A43C509" ma:contentTypeVersion="20" ma:contentTypeDescription="Crear nuevo documento." ma:contentTypeScope="" ma:versionID="729d37de3d760180d1267e435d4cef2c">
  <xsd:schema xmlns:xsd="http://www.w3.org/2001/XMLSchema" xmlns:xs="http://www.w3.org/2001/XMLSchema" xmlns:p="http://schemas.microsoft.com/office/2006/metadata/properties" xmlns:ns2="40b62c20-605b-49b4-99ba-dea0aae2ae1c" xmlns:ns3="e1244437-ded4-4248-a717-a6f61c4a703b" targetNamespace="http://schemas.microsoft.com/office/2006/metadata/properties" ma:root="true" ma:fieldsID="826234c49e699f1fee505064218ee332" ns2:_="" ns3:_="">
    <xsd:import namespace="40b62c20-605b-49b4-99ba-dea0aae2ae1c"/>
    <xsd:import namespace="e1244437-ded4-4248-a717-a6f61c4a703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element ref="ns2:est_x00e1_ndaresorientadore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b62c20-605b-49b4-99ba-dea0aae2ae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f02ff351-f9a8-41a6-b5f7-73865b12e67f" ma:termSetId="09814cd3-568e-fe90-9814-8d621ff8fb84" ma:anchorId="fba54fb3-c3e1-fe81-a776-ca4b69148c4d" ma:open="true" ma:isKeyword="false">
      <xsd:complexType>
        <xsd:sequence>
          <xsd:element ref="pc:Terms" minOccurs="0" maxOccurs="1"/>
        </xsd:sequence>
      </xsd:complexType>
    </xsd:element>
    <xsd:element name="est_x00e1_ndaresorientadores" ma:index="24" nillable="true" ma:displayName="estándares orientadores" ma:description="pag 41&#10;https://cnachile-my.sharepoint.com/:b:/g/personal/ptapia_cnachile_cl/ES5y8TtZOd5Fnuw_Bxxi2EoBrjHPiEKUXC-6ed_V-wxeqw?e=gCzYfp" ma:format="Hyperlink" ma:internalName="est_x00e1_ndaresorientadores">
      <xsd:complexType>
        <xsd:complexContent>
          <xsd:extension base="dms:URL">
            <xsd:sequence>
              <xsd:element name="Url" type="dms:ValidUrl" minOccurs="0" nillable="true"/>
              <xsd:element name="Description" type="xsd:string" nillable="true"/>
            </xsd:sequence>
          </xsd:extension>
        </xsd:complexContent>
      </xsd:complexType>
    </xsd:element>
    <xsd:element name="_Flow_SignoffStatus" ma:index="25" nillable="true" ma:displayName="Estado de aprobación" ma:internalName="Estado_x0020_de_x0020_aprobaci_x00f3_n">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244437-ded4-4248-a717-a6f61c4a703b"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4dc419fc-563c-4609-9ad4-069bb5ccc547}" ma:internalName="TaxCatchAll" ma:showField="CatchAllData" ma:web="e1244437-ded4-4248-a717-a6f61c4a70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02706-B614-4DBB-9733-A05AF3B8E76C}">
  <ds:schemaRefs>
    <ds:schemaRef ds:uri="http://schemas.microsoft.com/office/2006/metadata/properties"/>
    <ds:schemaRef ds:uri="http://schemas.microsoft.com/office/infopath/2007/PartnerControls"/>
    <ds:schemaRef ds:uri="40b62c20-605b-49b4-99ba-dea0aae2ae1c"/>
    <ds:schemaRef ds:uri="e1244437-ded4-4248-a717-a6f61c4a703b"/>
  </ds:schemaRefs>
</ds:datastoreItem>
</file>

<file path=customXml/itemProps2.xml><?xml version="1.0" encoding="utf-8"?>
<ds:datastoreItem xmlns:ds="http://schemas.openxmlformats.org/officeDocument/2006/customXml" ds:itemID="{127E4725-E05A-4522-9DB7-024EB49D50C6}">
  <ds:schemaRefs>
    <ds:schemaRef ds:uri="http://schemas.microsoft.com/sharepoint/v3/contenttype/forms"/>
  </ds:schemaRefs>
</ds:datastoreItem>
</file>

<file path=customXml/itemProps3.xml><?xml version="1.0" encoding="utf-8"?>
<ds:datastoreItem xmlns:ds="http://schemas.openxmlformats.org/officeDocument/2006/customXml" ds:itemID="{D6712DD5-9CE1-4D2E-AC17-32A4EB5C9A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b62c20-605b-49b4-99ba-dea0aae2ae1c"/>
    <ds:schemaRef ds:uri="e1244437-ded4-4248-a717-a6f61c4a70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Graduación</vt:lpstr>
      <vt:lpstr>Aceptados-matriculados</vt:lpstr>
      <vt:lpstr>Origen disciplinar</vt:lpstr>
      <vt:lpstr>Evolución matrícula</vt:lpstr>
      <vt:lpstr>Deserción</vt:lpstr>
      <vt:lpstr>Permanencia</vt:lpstr>
      <vt:lpstr>Articulación pre-postgrado</vt:lpstr>
      <vt:lpstr>Estudiantes en ciclo final</vt:lpstr>
      <vt:lpstr>Situación laboral graduados</vt:lpstr>
      <vt:lpstr>Resultados tesis de graduados</vt:lpstr>
      <vt:lpstr>Productividad 5 años</vt:lpstr>
      <vt:lpstr>Dedicación docentes</vt:lpstr>
      <vt:lpstr>Dedicación hora académico</vt:lpstr>
      <vt:lpstr>Académicos otro núcleo-claustro</vt:lpstr>
      <vt:lpstr>Sustento líneas investigación</vt:lpstr>
      <vt:lpstr>Experiencia director de tesis</vt:lpstr>
      <vt:lpstr>Aranceles y becas</vt:lpstr>
      <vt:lpstr>Convenios vigentes</vt:lpstr>
      <vt:lpstr>Proyectos institucionales</vt:lpstr>
      <vt:lpstr>Actividades estudiantes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Claudia Mardones</dc:creator>
  <cp:keywords/>
  <dc:description/>
  <cp:lastModifiedBy>Joaquin Morales M.</cp:lastModifiedBy>
  <cp:revision/>
  <dcterms:created xsi:type="dcterms:W3CDTF">2020-05-04T20:02:11Z</dcterms:created>
  <dcterms:modified xsi:type="dcterms:W3CDTF">2024-05-07T12:42:20Z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0x010100F51A48143331E0439B3770288A43C509</vt:lpwstr>
  </property>
  <property fmtid="{D5CDD505-2E9C-101B-9397-08002B2CF9AE}" pid="3" name="MediaServiceImageTags">
    <vt:lpwstr/>
  </property>
</Properties>
</file>