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onika\Documents\BootCamp\Module 1\"/>
    </mc:Choice>
  </mc:AlternateContent>
  <xr:revisionPtr revIDLastSave="0" documentId="13_ncr:1_{6D381D4A-BF23-4426-A3AC-376163B6C26E}" xr6:coauthVersionLast="47" xr6:coauthVersionMax="47" xr10:uidLastSave="{00000000-0000-0000-0000-000000000000}"/>
  <bookViews>
    <workbookView xWindow="1950" yWindow="1950" windowWidth="38700" windowHeight="15345" firstSheet="1" activeTab="5" xr2:uid="{00000000-000D-0000-FFFF-FFFF00000000}"/>
  </bookViews>
  <sheets>
    <sheet name="Crowdfunding" sheetId="1" r:id="rId1"/>
    <sheet name="PivotParentCategory" sheetId="2" r:id="rId2"/>
    <sheet name="PivotSubCategory" sheetId="3" r:id="rId3"/>
    <sheet name="PivotLaunchDateOutcomes" sheetId="4" r:id="rId4"/>
    <sheet name="GoalAnalysis" sheetId="5" r:id="rId5"/>
    <sheet name="StatisticalAnalysis" sheetId="6" r:id="rId6"/>
  </sheets>
  <definedNames>
    <definedName name="_xlnm._FilterDatabase" localSheetId="0" hidden="1">Crowdfunding!$A$1:$R$1001</definedName>
    <definedName name="_xlchart.v1.0" hidden="1">StatisticalAnalysis!$A$1</definedName>
    <definedName name="_xlchart.v1.1" hidden="1">StatisticalAnalysis!$A$2:$A$1048141</definedName>
    <definedName name="_xlchart.v1.2" hidden="1">StatisticalAnalysis!$B$1</definedName>
    <definedName name="_xlchart.v1.3" hidden="1">StatisticalAnalysis!$B$2:$B$1048141</definedName>
  </definedNames>
  <calcPr calcId="191029"/>
  <pivotCaches>
    <pivotCache cacheId="0" r:id="rId7"/>
    <pivotCache cacheId="1" r:id="rId8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6" l="1"/>
  <c r="G6" i="6"/>
  <c r="G7" i="6"/>
  <c r="F7" i="6"/>
  <c r="F6" i="6"/>
  <c r="G8" i="6" l="1"/>
  <c r="G15" i="6" s="1"/>
  <c r="F15" i="6"/>
  <c r="G14" i="6" l="1"/>
  <c r="F14" i="6"/>
  <c r="G2" i="6"/>
  <c r="G3" i="6"/>
  <c r="G4" i="6"/>
  <c r="G5" i="6"/>
  <c r="G9" i="6"/>
  <c r="G10" i="6"/>
  <c r="G11" i="6"/>
  <c r="G12" i="6"/>
  <c r="F11" i="6"/>
  <c r="F12" i="6"/>
  <c r="F10" i="6"/>
  <c r="F9" i="6"/>
  <c r="F5" i="6"/>
  <c r="F4" i="6"/>
  <c r="F3" i="6"/>
  <c r="F2" i="6"/>
  <c r="D13" i="5" l="1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12" i="5"/>
  <c r="B11" i="5"/>
  <c r="B10" i="5"/>
  <c r="B9" i="5"/>
  <c r="B8" i="5"/>
  <c r="B7" i="5"/>
  <c r="B6" i="5"/>
  <c r="B5" i="5"/>
  <c r="E5" i="5" s="1"/>
  <c r="B4" i="5"/>
  <c r="B13" i="5"/>
  <c r="B3" i="5"/>
  <c r="B2" i="5"/>
  <c r="L3" i="1"/>
  <c r="M3" i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L400" i="1"/>
  <c r="M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L639" i="1"/>
  <c r="M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1000" i="1"/>
  <c r="M1000" i="1"/>
  <c r="L1001" i="1"/>
  <c r="M1001" i="1"/>
  <c r="M2" i="1"/>
  <c r="L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4" i="5" l="1"/>
  <c r="G4" i="5" s="1"/>
  <c r="E6" i="5"/>
  <c r="H6" i="5" s="1"/>
  <c r="E10" i="5"/>
  <c r="G10" i="5" s="1"/>
  <c r="E11" i="5"/>
  <c r="H11" i="5" s="1"/>
  <c r="G5" i="5"/>
  <c r="H5" i="5"/>
  <c r="G6" i="5"/>
  <c r="H10" i="5"/>
  <c r="F10" i="5"/>
  <c r="F13" i="5"/>
  <c r="G12" i="5"/>
  <c r="F12" i="5"/>
  <c r="E2" i="5"/>
  <c r="G2" i="5" s="1"/>
  <c r="E13" i="5"/>
  <c r="E12" i="5"/>
  <c r="H12" i="5" s="1"/>
  <c r="F6" i="5"/>
  <c r="E9" i="5"/>
  <c r="F5" i="5"/>
  <c r="E8" i="5"/>
  <c r="G8" i="5" s="1"/>
  <c r="E7" i="5"/>
  <c r="H7" i="5" s="1"/>
  <c r="E3" i="5"/>
  <c r="H3" i="5" s="1"/>
  <c r="F4" i="5" l="1"/>
  <c r="F8" i="5"/>
  <c r="F11" i="5"/>
  <c r="G11" i="5"/>
  <c r="H8" i="5"/>
  <c r="H4" i="5"/>
  <c r="F3" i="5"/>
  <c r="F2" i="5"/>
  <c r="G7" i="5"/>
  <c r="G3" i="5"/>
  <c r="F7" i="5"/>
  <c r="G9" i="5"/>
  <c r="H9" i="5"/>
  <c r="H2" i="5"/>
  <c r="G13" i="5"/>
  <c r="H13" i="5"/>
  <c r="F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<sst xmlns="http://schemas.openxmlformats.org/spreadsheetml/2006/main" count="6139" uniqueCount="2124">
  <si>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</si>
  <si>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</si>
  <si>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</si>
  <si>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</si>
  <si>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</si>
  <si>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</si>
  <si>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</si>
  <si>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</si>
  <si>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</si>
  <si>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</si>
  <si>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</si>
  <si>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</si>
  <si>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</si>
  <si>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</si>
  <si>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</si>
  <si>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</si>
  <si>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</si>
  <si>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</si>
  <si>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</si>
  <si>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</si>
  <si>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</si>
  <si>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</si>
  <si>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</si>
  <si>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</si>
  <si>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</si>
  <si>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</si>
  <si>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</si>
  <si>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</si>
  <si>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</si>
  <si>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</si>
  <si>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</si>
  <si>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</si>
  <si>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</si>
  <si>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</si>
  <si>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</si>
  <si>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</si>
  <si>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</si>
  <si>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</si>
  <si>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</si>
  <si>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</si>
  <si>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</si>
  <si>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</si>
  <si>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</si>
  <si>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</si>
  <si>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</si>
  <si>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</si>
  <si>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</si>
  <si>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</si>
  <si>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</si>
  <si>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</si>
  <si>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</si>
  <si>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</si>
  <si>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</si>
  <si>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</si>
  <si>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</si>
  <si>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</si>
  <si>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</si>
  <si>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</si>
  <si>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</si>
  <si>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</si>
  <si>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</si>
  <si>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</si>
  <si>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</si>
  <si>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</si>
  <si>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</si>
  <si>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</si>
  <si>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</si>
  <si>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</si>
  <si>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</si>
  <si>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</si>
  <si>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</si>
  <si>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</si>
  <si>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</si>
  <si>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</si>
  <si>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</si>
  <si>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</si>
  <si>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</si>
  <si>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</si>
  <si>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</si>
  <si>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</si>
  <si>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</si>
  <si>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</si>
  <si>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</si>
  <si>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</si>
  <si>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</si>
  <si>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</si>
  <si>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</si>
  <si>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</si>
  <si>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</si>
  <si>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</si>
  <si>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</si>
  <si>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</si>
  <si>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</si>
  <si>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</si>
  <si>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</si>
  <si>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</si>
  <si>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</si>
  <si>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</si>
  <si>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</si>
  <si>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</si>
  <si>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</si>
  <si>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</si>
  <si>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</si>
  <si>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</si>
  <si>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</si>
  <si>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</si>
  <si>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</si>
  <si>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</si>
  <si>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</si>
  <si>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</si>
  <si>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</si>
  <si>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</si>
  <si>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</si>
  <si>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</si>
  <si>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</si>
  <si>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</si>
  <si>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</si>
  <si>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</si>
  <si>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</si>
  <si>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</si>
  <si>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</si>
  <si>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</si>
  <si>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</si>
  <si>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</si>
  <si>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</si>
  <si>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</si>
  <si>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</si>
  <si>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</si>
  <si>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</si>
  <si>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</si>
  <si>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</si>
  <si>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</si>
  <si>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</si>
  <si>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</si>
  <si>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</si>
  <si>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</si>
  <si>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</si>
  <si>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</si>
  <si>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</si>
  <si>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</si>
  <si>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</si>
  <si>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</si>
  <si>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</si>
  <si>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</si>
  <si>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</si>
  <si>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</si>
  <si>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</si>
  <si>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</si>
  <si>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</si>
  <si>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</si>
  <si>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</si>
  <si>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</si>
  <si>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</si>
  <si>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</si>
  <si>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</si>
  <si>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</si>
  <si>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</si>
  <si>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</si>
  <si>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</si>
  <si>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</si>
  <si>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</si>
  <si>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</si>
  <si>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</si>
  <si>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</si>
  <si>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</si>
  <si>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</si>
  <si>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</si>
  <si>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</si>
  <si>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</si>
  <si>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</si>
  <si>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</si>
  <si>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</si>
  <si>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</si>
  <si>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</si>
  <si>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</si>
  <si>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</si>
  <si>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</si>
  <si>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</si>
  <si>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</si>
  <si>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</si>
  <si>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</si>
  <si>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</si>
  <si>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</si>
  <si>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</si>
  <si>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</si>
  <si>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</si>
  <si>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</si>
  <si>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</si>
  <si>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</si>
  <si>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</si>
  <si>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</si>
  <si>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</si>
  <si>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</si>
  <si>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</si>
  <si>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</si>
  <si>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</si>
  <si>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</si>
  <si>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</si>
  <si>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</si>
  <si>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</si>
  <si>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</si>
  <si>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</si>
  <si>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</si>
  <si>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</si>
  <si>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</si>
  <si>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</si>
  <si>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</si>
  <si>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</si>
  <si>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</si>
  <si>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</si>
  <si>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</si>
  <si>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</si>
  <si>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</si>
  <si>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</si>
  <si>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</si>
  <si>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</si>
  <si>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</si>
  <si>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</si>
  <si>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</si>
  <si>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</si>
  <si>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</si>
  <si>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</si>
  <si>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</si>
  <si>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</si>
  <si>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</si>
  <si>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</si>
  <si>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</si>
  <si>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</si>
  <si>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</si>
  <si>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</si>
  <si>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</si>
  <si>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</si>
  <si>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</si>
  <si>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</si>
  <si>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</si>
  <si>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</si>
  <si>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</si>
  <si>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</si>
  <si>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</si>
  <si>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</si>
  <si>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</si>
  <si>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</si>
  <si>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</si>
  <si>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</si>
  <si>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</si>
  <si>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</si>
  <si>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</si>
  <si>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</si>
  <si>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</si>
  <si>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</si>
  <si>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</si>
  <si>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</si>
  <si>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</si>
  <si>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</si>
  <si>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</si>
  <si>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</si>
  <si>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</si>
  <si>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</si>
  <si>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</si>
  <si>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</si>
  <si>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</si>
  <si>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</si>
  <si>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</si>
  <si>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</si>
  <si>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</si>
  <si>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</si>
  <si>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</si>
  <si>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</si>
  <si>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</si>
  <si>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</si>
  <si>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</si>
  <si>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</si>
  <si>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</si>
  <si>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</si>
  <si>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</si>
  <si>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</si>
  <si>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</si>
  <si>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</si>
  <si>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</si>
  <si>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</si>
  <si>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</si>
  <si>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</si>
  <si>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</si>
  <si>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</si>
  <si>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</si>
  <si>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</si>
  <si>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</si>
  <si>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</si>
  <si>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</si>
  <si>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</si>
  <si>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</si>
  <si>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</si>
  <si>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</si>
  <si>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</si>
  <si>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</si>
  <si>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</si>
  <si>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</si>
  <si>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</si>
  <si>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</si>
  <si>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</si>
  <si>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</si>
  <si>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</si>
  <si>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</si>
  <si>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</si>
  <si>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</si>
  <si>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</si>
  <si>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</si>
  <si>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</si>
  <si>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</si>
  <si>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</si>
  <si>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</si>
  <si>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</si>
  <si>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</si>
  <si>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</si>
  <si>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</si>
  <si>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</si>
  <si>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</si>
  <si>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</si>
  <si>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</si>
  <si>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</si>
  <si>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</si>
  <si>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</si>
  <si>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</si>
  <si>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</si>
  <si>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</si>
  <si>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</si>
  <si>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</si>
  <si>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</si>
  <si>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</si>
  <si>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</si>
  <si>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</si>
  <si>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</si>
  <si>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</si>
  <si>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</si>
  <si>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</si>
  <si>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</si>
  <si>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</si>
  <si>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</si>
  <si>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</si>
  <si>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</si>
  <si>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</si>
  <si>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</si>
  <si>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</si>
  <si>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</si>
  <si>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</si>
  <si>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</si>
  <si>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</si>
  <si>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</si>
  <si>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</si>
  <si>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</si>
  <si>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</si>
  <si>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</si>
  <si>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</si>
  <si>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</si>
  <si>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</si>
  <si>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</si>
  <si>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</si>
  <si>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</si>
  <si>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</si>
  <si>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</si>
  <si>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</si>
  <si>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</si>
  <si>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</si>
  <si>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</si>
  <si>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</si>
  <si>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</si>
  <si>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</si>
  <si>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</si>
  <si>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</si>
  <si>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</si>
  <si>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</si>
  <si>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</si>
  <si>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</si>
  <si>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</si>
  <si>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</si>
  <si>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</si>
  <si>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</si>
  <si>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</si>
  <si>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</si>
  <si>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</si>
  <si>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</si>
  <si>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</si>
  <si>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</si>
  <si>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</si>
  <si>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</si>
  <si>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</si>
  <si>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</si>
  <si>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</si>
  <si>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</si>
  <si>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</si>
  <si>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</si>
  <si>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</si>
  <si>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</si>
  <si>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</si>
  <si>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</si>
  <si>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</si>
  <si>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</si>
  <si>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</si>
  <si>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</si>
  <si>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</si>
  <si>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</si>
  <si>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</si>
  <si>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</si>
  <si>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</si>
  <si>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</si>
  <si>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</si>
  <si>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</si>
  <si>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</si>
  <si>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</si>
  <si>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</si>
  <si>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</si>
  <si>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</si>
  <si>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</si>
  <si>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</si>
  <si>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</si>
  <si>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</si>
  <si>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</si>
  <si>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</si>
  <si>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</si>
  <si>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</si>
  <si>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</si>
  <si>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</si>
  <si>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</si>
  <si>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</si>
  <si>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</si>
  <si>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</si>
  <si>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</si>
  <si>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</si>
  <si>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</si>
  <si>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</si>
  <si>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</si>
  <si>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</si>
  <si>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</si>
  <si>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</si>
  <si>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</si>
  <si>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</si>
  <si>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</si>
  <si>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</si>
  <si>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</si>
  <si>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</si>
  <si>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</si>
  <si>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</si>
  <si>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</si>
  <si>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</si>
  <si>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</si>
  <si>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</si>
  <si>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</si>
  <si>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</si>
  <si>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</si>
  <si>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</si>
  <si>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</si>
  <si>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</si>
  <si>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</si>
  <si>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</si>
  <si>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</si>
  <si>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</si>
  <si>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</si>
  <si>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</si>
  <si>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</si>
  <si>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</si>
  <si>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</si>
  <si>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</si>
  <si>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</si>
  <si>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</si>
  <si>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</si>
  <si>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</si>
  <si>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</si>
  <si>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</si>
  <si>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</si>
  <si>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</si>
  <si>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</si>
  <si>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</si>
  <si>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</si>
  <si>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</si>
  <si>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</si>
  <si>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</si>
  <si>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</si>
  <si>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</si>
  <si>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</si>
  <si>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</si>
  <si>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</si>
  <si>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</si>
  <si>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</si>
  <si>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</si>
  <si>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</si>
  <si>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</si>
  <si>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</si>
  <si>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</si>
  <si>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</si>
  <si>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</si>
  <si>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</si>
  <si>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</si>
  <si>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</si>
  <si>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</si>
  <si>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</si>
  <si>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</si>
  <si>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</si>
  <si>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</si>
  <si>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</si>
  <si>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</si>
  <si>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</si>
  <si>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</si>
  <si>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</si>
  <si>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</si>
  <si>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</si>
  <si>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</si>
  <si>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</si>
  <si>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</si>
  <si>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</si>
  <si>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</si>
  <si>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</si>
  <si>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</si>
  <si>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</si>
  <si>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</si>
  <si>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</si>
  <si>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</si>
  <si>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</si>
  <si>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</si>
  <si>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</si>
  <si>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</si>
  <si>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</si>
  <si>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</si>
  <si>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</si>
  <si>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</si>
  <si>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</si>
  <si>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</si>
  <si>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</si>
  <si>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</si>
  <si>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</si>
  <si>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</si>
  <si>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</si>
  <si>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</si>
  <si>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</si>
  <si>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</si>
  <si>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</si>
  <si>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</si>
  <si>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</si>
  <si>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</si>
  <si>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</si>
  <si>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</si>
  <si>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</si>
  <si>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</si>
  <si>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</si>
  <si>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</si>
  <si>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</si>
  <si>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</si>
  <si>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</si>
  <si>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</si>
  <si>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</si>
  <si>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</si>
  <si>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</si>
  <si>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</si>
  <si>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</si>
  <si>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</si>
  <si>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</si>
  <si>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</si>
  <si>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</si>
  <si>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</si>
  <si>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</si>
  <si>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</si>
  <si>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</si>
  <si>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</si>
  <si>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</si>
  <si>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</si>
  <si>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</si>
  <si>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</si>
  <si>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</si>
  <si>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</si>
  <si>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</si>
  <si>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</si>
  <si>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</si>
  <si>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</si>
  <si>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</si>
  <si>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</si>
  <si>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</si>
  <si>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</si>
  <si>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</si>
  <si>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</si>
  <si>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</si>
  <si>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</si>
  <si>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</si>
  <si>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</si>
  <si>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</si>
  <si>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</si>
  <si>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</si>
  <si>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</si>
  <si>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</si>
  <si>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</si>
  <si>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</si>
  <si>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</si>
  <si>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</si>
  <si>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</si>
  <si>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</si>
  <si>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</si>
  <si>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</si>
  <si>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</si>
  <si>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</si>
  <si>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</si>
  <si>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</si>
  <si>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</si>
  <si>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</si>
  <si>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</si>
  <si>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</si>
  <si>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</si>
  <si>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</si>
  <si>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</si>
  <si>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</si>
  <si>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</si>
  <si>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</si>
  <si>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</si>
  <si>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</si>
  <si>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</si>
  <si>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</si>
  <si>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</si>
  <si>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</si>
  <si>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</si>
  <si>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</si>
  <si>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</si>
  <si>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</si>
  <si>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</si>
  <si>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</si>
  <si>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</si>
  <si>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</si>
  <si>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</si>
  <si>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</si>
  <si>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</si>
  <si>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</si>
  <si>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</si>
  <si>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</si>
  <si>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</si>
  <si>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</si>
  <si>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</si>
  <si>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</si>
  <si>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</si>
  <si>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</si>
  <si>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</si>
  <si>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</si>
  <si>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</si>
  <si>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</si>
  <si>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</si>
  <si>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</si>
  <si>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</si>
  <si>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</si>
  <si>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</si>
  <si>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</si>
  <si>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</si>
  <si>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</si>
  <si>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</si>
  <si>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</si>
  <si>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</si>
  <si>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</si>
  <si>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</si>
  <si>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</si>
  <si>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</si>
  <si>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</si>
  <si>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</si>
  <si>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</si>
  <si>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</si>
  <si>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</si>
  <si>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</si>
  <si>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</si>
  <si>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</si>
  <si>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</si>
  <si>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</si>
  <si>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</si>
  <si>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</si>
  <si>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</si>
  <si>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</si>
  <si>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</si>
  <si>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</si>
  <si>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</si>
  <si>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</si>
  <si>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</si>
  <si>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</si>
  <si>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</si>
  <si>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</si>
  <si>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</si>
  <si>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</si>
  <si>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</si>
  <si>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</si>
  <si>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</si>
  <si>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</si>
  <si>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</si>
  <si>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</si>
  <si>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</si>
  <si>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</si>
  <si>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</si>
  <si>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</si>
  <si>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</si>
  <si>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</si>
  <si>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</si>
  <si>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</si>
  <si>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</si>
  <si>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</si>
  <si>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</si>
  <si>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</si>
  <si>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</si>
  <si>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</si>
  <si>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</si>
  <si>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</si>
  <si>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</si>
  <si>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</si>
  <si>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</si>
  <si>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</si>
  <si>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</si>
  <si>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</si>
  <si>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</si>
  <si>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</si>
  <si>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</si>
  <si>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</si>
  <si>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</si>
  <si>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</si>
  <si>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</si>
  <si>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</si>
  <si>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</si>
  <si>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</si>
  <si>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</si>
  <si>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</si>
  <si>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</si>
  <si>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</si>
  <si>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</si>
  <si>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</si>
  <si>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</si>
  <si>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</si>
  <si>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</si>
  <si>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</si>
  <si>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</si>
  <si>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</si>
  <si>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</si>
  <si>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</si>
  <si>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</si>
  <si>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</si>
  <si>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</si>
  <si>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</si>
  <si>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</si>
  <si>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</si>
  <si>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</si>
  <si>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</si>
  <si>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</si>
  <si>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</si>
  <si>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</si>
  <si>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</si>
  <si>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</si>
  <si>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</si>
  <si>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</si>
  <si>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</si>
  <si>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</si>
  <si>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</si>
  <si>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</si>
  <si>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</si>
  <si>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</si>
  <si>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</si>
  <si>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</si>
  <si>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</si>
  <si>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</si>
  <si>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</si>
  <si>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</si>
  <si>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</si>
  <si>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</si>
  <si>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</si>
  <si>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</si>
  <si>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</si>
  <si>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</si>
  <si>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</si>
  <si>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</si>
  <si>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</si>
  <si>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</si>
  <si>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</si>
  <si>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</si>
  <si>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</si>
  <si>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</si>
  <si>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</si>
  <si>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</si>
  <si>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</si>
  <si>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</si>
  <si>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</si>
  <si>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</si>
  <si>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</si>
  <si>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</si>
  <si>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</si>
  <si>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</si>
  <si>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</si>
  <si>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</si>
  <si>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</si>
  <si>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</si>
  <si>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</si>
  <si>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</si>
  <si>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</si>
  <si>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</si>
  <si>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</si>
  <si>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</si>
  <si>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</si>
  <si>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</si>
  <si>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</si>
  <si>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</si>
  <si>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</si>
  <si>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</si>
  <si>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</si>
  <si>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</si>
  <si>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</si>
  <si>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</si>
  <si>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</si>
  <si>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</si>
  <si>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</si>
  <si>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</si>
  <si>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</si>
  <si>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</si>
  <si>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</si>
  <si>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</si>
  <si>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</si>
  <si>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</si>
  <si>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</si>
  <si>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</si>
  <si>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</si>
  <si>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</si>
  <si>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</si>
  <si>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</si>
  <si>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</si>
  <si>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</si>
  <si>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</si>
  <si>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</si>
  <si>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</si>
  <si>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</si>
  <si>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</si>
  <si>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</si>
  <si>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</si>
  <si>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</si>
  <si>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</si>
  <si>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</si>
  <si>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</si>
  <si>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</si>
  <si>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</si>
  <si>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</si>
  <si>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</si>
  <si>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</si>
  <si>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</si>
  <si>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</si>
  <si>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</si>
  <si>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</si>
  <si>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</si>
  <si>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</si>
  <si>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</si>
  <si>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</si>
  <si>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</si>
  <si>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</si>
  <si>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</si>
  <si>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</si>
  <si>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</si>
  <si>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</si>
  <si>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</si>
  <si>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</si>
  <si>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</si>
  <si>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</si>
  <si>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</si>
  <si>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</si>
  <si>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</si>
  <si>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</si>
  <si>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</si>
  <si>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</si>
  <si>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</si>
  <si>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</si>
  <si>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</si>
  <si>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</si>
  <si>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</si>
  <si>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</si>
  <si>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</si>
  <si>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</si>
  <si>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</si>
  <si>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</si>
  <si>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</si>
  <si>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</si>
  <si>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</si>
  <si>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</si>
  <si>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</si>
  <si>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</si>
  <si>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</si>
  <si>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</si>
  <si>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</si>
  <si>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</si>
  <si>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</si>
  <si>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</si>
  <si>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</si>
  <si>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</si>
  <si>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</si>
  <si>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</si>
  <si>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</si>
  <si>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</si>
  <si>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</si>
  <si>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</si>
  <si>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</si>
  <si>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</si>
  <si>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</si>
  <si>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</si>
  <si>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</si>
  <si>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</si>
  <si>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</si>
  <si>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</si>
  <si>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</si>
  <si>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</si>
  <si>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</si>
  <si>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</si>
  <si>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</si>
  <si>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</si>
  <si>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</si>
  <si>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</si>
  <si>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</si>
  <si>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</si>
  <si>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</si>
  <si>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</si>
  <si>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</si>
  <si>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</si>
  <si>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</si>
  <si>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</si>
  <si>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</si>
  <si>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</si>
  <si>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</si>
  <si>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</si>
  <si>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</si>
  <si>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</si>
  <si>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</si>
  <si>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</si>
  <si>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</si>
  <si>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</si>
  <si>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</si>
  <si>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</si>
  <si>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</si>
  <si>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</si>
  <si>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</si>
  <si>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</si>
  <si>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</si>
  <si>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</si>
  <si>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</si>
  <si>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</si>
  <si>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</si>
  <si>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</si>
  <si>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</si>
  <si>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</si>
  <si>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</si>
  <si>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</si>
  <si>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</si>
  <si>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</si>
  <si>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</si>
  <si>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</si>
  <si>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</si>
  <si>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</si>
  <si>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</si>
  <si>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</si>
  <si>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</si>
  <si>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</si>
  <si>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</si>
  <si>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</si>
  <si>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</si>
  <si>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</si>
  <si>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</si>
  <si>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</si>
  <si>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</si>
  <si>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</si>
  <si>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</si>
  <si>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</si>
  <si>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</si>
  <si>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</si>
  <si>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</si>
  <si>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</si>
  <si>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</si>
  <si>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</si>
  <si>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</si>
  <si>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</si>
  <si>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</si>
  <si>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</si>
  <si>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</si>
  <si>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</si>
  <si>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</si>
  <si>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</si>
  <si>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</si>
  <si>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</si>
  <si>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</si>
  <si>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</si>
  <si>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</si>
  <si>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</si>
  <si>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</si>
  <si>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</si>
  <si>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</si>
  <si>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</si>
  <si>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</si>
  <si>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</si>
  <si>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</si>
  <si>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</si>
  <si>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</si>
  <si>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</si>
  <si>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</si>
  <si>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</si>
  <si>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</si>
  <si>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</si>
  <si>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</si>
  <si>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</si>
  <si>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</si>
  <si>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</si>
  <si>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</si>
  <si>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</si>
  <si>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</si>
  <si>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</si>
  <si>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</si>
  <si>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</si>
  <si>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</si>
  <si>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</si>
  <si>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</si>
  <si>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</si>
  <si>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</si>
  <si>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</si>
  <si>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</si>
  <si>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</si>
  <si>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</si>
  <si>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</si>
  <si>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</si>
  <si>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</si>
  <si>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</si>
  <si>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</si>
  <si>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</si>
  <si>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</si>
  <si>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</si>
  <si>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</si>
  <si>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</si>
  <si>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</si>
  <si>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</si>
  <si>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</si>
  <si>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</si>
  <si>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</si>
  <si>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</si>
  <si>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</si>
  <si>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</si>
  <si>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</si>
  <si>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</si>
  <si>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</si>
  <si>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</si>
  <si>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</si>
  <si>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</si>
  <si>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</si>
  <si>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</si>
  <si>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</si>
  <si>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</si>
  <si>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</si>
  <si>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</si>
  <si>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</si>
  <si>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</si>
  <si>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</si>
  <si>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</si>
  <si>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</si>
  <si>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</si>
  <si>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</si>
  <si>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</si>
  <si>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</si>
  <si>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</si>
  <si>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</si>
  <si>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</si>
  <si>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</si>
  <si>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</si>
  <si>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</si>
  <si>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</si>
  <si>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</si>
  <si>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</si>
  <si>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</si>
  <si>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</si>
  <si>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</si>
  <si>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</si>
  <si>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</si>
  <si>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</si>
  <si>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</si>
  <si>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</si>
  <si>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</si>
  <si>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</si>
  <si>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</si>
  <si>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</si>
  <si>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</si>
  <si>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</si>
  <si>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</si>
  <si>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</si>
  <si>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</si>
  <si>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</si>
  <si>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</si>
  <si>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</si>
  <si>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</si>
  <si>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</si>
  <si>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</si>
  <si>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</si>
  <si>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</si>
  <si>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</si>
  <si>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</si>
  <si>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</si>
  <si>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</si>
  <si>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</si>
  <si>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</si>
  <si>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</si>
  <si>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</si>
  <si>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</si>
  <si>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</si>
  <si>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</si>
  <si>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</si>
  <si>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</si>
  <si>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</si>
  <si>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</si>
  <si>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</si>
  <si>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</si>
  <si>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</si>
  <si>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</si>
  <si>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</si>
  <si>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</si>
  <si>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</si>
  <si>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</si>
  <si>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</si>
  <si>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</si>
  <si>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</si>
  <si>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</si>
  <si>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</si>
  <si>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</si>
  <si>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</si>
  <si>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</si>
  <si>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</si>
  <si>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</si>
  <si>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</si>
  <si>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</si>
  <si>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</si>
  <si>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</si>
  <si>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</si>
  <si>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</si>
  <si>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</si>
  <si>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</si>
  <si>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</si>
  <si>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</si>
  <si>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</si>
  <si>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</si>
  <si>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</si>
  <si>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</si>
  <si>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</si>
  <si>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</si>
  <si>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</si>
  <si>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</si>
  <si>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</si>
  <si>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</si>
  <si>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</si>
  <si>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</si>
  <si>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</si>
  <si>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</si>
  <si>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</si>
  <si>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</si>
  <si>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</si>
  <si>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</si>
  <si>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</si>
  <si>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</si>
  <si>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</si>
  <si>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</si>
  <si>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</si>
  <si>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</si>
  <si>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</si>
  <si>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</si>
  <si>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</si>
  <si>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</si>
  <si>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</si>
  <si>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</si>
  <si>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</si>
  <si>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</si>
  <si>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</si>
  <si>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</si>
  <si>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</si>
  <si>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</si>
  <si>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</si>
  <si>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</si>
  <si>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</si>
  <si>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</si>
  <si>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</si>
  <si>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</si>
  <si>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</si>
  <si>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</si>
  <si>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</si>
  <si>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</si>
  <si>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</si>
  <si>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</si>
  <si>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</si>
  <si>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</si>
  <si>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</si>
  <si>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</si>
  <si>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</si>
  <si>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</si>
  <si>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</si>
  <si>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</si>
  <si>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</si>
  <si>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</si>
  <si>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</si>
  <si>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</si>
  <si>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</si>
  <si>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</si>
  <si>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</si>
  <si>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</si>
  <si>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</si>
  <si>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</si>
  <si>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</si>
  <si>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</si>
  <si>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</si>
  <si>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</si>
  <si>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</si>
  <si>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</si>
  <si>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</si>
  <si>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</si>
  <si>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</si>
  <si>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</si>
  <si>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</si>
  <si>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</si>
  <si>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</si>
  <si>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</si>
  <si>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</si>
  <si>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</si>
  <si>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</si>
  <si>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</si>
  <si>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</si>
  <si>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</si>
  <si>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</si>
  <si>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</si>
  <si>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</si>
  <si>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</si>
  <si>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</si>
  <si>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</si>
  <si>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</si>
  <si>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</si>
  <si>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</si>
  <si>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</si>
  <si>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</si>
  <si>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</si>
  <si>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</si>
  <si>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</si>
  <si>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</si>
  <si>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</si>
  <si>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</si>
  <si>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</si>
  <si>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</si>
  <si>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</si>
  <si>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</si>
  <si>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</si>
  <si>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</si>
  <si>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</si>
  <si>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</si>
  <si>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</si>
  <si>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</si>
  <si>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</si>
  <si>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</si>
  <si>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</si>
  <si>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</si>
  <si>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</si>
  <si>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</si>
  <si>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</si>
  <si>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</si>
  <si>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</si>
  <si>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</si>
  <si>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</si>
  <si>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</si>
  <si>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</si>
  <si>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</si>
  <si>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</si>
  <si>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</si>
  <si>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</si>
  <si>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</si>
  <si>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</si>
  <si>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</si>
  <si>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</si>
  <si>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</si>
  <si>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</si>
  <si>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</si>
  <si>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</si>
  <si>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</si>
  <si>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</si>
  <si>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</si>
  <si>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</si>
  <si>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</si>
  <si>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</si>
  <si>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</si>
  <si>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</si>
  <si>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</si>
  <si>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</si>
  <si>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</si>
  <si>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</si>
  <si>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</si>
  <si>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</si>
  <si>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</si>
  <si>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</si>
  <si>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</si>
  <si>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</si>
  <si>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</si>
  <si>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</si>
  <si>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</si>
  <si>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</si>
  <si>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</si>
  <si>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</si>
  <si>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</si>
  <si>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</si>
  <si>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</si>
  <si>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</si>
  <si>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</si>
  <si>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</si>
  <si>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</si>
  <si>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</si>
  <si>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</si>
  <si>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</si>
  <si>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</si>
  <si>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</si>
  <si>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</si>
  <si>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</si>
  <si>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</si>
  <si>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</si>
  <si>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</si>
  <si>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</si>
  <si>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</si>
  <si>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</si>
  <si>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</si>
  <si>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</si>
  <si>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</si>
  <si>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</si>
  <si>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</si>
  <si>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</si>
  <si>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</si>
  <si>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</si>
  <si>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</si>
  <si>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</si>
  <si>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</si>
  <si>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</si>
  <si>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</si>
  <si>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</si>
  <si>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</si>
  <si>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</si>
  <si>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</si>
  <si>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</si>
  <si>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</si>
  <si>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</si>
  <si>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</si>
  <si>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</si>
  <si>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</si>
  <si>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</si>
  <si>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</si>
  <si>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</si>
  <si>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</si>
  <si>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</si>
  <si>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</si>
  <si>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</si>
  <si>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</si>
  <si>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</si>
  <si>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</si>
  <si>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</si>
  <si>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</si>
  <si>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</si>
  <si>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</si>
  <si>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</si>
  <si>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</si>
  <si>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</si>
  <si>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</si>
  <si>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</si>
  <si>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</si>
  <si>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</si>
  <si>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</si>
  <si>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</si>
  <si>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</si>
  <si>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</si>
  <si>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</si>
  <si>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</si>
  <si>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</si>
  <si>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</si>
  <si>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</si>
  <si>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</si>
  <si>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</si>
  <si>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</si>
  <si>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</si>
  <si>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</si>
  <si>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</si>
  <si>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</si>
  <si>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</si>
  <si>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</si>
  <si>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</si>
  <si>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</si>
  <si>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</si>
  <si>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</si>
  <si>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</si>
  <si>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</si>
  <si>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</si>
  <si>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</si>
  <si>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</si>
  <si>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</si>
  <si>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</si>
  <si>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</si>
  <si>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</si>
  <si>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</si>
  <si>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</si>
  <si>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</si>
  <si>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</si>
  <si>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</si>
  <si>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</si>
  <si>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</si>
  <si>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</si>
  <si>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</si>
  <si>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</si>
  <si>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</si>
  <si>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</si>
  <si>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</si>
  <si>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</si>
  <si>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</si>
  <si>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</si>
  <si>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</si>
  <si>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</si>
  <si>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</si>
  <si>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</si>
  <si>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</si>
  <si>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</si>
  <si>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</si>
  <si>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</si>
  <si>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</si>
  <si>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</si>
  <si>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</si>
  <si>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</si>
  <si>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</si>
  <si>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</si>
  <si>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</si>
  <si>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</si>
  <si>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</si>
  <si>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</si>
  <si>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</si>
  <si>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</si>
  <si>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</si>
  <si>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</si>
  <si>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</si>
  <si>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</si>
  <si>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</si>
  <si>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</si>
  <si>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</si>
  <si>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</si>
  <si>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</si>
  <si>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</si>
  <si>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</si>
  <si>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</si>
  <si>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</si>
  <si>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</si>
  <si>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</si>
  <si>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</si>
  <si>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</si>
  <si>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</si>
  <si>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</si>
  <si>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</si>
  <si>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</si>
  <si>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</si>
  <si>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</si>
  <si>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</si>
  <si>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</si>
  <si>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</si>
  <si>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</si>
  <si>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</si>
  <si>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</si>
  <si>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</si>
  <si>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</si>
  <si>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</si>
  <si>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</si>
  <si>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</si>
  <si>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</si>
  <si>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</si>
  <si>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</si>
  <si>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</si>
  <si>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</si>
  <si>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</si>
  <si>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</si>
  <si>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</si>
  <si>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</si>
  <si>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</si>
  <si>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</si>
  <si>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</si>
  <si>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</si>
  <si>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</si>
  <si>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</si>
  <si>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</si>
  <si>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</si>
  <si>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</si>
  <si>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</si>
  <si>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</si>
  <si>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</si>
  <si>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</si>
  <si>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</si>
  <si>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</si>
  <si>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</si>
  <si>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</si>
  <si>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</si>
  <si>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</si>
  <si>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</si>
  <si>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</si>
  <si>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</si>
  <si>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</si>
  <si>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</si>
  <si>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</si>
  <si>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</si>
  <si>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</si>
  <si>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</si>
  <si>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</si>
  <si>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</si>
  <si>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</si>
  <si>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</si>
  <si>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</si>
  <si>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</si>
  <si>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</si>
  <si>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</si>
  <si>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</si>
  <si>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</si>
  <si>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</si>
  <si>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</si>
  <si>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</si>
  <si>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</si>
  <si>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</si>
  <si>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</si>
  <si>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</si>
  <si>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</si>
  <si>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</si>
  <si>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</si>
  <si>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</si>
  <si>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</si>
  <si>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</si>
  <si>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</si>
  <si>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</si>
  <si>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</si>
  <si>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</si>
  <si>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</si>
  <si>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</si>
  <si>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</si>
  <si>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</si>
  <si>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</si>
  <si>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</si>
  <si>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</si>
  <si>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</si>
  <si>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</si>
  <si>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</si>
  <si>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</si>
  <si>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</si>
  <si>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</si>
  <si>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</si>
  <si>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</si>
  <si>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</si>
  <si>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</si>
  <si>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</si>
  <si>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</si>
  <si>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</si>
  <si>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</si>
  <si>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</si>
  <si>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</si>
  <si>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</si>
  <si>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</si>
  <si>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</si>
  <si>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</si>
  <si>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</si>
  <si>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</si>
  <si>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</si>
  <si>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</si>
  <si>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</si>
  <si>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</si>
  <si>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</si>
  <si>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</si>
  <si>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</si>
  <si>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</si>
  <si>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</si>
  <si>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</si>
  <si>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</si>
  <si>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</si>
  <si>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</si>
  <si>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</si>
  <si>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</si>
  <si>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</si>
  <si>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</si>
  <si>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</si>
  <si>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</si>
  <si>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</si>
  <si>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</si>
  <si>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</si>
  <si>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</si>
  <si>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</si>
  <si>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</si>
  <si>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</si>
  <si>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</si>
  <si>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</si>
  <si>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</si>
  <si>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</si>
  <si>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</si>
  <si>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</si>
  <si>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</si>
  <si>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</si>
  <si>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</si>
  <si>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</si>
  <si>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</si>
  <si>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</si>
  <si>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</si>
  <si>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</si>
  <si>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</si>
  <si>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</si>
  <si>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</si>
  <si>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</si>
  <si>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</si>
  <si>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</si>
  <si>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</si>
  <si>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</si>
  <si>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</si>
  <si>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</si>
  <si>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</si>
  <si>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</si>
  <si>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</si>
  <si>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</si>
  <si>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</si>
  <si>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</si>
  <si>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</si>
  <si>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</si>
  <si>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</si>
  <si>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</si>
  <si>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</si>
  <si>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</si>
  <si>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</si>
  <si>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</si>
  <si>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</si>
  <si>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</si>
  <si>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</si>
  <si>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</si>
  <si>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</si>
  <si>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</si>
  <si>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</si>
  <si>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</si>
  <si>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</si>
  <si>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</si>
  <si>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</si>
  <si>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</si>
  <si>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</si>
  <si>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</si>
  <si>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</si>
  <si>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</si>
  <si>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</si>
  <si>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</si>
  <si>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</si>
  <si>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</si>
  <si>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</si>
  <si>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</si>
  <si>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</si>
  <si>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</si>
  <si>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</si>
  <si>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</si>
  <si>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</si>
  <si>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</si>
  <si>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</si>
  <si>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</si>
  <si>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</si>
  <si>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</si>
  <si>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</si>
  <si>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</si>
  <si>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</si>
  <si>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</si>
  <si>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</si>
  <si>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</si>
  <si>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</si>
  <si>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</si>
  <si>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</si>
  <si>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</si>
  <si>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</si>
  <si>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</si>
  <si>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</si>
  <si>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</si>
  <si>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</si>
  <si>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</si>
  <si>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</si>
  <si>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</si>
  <si>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</si>
  <si>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</si>
  <si>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</si>
  <si>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</si>
  <si>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</si>
  <si>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</si>
  <si>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</si>
  <si>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</si>
  <si>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</si>
  <si>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</si>
  <si>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</si>
  <si>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</si>
  <si>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</si>
  <si>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</si>
  <si>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</si>
  <si>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</si>
  <si>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</si>
  <si>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</si>
  <si>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</si>
  <si>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</si>
  <si>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</si>
  <si>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</si>
  <si>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</si>
  <si>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</si>
  <si>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</si>
  <si>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</si>
  <si>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</si>
  <si>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</si>
  <si>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</si>
  <si>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</si>
  <si>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</si>
  <si>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</si>
  <si>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</si>
  <si>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</si>
  <si>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</si>
  <si>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</si>
  <si>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</si>
  <si>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</si>
  <si>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</si>
  <si>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</si>
  <si>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</si>
  <si>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</si>
  <si>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</si>
  <si>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</si>
  <si>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</si>
  <si>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</si>
  <si>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</si>
  <si>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</si>
  <si>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</si>
  <si>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</si>
  <si>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</si>
  <si>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</si>
  <si>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</si>
  <si>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</si>
  <si>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</si>
  <si>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</si>
  <si>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</si>
  <si>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</si>
  <si>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</si>
  <si>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</si>
  <si>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</si>
  <si>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</si>
  <si>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</si>
  <si>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</si>
  <si>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</si>
  <si>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</si>
  <si>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</si>
  <si>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</si>
  <si>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</si>
  <si>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</si>
  <si>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</si>
  <si>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</si>
  <si>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</si>
  <si>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</si>
  <si>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</si>
  <si>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</si>
  <si>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</si>
  <si>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</si>
  <si>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</si>
  <si>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</si>
  <si>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</si>
  <si>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</si>
  <si>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</si>
  <si>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</si>
  <si>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</si>
  <si>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</si>
  <si>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</si>
  <si>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</si>
  <si>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</si>
  <si>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</si>
  <si>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</si>
  <si>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</si>
  <si>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</si>
  <si>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</si>
  <si>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</si>
  <si>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</si>
  <si>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</si>
  <si>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</si>
  <si>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</si>
  <si>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</si>
  <si>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</si>
  <si>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</si>
  <si>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</si>
  <si>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</si>
  <si>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</si>
  <si>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</si>
  <si>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</si>
  <si>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</si>
  <si>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</si>
  <si>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</si>
  <si>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</si>
  <si>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</si>
  <si>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</si>
  <si>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</si>
  <si>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</si>
  <si>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</si>
  <si>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</si>
  <si>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</si>
  <si>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</si>
  <si>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</si>
  <si>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</si>
  <si>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</si>
  <si>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</si>
  <si>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</si>
  <si>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</si>
  <si>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</si>
  <si>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</si>
  <si>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</si>
  <si>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</si>
  <si>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</si>
  <si>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</si>
  <si>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</si>
  <si>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</si>
  <si>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</si>
  <si>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</si>
  <si>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</si>
  <si>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</si>
  <si>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</si>
  <si>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</si>
  <si>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</si>
  <si>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</si>
  <si>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</si>
  <si>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</si>
  <si>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</si>
  <si>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</si>
  <si>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</si>
  <si>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</si>
  <si>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</si>
  <si>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</si>
  <si>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</si>
  <si>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</si>
  <si>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</si>
  <si>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</si>
  <si>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</si>
  <si>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</si>
  <si>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</si>
  <si>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</si>
  <si>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</si>
  <si>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</si>
  <si>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</si>
  <si>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</si>
  <si>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</si>
  <si>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</si>
  <si>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</si>
  <si>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</si>
  <si>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</si>
  <si>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</si>
  <si>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</si>
  <si>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</si>
  <si>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</si>
  <si>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</si>
  <si>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</si>
  <si>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</si>
  <si>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</si>
  <si>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</si>
  <si>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</si>
  <si>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</si>
  <si>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</si>
  <si>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</si>
  <si>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</si>
  <si>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</si>
  <si>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</si>
  <si>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</si>
  <si>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</si>
  <si>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</si>
  <si>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</si>
  <si>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</si>
  <si>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</si>
  <si>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</si>
  <si>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</si>
  <si>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</si>
  <si>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</si>
  <si>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</si>
  <si>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</si>
  <si>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</si>
  <si>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</si>
  <si>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</si>
  <si>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</si>
  <si>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</si>
  <si>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</si>
  <si>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</si>
  <si>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</si>
  <si>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</si>
  <si>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</si>
  <si>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</si>
  <si>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</si>
  <si>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</si>
  <si>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</si>
  <si>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</si>
  <si>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</si>
  <si>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</si>
  <si>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</si>
  <si>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</si>
  <si>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</si>
  <si>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</si>
  <si>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</si>
  <si>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</si>
  <si>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</si>
  <si>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</si>
  <si>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</si>
  <si>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</si>
  <si>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</si>
  <si>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</si>
  <si>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</si>
  <si>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</si>
  <si>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</si>
  <si>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</si>
  <si>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</si>
  <si>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</si>
  <si>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</si>
  <si>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</si>
  <si>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</si>
  <si>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</si>
  <si>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</si>
  <si>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</si>
  <si>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</si>
  <si>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</si>
  <si>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</si>
  <si>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</si>
  <si>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</si>
  <si>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</si>
  <si>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</si>
  <si>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</si>
  <si>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</si>
  <si>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</si>
  <si>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</si>
  <si>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</si>
  <si>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</si>
  <si>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</si>
  <si>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</si>
  <si>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</si>
  <si>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</si>
  <si>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</si>
  <si>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</si>
  <si>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</si>
  <si>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</si>
  <si>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</si>
  <si>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</si>
  <si>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</si>
  <si>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</si>
  <si>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</si>
  <si>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</si>
  <si>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</si>
  <si>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</si>
  <si>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</si>
  <si>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</si>
  <si>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</si>
  <si>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</si>
  <si>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</si>
  <si>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</si>
  <si>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</si>
  <si>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</si>
  <si>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</si>
  <si>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</si>
  <si>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</si>
  <si>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</si>
  <si>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</si>
  <si>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</si>
  <si>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</si>
  <si>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</si>
  <si>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</si>
  <si>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</si>
  <si>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</si>
  <si>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</si>
  <si>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</si>
  <si>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</si>
  <si>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</si>
  <si>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</si>
  <si>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</si>
  <si>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</si>
  <si>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</si>
  <si>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</si>
  <si>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</si>
  <si>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</si>
  <si>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</si>
  <si>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</si>
  <si>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</si>
  <si>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</si>
  <si>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</si>
  <si>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</si>
  <si>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</si>
  <si>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</si>
  <si>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</si>
  <si>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</si>
  <si>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</si>
  <si>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</si>
  <si>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</si>
  <si>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</si>
  <si>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</si>
  <si>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</si>
  <si>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</si>
  <si>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</si>
  <si>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</si>
  <si>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</si>
  <si>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</si>
  <si>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</si>
  <si>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</si>
  <si>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</si>
  <si>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</si>
  <si>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</si>
  <si>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</si>
  <si>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</si>
  <si>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</si>
  <si>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</si>
  <si>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</si>
  <si>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</si>
  <si>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</si>
  <si>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</si>
  <si>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</si>
  <si>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</si>
  <si>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</si>
  <si>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</si>
  <si>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</si>
  <si>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</si>
  <si>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</si>
  <si>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</si>
  <si>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</si>
  <si>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</si>
  <si>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</si>
  <si>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</si>
  <si>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</si>
  <si>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</si>
  <si>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</si>
  <si>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</si>
  <si>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</si>
  <si>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</si>
  <si>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</si>
  <si>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</si>
  <si>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</si>
  <si>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</si>
  <si>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</si>
  <si>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</si>
  <si>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</si>
  <si>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</si>
  <si>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</si>
  <si>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</si>
  <si>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</si>
  <si>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</si>
  <si>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</si>
  <si>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</si>
  <si>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</si>
  <si>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</si>
  <si>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</si>
  <si>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</si>
  <si>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</si>
  <si>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</si>
  <si>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</si>
  <si>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</si>
  <si>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</si>
  <si>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Catergoy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</si>
  <si>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</si>
  <si>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</si>
  <si>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</si>
  <si>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</si>
  <si>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</si>
  <si>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</si>
  <si>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</si>
  <si>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</si>
  <si>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</si>
  <si>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</si>
  <si>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</si>
  <si>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</si>
  <si>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</si>
  <si>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</si>
  <si>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</si>
  <si>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</si>
  <si>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</si>
  <si>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</si>
  <si>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</si>
  <si>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</si>
  <si>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</si>
  <si>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</si>
  <si>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</si>
  <si>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</si>
  <si>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</si>
  <si>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</si>
  <si>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</si>
  <si>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</si>
  <si>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</si>
  <si>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</si>
  <si>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</si>
  <si>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</si>
  <si>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</si>
  <si>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</si>
  <si>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</si>
  <si>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</si>
  <si>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outcome</t>
  </si>
  <si>
    <t>Column Labels</t>
  </si>
  <si>
    <t>(All)</t>
  </si>
  <si>
    <t>Date Created Conversion</t>
  </si>
  <si>
    <t>Date Ended Conversion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</si>
  <si>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</si>
  <si>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</si>
  <si>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</si>
  <si>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</si>
  <si>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</si>
  <si>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</si>
  <si>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</si>
  <si>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</si>
  <si>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</si>
  <si>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</si>
  <si>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</si>
  <si>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</si>
  <si>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</si>
  <si>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</si>
  <si>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</si>
  <si>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</si>
  <si>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</si>
  <si>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</si>
  <si>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</si>
  <si>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</si>
  <si>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</si>
  <si>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</si>
  <si>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</si>
  <si>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</si>
  <si>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</si>
  <si>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</si>
  <si>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</si>
  <si>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</si>
  <si>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</si>
  <si>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</si>
  <si>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</si>
  <si>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</si>
  <si>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</si>
  <si>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</si>
  <si>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</si>
  <si>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</si>
  <si>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</si>
  <si>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Successful Backers</t>
  </si>
  <si>
    <t>Failed Backers</t>
  </si>
  <si>
    <t>Sample Variance</t>
  </si>
  <si>
    <t>Population Variance</t>
  </si>
  <si>
    <t>Sample Standard Deviation</t>
  </si>
  <si>
    <t>Population Standard Deviation</t>
  </si>
  <si>
    <t>failed_backers_count</t>
  </si>
  <si>
    <t>successful_backers_count</t>
  </si>
  <si>
    <t>Q1</t>
  </si>
  <si>
    <t>Q3</t>
  </si>
  <si>
    <t>IQR</t>
  </si>
  <si>
    <t>Upper Bound</t>
  </si>
  <si>
    <t>Lower Bound</t>
  </si>
  <si>
    <t>* Use your data to determine whether the mean or the median better summarizes the data.
* Use your data to determine if there is more variability with successful or unsuccessful campaigns. Does this make sense?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</si>
</sst>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\-0.00;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0" fillId="0" borderId="0" xfId="0" pivotButton="1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16" fillId="0" borderId="11" xfId="0" applyFont="1" applyBorder="1"/>
    <xf numFmtId="0" fontId="16" fillId="0" borderId="13" xfId="0" applyFont="1" applyBorder="1"/>
    <xf numFmtId="0" fontId="0" fillId="33" borderId="14" xfId="0" applyFill="1" applyBorder="1"/>
    <xf numFmtId="0" fontId="0" fillId="33" borderId="11" xfId="0" applyFill="1" applyBorder="1"/>
    <xf numFmtId="9" fontId="0" fillId="33" borderId="14" xfId="42" applyFont="1" applyFill="1" applyBorder="1"/>
    <xf numFmtId="9" fontId="16" fillId="0" borderId="11" xfId="42" applyFont="1" applyBorder="1"/>
    <xf numFmtId="9" fontId="0" fillId="0" borderId="11" xfId="42" applyFont="1" applyBorder="1"/>
    <xf numFmtId="9" fontId="0" fillId="33" borderId="11" xfId="42" applyFont="1" applyFill="1" applyBorder="1"/>
    <xf numFmtId="9" fontId="0" fillId="0" borderId="10" xfId="42" applyFont="1" applyBorder="1"/>
    <xf numFmtId="9" fontId="0" fillId="0" borderId="0" xfId="42" applyFont="1"/>
    <xf numFmtId="9" fontId="0" fillId="0" borderId="13" xfId="42" applyFont="1" applyBorder="1"/>
    <xf numFmtId="9" fontId="0" fillId="33" borderId="13" xfId="42" applyFont="1" applyFill="1" applyBorder="1"/>
    <xf numFmtId="9" fontId="0" fillId="0" borderId="12" xfId="42" applyFont="1" applyBorder="1"/>
    <xf numFmtId="165" fontId="0" fillId="0" borderId="0" xfId="0" applyNumberForma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4EE00"/>
      <color rgb="FFE2DD00"/>
      <color rgb="FF4FD1FF"/>
      <color rgb="FF19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[CrowdfundingBook.xlsx]PivotParentCategory!PivotTable1</c:name>
    <c:fmtId val="0"/>
  </c:pivotSource>
  <c:chart>
    <c:autoTitleDeleted val="0"/>
    <c:pivotFmts>
      <c:pivotFmt>
        <c:idx val="0"/>
        <c:spPr>
          <a:solidFill>
            <a:srgbClr val="E2DD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PivotParentCategory!$B$3:$B$4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E2DD00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F-4997-8B37-D39CE83733E9}"/>
            </c:ext>
          </c:extLst>
        </c:ser>
        <c:ser>
          <c:idx val="1"/>
          <c:order val="1"/>
          <c:tx>
            <c:strRef>
              <c:f>PivotParentCategory!$C$3:$C$4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F-4997-8B37-D39CE83733E9}"/>
            </c:ext>
          </c:extLst>
        </c:ser>
        <c:ser>
          <c:idx val="2"/>
          <c:order val="2"/>
          <c:tx>
            <c:strRef>
              <c:f>PivotParentCategory!$D$3:$D$4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F-4997-8B37-D39CE83733E9}"/>
            </c:ext>
          </c:extLst>
        </c:ser>
        <c:ser>
          <c:idx val="3"/>
          <c:order val="3"/>
          <c:tx>
            <c:strRef>
              <c:f>PivotParentCategory!$E$3:$E$4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PivotParentCategory!$A$5:$A$14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PivotParentCategory!$E$5:$E$14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F-4997-8B37-D39CE83733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42313887"/>
        <c:axId val="926178719"/>
      </c:barChart>
      <c:catAx>
        <c:axId val="1242313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178719"/>
        <c:crosses val="autoZero"/>
        <c:auto val="1"/>
        <c:lblAlgn val="ctr"/>
        <c:lblOffset val="100"/>
        <c:noMultiLvlLbl val="0"/>
      </c:catAx>
      <c:valAx>
        <c:axId val="926178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313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[CrowdfundingBook.xlsx]PivotSubCategory!PivotTable2</c:name>
    <c:fmtId val="3"/>
  </c:pivotSource>
  <c:chart>
    <c:autoTitleDeleted val="0"/>
    <c:pivotFmts>
      <c:pivotFmt>
        <c:idx val="0"/>
        <c:spPr>
          <a:solidFill>
            <a:srgbClr val="E2DD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2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E2DD00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A-4422-B316-3957A91BE4ED}"/>
            </c:ext>
          </c:extLst>
        </c:ser>
        <c:ser>
          <c:idx val="1"/>
          <c:order val="1"/>
          <c:tx>
            <c:strRef>
              <c:f>PivotSubCategory!$C$4:$C$5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EA-4422-B316-3957A91BE4ED}"/>
            </c:ext>
          </c:extLst>
        </c:ser>
        <c:ser>
          <c:idx val="2"/>
          <c:order val="2"/>
          <c:tx>
            <c:strRef>
              <c:f>PivotSubCategory!$D$4:$D$5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EA-4422-B316-3957A91BE4ED}"/>
            </c:ext>
          </c:extLst>
        </c:ser>
        <c:ser>
          <c:idx val="3"/>
          <c:order val="3"/>
          <c:tx>
            <c:strRef>
              <c:f>PivotSubCategory!$E$4:$E$5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C-4A5C-BE83-376C8C605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69600143"/>
        <c:axId val="1469604463"/>
      </c:barChart>
      <c:catAx>
        <c:axId val="1469600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04463"/>
        <c:crosses val="autoZero"/>
        <c:auto val="1"/>
        <c:lblAlgn val="ctr"/>
        <c:lblOffset val="100"/>
        <c:noMultiLvlLbl val="0"/>
      </c:catAx>
      <c:valAx>
        <c:axId val="146960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00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[CrowdfundingBook.xlsx]PivotLaunchDateOutcomes!PivotTable1</c:name>
    <c:fmtId val="1"/>
  </c:pivotSource>
  <c:chart>
    <c:autoTitleDeleted val="0"/>
    <c:pivotFmts>
      <c:pivotFmt>
        <c:idx val="0"/>
        <c:spPr>
          <a:ln w="28575" cap="rnd">
            <a:solidFill>
              <a:srgbClr val="F4EE00"/>
            </a:solidFill>
            <a:round/>
          </a:ln>
          <a:effectLst/>
        </c:spPr>
        <c:marker>
          <c:symbol val="circle"/>
          <c:size val="5"/>
          <c:spPr>
            <a:solidFill>
              <a:srgbClr val="F4EE00"/>
            </a:solidFill>
            <a:ln w="9525">
              <a:solidFill>
                <a:srgbClr val="F4EE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tx2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tx2">
                <a:lumMod val="60000"/>
                <a:lumOff val="40000"/>
              </a:schemeClr>
            </a:solidFill>
            <a:ln w="9525">
              <a:solidFill>
                <a:schemeClr val="tx2">
                  <a:lumMod val="60000"/>
                  <a:lumOff val="4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PivotLaunchDateOutcomes!$B$4:$B$5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4EE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4EE00"/>
              </a:solidFill>
              <a:ln w="9525">
                <a:solidFill>
                  <a:srgbClr val="F4EE00"/>
                </a:solidFill>
              </a:ln>
              <a:effectLst/>
            </c:spPr>
          </c:marker>
          <c:cat>
            <c:strRef>
              <c:f>PivotLaunchDateOutcomes!$A$6:$A$18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PivotLaunchDateOutcomes!$B$6:$B$18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2-477B-9288-7EC60101848A}"/>
            </c:ext>
          </c:extLst>
        </c:ser>
        <c:ser>
          <c:idx val="1"/>
          <c:order val="1"/>
          <c:tx>
            <c:strRef>
              <c:f>PivotLaunchDateOutcomes!$C$4:$C$5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PivotLaunchDateOutcomes!$C$6:$C$18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2-477B-9288-7EC60101848A}"/>
            </c:ext>
          </c:extLst>
        </c:ser>
        <c:ser>
          <c:idx val="2"/>
          <c:order val="2"/>
          <c:tx>
            <c:strRef>
              <c:f>PivotLaunchDateOutcomes!$D$4:$D$5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PivotLaunchDateOutcomes!$A$6:$A$18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PivotLaunchDateOutcomes!$D$6:$D$18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12-477B-9288-7EC601018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423967"/>
        <c:axId val="589412927"/>
      </c:lineChart>
      <c:catAx>
        <c:axId val="58942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12927"/>
        <c:crosses val="autoZero"/>
        <c:auto val="1"/>
        <c:lblAlgn val="ctr"/>
        <c:lblOffset val="100"/>
        <c:noMultiLvlLbl val="0"/>
      </c:catAx>
      <c:valAx>
        <c:axId val="58941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4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GoalAnalysis!$F$1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C7-43C4-BF74-BBBFAB641445}"/>
            </c:ext>
          </c:extLst>
        </c:ser>
        <c:ser>
          <c:idx val="5"/>
          <c:order val="5"/>
          <c:tx>
            <c:strRef>
              <c:f>GoalAnalysis!$G$1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C7-43C4-BF74-BBBFAB641445}"/>
            </c:ext>
          </c:extLst>
        </c:ser>
        <c:ser>
          <c:idx val="6"/>
          <c:order val="6"/>
          <c:tx>
            <c:strRef>
              <c:f>GoalAnalysis!$H$1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CC7-43C4-BF74-BBBFAB641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0622160"/>
        <c:axId val="1810621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GoalAnalysis!$B$1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GoalAnalysis!$B$2:$B$13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C7-43C4-BF74-BBBFAB64144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CC7-43C4-BF74-BBBFAB64144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CC7-43C4-BF74-BBBFAB64144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GoalAnalysis!$E$2:$E$13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CC7-43C4-BF74-BBBFAB641445}"/>
                  </c:ext>
                </c:extLst>
              </c15:ser>
            </c15:filteredLineSeries>
          </c:ext>
        </c:extLst>
      </c:lineChart>
      <c:catAx>
        <c:axId val="181062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1680"/>
        <c:crosses val="autoZero"/>
        <c:auto val="1"/>
        <c:lblAlgn val="ctr"/>
        <c:lblOffset val="100"/>
        <c:noMultiLvlLbl val="0"/>
      </c:catAx>
      <c:valAx>
        <c:axId val="18106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62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Backers</a:t>
          </a:r>
        </a:p>
      </cx:txPr>
    </cx:title>
    <cx:plotArea>
      <cx:plotAreaRegion>
        <cx:series layoutId="boxWhisker" uniqueId="{9222C491-686F-4162-878E-C0EAE7373877}">
          <cx:tx>
            <cx:txData>
              <cx:f>_xlchart.v1.0</cx:f>
              <cx:v>successful_backers_count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 Backers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 Backers</a:t>
          </a:r>
        </a:p>
      </cx:txPr>
    </cx:title>
    <cx:plotArea>
      <cx:plotAreaRegion>
        <cx:series layoutId="boxWhisker" uniqueId="{0266EC13-F876-472D-800B-324B996C7B11}">
          <cx:tx>
            <cx:txData>
              <cx:f>_xlchart.v1.2</cx:f>
              <cx:v>failed_backers_count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2</xdr:row>
      <xdr:rowOff>9525</xdr:rowOff>
    </xdr:from>
    <xdr:to>
      <xdr:col>15</xdr:col>
      <xdr:colOff>590550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6BD22-5162-D3C0-6538-3D95E5887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2</xdr:row>
      <xdr:rowOff>47625</xdr:rowOff>
    </xdr:from>
    <xdr:to>
      <xdr:col>18</xdr:col>
      <xdr:colOff>333375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BF904A-0CCE-DC55-DB21-5EBB97C05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128587</xdr:colOff>
      <xdr:row>0</xdr:row>
      <xdr:rowOff>123824</xdr:rowOff>
    </xdr:from>
    <xdr:to>
      <xdr:col>14</xdr:col>
      <xdr:colOff>219075</xdr:colOff>
      <xdr:row>22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41D0CB-79C2-6E56-D9FF-B3784D868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13</xdr:row>
      <xdr:rowOff>28575</xdr:rowOff>
    </xdr:from>
    <xdr:to>
      <xdr:col>8</xdr:col>
      <xdr:colOff>85724</xdr:colOff>
      <xdr:row>30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30F79-EB42-0EE1-5BFF-17D9254E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15</xdr:row>
      <xdr:rowOff>152399</xdr:rowOff>
    </xdr:from>
    <xdr:to>
      <xdr:col>8</xdr:col>
      <xdr:colOff>600075</xdr:colOff>
      <xdr:row>42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7ACFC0-4DCE-21D1-0DDE-D5B06D4331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90925" y="3152774"/>
              <a:ext cx="7620000" cy="532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47625</xdr:colOff>
      <xdr:row>15</xdr:row>
      <xdr:rowOff>152400</xdr:rowOff>
    </xdr:from>
    <xdr:to>
      <xdr:col>20</xdr:col>
      <xdr:colOff>581025</xdr:colOff>
      <xdr:row>42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CD1192FE-E25C-F604-A35D-CBC523106A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44275" y="3152775"/>
              <a:ext cx="8077200" cy="5334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ka" refreshedDate="45640.976588194448" createdVersion="8" refreshedVersion="8" minRefreshableVersion="3" recordCount="1000" xr:uid="{90924570-7B6E-4C1D-9E96-AE86E14286A1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ronika" refreshedDate="45641.000566666669" createdVersion="8" refreshedVersion="8" minRefreshableVersion="3" recordCount="1000" xr:uid="{CF34393D-C8A7-4B36-9EA6-D7E01FEFA102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164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rgo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x v="0"/>
    <d v="2015-12-15T06:00:00"/>
    <b v="0"/>
    <b v="0"/>
    <s v="food/food trucks"/>
    <x v="0"/>
    <s v="food trucks"/>
    <n v="1448690400"/>
    <n v="1450159200"/>
  </r>
  <r>
    <n v="1"/>
    <s v="Odom Inc"/>
    <s v="Managed bottom-line architecture"/>
    <n v="1400"/>
    <n v="14560"/>
    <n v="1040"/>
    <x v="1"/>
    <n v="158"/>
    <n v="92.151898734177209"/>
    <s v="US"/>
    <s v="USD"/>
    <x v="1"/>
    <d v="2014-08-21T05:00:00"/>
    <b v="0"/>
    <b v="1"/>
    <s v="music/rock"/>
    <x v="1"/>
    <s v="rock"/>
    <n v="1408424400"/>
    <n v="1408597200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x v="2"/>
    <d v="2013-11-19T06:00:00"/>
    <b v="0"/>
    <b v="0"/>
    <s v="technology/web"/>
    <x v="2"/>
    <s v="web"/>
    <n v="1384668000"/>
    <n v="1384840800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x v="3"/>
    <d v="2019-09-20T05:00:00"/>
    <b v="0"/>
    <b v="0"/>
    <s v="music/rock"/>
    <x v="1"/>
    <s v="rock"/>
    <n v="1565499600"/>
    <n v="1568955600"/>
  </r>
  <r>
    <n v="4"/>
    <s v="Larson-Little"/>
    <s v="Proactive foreground core"/>
    <n v="7600"/>
    <n v="5265"/>
    <n v="69.276315789473685"/>
    <x v="0"/>
    <n v="53"/>
    <n v="99.339622641509436"/>
    <s v="US"/>
    <s v="USD"/>
    <x v="4"/>
    <d v="2019-01-24T06:00:00"/>
    <b v="0"/>
    <b v="0"/>
    <s v="theater/plays"/>
    <x v="3"/>
    <s v="plays"/>
    <n v="1547964000"/>
    <n v="1548309600"/>
  </r>
  <r>
    <n v="5"/>
    <s v="Harris Group"/>
    <s v="Open-source optimizing database"/>
    <n v="7600"/>
    <n v="13195"/>
    <n v="173.61842105263159"/>
    <x v="1"/>
    <n v="174"/>
    <n v="75.833333333333329"/>
    <s v="DK"/>
    <s v="DKK"/>
    <x v="5"/>
    <d v="2012-09-08T05:00:00"/>
    <b v="0"/>
    <b v="0"/>
    <s v="theater/plays"/>
    <x v="3"/>
    <s v="plays"/>
    <n v="1346130000"/>
    <n v="1347080400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x v="6"/>
    <d v="2017-09-14T05:00:00"/>
    <b v="0"/>
    <b v="0"/>
    <s v="film &amp; video/documentary"/>
    <x v="4"/>
    <s v="documentary"/>
    <n v="1505278800"/>
    <n v="1505365200"/>
  </r>
  <r>
    <n v="7"/>
    <s v="Carter-Guzman"/>
    <s v="Centralized cohesive challenge"/>
    <n v="4500"/>
    <n v="14741"/>
    <n v="327.57777777777778"/>
    <x v="1"/>
    <n v="227"/>
    <n v="64.93832599118943"/>
    <s v="DK"/>
    <s v="DKK"/>
    <x v="7"/>
    <d v="2015-08-15T05:00:00"/>
    <b v="0"/>
    <b v="0"/>
    <s v="theater/plays"/>
    <x v="3"/>
    <s v="plays"/>
    <n v="1439442000"/>
    <n v="1439614800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x v="8"/>
    <d v="2010-08-11T05:00:00"/>
    <b v="0"/>
    <b v="0"/>
    <s v="theater/plays"/>
    <x v="3"/>
    <s v="plays"/>
    <n v="1281330000"/>
    <n v="1281502800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x v="9"/>
    <d v="2013-11-07T06:00:00"/>
    <b v="0"/>
    <b v="0"/>
    <s v="music/electric music"/>
    <x v="1"/>
    <s v="electric music"/>
    <n v="1379566800"/>
    <n v="1383804000"/>
  </r>
  <r>
    <n v="10"/>
    <s v="Green Ltd"/>
    <s v="Monitored empowering installation"/>
    <n v="5200"/>
    <n v="13838"/>
    <n v="266.11538461538464"/>
    <x v="1"/>
    <n v="220"/>
    <n v="62.9"/>
    <s v="US"/>
    <s v="USD"/>
    <x v="10"/>
    <d v="2010-10-01T05:00:00"/>
    <b v="0"/>
    <b v="0"/>
    <s v="film &amp; video/drama"/>
    <x v="4"/>
    <s v="drama"/>
    <n v="1281762000"/>
    <n v="1285909200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x v="11"/>
    <d v="2010-09-27T05:00:00"/>
    <b v="0"/>
    <b v="1"/>
    <s v="theater/plays"/>
    <x v="3"/>
    <s v="plays"/>
    <n v="1285045200"/>
    <n v="1285563600"/>
  </r>
  <r>
    <n v="12"/>
    <s v="Kim Ltd"/>
    <s v="Assimilated hybrid intranet"/>
    <n v="6300"/>
    <n v="5629"/>
    <n v="89.349206349206341"/>
    <x v="0"/>
    <n v="55"/>
    <n v="102.34545454545454"/>
    <s v="US"/>
    <s v="USD"/>
    <x v="12"/>
    <d v="2019-10-30T05:00:00"/>
    <b v="0"/>
    <b v="0"/>
    <s v="film &amp; video/drama"/>
    <x v="4"/>
    <s v="drama"/>
    <n v="1571720400"/>
    <n v="1572411600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x v="13"/>
    <d v="2016-06-23T05:00:00"/>
    <b v="0"/>
    <b v="0"/>
    <s v="music/indie rock"/>
    <x v="1"/>
    <s v="indie rock"/>
    <n v="1465621200"/>
    <n v="1466658000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x v="14"/>
    <d v="2012-04-02T05:00:00"/>
    <b v="0"/>
    <b v="0"/>
    <s v="music/indie rock"/>
    <x v="1"/>
    <s v="indie rock"/>
    <n v="1331013600"/>
    <n v="1333342800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x v="15"/>
    <d v="2019-12-14T06:00:00"/>
    <b v="0"/>
    <b v="0"/>
    <s v="technology/wearables"/>
    <x v="2"/>
    <s v="wearables"/>
    <n v="1575957600"/>
    <n v="1576303200"/>
  </r>
  <r>
    <n v="16"/>
    <s v="Hines Inc"/>
    <s v="Cross-platform systemic adapter"/>
    <n v="1700"/>
    <n v="11041"/>
    <n v="649.47058823529414"/>
    <x v="1"/>
    <n v="100"/>
    <n v="110.41"/>
    <s v="US"/>
    <s v="USD"/>
    <x v="16"/>
    <d v="2014-02-13T06:00:00"/>
    <b v="0"/>
    <b v="0"/>
    <s v="publishing/nonfiction"/>
    <x v="5"/>
    <s v="nonfiction"/>
    <n v="1390370400"/>
    <n v="1392271200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x v="17"/>
    <d v="2011-01-13T06:00:00"/>
    <b v="0"/>
    <b v="0"/>
    <s v="film &amp; video/animation"/>
    <x v="4"/>
    <s v="animation"/>
    <n v="1294812000"/>
    <n v="1294898400"/>
  </r>
  <r>
    <n v="18"/>
    <s v="Johnson-Gould"/>
    <s v="Exclusive needs-based adapter"/>
    <n v="9100"/>
    <n v="6089"/>
    <n v="66.912087912087912"/>
    <x v="3"/>
    <n v="135"/>
    <n v="45.103703703703701"/>
    <s v="US"/>
    <s v="USD"/>
    <x v="18"/>
    <d v="2018-09-16T05:00:00"/>
    <b v="0"/>
    <b v="0"/>
    <s v="theater/plays"/>
    <x v="3"/>
    <s v="plays"/>
    <n v="1536382800"/>
    <n v="1537074000"/>
  </r>
  <r>
    <n v="19"/>
    <s v="Perez-Hess"/>
    <s v="Down-sized cohesive archive"/>
    <n v="62500"/>
    <n v="30331"/>
    <n v="48.529600000000002"/>
    <x v="0"/>
    <n v="674"/>
    <n v="45.001483679525222"/>
    <s v="US"/>
    <s v="USD"/>
    <x v="19"/>
    <d v="2019-03-25T05:00:00"/>
    <b v="0"/>
    <b v="1"/>
    <s v="theater/plays"/>
    <x v="3"/>
    <s v="plays"/>
    <n v="1551679200"/>
    <n v="1553490000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x v="20"/>
    <d v="2014-07-28T05:00:00"/>
    <b v="0"/>
    <b v="0"/>
    <s v="film &amp; video/drama"/>
    <x v="4"/>
    <s v="drama"/>
    <n v="1406523600"/>
    <n v="1406523600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x v="21"/>
    <d v="2011-09-18T05:00:00"/>
    <b v="0"/>
    <b v="0"/>
    <s v="theater/plays"/>
    <x v="3"/>
    <s v="plays"/>
    <n v="1313384400"/>
    <n v="1316322000"/>
  </r>
  <r>
    <n v="22"/>
    <s v="Collier Inc"/>
    <s v="Enhanced dynamic definition"/>
    <n v="59100"/>
    <n v="75690"/>
    <n v="128.07106598984771"/>
    <x v="1"/>
    <n v="890"/>
    <n v="85.044943820224717"/>
    <s v="US"/>
    <s v="USD"/>
    <x v="22"/>
    <d v="2018-04-18T05:00:00"/>
    <b v="0"/>
    <b v="0"/>
    <s v="theater/plays"/>
    <x v="3"/>
    <s v="plays"/>
    <n v="1522731600"/>
    <n v="1524027600"/>
  </r>
  <r>
    <n v="23"/>
    <s v="Gray-Jenkins"/>
    <s v="Devolved next generation adapter"/>
    <n v="4500"/>
    <n v="14942"/>
    <n v="332.04444444444448"/>
    <x v="1"/>
    <n v="142"/>
    <n v="105.22535211267606"/>
    <s v="GB"/>
    <s v="GBP"/>
    <x v="23"/>
    <d v="2019-04-08T05:00:00"/>
    <b v="0"/>
    <b v="0"/>
    <s v="film &amp; video/documentary"/>
    <x v="4"/>
    <s v="documentary"/>
    <n v="1550124000"/>
    <n v="1554699600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x v="24"/>
    <d v="2014-06-23T05:00:00"/>
    <b v="0"/>
    <b v="0"/>
    <s v="technology/wearables"/>
    <x v="2"/>
    <s v="wearables"/>
    <n v="1403326800"/>
    <n v="1403499600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x v="25"/>
    <d v="2011-06-07T05:00:00"/>
    <b v="0"/>
    <b v="1"/>
    <s v="games/video games"/>
    <x v="6"/>
    <s v="video games"/>
    <n v="1305694800"/>
    <n v="1307422800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x v="26"/>
    <d v="2018-08-27T05:00:00"/>
    <b v="0"/>
    <b v="0"/>
    <s v="theater/plays"/>
    <x v="3"/>
    <s v="plays"/>
    <n v="1533013200"/>
    <n v="1535346000"/>
  </r>
  <r>
    <n v="27"/>
    <s v="Best, Carr and Williams"/>
    <s v="Diverse transitional migration"/>
    <n v="2000"/>
    <n v="1599"/>
    <n v="79.95"/>
    <x v="0"/>
    <n v="15"/>
    <n v="106.6"/>
    <s v="US"/>
    <s v="USD"/>
    <x v="27"/>
    <d v="2015-10-11T05:00:00"/>
    <b v="0"/>
    <b v="0"/>
    <s v="music/rock"/>
    <x v="1"/>
    <s v="rock"/>
    <n v="1443848400"/>
    <n v="1444539600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x v="28"/>
    <d v="2010-03-04T06:00:00"/>
    <b v="0"/>
    <b v="1"/>
    <s v="theater/plays"/>
    <x v="3"/>
    <s v="plays"/>
    <n v="1265695200"/>
    <n v="1267682400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x v="29"/>
    <d v="2018-08-29T05:00:00"/>
    <b v="0"/>
    <b v="0"/>
    <s v="film &amp; video/shorts"/>
    <x v="4"/>
    <s v="shorts"/>
    <n v="1532062800"/>
    <n v="1535518800"/>
  </r>
  <r>
    <n v="30"/>
    <s v="Clark-Cooke"/>
    <s v="Down-sized analyzing challenge"/>
    <n v="9000"/>
    <n v="14455"/>
    <n v="160.61111111111111"/>
    <x v="1"/>
    <n v="129"/>
    <n v="112.05426356589147"/>
    <s v="US"/>
    <s v="USD"/>
    <x v="30"/>
    <d v="2019-05-29T05:00:00"/>
    <b v="0"/>
    <b v="0"/>
    <s v="film &amp; video/animation"/>
    <x v="4"/>
    <s v="animation"/>
    <n v="1558674000"/>
    <n v="1559106000"/>
  </r>
  <r>
    <n v="31"/>
    <s v="Schroeder Ltd"/>
    <s v="Progressive needs-based focus group"/>
    <n v="3500"/>
    <n v="10850"/>
    <n v="310"/>
    <x v="1"/>
    <n v="226"/>
    <n v="48.008849557522126"/>
    <s v="GB"/>
    <s v="GBP"/>
    <x v="31"/>
    <d v="2016-02-02T06:00:00"/>
    <b v="0"/>
    <b v="0"/>
    <s v="games/video games"/>
    <x v="6"/>
    <s v="video games"/>
    <n v="1451973600"/>
    <n v="1454392800"/>
  </r>
  <r>
    <n v="32"/>
    <s v="Jackson PLC"/>
    <s v="Ergonomic 6thgeneration success"/>
    <n v="101000"/>
    <n v="87676"/>
    <n v="86.807920792079202"/>
    <x v="0"/>
    <n v="2307"/>
    <n v="38.004334633723452"/>
    <s v="IT"/>
    <s v="EUR"/>
    <x v="32"/>
    <d v="2018-02-06T06:00:00"/>
    <b v="0"/>
    <b v="0"/>
    <s v="film &amp; video/documentary"/>
    <x v="4"/>
    <s v="documentary"/>
    <n v="1515564000"/>
    <n v="1517896800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x v="33"/>
    <d v="2014-11-11T06:00:00"/>
    <b v="0"/>
    <b v="0"/>
    <s v="theater/plays"/>
    <x v="3"/>
    <s v="plays"/>
    <n v="1412485200"/>
    <n v="1415685600"/>
  </r>
  <r>
    <n v="34"/>
    <s v="Maldonado and Sons"/>
    <s v="Reverse-engineered asynchronous archive"/>
    <n v="9300"/>
    <n v="14025"/>
    <n v="150.80645161290323"/>
    <x v="1"/>
    <n v="165"/>
    <n v="85"/>
    <s v="US"/>
    <s v="USD"/>
    <x v="34"/>
    <d v="2017-03-28T05:00:00"/>
    <b v="0"/>
    <b v="0"/>
    <s v="film &amp; video/documentary"/>
    <x v="4"/>
    <s v="documentary"/>
    <n v="1490245200"/>
    <n v="1490677200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x v="35"/>
    <d v="2019-03-02T06:00:00"/>
    <b v="0"/>
    <b v="1"/>
    <s v="film &amp; video/drama"/>
    <x v="4"/>
    <s v="drama"/>
    <n v="1547877600"/>
    <n v="1551506400"/>
  </r>
  <r>
    <n v="36"/>
    <s v="Jackson-Lewis"/>
    <s v="Monitored multi-state encryption"/>
    <n v="700"/>
    <n v="1101"/>
    <n v="157.28571428571431"/>
    <x v="1"/>
    <n v="16"/>
    <n v="68.8125"/>
    <s v="US"/>
    <s v="USD"/>
    <x v="36"/>
    <d v="2011-03-23T05:00:00"/>
    <b v="0"/>
    <b v="0"/>
    <s v="theater/plays"/>
    <x v="3"/>
    <s v="plays"/>
    <n v="1298700000"/>
    <n v="1300856400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x v="37"/>
    <d v="2019-11-08T06:00:00"/>
    <b v="0"/>
    <b v="1"/>
    <s v="publishing/fiction"/>
    <x v="5"/>
    <s v="fiction"/>
    <n v="1570338000"/>
    <n v="1573192800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x v="38"/>
    <d v="2010-10-23T05:00:00"/>
    <b v="0"/>
    <b v="0"/>
    <s v="photography/photography books"/>
    <x v="7"/>
    <s v="photography books"/>
    <n v="1287378000"/>
    <n v="1287810000"/>
  </r>
  <r>
    <n v="39"/>
    <s v="Kim-Rice"/>
    <s v="Organized bi-directional function"/>
    <n v="9900"/>
    <n v="5027"/>
    <n v="50.777777777777779"/>
    <x v="0"/>
    <n v="88"/>
    <n v="57.125"/>
    <s v="DK"/>
    <s v="DKK"/>
    <x v="39"/>
    <d v="2013-03-11T05:00:00"/>
    <b v="0"/>
    <b v="0"/>
    <s v="theater/plays"/>
    <x v="3"/>
    <s v="plays"/>
    <n v="1361772000"/>
    <n v="1362978000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x v="40"/>
    <d v="2010-06-24T05:00:00"/>
    <b v="0"/>
    <b v="1"/>
    <s v="technology/wearables"/>
    <x v="2"/>
    <s v="wearables"/>
    <n v="1275714000"/>
    <n v="1277355600"/>
  </r>
  <r>
    <n v="41"/>
    <s v="Watts Group"/>
    <s v="Universal 5thgeneration neural-net"/>
    <n v="5600"/>
    <n v="11924"/>
    <n v="212.92857142857144"/>
    <x v="1"/>
    <n v="111"/>
    <n v="107.42342342342343"/>
    <s v="IT"/>
    <s v="EUR"/>
    <x v="41"/>
    <d v="2012-09-30T05:00:00"/>
    <b v="0"/>
    <b v="1"/>
    <s v="music/rock"/>
    <x v="1"/>
    <s v="rock"/>
    <n v="1346734800"/>
    <n v="1348981200"/>
  </r>
  <r>
    <n v="42"/>
    <s v="Werner-Bryant"/>
    <s v="Virtual uniform frame"/>
    <n v="1800"/>
    <n v="7991"/>
    <n v="443.94444444444446"/>
    <x v="1"/>
    <n v="222"/>
    <n v="35.995495495495497"/>
    <s v="US"/>
    <s v="USD"/>
    <x v="42"/>
    <d v="2011-07-13T05:00:00"/>
    <b v="0"/>
    <b v="0"/>
    <s v="food/food trucks"/>
    <x v="0"/>
    <s v="food trucks"/>
    <n v="1309755600"/>
    <n v="1310533200"/>
  </r>
  <r>
    <n v="43"/>
    <s v="Schmitt-Mendoza"/>
    <s v="Profound explicit paradigm"/>
    <n v="90200"/>
    <n v="167717"/>
    <n v="185.9390243902439"/>
    <x v="1"/>
    <n v="6212"/>
    <n v="26.998873148744366"/>
    <s v="US"/>
    <s v="USD"/>
    <x v="43"/>
    <d v="2014-08-09T05:00:00"/>
    <b v="0"/>
    <b v="0"/>
    <s v="publishing/radio &amp; podcasts"/>
    <x v="5"/>
    <s v="radio &amp; podcasts"/>
    <n v="1406178000"/>
    <n v="1407560400"/>
  </r>
  <r>
    <n v="44"/>
    <s v="Reid-Mccullough"/>
    <s v="Visionary real-time groupware"/>
    <n v="1600"/>
    <n v="10541"/>
    <n v="658.8125"/>
    <x v="1"/>
    <n v="98"/>
    <n v="107.56122448979592"/>
    <s v="DK"/>
    <s v="DKK"/>
    <x v="44"/>
    <d v="2019-03-18T05:00:00"/>
    <b v="0"/>
    <b v="0"/>
    <s v="publishing/fiction"/>
    <x v="5"/>
    <s v="fiction"/>
    <n v="1552798800"/>
    <n v="1552885200"/>
  </r>
  <r>
    <n v="45"/>
    <s v="Woods-Clark"/>
    <s v="Networked tertiary Graphical User Interface"/>
    <n v="9500"/>
    <n v="4530"/>
    <n v="47.684210526315788"/>
    <x v="0"/>
    <n v="48"/>
    <n v="94.375"/>
    <s v="US"/>
    <s v="USD"/>
    <x v="45"/>
    <d v="2016-11-17T06:00:00"/>
    <b v="0"/>
    <b v="1"/>
    <s v="theater/plays"/>
    <x v="3"/>
    <s v="plays"/>
    <n v="1478062800"/>
    <n v="1479362400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x v="46"/>
    <d v="2010-07-31T05:00:00"/>
    <b v="0"/>
    <b v="0"/>
    <s v="music/rock"/>
    <x v="1"/>
    <s v="rock"/>
    <n v="1278565200"/>
    <n v="1280552400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x v="47"/>
    <d v="2014-04-28T05:00:00"/>
    <b v="0"/>
    <b v="0"/>
    <s v="theater/plays"/>
    <x v="3"/>
    <s v="plays"/>
    <n v="1396069200"/>
    <n v="1398661200"/>
  </r>
  <r>
    <n v="48"/>
    <s v="Lamb Inc"/>
    <s v="Optimized leadingedge concept"/>
    <n v="33300"/>
    <n v="128862"/>
    <n v="386.97297297297297"/>
    <x v="1"/>
    <n v="2431"/>
    <n v="53.007815713698065"/>
    <s v="US"/>
    <s v="USD"/>
    <x v="48"/>
    <d v="2015-07-07T05:00:00"/>
    <b v="0"/>
    <b v="0"/>
    <s v="theater/plays"/>
    <x v="3"/>
    <s v="plays"/>
    <n v="1435208400"/>
    <n v="1436245200"/>
  </r>
  <r>
    <n v="49"/>
    <s v="Casey-Kelly"/>
    <s v="Sharable holistic interface"/>
    <n v="7200"/>
    <n v="13653"/>
    <n v="189.625"/>
    <x v="1"/>
    <n v="303"/>
    <n v="45.059405940594061"/>
    <s v="US"/>
    <s v="USD"/>
    <x v="49"/>
    <d v="2019-12-04T06:00:00"/>
    <b v="0"/>
    <b v="0"/>
    <s v="music/rock"/>
    <x v="1"/>
    <s v="rock"/>
    <n v="1571547600"/>
    <n v="1575439200"/>
  </r>
  <r>
    <n v="50"/>
    <s v="Jones, Taylor and Moore"/>
    <s v="Down-sized system-worthy secured line"/>
    <n v="100"/>
    <n v="2"/>
    <n v="2"/>
    <x v="0"/>
    <n v="1"/>
    <n v="2"/>
    <s v="IT"/>
    <s v="EUR"/>
    <x v="50"/>
    <d v="2013-08-29T05:00:00"/>
    <b v="0"/>
    <b v="0"/>
    <s v="music/metal"/>
    <x v="1"/>
    <s v="metal"/>
    <n v="1375333200"/>
    <n v="1377752400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x v="51"/>
    <d v="2012-04-12T05:00:00"/>
    <b v="0"/>
    <b v="1"/>
    <s v="technology/wearables"/>
    <x v="2"/>
    <s v="wearables"/>
    <n v="1332824400"/>
    <n v="1334206800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x v="52"/>
    <d v="2010-09-19T05:00:00"/>
    <b v="0"/>
    <b v="0"/>
    <s v="theater/plays"/>
    <x v="3"/>
    <s v="plays"/>
    <n v="1284526800"/>
    <n v="1284872400"/>
  </r>
  <r>
    <n v="53"/>
    <s v="Smith-Jones"/>
    <s v="Reverse-engineered static concept"/>
    <n v="8800"/>
    <n v="12356"/>
    <n v="140.40909090909091"/>
    <x v="1"/>
    <n v="209"/>
    <n v="59.119617224880386"/>
    <s v="US"/>
    <s v="USD"/>
    <x v="53"/>
    <d v="2014-06-28T05:00:00"/>
    <b v="0"/>
    <b v="0"/>
    <s v="film &amp; video/drama"/>
    <x v="4"/>
    <s v="drama"/>
    <n v="1400562000"/>
    <n v="1403931600"/>
  </r>
  <r>
    <n v="54"/>
    <s v="Roy PLC"/>
    <s v="Multi-channeled neutral customer loyalty"/>
    <n v="6000"/>
    <n v="5392"/>
    <n v="89.86666666666666"/>
    <x v="0"/>
    <n v="120"/>
    <n v="44.93333333333333"/>
    <s v="US"/>
    <s v="USD"/>
    <x v="54"/>
    <d v="2018-03-17T05:00:00"/>
    <b v="0"/>
    <b v="0"/>
    <s v="technology/wearables"/>
    <x v="2"/>
    <s v="wearables"/>
    <n v="1520748000"/>
    <n v="1521262800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x v="55"/>
    <d v="2018-08-04T05:00:00"/>
    <b v="0"/>
    <b v="0"/>
    <s v="music/jazz"/>
    <x v="1"/>
    <s v="jazz"/>
    <n v="1532926800"/>
    <n v="1533358800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x v="56"/>
    <d v="2015-01-17T06:00:00"/>
    <b v="0"/>
    <b v="0"/>
    <s v="technology/wearables"/>
    <x v="2"/>
    <s v="wearables"/>
    <n v="1420869600"/>
    <n v="1421474400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x v="57"/>
    <d v="2017-09-13T05:00:00"/>
    <b v="0"/>
    <b v="0"/>
    <s v="games/video games"/>
    <x v="6"/>
    <s v="video games"/>
    <n v="1504242000"/>
    <n v="1505278800"/>
  </r>
  <r>
    <n v="58"/>
    <s v="Anderson-Perez"/>
    <s v="Expanded 3rdgeneration strategy"/>
    <n v="2700"/>
    <n v="6132"/>
    <n v="227.11111111111114"/>
    <x v="1"/>
    <n v="211"/>
    <n v="29.061611374407583"/>
    <s v="US"/>
    <s v="USD"/>
    <x v="58"/>
    <d v="2015-10-04T05:00:00"/>
    <b v="0"/>
    <b v="0"/>
    <s v="theater/plays"/>
    <x v="3"/>
    <s v="plays"/>
    <n v="1442811600"/>
    <n v="1443934800"/>
  </r>
  <r>
    <n v="59"/>
    <s v="Wright, Fox and Marks"/>
    <s v="Assimilated real-time support"/>
    <n v="1400"/>
    <n v="3851"/>
    <n v="275.07142857142861"/>
    <x v="1"/>
    <n v="128"/>
    <n v="30.0859375"/>
    <s v="US"/>
    <s v="USD"/>
    <x v="59"/>
    <d v="2017-06-27T05:00:00"/>
    <b v="0"/>
    <b v="1"/>
    <s v="theater/plays"/>
    <x v="3"/>
    <s v="plays"/>
    <n v="1497243600"/>
    <n v="1498539600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x v="60"/>
    <d v="2012-07-20T05:00:00"/>
    <b v="0"/>
    <b v="0"/>
    <s v="theater/plays"/>
    <x v="3"/>
    <s v="plays"/>
    <n v="1342501200"/>
    <n v="1342760400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x v="61"/>
    <d v="2011-04-02T05:00:00"/>
    <b v="0"/>
    <b v="0"/>
    <s v="theater/plays"/>
    <x v="3"/>
    <s v="plays"/>
    <n v="1298268000"/>
    <n v="1301720400"/>
  </r>
  <r>
    <n v="62"/>
    <s v="Sparks-West"/>
    <s v="Organized incremental standardization"/>
    <n v="2000"/>
    <n v="14452"/>
    <n v="722.6"/>
    <x v="1"/>
    <n v="249"/>
    <n v="58.040160642570278"/>
    <s v="US"/>
    <s v="USD"/>
    <x v="62"/>
    <d v="2015-06-06T05:00:00"/>
    <b v="0"/>
    <b v="0"/>
    <s v="technology/web"/>
    <x v="2"/>
    <s v="web"/>
    <n v="1433480400"/>
    <n v="1433566800"/>
  </r>
  <r>
    <n v="63"/>
    <s v="Baker, Morgan and Brown"/>
    <s v="Assimilated didactic open system"/>
    <n v="4700"/>
    <n v="557"/>
    <n v="11.851063829787234"/>
    <x v="0"/>
    <n v="5"/>
    <n v="111.4"/>
    <s v="US"/>
    <s v="USD"/>
    <x v="63"/>
    <d v="2017-05-04T05:00:00"/>
    <b v="0"/>
    <b v="0"/>
    <s v="theater/plays"/>
    <x v="3"/>
    <s v="plays"/>
    <n v="1493355600"/>
    <n v="1493874000"/>
  </r>
  <r>
    <n v="64"/>
    <s v="Mosley-Gilbert"/>
    <s v="Vision-oriented logistical intranet"/>
    <n v="2800"/>
    <n v="2734"/>
    <n v="97.642857142857139"/>
    <x v="0"/>
    <n v="38"/>
    <n v="71.94736842105263"/>
    <s v="US"/>
    <s v="USD"/>
    <x v="64"/>
    <d v="2018-07-17T05:00:00"/>
    <b v="0"/>
    <b v="1"/>
    <s v="technology/web"/>
    <x v="2"/>
    <s v="web"/>
    <n v="1530507600"/>
    <n v="1531803600"/>
  </r>
  <r>
    <n v="65"/>
    <s v="Berry-Boyer"/>
    <s v="Mandatory incremental projection"/>
    <n v="6100"/>
    <n v="14405"/>
    <n v="236.14754098360655"/>
    <x v="1"/>
    <n v="236"/>
    <n v="61.038135593220339"/>
    <s v="US"/>
    <s v="USD"/>
    <x v="65"/>
    <d v="2011-02-03T06:00:00"/>
    <b v="0"/>
    <b v="0"/>
    <s v="theater/plays"/>
    <x v="3"/>
    <s v="plays"/>
    <n v="1296108000"/>
    <n v="1296712800"/>
  </r>
  <r>
    <n v="66"/>
    <s v="Sanders-Allen"/>
    <s v="Grass-roots needs-based encryption"/>
    <n v="2900"/>
    <n v="1307"/>
    <n v="45.068965517241381"/>
    <x v="0"/>
    <n v="12"/>
    <n v="108.91666666666667"/>
    <s v="US"/>
    <s v="USD"/>
    <x v="66"/>
    <d v="2015-04-13T05:00:00"/>
    <b v="0"/>
    <b v="1"/>
    <s v="theater/plays"/>
    <x v="3"/>
    <s v="plays"/>
    <n v="1428469200"/>
    <n v="1428901200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x v="67"/>
    <d v="2010-01-30T06:00:00"/>
    <b v="0"/>
    <b v="1"/>
    <s v="technology/wearables"/>
    <x v="2"/>
    <s v="wearables"/>
    <n v="1264399200"/>
    <n v="1264831200"/>
  </r>
  <r>
    <n v="68"/>
    <s v="Moreno-Turner"/>
    <s v="Inverse multi-tasking installation"/>
    <n v="5700"/>
    <n v="14508"/>
    <n v="254.52631578947367"/>
    <x v="1"/>
    <n v="246"/>
    <n v="58.975609756097562"/>
    <s v="IT"/>
    <s v="EUR"/>
    <x v="68"/>
    <d v="2017-09-12T05:00:00"/>
    <b v="0"/>
    <b v="1"/>
    <s v="theater/plays"/>
    <x v="3"/>
    <s v="plays"/>
    <n v="1501131600"/>
    <n v="1505192400"/>
  </r>
  <r>
    <n v="69"/>
    <s v="Jones-Watson"/>
    <s v="Switchable disintermediate moderator"/>
    <n v="7900"/>
    <n v="1901"/>
    <n v="24.063291139240505"/>
    <x v="3"/>
    <n v="17"/>
    <n v="111.82352941176471"/>
    <s v="US"/>
    <s v="USD"/>
    <x v="69"/>
    <d v="2011-01-22T06:00:00"/>
    <b v="0"/>
    <b v="0"/>
    <s v="theater/plays"/>
    <x v="3"/>
    <s v="plays"/>
    <n v="1292738400"/>
    <n v="1295676000"/>
  </r>
  <r>
    <n v="70"/>
    <s v="Barker Inc"/>
    <s v="Re-engineered 24/7 task-force"/>
    <n v="128000"/>
    <n v="158389"/>
    <n v="123.74140625000001"/>
    <x v="1"/>
    <n v="2475"/>
    <n v="63.995555555555555"/>
    <s v="IT"/>
    <s v="EUR"/>
    <x v="70"/>
    <d v="2010-12-21T06:00:00"/>
    <b v="0"/>
    <b v="1"/>
    <s v="theater/plays"/>
    <x v="3"/>
    <s v="plays"/>
    <n v="1288674000"/>
    <n v="1292911200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x v="71"/>
    <d v="2019-12-04T06:00:00"/>
    <b v="0"/>
    <b v="0"/>
    <s v="theater/plays"/>
    <x v="3"/>
    <s v="plays"/>
    <n v="1575093600"/>
    <n v="1575439200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x v="72"/>
    <d v="2015-08-06T05:00:00"/>
    <b v="0"/>
    <b v="0"/>
    <s v="film &amp; video/animation"/>
    <x v="4"/>
    <s v="animation"/>
    <n v="1435726800"/>
    <n v="1438837200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x v="73"/>
    <d v="2016-11-30T06:00:00"/>
    <b v="0"/>
    <b v="0"/>
    <s v="music/jazz"/>
    <x v="1"/>
    <s v="jazz"/>
    <n v="1480226400"/>
    <n v="1480485600"/>
  </r>
  <r>
    <n v="74"/>
    <s v="Davis-Michael"/>
    <s v="Progressive tertiary framework"/>
    <n v="3900"/>
    <n v="4776"/>
    <n v="122.46153846153847"/>
    <x v="1"/>
    <n v="85"/>
    <n v="56.188235294117646"/>
    <s v="GB"/>
    <s v="GBP"/>
    <x v="74"/>
    <d v="2016-03-28T05:00:00"/>
    <b v="0"/>
    <b v="0"/>
    <s v="music/metal"/>
    <x v="1"/>
    <s v="metal"/>
    <n v="1459054800"/>
    <n v="1459141200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x v="75"/>
    <d v="2018-07-23T05:00:00"/>
    <b v="0"/>
    <b v="0"/>
    <s v="photography/photography books"/>
    <x v="7"/>
    <s v="photography books"/>
    <n v="1531630800"/>
    <n v="1532322000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x v="76"/>
    <d v="2015-03-13T05:00:00"/>
    <b v="1"/>
    <b v="1"/>
    <s v="theater/plays"/>
    <x v="3"/>
    <s v="plays"/>
    <n v="1421992800"/>
    <n v="1426222800"/>
  </r>
  <r>
    <n v="77"/>
    <s v="Acevedo-Huffman"/>
    <s v="Pre-emptive impactful model"/>
    <n v="9500"/>
    <n v="4460"/>
    <n v="46.94736842105263"/>
    <x v="0"/>
    <n v="56"/>
    <n v="79.642857142857139"/>
    <s v="US"/>
    <s v="USD"/>
    <x v="77"/>
    <d v="2010-10-11T05:00:00"/>
    <b v="0"/>
    <b v="1"/>
    <s v="film &amp; video/animation"/>
    <x v="4"/>
    <s v="animation"/>
    <n v="1285563600"/>
    <n v="1286773200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x v="78"/>
    <d v="2018-04-17T05:00:00"/>
    <b v="0"/>
    <b v="0"/>
    <s v="publishing/translations"/>
    <x v="5"/>
    <s v="translations"/>
    <n v="1523854800"/>
    <n v="1523941200"/>
  </r>
  <r>
    <n v="79"/>
    <s v="Soto LLC"/>
    <s v="Triple-buffered reciprocal project"/>
    <n v="57800"/>
    <n v="40228"/>
    <n v="69.598615916955026"/>
    <x v="0"/>
    <n v="838"/>
    <n v="48.004773269689736"/>
    <s v="US"/>
    <s v="USD"/>
    <x v="79"/>
    <d v="2018-06-21T05:00:00"/>
    <b v="0"/>
    <b v="0"/>
    <s v="theater/plays"/>
    <x v="3"/>
    <s v="plays"/>
    <n v="1529125200"/>
    <n v="1529557200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x v="80"/>
    <d v="2017-09-28T05:00:00"/>
    <b v="0"/>
    <b v="0"/>
    <s v="games/video games"/>
    <x v="6"/>
    <s v="video games"/>
    <n v="1503982800"/>
    <n v="1506574800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x v="81"/>
    <d v="2017-12-18T06:00:00"/>
    <b v="0"/>
    <b v="0"/>
    <s v="music/rock"/>
    <x v="1"/>
    <s v="rock"/>
    <n v="1511416800"/>
    <n v="1513576800"/>
  </r>
  <r>
    <n v="82"/>
    <s v="Porter-George"/>
    <s v="Reactive content-based framework"/>
    <n v="1000"/>
    <n v="14973"/>
    <n v="1497.3000000000002"/>
    <x v="1"/>
    <n v="180"/>
    <n v="83.183333333333337"/>
    <s v="GB"/>
    <s v="GBP"/>
    <x v="82"/>
    <d v="2019-01-24T06:00:00"/>
    <b v="0"/>
    <b v="1"/>
    <s v="games/video games"/>
    <x v="6"/>
    <s v="video games"/>
    <n v="1547704800"/>
    <n v="1548309600"/>
  </r>
  <r>
    <n v="83"/>
    <s v="Fitzgerald PLC"/>
    <s v="Realigned user-facing concept"/>
    <n v="106400"/>
    <n v="39996"/>
    <n v="37.590225563909776"/>
    <x v="0"/>
    <n v="1000"/>
    <n v="39.996000000000002"/>
    <s v="US"/>
    <s v="USD"/>
    <x v="83"/>
    <d v="2016-08-19T05:00:00"/>
    <b v="0"/>
    <b v="0"/>
    <s v="music/electric music"/>
    <x v="1"/>
    <s v="electric music"/>
    <n v="1469682000"/>
    <n v="1471582800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x v="84"/>
    <d v="2012-08-07T05:00:00"/>
    <b v="0"/>
    <b v="0"/>
    <s v="technology/wearables"/>
    <x v="2"/>
    <s v="wearables"/>
    <n v="1343451600"/>
    <n v="1344315600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x v="85"/>
    <d v="2011-09-19T05:00:00"/>
    <b v="0"/>
    <b v="0"/>
    <s v="music/indie rock"/>
    <x v="1"/>
    <s v="indie rock"/>
    <n v="1315717200"/>
    <n v="1316408400"/>
  </r>
  <r>
    <n v="86"/>
    <s v="Davis-Smith"/>
    <s v="Organic motivating firmware"/>
    <n v="7400"/>
    <n v="12405"/>
    <n v="167.63513513513513"/>
    <x v="1"/>
    <n v="203"/>
    <n v="61.108374384236456"/>
    <s v="US"/>
    <s v="USD"/>
    <x v="86"/>
    <d v="2015-05-17T05:00:00"/>
    <b v="1"/>
    <b v="0"/>
    <s v="theater/plays"/>
    <x v="3"/>
    <s v="plays"/>
    <n v="1430715600"/>
    <n v="1431838800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x v="87"/>
    <d v="2011-03-19T05:00:00"/>
    <b v="0"/>
    <b v="1"/>
    <s v="music/rock"/>
    <x v="1"/>
    <s v="rock"/>
    <n v="1299564000"/>
    <n v="1300510800"/>
  </r>
  <r>
    <n v="88"/>
    <s v="Clark Group"/>
    <s v="Grass-roots fault-tolerant policy"/>
    <n v="4800"/>
    <n v="12516"/>
    <n v="260.75"/>
    <x v="1"/>
    <n v="113"/>
    <n v="110.76106194690266"/>
    <s v="US"/>
    <s v="USD"/>
    <x v="88"/>
    <d v="2015-05-08T05:00:00"/>
    <b v="0"/>
    <b v="0"/>
    <s v="publishing/translations"/>
    <x v="5"/>
    <s v="translations"/>
    <n v="1429160400"/>
    <n v="1431061200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x v="89"/>
    <d v="2010-04-17T05:00:00"/>
    <b v="0"/>
    <b v="0"/>
    <s v="theater/plays"/>
    <x v="3"/>
    <s v="plays"/>
    <n v="1271307600"/>
    <n v="1271480400"/>
  </r>
  <r>
    <n v="90"/>
    <s v="Kramer Group"/>
    <s v="Synergistic explicit parallelism"/>
    <n v="7800"/>
    <n v="6132"/>
    <n v="78.615384615384613"/>
    <x v="0"/>
    <n v="106"/>
    <n v="57.849056603773583"/>
    <s v="US"/>
    <s v="USD"/>
    <x v="90"/>
    <d v="2016-02-25T06:00:00"/>
    <b v="0"/>
    <b v="1"/>
    <s v="theater/plays"/>
    <x v="3"/>
    <s v="plays"/>
    <n v="1456380000"/>
    <n v="1456380000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x v="91"/>
    <d v="2016-09-03T05:00:00"/>
    <b v="0"/>
    <b v="0"/>
    <s v="publishing/translations"/>
    <x v="5"/>
    <s v="translations"/>
    <n v="1470459600"/>
    <n v="1472878800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x v="92"/>
    <d v="2010-06-24T05:00:00"/>
    <b v="0"/>
    <b v="1"/>
    <s v="games/video games"/>
    <x v="6"/>
    <s v="video games"/>
    <n v="1277269200"/>
    <n v="1277355600"/>
  </r>
  <r>
    <n v="93"/>
    <s v="Hall and Sons"/>
    <s v="Pre-emptive radical architecture"/>
    <n v="108800"/>
    <n v="65877"/>
    <n v="60.548713235294116"/>
    <x v="3"/>
    <n v="610"/>
    <n v="107.99508196721311"/>
    <s v="US"/>
    <s v="USD"/>
    <x v="93"/>
    <d v="2012-10-24T05:00:00"/>
    <b v="0"/>
    <b v="1"/>
    <s v="theater/plays"/>
    <x v="3"/>
    <s v="plays"/>
    <n v="1350709200"/>
    <n v="1351054800"/>
  </r>
  <r>
    <n v="94"/>
    <s v="Hanson Inc"/>
    <s v="Grass-roots web-enabled contingency"/>
    <n v="2900"/>
    <n v="8807"/>
    <n v="303.68965517241378"/>
    <x v="1"/>
    <n v="180"/>
    <n v="48.927777777777777"/>
    <s v="GB"/>
    <s v="GBP"/>
    <x v="94"/>
    <d v="2019-04-18T05:00:00"/>
    <b v="0"/>
    <b v="0"/>
    <s v="technology/web"/>
    <x v="2"/>
    <s v="web"/>
    <n v="1554613200"/>
    <n v="1555563600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x v="95"/>
    <d v="2019-10-21T05:00:00"/>
    <b v="0"/>
    <b v="0"/>
    <s v="film &amp; video/documentary"/>
    <x v="4"/>
    <s v="documentary"/>
    <n v="1571029200"/>
    <n v="1571634000"/>
  </r>
  <r>
    <n v="96"/>
    <s v="Howard Ltd"/>
    <s v="Down-sized systematic policy"/>
    <n v="69700"/>
    <n v="151513"/>
    <n v="217.37876614060258"/>
    <x v="1"/>
    <n v="2331"/>
    <n v="64.999141999141997"/>
    <s v="US"/>
    <s v="USD"/>
    <x v="96"/>
    <d v="2011-03-23T05:00:00"/>
    <b v="0"/>
    <b v="0"/>
    <s v="theater/plays"/>
    <x v="3"/>
    <s v="plays"/>
    <n v="1299736800"/>
    <n v="1300856400"/>
  </r>
  <r>
    <n v="97"/>
    <s v="Stewart LLC"/>
    <s v="Cloned bi-directional architecture"/>
    <n v="1300"/>
    <n v="12047"/>
    <n v="926.69230769230762"/>
    <x v="1"/>
    <n v="113"/>
    <n v="106.61061946902655"/>
    <s v="US"/>
    <s v="USD"/>
    <x v="48"/>
    <d v="2015-08-18T05:00:00"/>
    <b v="0"/>
    <b v="0"/>
    <s v="food/food trucks"/>
    <x v="0"/>
    <s v="food trucks"/>
    <n v="1435208400"/>
    <n v="1439874000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x v="97"/>
    <d v="2015-07-31T05:00:00"/>
    <b v="0"/>
    <b v="0"/>
    <s v="games/video games"/>
    <x v="6"/>
    <s v="video games"/>
    <n v="1437973200"/>
    <n v="1438318800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x v="98"/>
    <d v="2014-12-24T06:00:00"/>
    <b v="0"/>
    <b v="0"/>
    <s v="theater/plays"/>
    <x v="3"/>
    <s v="plays"/>
    <n v="1416895200"/>
    <n v="1419400800"/>
  </r>
  <r>
    <n v="100"/>
    <s v="Tucker, Fox and Green"/>
    <s v="Upgradable fault-tolerant approach"/>
    <n v="100"/>
    <n v="1"/>
    <n v="1"/>
    <x v="0"/>
    <n v="1"/>
    <n v="1"/>
    <s v="US"/>
    <s v="USD"/>
    <x v="99"/>
    <d v="2011-11-06T05:00:00"/>
    <b v="0"/>
    <b v="0"/>
    <s v="theater/plays"/>
    <x v="3"/>
    <s v="plays"/>
    <n v="1319000400"/>
    <n v="1320555600"/>
  </r>
  <r>
    <n v="101"/>
    <s v="Douglas LLC"/>
    <s v="Reduced heuristic moratorium"/>
    <n v="900"/>
    <n v="9193"/>
    <n v="1021.4444444444445"/>
    <x v="1"/>
    <n v="164"/>
    <n v="56.054878048780488"/>
    <s v="US"/>
    <s v="USD"/>
    <x v="100"/>
    <d v="2015-02-28T06:00:00"/>
    <b v="0"/>
    <b v="1"/>
    <s v="music/electric music"/>
    <x v="1"/>
    <s v="electric music"/>
    <n v="1424498400"/>
    <n v="1425103200"/>
  </r>
  <r>
    <n v="102"/>
    <s v="Garcia Inc"/>
    <s v="Front-line web-enabled model"/>
    <n v="3700"/>
    <n v="10422"/>
    <n v="281.67567567567568"/>
    <x v="1"/>
    <n v="336"/>
    <n v="31.017857142857142"/>
    <s v="US"/>
    <s v="USD"/>
    <x v="101"/>
    <d v="2018-05-21T05:00:00"/>
    <b v="0"/>
    <b v="1"/>
    <s v="technology/wearables"/>
    <x v="2"/>
    <s v="wearables"/>
    <n v="1526274000"/>
    <n v="1526878800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x v="102"/>
    <d v="2010-11-02T05:00:00"/>
    <b v="0"/>
    <b v="0"/>
    <s v="music/electric music"/>
    <x v="1"/>
    <s v="electric music"/>
    <n v="1287896400"/>
    <n v="1288674000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x v="103"/>
    <d v="2017-05-24T05:00:00"/>
    <b v="0"/>
    <b v="0"/>
    <s v="music/indie rock"/>
    <x v="1"/>
    <s v="indie rock"/>
    <n v="1495515600"/>
    <n v="1495602000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x v="104"/>
    <d v="2013-04-20T05:00:00"/>
    <b v="0"/>
    <b v="0"/>
    <s v="technology/web"/>
    <x v="2"/>
    <s v="web"/>
    <n v="1364878800"/>
    <n v="1366434000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x v="105"/>
    <d v="2019-09-13T05:00:00"/>
    <b v="0"/>
    <b v="0"/>
    <s v="theater/plays"/>
    <x v="3"/>
    <s v="plays"/>
    <n v="1567918800"/>
    <n v="1568350800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x v="106"/>
    <d v="2018-05-10T05:00:00"/>
    <b v="0"/>
    <b v="1"/>
    <s v="theater/plays"/>
    <x v="3"/>
    <s v="plays"/>
    <n v="1524459600"/>
    <n v="1525928400"/>
  </r>
  <r>
    <n v="108"/>
    <s v="Decker Inc"/>
    <s v="Universal encompassing implementation"/>
    <n v="1500"/>
    <n v="8929"/>
    <n v="595.26666666666665"/>
    <x v="1"/>
    <n v="83"/>
    <n v="107.57831325301204"/>
    <s v="US"/>
    <s v="USD"/>
    <x v="107"/>
    <d v="2012-05-13T05:00:00"/>
    <b v="0"/>
    <b v="0"/>
    <s v="film &amp; video/documentary"/>
    <x v="4"/>
    <s v="documentary"/>
    <n v="1333688400"/>
    <n v="1336885200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x v="108"/>
    <d v="2014-01-14T06:00:00"/>
    <b v="0"/>
    <b v="0"/>
    <s v="film &amp; video/television"/>
    <x v="4"/>
    <s v="television"/>
    <n v="1389506400"/>
    <n v="1389679200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x v="109"/>
    <d v="2018-09-30T05:00:00"/>
    <b v="0"/>
    <b v="0"/>
    <s v="food/food trucks"/>
    <x v="0"/>
    <s v="food trucks"/>
    <n v="1536642000"/>
    <n v="1538283600"/>
  </r>
  <r>
    <n v="111"/>
    <s v="Hart-Briggs"/>
    <s v="Re-engineered user-facing approach"/>
    <n v="61400"/>
    <n v="73653"/>
    <n v="119.95602605863192"/>
    <x v="1"/>
    <n v="676"/>
    <n v="108.95414201183432"/>
    <s v="US"/>
    <s v="USD"/>
    <x v="110"/>
    <d v="2012-09-28T05:00:00"/>
    <b v="0"/>
    <b v="0"/>
    <s v="publishing/radio &amp; podcasts"/>
    <x v="5"/>
    <s v="radio &amp; podcasts"/>
    <n v="1348290000"/>
    <n v="1348808400"/>
  </r>
  <r>
    <n v="112"/>
    <s v="Jones-Meyer"/>
    <s v="Re-engineered client-driven hub"/>
    <n v="4700"/>
    <n v="12635"/>
    <n v="268.82978723404256"/>
    <x v="1"/>
    <n v="361"/>
    <n v="35"/>
    <s v="AU"/>
    <s v="AUD"/>
    <x v="111"/>
    <d v="2014-09-08T05:00:00"/>
    <b v="0"/>
    <b v="0"/>
    <s v="technology/web"/>
    <x v="2"/>
    <s v="web"/>
    <n v="1408856400"/>
    <n v="1410152400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x v="112"/>
    <d v="2017-09-19T05:00:00"/>
    <b v="0"/>
    <b v="0"/>
    <s v="food/food trucks"/>
    <x v="0"/>
    <s v="food trucks"/>
    <n v="1505192400"/>
    <n v="1505797200"/>
  </r>
  <r>
    <n v="114"/>
    <s v="Harper-Davis"/>
    <s v="Robust heuristic encoding"/>
    <n v="1900"/>
    <n v="13816"/>
    <n v="727.15789473684208"/>
    <x v="1"/>
    <n v="126"/>
    <n v="109.65079365079364"/>
    <s v="US"/>
    <s v="USD"/>
    <x v="113"/>
    <d v="2019-04-10T05:00:00"/>
    <b v="0"/>
    <b v="1"/>
    <s v="technology/wearables"/>
    <x v="2"/>
    <s v="wearables"/>
    <n v="1554786000"/>
    <n v="1554872400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x v="114"/>
    <d v="2017-12-22T06:00:00"/>
    <b v="0"/>
    <b v="0"/>
    <s v="publishing/fiction"/>
    <x v="5"/>
    <s v="fiction"/>
    <n v="1510898400"/>
    <n v="1513922400"/>
  </r>
  <r>
    <n v="116"/>
    <s v="David-Clark"/>
    <s v="De-engineered motivating standardization"/>
    <n v="7200"/>
    <n v="6336"/>
    <n v="88"/>
    <x v="0"/>
    <n v="73"/>
    <n v="86.794520547945211"/>
    <s v="US"/>
    <s v="USD"/>
    <x v="115"/>
    <d v="2015-09-19T05:00:00"/>
    <b v="0"/>
    <b v="0"/>
    <s v="theater/plays"/>
    <x v="3"/>
    <s v="plays"/>
    <n v="1442552400"/>
    <n v="1442638800"/>
  </r>
  <r>
    <n v="117"/>
    <s v="Chaney-Dennis"/>
    <s v="Business-focused 24hour groupware"/>
    <n v="4900"/>
    <n v="8523"/>
    <n v="173.9387755102041"/>
    <x v="1"/>
    <n v="275"/>
    <n v="30.992727272727272"/>
    <s v="US"/>
    <s v="USD"/>
    <x v="116"/>
    <d v="2011-09-28T05:00:00"/>
    <b v="0"/>
    <b v="0"/>
    <s v="film &amp; video/television"/>
    <x v="4"/>
    <s v="television"/>
    <n v="1316667600"/>
    <n v="1317186000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x v="117"/>
    <d v="2014-02-01T06:00:00"/>
    <b v="0"/>
    <b v="0"/>
    <s v="photography/photography books"/>
    <x v="7"/>
    <s v="photography books"/>
    <n v="1390716000"/>
    <n v="1391234400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x v="118"/>
    <d v="2014-07-03T05:00:00"/>
    <b v="0"/>
    <b v="1"/>
    <s v="film &amp; video/documentary"/>
    <x v="4"/>
    <s v="documentary"/>
    <n v="1402894800"/>
    <n v="1404363600"/>
  </r>
  <r>
    <n v="120"/>
    <s v="Vega Group"/>
    <s v="Synchronized regional synergy"/>
    <n v="75100"/>
    <n v="112272"/>
    <n v="149.49667110519306"/>
    <x v="1"/>
    <n v="1782"/>
    <n v="63.003367003367003"/>
    <s v="US"/>
    <s v="USD"/>
    <x v="119"/>
    <d v="2015-04-21T05:00:00"/>
    <b v="0"/>
    <b v="1"/>
    <s v="games/mobile games"/>
    <x v="6"/>
    <s v="mobile games"/>
    <n v="1429246800"/>
    <n v="1429592400"/>
  </r>
  <r>
    <n v="121"/>
    <s v="Brown-Brown"/>
    <s v="Multi-lateral homogeneous success"/>
    <n v="45300"/>
    <n v="99361"/>
    <n v="219.33995584988963"/>
    <x v="1"/>
    <n v="903"/>
    <n v="110.0343300110742"/>
    <s v="US"/>
    <s v="USD"/>
    <x v="33"/>
    <d v="2014-10-18T05:00:00"/>
    <b v="0"/>
    <b v="0"/>
    <s v="games/video games"/>
    <x v="6"/>
    <s v="video games"/>
    <n v="1412485200"/>
    <n v="1413608400"/>
  </r>
  <r>
    <n v="122"/>
    <s v="Taylor PLC"/>
    <s v="Seamless zero-defect solution"/>
    <n v="136800"/>
    <n v="88055"/>
    <n v="64.367690058479525"/>
    <x v="0"/>
    <n v="3387"/>
    <n v="25.997933274284026"/>
    <s v="US"/>
    <s v="USD"/>
    <x v="120"/>
    <d v="2014-12-24T06:00:00"/>
    <b v="0"/>
    <b v="0"/>
    <s v="publishing/fiction"/>
    <x v="5"/>
    <s v="fiction"/>
    <n v="1417068000"/>
    <n v="1419400800"/>
  </r>
  <r>
    <n v="123"/>
    <s v="Edwards-Lewis"/>
    <s v="Enhanced scalable concept"/>
    <n v="177700"/>
    <n v="33092"/>
    <n v="18.622397298818232"/>
    <x v="0"/>
    <n v="662"/>
    <n v="49.987915407854985"/>
    <s v="CA"/>
    <s v="CAD"/>
    <x v="121"/>
    <d v="2015-11-27T06:00:00"/>
    <b v="1"/>
    <b v="0"/>
    <s v="theater/plays"/>
    <x v="3"/>
    <s v="plays"/>
    <n v="1448344800"/>
    <n v="1448604000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x v="122"/>
    <d v="2019-07-05T05:00:00"/>
    <b v="0"/>
    <b v="0"/>
    <s v="photography/photography books"/>
    <x v="7"/>
    <s v="photography books"/>
    <n v="1557723600"/>
    <n v="1562302800"/>
  </r>
  <r>
    <n v="125"/>
    <s v="Pratt LLC"/>
    <s v="Stand-alone web-enabled moderator"/>
    <n v="5300"/>
    <n v="8475"/>
    <n v="159.90566037735849"/>
    <x v="1"/>
    <n v="180"/>
    <n v="47.083333333333336"/>
    <s v="US"/>
    <s v="USD"/>
    <x v="123"/>
    <d v="2018-09-23T05:00:00"/>
    <b v="0"/>
    <b v="0"/>
    <s v="theater/plays"/>
    <x v="3"/>
    <s v="plays"/>
    <n v="1537333200"/>
    <n v="1537678800"/>
  </r>
  <r>
    <n v="126"/>
    <s v="Gross PLC"/>
    <s v="Proactive methodical benchmark"/>
    <n v="180200"/>
    <n v="69617"/>
    <n v="38.633185349611544"/>
    <x v="0"/>
    <n v="774"/>
    <n v="89.944444444444443"/>
    <s v="US"/>
    <s v="USD"/>
    <x v="124"/>
    <d v="2016-09-11T05:00:00"/>
    <b v="0"/>
    <b v="1"/>
    <s v="theater/plays"/>
    <x v="3"/>
    <s v="plays"/>
    <n v="1471150800"/>
    <n v="1473570000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x v="125"/>
    <d v="2010-05-15T05:00:00"/>
    <b v="0"/>
    <b v="0"/>
    <s v="theater/plays"/>
    <x v="3"/>
    <s v="plays"/>
    <n v="1273640400"/>
    <n v="1273899600"/>
  </r>
  <r>
    <n v="128"/>
    <s v="Allen-Curtis"/>
    <s v="Phased human-resource core"/>
    <n v="70600"/>
    <n v="42596"/>
    <n v="60.334277620396605"/>
    <x v="3"/>
    <n v="532"/>
    <n v="80.067669172932327"/>
    <s v="US"/>
    <s v="USD"/>
    <x v="126"/>
    <d v="2010-09-09T05:00:00"/>
    <b v="0"/>
    <b v="0"/>
    <s v="music/rock"/>
    <x v="1"/>
    <s v="rock"/>
    <n v="1282885200"/>
    <n v="1284008400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x v="127"/>
    <d v="2015-02-28T06:00:00"/>
    <b v="0"/>
    <b v="0"/>
    <s v="food/food trucks"/>
    <x v="0"/>
    <s v="food trucks"/>
    <n v="1422943200"/>
    <n v="1425103200"/>
  </r>
  <r>
    <n v="130"/>
    <s v="Luna, Anderson and Fox"/>
    <s v="Secured directional encryption"/>
    <n v="9600"/>
    <n v="14925"/>
    <n v="155.46875"/>
    <x v="1"/>
    <n v="533"/>
    <n v="28.001876172607879"/>
    <s v="DK"/>
    <s v="DKK"/>
    <x v="128"/>
    <d v="2011-11-11T06:00:00"/>
    <b v="0"/>
    <b v="0"/>
    <s v="film &amp; video/drama"/>
    <x v="4"/>
    <s v="drama"/>
    <n v="1319605200"/>
    <n v="1320991200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x v="129"/>
    <d v="2013-12-12T06:00:00"/>
    <b v="0"/>
    <b v="0"/>
    <s v="technology/web"/>
    <x v="2"/>
    <s v="web"/>
    <n v="1385704800"/>
    <n v="1386828000"/>
  </r>
  <r>
    <n v="132"/>
    <s v="Flowers and Sons"/>
    <s v="Virtual static core"/>
    <n v="3300"/>
    <n v="3834"/>
    <n v="116.18181818181819"/>
    <x v="1"/>
    <n v="89"/>
    <n v="43.078651685393261"/>
    <s v="US"/>
    <s v="USD"/>
    <x v="130"/>
    <d v="2018-01-28T06:00:00"/>
    <b v="0"/>
    <b v="1"/>
    <s v="theater/plays"/>
    <x v="3"/>
    <s v="plays"/>
    <n v="1515736800"/>
    <n v="1517119200"/>
  </r>
  <r>
    <n v="133"/>
    <s v="Gates PLC"/>
    <s v="Secured content-based product"/>
    <n v="4500"/>
    <n v="13985"/>
    <n v="310.77777777777777"/>
    <x v="1"/>
    <n v="159"/>
    <n v="87.95597484276729"/>
    <s v="US"/>
    <s v="USD"/>
    <x v="131"/>
    <d v="2011-09-03T05:00:00"/>
    <b v="0"/>
    <b v="0"/>
    <s v="music/world music"/>
    <x v="1"/>
    <s v="world music"/>
    <n v="1313125200"/>
    <n v="1315026000"/>
  </r>
  <r>
    <n v="134"/>
    <s v="Caldwell LLC"/>
    <s v="Secured executive concept"/>
    <n v="99500"/>
    <n v="89288"/>
    <n v="89.73668341708543"/>
    <x v="0"/>
    <n v="940"/>
    <n v="94.987234042553197"/>
    <s v="CH"/>
    <s v="CHF"/>
    <x v="132"/>
    <d v="2011-08-07T05:00:00"/>
    <b v="0"/>
    <b v="1"/>
    <s v="film &amp; video/documentary"/>
    <x v="4"/>
    <s v="documentary"/>
    <n v="1308459600"/>
    <n v="1312693200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x v="133"/>
    <d v="2013-03-12T05:00:00"/>
    <b v="0"/>
    <b v="1"/>
    <s v="theater/plays"/>
    <x v="3"/>
    <s v="plays"/>
    <n v="1362636000"/>
    <n v="1363064400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x v="134"/>
    <d v="2014-06-19T05:00:00"/>
    <b v="0"/>
    <b v="1"/>
    <s v="film &amp; video/drama"/>
    <x v="4"/>
    <s v="drama"/>
    <n v="1402117200"/>
    <n v="1403154000"/>
  </r>
  <r>
    <n v="137"/>
    <s v="Hudson-Nguyen"/>
    <s v="Down-sized disintermediate support"/>
    <n v="1800"/>
    <n v="4712"/>
    <n v="261.77777777777777"/>
    <x v="1"/>
    <n v="50"/>
    <n v="94.24"/>
    <s v="US"/>
    <s v="USD"/>
    <x v="135"/>
    <d v="2010-10-12T05:00:00"/>
    <b v="0"/>
    <b v="0"/>
    <s v="publishing/nonfiction"/>
    <x v="5"/>
    <s v="nonfiction"/>
    <n v="1286341200"/>
    <n v="1286859600"/>
  </r>
  <r>
    <n v="138"/>
    <s v="Hogan Ltd"/>
    <s v="Stand-alone mission-critical moratorium"/>
    <n v="9600"/>
    <n v="9216"/>
    <n v="96"/>
    <x v="0"/>
    <n v="115"/>
    <n v="80.139130434782615"/>
    <s v="US"/>
    <s v="USD"/>
    <x v="136"/>
    <d v="2012-10-04T05:00:00"/>
    <b v="0"/>
    <b v="0"/>
    <s v="games/mobile games"/>
    <x v="6"/>
    <s v="mobile games"/>
    <n v="1348808400"/>
    <n v="1349326800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x v="137"/>
    <d v="2015-05-07T05:00:00"/>
    <b v="0"/>
    <b v="1"/>
    <s v="technology/wearables"/>
    <x v="2"/>
    <s v="wearables"/>
    <n v="1429592400"/>
    <n v="1430974800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x v="138"/>
    <d v="2018-03-02T06:00:00"/>
    <b v="0"/>
    <b v="0"/>
    <s v="film &amp; video/documentary"/>
    <x v="4"/>
    <s v="documentary"/>
    <n v="1519538400"/>
    <n v="1519970400"/>
  </r>
  <r>
    <n v="141"/>
    <s v="Jackson LLC"/>
    <s v="Distributed motivating algorithm"/>
    <n v="64300"/>
    <n v="65323"/>
    <n v="101.59097978227061"/>
    <x v="1"/>
    <n v="1071"/>
    <n v="60.992530345471522"/>
    <s v="US"/>
    <s v="USD"/>
    <x v="139"/>
    <d v="2015-06-18T05:00:00"/>
    <b v="0"/>
    <b v="0"/>
    <s v="technology/web"/>
    <x v="2"/>
    <s v="web"/>
    <n v="1434085200"/>
    <n v="1434603600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x v="107"/>
    <d v="2012-05-17T05:00:00"/>
    <b v="0"/>
    <b v="0"/>
    <s v="technology/web"/>
    <x v="2"/>
    <s v="web"/>
    <n v="1333688400"/>
    <n v="1337230800"/>
  </r>
  <r>
    <n v="143"/>
    <s v="Avila-Jones"/>
    <s v="Implemented discrete secured line"/>
    <n v="5400"/>
    <n v="7322"/>
    <n v="135.59259259259261"/>
    <x v="1"/>
    <n v="70"/>
    <n v="104.6"/>
    <s v="US"/>
    <s v="USD"/>
    <x v="140"/>
    <d v="2010-07-18T05:00:00"/>
    <b v="0"/>
    <b v="0"/>
    <s v="music/indie rock"/>
    <x v="1"/>
    <s v="indie rock"/>
    <n v="1277701200"/>
    <n v="1279429200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x v="141"/>
    <d v="2019-06-25T05:00:00"/>
    <b v="0"/>
    <b v="0"/>
    <s v="theater/plays"/>
    <x v="3"/>
    <s v="plays"/>
    <n v="1560747600"/>
    <n v="1561438800"/>
  </r>
  <r>
    <n v="145"/>
    <s v="Fields-Moore"/>
    <s v="Secured reciprocal array"/>
    <n v="25000"/>
    <n v="59128"/>
    <n v="236.512"/>
    <x v="1"/>
    <n v="768"/>
    <n v="76.989583333333329"/>
    <s v="CH"/>
    <s v="CHF"/>
    <x v="142"/>
    <d v="2014-09-12T05:00:00"/>
    <b v="0"/>
    <b v="0"/>
    <s v="technology/wearables"/>
    <x v="2"/>
    <s v="wearables"/>
    <n v="1410066000"/>
    <n v="1410498000"/>
  </r>
  <r>
    <n v="146"/>
    <s v="Harris-Golden"/>
    <s v="Optional bandwidth-monitored middleware"/>
    <n v="8800"/>
    <n v="1518"/>
    <n v="17.25"/>
    <x v="3"/>
    <n v="51"/>
    <n v="29.764705882352942"/>
    <s v="US"/>
    <s v="USD"/>
    <x v="143"/>
    <d v="2011-11-28T06:00:00"/>
    <b v="0"/>
    <b v="0"/>
    <s v="theater/plays"/>
    <x v="3"/>
    <s v="plays"/>
    <n v="1320732000"/>
    <n v="1322460000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x v="144"/>
    <d v="2016-06-19T05:00:00"/>
    <b v="0"/>
    <b v="1"/>
    <s v="theater/plays"/>
    <x v="3"/>
    <s v="plays"/>
    <n v="1465794000"/>
    <n v="1466312400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x v="145"/>
    <d v="2017-08-03T05:00:00"/>
    <b v="0"/>
    <b v="0"/>
    <s v="technology/wearables"/>
    <x v="2"/>
    <s v="wearables"/>
    <n v="1500958800"/>
    <n v="1501736400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x v="146"/>
    <d v="2013-02-22T06:00:00"/>
    <b v="0"/>
    <b v="0"/>
    <s v="music/indie rock"/>
    <x v="1"/>
    <s v="indie rock"/>
    <n v="1357020000"/>
    <n v="1361512800"/>
  </r>
  <r>
    <n v="150"/>
    <s v="Brown, Palmer and Pace"/>
    <s v="Networked stable workforce"/>
    <n v="100"/>
    <n v="1"/>
    <n v="1"/>
    <x v="0"/>
    <n v="1"/>
    <n v="1"/>
    <s v="US"/>
    <s v="USD"/>
    <x v="147"/>
    <d v="2018-12-17T06:00:00"/>
    <b v="0"/>
    <b v="0"/>
    <s v="music/rock"/>
    <x v="1"/>
    <s v="rock"/>
    <n v="1544940000"/>
    <n v="1545026400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x v="148"/>
    <d v="2014-07-30T05:00:00"/>
    <b v="0"/>
    <b v="0"/>
    <s v="music/electric music"/>
    <x v="1"/>
    <s v="electric music"/>
    <n v="1402290000"/>
    <n v="1406696400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x v="149"/>
    <d v="2017-02-24T06:00:00"/>
    <b v="0"/>
    <b v="0"/>
    <s v="music/indie rock"/>
    <x v="1"/>
    <s v="indie rock"/>
    <n v="1487311200"/>
    <n v="1487916000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x v="150"/>
    <d v="2012-10-25T05:00:00"/>
    <b v="0"/>
    <b v="0"/>
    <s v="theater/plays"/>
    <x v="3"/>
    <s v="plays"/>
    <n v="1350622800"/>
    <n v="1351141200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x v="151"/>
    <d v="2016-06-04T05:00:00"/>
    <b v="0"/>
    <b v="1"/>
    <s v="music/indie rock"/>
    <x v="1"/>
    <s v="indie rock"/>
    <n v="1463029200"/>
    <n v="1465016400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x v="152"/>
    <d v="2010-04-09T05:00:00"/>
    <b v="0"/>
    <b v="0"/>
    <s v="theater/plays"/>
    <x v="3"/>
    <s v="plays"/>
    <n v="1269493200"/>
    <n v="1270789200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x v="153"/>
    <d v="2019-10-29T05:00:00"/>
    <b v="0"/>
    <b v="0"/>
    <s v="music/rock"/>
    <x v="1"/>
    <s v="rock"/>
    <n v="1570251600"/>
    <n v="1572325200"/>
  </r>
  <r>
    <n v="157"/>
    <s v="Curtis-Curtis"/>
    <s v="User-friendly reciprocal initiative"/>
    <n v="4200"/>
    <n v="2212"/>
    <n v="52.666666666666664"/>
    <x v="0"/>
    <n v="30"/>
    <n v="73.733333333333334"/>
    <s v="AU"/>
    <s v="AUD"/>
    <x v="154"/>
    <d v="2014-01-11T06:00:00"/>
    <b v="0"/>
    <b v="0"/>
    <s v="photography/photography books"/>
    <x v="7"/>
    <s v="photography books"/>
    <n v="1388383200"/>
    <n v="1389420000"/>
  </r>
  <r>
    <n v="158"/>
    <s v="Carlson Inc"/>
    <s v="Ergonomic fresh-thinking installation"/>
    <n v="2100"/>
    <n v="4640"/>
    <n v="220.95238095238096"/>
    <x v="1"/>
    <n v="41"/>
    <n v="113.17073170731707"/>
    <s v="US"/>
    <s v="USD"/>
    <x v="155"/>
    <d v="2015-12-09T06:00:00"/>
    <b v="0"/>
    <b v="0"/>
    <s v="music/rock"/>
    <x v="1"/>
    <s v="rock"/>
    <n v="1449554400"/>
    <n v="1449640800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x v="156"/>
    <d v="2019-04-14T05:00:00"/>
    <b v="0"/>
    <b v="1"/>
    <s v="theater/plays"/>
    <x v="3"/>
    <s v="plays"/>
    <n v="1553662800"/>
    <n v="1555218000"/>
  </r>
  <r>
    <n v="160"/>
    <s v="Evans Group"/>
    <s v="Stand-alone actuating support"/>
    <n v="8000"/>
    <n v="12985"/>
    <n v="162.3125"/>
    <x v="1"/>
    <n v="164"/>
    <n v="79.176829268292678"/>
    <s v="US"/>
    <s v="USD"/>
    <x v="157"/>
    <d v="2019-05-13T05:00:00"/>
    <b v="0"/>
    <b v="0"/>
    <s v="technology/wearables"/>
    <x v="2"/>
    <s v="wearables"/>
    <n v="1556341200"/>
    <n v="1557723600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x v="158"/>
    <d v="2015-09-29T05:00:00"/>
    <b v="0"/>
    <b v="1"/>
    <s v="technology/web"/>
    <x v="2"/>
    <s v="web"/>
    <n v="1442984400"/>
    <n v="1443502800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x v="159"/>
    <d v="2019-01-07T06:00:00"/>
    <b v="0"/>
    <b v="0"/>
    <s v="music/rock"/>
    <x v="1"/>
    <s v="rock"/>
    <n v="1544248800"/>
    <n v="1546840800"/>
  </r>
  <r>
    <n v="163"/>
    <s v="Burton-Watkins"/>
    <s v="Extended reciprocal circuit"/>
    <n v="3500"/>
    <n v="8864"/>
    <n v="253.25714285714284"/>
    <x v="1"/>
    <n v="246"/>
    <n v="36.032520325203251"/>
    <s v="US"/>
    <s v="USD"/>
    <x v="160"/>
    <d v="2017-12-08T06:00:00"/>
    <b v="0"/>
    <b v="1"/>
    <s v="photography/photography books"/>
    <x v="7"/>
    <s v="photography books"/>
    <n v="1508475600"/>
    <n v="1512712800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x v="161"/>
    <d v="2017-10-09T05:00:00"/>
    <b v="0"/>
    <b v="0"/>
    <s v="theater/plays"/>
    <x v="3"/>
    <s v="plays"/>
    <n v="1507438800"/>
    <n v="1507525200"/>
  </r>
  <r>
    <n v="165"/>
    <s v="Cordova Ltd"/>
    <s v="Synergized radical product"/>
    <n v="90400"/>
    <n v="110279"/>
    <n v="121.99004424778761"/>
    <x v="1"/>
    <n v="2506"/>
    <n v="44.005985634477256"/>
    <s v="US"/>
    <s v="USD"/>
    <x v="162"/>
    <d v="2017-09-02T05:00:00"/>
    <b v="0"/>
    <b v="0"/>
    <s v="technology/web"/>
    <x v="2"/>
    <s v="web"/>
    <n v="1501563600"/>
    <n v="1504328400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x v="163"/>
    <d v="2010-12-26T06:00:00"/>
    <b v="0"/>
    <b v="0"/>
    <s v="photography/photography books"/>
    <x v="7"/>
    <s v="photography books"/>
    <n v="1292997600"/>
    <n v="1293343200"/>
  </r>
  <r>
    <n v="167"/>
    <s v="Cruz-Ward"/>
    <s v="Robust content-based emulation"/>
    <n v="2600"/>
    <n v="10804"/>
    <n v="415.53846153846149"/>
    <x v="1"/>
    <n v="146"/>
    <n v="74"/>
    <s v="AU"/>
    <s v="AUD"/>
    <x v="164"/>
    <d v="2013-06-20T05:00:00"/>
    <b v="0"/>
    <b v="0"/>
    <s v="theater/plays"/>
    <x v="3"/>
    <s v="plays"/>
    <n v="1370840400"/>
    <n v="1371704400"/>
  </r>
  <r>
    <n v="168"/>
    <s v="Hernandez Group"/>
    <s v="Ergonomic uniform open system"/>
    <n v="128100"/>
    <n v="40107"/>
    <n v="31.30913348946136"/>
    <x v="0"/>
    <n v="955"/>
    <n v="41.996858638743454"/>
    <s v="DK"/>
    <s v="DKK"/>
    <x v="165"/>
    <d v="2019-03-17T05:00:00"/>
    <b v="0"/>
    <b v="1"/>
    <s v="music/indie rock"/>
    <x v="1"/>
    <s v="indie rock"/>
    <n v="1550815200"/>
    <n v="1552798800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x v="166"/>
    <d v="2012-07-15T05:00:00"/>
    <b v="0"/>
    <b v="1"/>
    <s v="film &amp; video/shorts"/>
    <x v="4"/>
    <s v="shorts"/>
    <n v="1339909200"/>
    <n v="1342328400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x v="167"/>
    <d v="2017-08-10T05:00:00"/>
    <b v="0"/>
    <b v="0"/>
    <s v="music/indie rock"/>
    <x v="1"/>
    <s v="indie rock"/>
    <n v="1501736400"/>
    <n v="1502341200"/>
  </r>
  <r>
    <n v="171"/>
    <s v="Blair Group"/>
    <s v="Public-key 3rdgeneration budgetary management"/>
    <n v="4900"/>
    <n v="521"/>
    <n v="10.63265306122449"/>
    <x v="0"/>
    <n v="5"/>
    <n v="104.2"/>
    <s v="US"/>
    <s v="USD"/>
    <x v="168"/>
    <d v="2014-04-11T05:00:00"/>
    <b v="0"/>
    <b v="0"/>
    <s v="publishing/translations"/>
    <x v="5"/>
    <s v="translations"/>
    <n v="1395291600"/>
    <n v="1397192400"/>
  </r>
  <r>
    <n v="172"/>
    <s v="Nixon Inc"/>
    <s v="Centralized national firmware"/>
    <n v="800"/>
    <n v="663"/>
    <n v="82.875"/>
    <x v="0"/>
    <n v="26"/>
    <n v="25.5"/>
    <s v="US"/>
    <s v="USD"/>
    <x v="169"/>
    <d v="2014-08-03T05:00:00"/>
    <b v="0"/>
    <b v="1"/>
    <s v="film &amp; video/documentary"/>
    <x v="4"/>
    <s v="documentary"/>
    <n v="1405746000"/>
    <n v="1407042000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x v="170"/>
    <d v="2013-05-24T05:00:00"/>
    <b v="0"/>
    <b v="0"/>
    <s v="theater/plays"/>
    <x v="3"/>
    <s v="plays"/>
    <n v="1368853200"/>
    <n v="1369371600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x v="171"/>
    <d v="2015-10-06T05:00:00"/>
    <b v="0"/>
    <b v="1"/>
    <s v="technology/wearables"/>
    <x v="2"/>
    <s v="wearables"/>
    <n v="1444021200"/>
    <n v="1444107600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x v="172"/>
    <d v="2016-09-19T05:00:00"/>
    <b v="0"/>
    <b v="0"/>
    <s v="theater/plays"/>
    <x v="3"/>
    <s v="plays"/>
    <n v="1472619600"/>
    <n v="1474261200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x v="173"/>
    <d v="2016-09-12T05:00:00"/>
    <b v="0"/>
    <b v="0"/>
    <s v="theater/plays"/>
    <x v="3"/>
    <s v="plays"/>
    <n v="1472878800"/>
    <n v="1473656400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x v="174"/>
    <d v="2010-12-10T06:00:00"/>
    <b v="0"/>
    <b v="0"/>
    <s v="theater/plays"/>
    <x v="3"/>
    <s v="plays"/>
    <n v="1289800800"/>
    <n v="1291960800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x v="175"/>
    <d v="2017-09-30T05:00:00"/>
    <b v="0"/>
    <b v="0"/>
    <s v="food/food trucks"/>
    <x v="0"/>
    <s v="food trucks"/>
    <n v="1505970000"/>
    <n v="1506747600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x v="176"/>
    <d v="2013-03-18T05:00:00"/>
    <b v="0"/>
    <b v="1"/>
    <s v="theater/plays"/>
    <x v="3"/>
    <s v="plays"/>
    <n v="1363496400"/>
    <n v="1363582800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x v="177"/>
    <d v="2010-03-27T05:00:00"/>
    <b v="0"/>
    <b v="0"/>
    <s v="technology/wearables"/>
    <x v="2"/>
    <s v="wearables"/>
    <n v="1269234000"/>
    <n v="1269666000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x v="178"/>
    <d v="2017-10-22T05:00:00"/>
    <b v="0"/>
    <b v="0"/>
    <s v="technology/web"/>
    <x v="2"/>
    <s v="web"/>
    <n v="1507093200"/>
    <n v="1508648400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x v="179"/>
    <d v="2019-07-01T05:00:00"/>
    <b v="0"/>
    <b v="0"/>
    <s v="theater/plays"/>
    <x v="3"/>
    <s v="plays"/>
    <n v="1560574800"/>
    <n v="1561957200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x v="180"/>
    <d v="2010-09-22T05:00:00"/>
    <b v="0"/>
    <b v="0"/>
    <s v="music/rock"/>
    <x v="1"/>
    <s v="rock"/>
    <n v="1284008400"/>
    <n v="1285131600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x v="181"/>
    <d v="2019-05-04T05:00:00"/>
    <b v="0"/>
    <b v="0"/>
    <s v="theater/plays"/>
    <x v="3"/>
    <s v="plays"/>
    <n v="1556859600"/>
    <n v="1556946000"/>
  </r>
  <r>
    <n v="185"/>
    <s v="Bailey PLC"/>
    <s v="Innovative actuating conglomeration"/>
    <n v="1000"/>
    <n v="718"/>
    <n v="71.8"/>
    <x v="0"/>
    <n v="19"/>
    <n v="37.789473684210527"/>
    <s v="US"/>
    <s v="USD"/>
    <x v="182"/>
    <d v="2018-05-24T05:00:00"/>
    <b v="0"/>
    <b v="0"/>
    <s v="film &amp; video/television"/>
    <x v="4"/>
    <s v="television"/>
    <n v="1526187600"/>
    <n v="1527138000"/>
  </r>
  <r>
    <n v="186"/>
    <s v="Parker Group"/>
    <s v="Grass-roots foreground policy"/>
    <n v="88800"/>
    <n v="28358"/>
    <n v="31.934684684684683"/>
    <x v="0"/>
    <n v="886"/>
    <n v="32.006772009029348"/>
    <s v="US"/>
    <s v="USD"/>
    <x v="183"/>
    <d v="2014-06-07T05:00:00"/>
    <b v="0"/>
    <b v="0"/>
    <s v="theater/plays"/>
    <x v="3"/>
    <s v="plays"/>
    <n v="1400821200"/>
    <n v="1402117200"/>
  </r>
  <r>
    <n v="187"/>
    <s v="Fox Group"/>
    <s v="Horizontal transitional paradigm"/>
    <n v="60200"/>
    <n v="138384"/>
    <n v="229.87375415282392"/>
    <x v="1"/>
    <n v="1442"/>
    <n v="95.966712898751737"/>
    <s v="CA"/>
    <s v="CAD"/>
    <x v="184"/>
    <d v="2013-03-23T05:00:00"/>
    <b v="0"/>
    <b v="1"/>
    <s v="film &amp; video/shorts"/>
    <x v="4"/>
    <s v="shorts"/>
    <n v="1361599200"/>
    <n v="1364014800"/>
  </r>
  <r>
    <n v="188"/>
    <s v="Walker, Jones and Rodriguez"/>
    <s v="Networked didactic info-mediaries"/>
    <n v="8200"/>
    <n v="2625"/>
    <n v="32.012195121951223"/>
    <x v="0"/>
    <n v="35"/>
    <n v="75"/>
    <s v="IT"/>
    <s v="EUR"/>
    <x v="185"/>
    <d v="2014-12-03T06:00:00"/>
    <b v="0"/>
    <b v="0"/>
    <s v="theater/plays"/>
    <x v="3"/>
    <s v="plays"/>
    <n v="1417500000"/>
    <n v="1417586400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x v="186"/>
    <d v="2016-03-04T06:00:00"/>
    <b v="0"/>
    <b v="0"/>
    <s v="theater/plays"/>
    <x v="3"/>
    <s v="plays"/>
    <n v="1457071200"/>
    <n v="1457071200"/>
  </r>
  <r>
    <n v="190"/>
    <s v="Cook LLC"/>
    <s v="Up-sized dynamic throughput"/>
    <n v="3700"/>
    <n v="2538"/>
    <n v="68.594594594594597"/>
    <x v="0"/>
    <n v="24"/>
    <n v="105.75"/>
    <s v="US"/>
    <s v="USD"/>
    <x v="187"/>
    <d v="2013-06-05T05:00:00"/>
    <b v="0"/>
    <b v="1"/>
    <s v="theater/plays"/>
    <x v="3"/>
    <s v="plays"/>
    <n v="1370322000"/>
    <n v="1370408400"/>
  </r>
  <r>
    <n v="191"/>
    <s v="Sutton PLC"/>
    <s v="Mandatory reciprocal superstructure"/>
    <n v="8400"/>
    <n v="3188"/>
    <n v="37.952380952380956"/>
    <x v="0"/>
    <n v="86"/>
    <n v="37.069767441860463"/>
    <s v="IT"/>
    <s v="EUR"/>
    <x v="188"/>
    <d v="2019-03-15T05:00:00"/>
    <b v="0"/>
    <b v="0"/>
    <s v="theater/plays"/>
    <x v="3"/>
    <s v="plays"/>
    <n v="1552366800"/>
    <n v="1552626000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x v="189"/>
    <d v="2014-07-01T05:00:00"/>
    <b v="0"/>
    <b v="0"/>
    <s v="music/rock"/>
    <x v="1"/>
    <s v="rock"/>
    <n v="1403845200"/>
    <n v="1404190800"/>
  </r>
  <r>
    <n v="193"/>
    <s v="Calhoun, Rogers and Long"/>
    <s v="Progressive discrete hub"/>
    <n v="6600"/>
    <n v="3012"/>
    <n v="45.636363636363633"/>
    <x v="0"/>
    <n v="65"/>
    <n v="46.338461538461537"/>
    <s v="US"/>
    <s v="USD"/>
    <x v="190"/>
    <d v="2018-04-12T05:00:00"/>
    <b v="1"/>
    <b v="0"/>
    <s v="music/indie rock"/>
    <x v="1"/>
    <s v="indie rock"/>
    <n v="1523163600"/>
    <n v="1523509200"/>
  </r>
  <r>
    <n v="194"/>
    <s v="Sandoval Group"/>
    <s v="Assimilated multi-tasking archive"/>
    <n v="7100"/>
    <n v="8716"/>
    <n v="122.7605633802817"/>
    <x v="1"/>
    <n v="126"/>
    <n v="69.174603174603178"/>
    <s v="US"/>
    <s v="USD"/>
    <x v="191"/>
    <d v="2015-09-30T05:00:00"/>
    <b v="0"/>
    <b v="0"/>
    <s v="music/metal"/>
    <x v="1"/>
    <s v="metal"/>
    <n v="1442206800"/>
    <n v="1443589200"/>
  </r>
  <r>
    <n v="195"/>
    <s v="Smith and Sons"/>
    <s v="Upgradable high-level solution"/>
    <n v="15800"/>
    <n v="57157"/>
    <n v="361.75316455696202"/>
    <x v="1"/>
    <n v="524"/>
    <n v="109.07824427480917"/>
    <s v="US"/>
    <s v="USD"/>
    <x v="192"/>
    <d v="2018-08-05T05:00:00"/>
    <b v="0"/>
    <b v="0"/>
    <s v="music/electric music"/>
    <x v="1"/>
    <s v="electric music"/>
    <n v="1532840400"/>
    <n v="1533445200"/>
  </r>
  <r>
    <n v="196"/>
    <s v="King Inc"/>
    <s v="Organic bandwidth-monitored frame"/>
    <n v="8200"/>
    <n v="5178"/>
    <n v="63.146341463414636"/>
    <x v="0"/>
    <n v="100"/>
    <n v="51.78"/>
    <s v="DK"/>
    <s v="DKK"/>
    <x v="173"/>
    <d v="2016-09-22T05:00:00"/>
    <b v="0"/>
    <b v="0"/>
    <s v="technology/wearables"/>
    <x v="2"/>
    <s v="wearables"/>
    <n v="1472878800"/>
    <n v="1474520400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x v="193"/>
    <d v="2017-07-07T05:00:00"/>
    <b v="0"/>
    <b v="0"/>
    <s v="film &amp; video/drama"/>
    <x v="4"/>
    <s v="drama"/>
    <n v="1498194000"/>
    <n v="1499403600"/>
  </r>
  <r>
    <n v="198"/>
    <s v="Palmer Inc"/>
    <s v="Universal multi-state capability"/>
    <n v="63200"/>
    <n v="6041"/>
    <n v="9.5585443037974684"/>
    <x v="0"/>
    <n v="168"/>
    <n v="35.958333333333336"/>
    <s v="US"/>
    <s v="USD"/>
    <x v="194"/>
    <d v="2010-09-04T05:00:00"/>
    <b v="0"/>
    <b v="0"/>
    <s v="music/electric music"/>
    <x v="1"/>
    <s v="electric music"/>
    <n v="1281070800"/>
    <n v="1283576400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x v="195"/>
    <d v="2015-07-11T05:00:00"/>
    <b v="0"/>
    <b v="0"/>
    <s v="music/rock"/>
    <x v="1"/>
    <s v="rock"/>
    <n v="1436245200"/>
    <n v="1436590800"/>
  </r>
  <r>
    <n v="200"/>
    <s v="Becker, Rice and White"/>
    <s v="Reduced dedicated capability"/>
    <n v="100"/>
    <n v="2"/>
    <n v="2"/>
    <x v="0"/>
    <n v="1"/>
    <n v="2"/>
    <s v="CA"/>
    <s v="CAD"/>
    <x v="152"/>
    <d v="2010-04-05T05:00:00"/>
    <b v="0"/>
    <b v="0"/>
    <s v="theater/plays"/>
    <x v="3"/>
    <s v="plays"/>
    <n v="1269493200"/>
    <n v="1270443600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x v="196"/>
    <d v="2014-08-12T05:00:00"/>
    <b v="0"/>
    <b v="0"/>
    <s v="technology/web"/>
    <x v="2"/>
    <s v="web"/>
    <n v="1406264400"/>
    <n v="1407819600"/>
  </r>
  <r>
    <n v="202"/>
    <s v="Mcknight-Freeman"/>
    <s v="Upgradable scalable methodology"/>
    <n v="8300"/>
    <n v="6543"/>
    <n v="78.831325301204828"/>
    <x v="3"/>
    <n v="82"/>
    <n v="79.792682926829272"/>
    <s v="US"/>
    <s v="USD"/>
    <x v="197"/>
    <d v="2011-10-06T05:00:00"/>
    <b v="0"/>
    <b v="0"/>
    <s v="food/food trucks"/>
    <x v="0"/>
    <s v="food trucks"/>
    <n v="1317531600"/>
    <n v="1317877200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x v="198"/>
    <d v="2017-01-19T06:00:00"/>
    <b v="0"/>
    <b v="0"/>
    <s v="theater/plays"/>
    <x v="3"/>
    <s v="plays"/>
    <n v="1484632800"/>
    <n v="1484805600"/>
  </r>
  <r>
    <n v="204"/>
    <s v="Daniel-Luna"/>
    <s v="Mandatory multimedia leverage"/>
    <n v="75000"/>
    <n v="2529"/>
    <n v="3.3719999999999999"/>
    <x v="0"/>
    <n v="40"/>
    <n v="63.225000000000001"/>
    <s v="US"/>
    <s v="USD"/>
    <x v="199"/>
    <d v="2011-04-13T05:00:00"/>
    <b v="0"/>
    <b v="0"/>
    <s v="music/jazz"/>
    <x v="1"/>
    <s v="jazz"/>
    <n v="1301806800"/>
    <n v="1302670800"/>
  </r>
  <r>
    <n v="205"/>
    <s v="Weaver-Marquez"/>
    <s v="Focused analyzing circuit"/>
    <n v="1300"/>
    <n v="5614"/>
    <n v="431.84615384615387"/>
    <x v="1"/>
    <n v="80"/>
    <n v="70.174999999999997"/>
    <s v="US"/>
    <s v="USD"/>
    <x v="200"/>
    <d v="2018-10-29T05:00:00"/>
    <b v="1"/>
    <b v="0"/>
    <s v="theater/plays"/>
    <x v="3"/>
    <s v="plays"/>
    <n v="1539752400"/>
    <n v="1540789200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x v="201"/>
    <d v="2010-03-08T06:00:00"/>
    <b v="0"/>
    <b v="0"/>
    <s v="publishing/fiction"/>
    <x v="5"/>
    <s v="fiction"/>
    <n v="1267250400"/>
    <n v="1268028000"/>
  </r>
  <r>
    <n v="207"/>
    <s v="Carney-Anderson"/>
    <s v="Digitized 5thgeneration knowledgebase"/>
    <n v="1000"/>
    <n v="4257"/>
    <n v="425.7"/>
    <x v="1"/>
    <n v="43"/>
    <n v="99"/>
    <s v="US"/>
    <s v="USD"/>
    <x v="202"/>
    <d v="2018-09-17T05:00:00"/>
    <b v="0"/>
    <b v="1"/>
    <s v="music/rock"/>
    <x v="1"/>
    <s v="rock"/>
    <n v="1535432400"/>
    <n v="1537160400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x v="203"/>
    <d v="2017-12-03T06:00:00"/>
    <b v="0"/>
    <b v="0"/>
    <s v="film &amp; video/documentary"/>
    <x v="4"/>
    <s v="documentary"/>
    <n v="1510207200"/>
    <n v="1512280800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x v="204"/>
    <d v="2016-05-13T05:00:00"/>
    <b v="0"/>
    <b v="0"/>
    <s v="film &amp; video/documentary"/>
    <x v="4"/>
    <s v="documentary"/>
    <n v="1462510800"/>
    <n v="1463115600"/>
  </r>
  <r>
    <n v="210"/>
    <s v="Schultz Inc"/>
    <s v="Synergistic tertiary time-frame"/>
    <n v="9400"/>
    <n v="6338"/>
    <n v="67.425531914893625"/>
    <x v="0"/>
    <n v="226"/>
    <n v="28.044247787610619"/>
    <s v="DK"/>
    <s v="DKK"/>
    <x v="205"/>
    <d v="2017-03-30T05:00:00"/>
    <b v="0"/>
    <b v="0"/>
    <s v="film &amp; video/science fiction"/>
    <x v="4"/>
    <s v="science fiction"/>
    <n v="1488520800"/>
    <n v="1490850000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x v="206"/>
    <d v="2013-09-20T05:00:00"/>
    <b v="0"/>
    <b v="0"/>
    <s v="theater/plays"/>
    <x v="3"/>
    <s v="plays"/>
    <n v="1377579600"/>
    <n v="1379653200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x v="207"/>
    <d v="2020-01-30T06:00:00"/>
    <b v="0"/>
    <b v="0"/>
    <s v="theater/plays"/>
    <x v="3"/>
    <s v="plays"/>
    <n v="1576389600"/>
    <n v="1580364000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x v="208"/>
    <d v="2010-11-14T06:00:00"/>
    <b v="0"/>
    <b v="1"/>
    <s v="music/indie rock"/>
    <x v="1"/>
    <s v="indie rock"/>
    <n v="1289019600"/>
    <n v="1289714400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x v="209"/>
    <d v="2010-08-25T05:00:00"/>
    <b v="0"/>
    <b v="0"/>
    <s v="music/rock"/>
    <x v="1"/>
    <s v="rock"/>
    <n v="1282194000"/>
    <n v="1282712400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x v="210"/>
    <d v="2019-02-15T06:00:00"/>
    <b v="0"/>
    <b v="0"/>
    <s v="theater/plays"/>
    <x v="3"/>
    <s v="plays"/>
    <n v="1550037600"/>
    <n v="1550210400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x v="211"/>
    <d v="2011-11-24T06:00:00"/>
    <b v="0"/>
    <b v="0"/>
    <s v="theater/plays"/>
    <x v="3"/>
    <s v="plays"/>
    <n v="1321941600"/>
    <n v="1322114400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x v="212"/>
    <d v="2019-05-07T05:00:00"/>
    <b v="0"/>
    <b v="0"/>
    <s v="film &amp; video/science fiction"/>
    <x v="4"/>
    <s v="science fiction"/>
    <n v="1556427600"/>
    <n v="1557205200"/>
  </r>
  <r>
    <n v="218"/>
    <s v="Price-Rodriguez"/>
    <s v="Adaptive logistical initiative"/>
    <n v="5700"/>
    <n v="12309"/>
    <n v="215.94736842105263"/>
    <x v="1"/>
    <n v="397"/>
    <n v="31.005037783375315"/>
    <s v="GB"/>
    <s v="GBP"/>
    <x v="213"/>
    <d v="2011-12-15T06:00:00"/>
    <b v="0"/>
    <b v="1"/>
    <s v="film &amp; video/shorts"/>
    <x v="4"/>
    <s v="shorts"/>
    <n v="1320991200"/>
    <n v="1323928800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x v="214"/>
    <d v="2012-08-28T05:00:00"/>
    <b v="0"/>
    <b v="0"/>
    <s v="film &amp; video/animation"/>
    <x v="4"/>
    <s v="animation"/>
    <n v="1345093200"/>
    <n v="1346130000"/>
  </r>
  <r>
    <n v="220"/>
    <s v="Owens-Le"/>
    <s v="Focused composite approach"/>
    <n v="7900"/>
    <n v="667"/>
    <n v="8.4430379746835449"/>
    <x v="0"/>
    <n v="17"/>
    <n v="39.235294117647058"/>
    <s v="US"/>
    <s v="USD"/>
    <x v="215"/>
    <d v="2011-07-19T05:00:00"/>
    <b v="1"/>
    <b v="0"/>
    <s v="theater/plays"/>
    <x v="3"/>
    <s v="plays"/>
    <n v="1309496400"/>
    <n v="1311051600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x v="216"/>
    <d v="2012-06-23T05:00:00"/>
    <b v="1"/>
    <b v="0"/>
    <s v="food/food trucks"/>
    <x v="0"/>
    <s v="food trucks"/>
    <n v="1340254800"/>
    <n v="1340427600"/>
  </r>
  <r>
    <n v="222"/>
    <s v="Johnson LLC"/>
    <s v="Cross-group cohesive circuit"/>
    <n v="4800"/>
    <n v="6623"/>
    <n v="137.97916666666669"/>
    <x v="1"/>
    <n v="138"/>
    <n v="47.992753623188406"/>
    <s v="US"/>
    <s v="USD"/>
    <x v="217"/>
    <d v="2014-10-03T05:00:00"/>
    <b v="0"/>
    <b v="0"/>
    <s v="photography/photography books"/>
    <x v="7"/>
    <s v="photography books"/>
    <n v="1412226000"/>
    <n v="1412312400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x v="218"/>
    <d v="2016-03-30T05:00:00"/>
    <b v="0"/>
    <b v="0"/>
    <s v="theater/plays"/>
    <x v="3"/>
    <s v="plays"/>
    <n v="1458104400"/>
    <n v="1459314000"/>
  </r>
  <r>
    <n v="224"/>
    <s v="Lester-Moore"/>
    <s v="Diverse analyzing definition"/>
    <n v="46300"/>
    <n v="186885"/>
    <n v="403.63930885529157"/>
    <x v="1"/>
    <n v="3594"/>
    <n v="51.999165275459099"/>
    <s v="US"/>
    <s v="USD"/>
    <x v="219"/>
    <d v="2014-11-08T06:00:00"/>
    <b v="0"/>
    <b v="0"/>
    <s v="film &amp; video/science fiction"/>
    <x v="4"/>
    <s v="science fiction"/>
    <n v="1411534800"/>
    <n v="1415426400"/>
  </r>
  <r>
    <n v="225"/>
    <s v="Fox-Quinn"/>
    <s v="Enterprise-wide reciprocal success"/>
    <n v="67800"/>
    <n v="176398"/>
    <n v="260.1740412979351"/>
    <x v="1"/>
    <n v="5880"/>
    <n v="29.999659863945578"/>
    <s v="US"/>
    <s v="USD"/>
    <x v="220"/>
    <d v="2014-05-03T05:00:00"/>
    <b v="1"/>
    <b v="0"/>
    <s v="music/rock"/>
    <x v="1"/>
    <s v="rock"/>
    <n v="1399093200"/>
    <n v="1399093200"/>
  </r>
  <r>
    <n v="226"/>
    <s v="Garcia Inc"/>
    <s v="Progressive neutral middleware"/>
    <n v="3000"/>
    <n v="10999"/>
    <n v="366.63333333333333"/>
    <x v="1"/>
    <n v="112"/>
    <n v="98.205357142857139"/>
    <s v="US"/>
    <s v="USD"/>
    <x v="221"/>
    <d v="2010-05-15T05:00:00"/>
    <b v="0"/>
    <b v="0"/>
    <s v="photography/photography books"/>
    <x v="7"/>
    <s v="photography books"/>
    <n v="1270702800"/>
    <n v="1273899600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x v="222"/>
    <d v="2015-05-21T05:00:00"/>
    <b v="0"/>
    <b v="0"/>
    <s v="games/mobile games"/>
    <x v="6"/>
    <s v="mobile games"/>
    <n v="1431666000"/>
    <n v="1432184400"/>
  </r>
  <r>
    <n v="228"/>
    <s v="Pineda Group"/>
    <s v="Exclusive real-time protocol"/>
    <n v="137900"/>
    <n v="165352"/>
    <n v="119.90717911530093"/>
    <x v="1"/>
    <n v="2468"/>
    <n v="66.998379254457049"/>
    <s v="US"/>
    <s v="USD"/>
    <x v="172"/>
    <d v="2016-09-25T05:00:00"/>
    <b v="0"/>
    <b v="0"/>
    <s v="film &amp; video/animation"/>
    <x v="4"/>
    <s v="animation"/>
    <n v="1472619600"/>
    <n v="1474779600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x v="223"/>
    <d v="2017-07-19T05:00:00"/>
    <b v="0"/>
    <b v="1"/>
    <s v="games/mobile games"/>
    <x v="6"/>
    <s v="mobile games"/>
    <n v="1496293200"/>
    <n v="1500440400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x v="224"/>
    <d v="2019-12-06T06:00:00"/>
    <b v="0"/>
    <b v="0"/>
    <s v="games/video games"/>
    <x v="6"/>
    <s v="video games"/>
    <n v="1575612000"/>
    <n v="1575612000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x v="225"/>
    <d v="2013-07-18T05:00:00"/>
    <b v="0"/>
    <b v="0"/>
    <s v="theater/plays"/>
    <x v="3"/>
    <s v="plays"/>
    <n v="1369112400"/>
    <n v="1374123600"/>
  </r>
  <r>
    <n v="232"/>
    <s v="Davis-Rodriguez"/>
    <s v="Progressive secondary portal"/>
    <n v="3400"/>
    <n v="5823"/>
    <n v="171.26470588235293"/>
    <x v="1"/>
    <n v="92"/>
    <n v="63.293478260869563"/>
    <s v="US"/>
    <s v="USD"/>
    <x v="226"/>
    <d v="2016-07-26T05:00:00"/>
    <b v="0"/>
    <b v="0"/>
    <s v="theater/plays"/>
    <x v="3"/>
    <s v="plays"/>
    <n v="1469422800"/>
    <n v="1469509200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x v="227"/>
    <d v="2011-06-28T05:00:00"/>
    <b v="0"/>
    <b v="0"/>
    <s v="film &amp; video/animation"/>
    <x v="4"/>
    <s v="animation"/>
    <n v="1307854800"/>
    <n v="1309237200"/>
  </r>
  <r>
    <n v="234"/>
    <s v="Mendoza-Parker"/>
    <s v="Enterprise-wide motivating matrices"/>
    <n v="7500"/>
    <n v="8181"/>
    <n v="109.08"/>
    <x v="1"/>
    <n v="149"/>
    <n v="54.906040268456373"/>
    <s v="IT"/>
    <s v="EUR"/>
    <x v="228"/>
    <d v="2017-08-29T05:00:00"/>
    <b v="0"/>
    <b v="1"/>
    <s v="games/video games"/>
    <x v="6"/>
    <s v="video games"/>
    <n v="1503378000"/>
    <n v="1503982800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x v="229"/>
    <d v="2017-02-18T06:00:00"/>
    <b v="0"/>
    <b v="0"/>
    <s v="film &amp; video/animation"/>
    <x v="4"/>
    <s v="animation"/>
    <n v="1486965600"/>
    <n v="1487397600"/>
  </r>
  <r>
    <n v="236"/>
    <s v="Gallegos-Cobb"/>
    <s v="Object-based directional function"/>
    <n v="39500"/>
    <n v="4323"/>
    <n v="10.944303797468354"/>
    <x v="0"/>
    <n v="57"/>
    <n v="75.84210526315789"/>
    <s v="AU"/>
    <s v="AUD"/>
    <x v="230"/>
    <d v="2019-07-02T05:00:00"/>
    <b v="0"/>
    <b v="1"/>
    <s v="music/rock"/>
    <x v="1"/>
    <s v="rock"/>
    <n v="1561438800"/>
    <n v="1562043600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x v="231"/>
    <d v="2014-04-27T05:00:00"/>
    <b v="0"/>
    <b v="0"/>
    <s v="film &amp; video/animation"/>
    <x v="4"/>
    <s v="animation"/>
    <n v="1398402000"/>
    <n v="1398574800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x v="232"/>
    <d v="2018-01-08T06:00:00"/>
    <b v="0"/>
    <b v="1"/>
    <s v="theater/plays"/>
    <x v="3"/>
    <s v="plays"/>
    <n v="1513231200"/>
    <n v="1515391200"/>
  </r>
  <r>
    <n v="239"/>
    <s v="Mason-Sanders"/>
    <s v="Networked web-enabled instruction set"/>
    <n v="3200"/>
    <n v="3127"/>
    <n v="97.71875"/>
    <x v="0"/>
    <n v="41"/>
    <n v="76.268292682926827"/>
    <s v="US"/>
    <s v="USD"/>
    <x v="233"/>
    <d v="2015-09-02T05:00:00"/>
    <b v="0"/>
    <b v="0"/>
    <s v="technology/wearables"/>
    <x v="2"/>
    <s v="wearables"/>
    <n v="1440824400"/>
    <n v="1441170000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x v="194"/>
    <d v="2010-08-07T05:00:00"/>
    <b v="0"/>
    <b v="0"/>
    <s v="theater/plays"/>
    <x v="3"/>
    <s v="plays"/>
    <n v="1281070800"/>
    <n v="1281157200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x v="234"/>
    <d v="2014-04-23T05:00:00"/>
    <b v="0"/>
    <b v="1"/>
    <s v="publishing/nonfiction"/>
    <x v="5"/>
    <s v="nonfiction"/>
    <n v="1397365200"/>
    <n v="1398229200"/>
  </r>
  <r>
    <n v="242"/>
    <s v="Hill, Martin and Garcia"/>
    <s v="Sharable scalable core"/>
    <n v="8400"/>
    <n v="10729"/>
    <n v="127.72619047619047"/>
    <x v="1"/>
    <n v="250"/>
    <n v="42.915999999999997"/>
    <s v="US"/>
    <s v="USD"/>
    <x v="235"/>
    <d v="2017-05-20T05:00:00"/>
    <b v="0"/>
    <b v="1"/>
    <s v="music/rock"/>
    <x v="1"/>
    <s v="rock"/>
    <n v="1494392400"/>
    <n v="1495256400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x v="236"/>
    <d v="2018-03-07T06:00:00"/>
    <b v="0"/>
    <b v="0"/>
    <s v="theater/plays"/>
    <x v="3"/>
    <s v="plays"/>
    <n v="1520143200"/>
    <n v="1520402400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x v="237"/>
    <d v="2014-09-04T05:00:00"/>
    <b v="0"/>
    <b v="0"/>
    <s v="theater/plays"/>
    <x v="3"/>
    <s v="plays"/>
    <n v="1405314000"/>
    <n v="1409806800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x v="238"/>
    <d v="2014-04-08T05:00:00"/>
    <b v="0"/>
    <b v="0"/>
    <s v="theater/plays"/>
    <x v="3"/>
    <s v="plays"/>
    <n v="1396846800"/>
    <n v="1396933200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x v="239"/>
    <d v="2013-08-09T05:00:00"/>
    <b v="0"/>
    <b v="0"/>
    <s v="technology/web"/>
    <x v="2"/>
    <s v="web"/>
    <n v="1375678800"/>
    <n v="1376024400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x v="240"/>
    <d v="2017-01-06T06:00:00"/>
    <b v="0"/>
    <b v="1"/>
    <s v="publishing/fiction"/>
    <x v="5"/>
    <s v="fiction"/>
    <n v="1482386400"/>
    <n v="1483682400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x v="241"/>
    <d v="2015-01-05T06:00:00"/>
    <b v="0"/>
    <b v="0"/>
    <s v="games/mobile games"/>
    <x v="6"/>
    <s v="mobile games"/>
    <n v="1420005600"/>
    <n v="1420437600"/>
  </r>
  <r>
    <n v="249"/>
    <s v="Avila-Nelson"/>
    <s v="Up-sized intermediate website"/>
    <n v="61500"/>
    <n v="168095"/>
    <n v="273.32520325203251"/>
    <x v="1"/>
    <n v="6465"/>
    <n v="26.000773395204948"/>
    <s v="US"/>
    <s v="USD"/>
    <x v="242"/>
    <d v="2015-01-09T06:00:00"/>
    <b v="0"/>
    <b v="0"/>
    <s v="publishing/translations"/>
    <x v="5"/>
    <s v="translations"/>
    <n v="1420178400"/>
    <n v="1420783200"/>
  </r>
  <r>
    <n v="250"/>
    <s v="Robbins and Sons"/>
    <s v="Future-proofed directional synergy"/>
    <n v="100"/>
    <n v="3"/>
    <n v="3"/>
    <x v="0"/>
    <n v="1"/>
    <n v="3"/>
    <s v="US"/>
    <s v="USD"/>
    <x v="67"/>
    <d v="2010-03-01T06:00:00"/>
    <b v="0"/>
    <b v="0"/>
    <s v="music/rock"/>
    <x v="1"/>
    <s v="rock"/>
    <n v="1264399200"/>
    <n v="1267423200"/>
  </r>
  <r>
    <n v="251"/>
    <s v="Singleton Ltd"/>
    <s v="Enhanced user-facing function"/>
    <n v="7100"/>
    <n v="3840"/>
    <n v="54.084507042253513"/>
    <x v="0"/>
    <n v="101"/>
    <n v="38.019801980198018"/>
    <s v="US"/>
    <s v="USD"/>
    <x v="243"/>
    <d v="2012-12-11T06:00:00"/>
    <b v="0"/>
    <b v="0"/>
    <s v="theater/plays"/>
    <x v="3"/>
    <s v="plays"/>
    <n v="1355032800"/>
    <n v="1355205600"/>
  </r>
  <r>
    <n v="252"/>
    <s v="Perez PLC"/>
    <s v="Operative bandwidth-monitored interface"/>
    <n v="1000"/>
    <n v="6263"/>
    <n v="626.29999999999995"/>
    <x v="1"/>
    <n v="59"/>
    <n v="106.15254237288136"/>
    <s v="US"/>
    <s v="USD"/>
    <x v="244"/>
    <d v="2013-10-30T05:00:00"/>
    <b v="0"/>
    <b v="0"/>
    <s v="theater/plays"/>
    <x v="3"/>
    <s v="plays"/>
    <n v="1382677200"/>
    <n v="1383109200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x v="245"/>
    <d v="2011-04-20T05:00:00"/>
    <b v="0"/>
    <b v="0"/>
    <s v="film &amp; video/drama"/>
    <x v="4"/>
    <s v="drama"/>
    <n v="1302238800"/>
    <n v="1303275600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x v="246"/>
    <d v="2017-02-23T06:00:00"/>
    <b v="0"/>
    <b v="0"/>
    <s v="publishing/nonfiction"/>
    <x v="5"/>
    <s v="nonfiction"/>
    <n v="1487656800"/>
    <n v="1487829600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x v="247"/>
    <d v="2011-02-21T06:00:00"/>
    <b v="0"/>
    <b v="1"/>
    <s v="music/rock"/>
    <x v="1"/>
    <s v="rock"/>
    <n v="1297836000"/>
    <n v="1298268000"/>
  </r>
  <r>
    <n v="256"/>
    <s v="Smith-Reid"/>
    <s v="Optimized actuating toolset"/>
    <n v="4100"/>
    <n v="959"/>
    <n v="23.390243902439025"/>
    <x v="0"/>
    <n v="15"/>
    <n v="63.93333333333333"/>
    <s v="GB"/>
    <s v="GBP"/>
    <x v="248"/>
    <d v="2016-03-01T06:00:00"/>
    <b v="0"/>
    <b v="0"/>
    <s v="music/rock"/>
    <x v="1"/>
    <s v="rock"/>
    <n v="1453615200"/>
    <n v="1456812000"/>
  </r>
  <r>
    <n v="257"/>
    <s v="Williams Inc"/>
    <s v="Decentralized exuding strategy"/>
    <n v="5700"/>
    <n v="8322"/>
    <n v="146"/>
    <x v="1"/>
    <n v="92"/>
    <n v="90.456521739130437"/>
    <s v="US"/>
    <s v="USD"/>
    <x v="249"/>
    <d v="2013-03-19T05:00:00"/>
    <b v="0"/>
    <b v="0"/>
    <s v="theater/plays"/>
    <x v="3"/>
    <s v="plays"/>
    <n v="1362463200"/>
    <n v="1363669200"/>
  </r>
  <r>
    <n v="258"/>
    <s v="Duncan, Mcdonald and Miller"/>
    <s v="Assimilated coherent hardware"/>
    <n v="5000"/>
    <n v="13424"/>
    <n v="268.48"/>
    <x v="1"/>
    <n v="186"/>
    <n v="72.172043010752688"/>
    <s v="US"/>
    <s v="USD"/>
    <x v="250"/>
    <d v="2016-12-28T06:00:00"/>
    <b v="0"/>
    <b v="1"/>
    <s v="theater/plays"/>
    <x v="3"/>
    <s v="plays"/>
    <n v="1481176800"/>
    <n v="1482904800"/>
  </r>
  <r>
    <n v="259"/>
    <s v="Watkins Ltd"/>
    <s v="Multi-channeled responsive implementation"/>
    <n v="1800"/>
    <n v="10755"/>
    <n v="597.5"/>
    <x v="1"/>
    <n v="138"/>
    <n v="77.934782608695656"/>
    <s v="US"/>
    <s v="USD"/>
    <x v="251"/>
    <d v="2012-12-27T06:00:00"/>
    <b v="1"/>
    <b v="0"/>
    <s v="photography/photography books"/>
    <x v="7"/>
    <s v="photography books"/>
    <n v="1354946400"/>
    <n v="1356588000"/>
  </r>
  <r>
    <n v="260"/>
    <s v="Allen-Jones"/>
    <s v="Centralized modular initiative"/>
    <n v="6300"/>
    <n v="9935"/>
    <n v="157.69841269841268"/>
    <x v="1"/>
    <n v="261"/>
    <n v="38.065134099616856"/>
    <s v="US"/>
    <s v="USD"/>
    <x v="136"/>
    <d v="2012-10-10T05:00:00"/>
    <b v="0"/>
    <b v="0"/>
    <s v="music/rock"/>
    <x v="1"/>
    <s v="rock"/>
    <n v="1348808400"/>
    <n v="1349845200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x v="252"/>
    <d v="2010-08-29T05:00:00"/>
    <b v="0"/>
    <b v="1"/>
    <s v="music/rock"/>
    <x v="1"/>
    <s v="rock"/>
    <n v="1282712400"/>
    <n v="1283058000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x v="253"/>
    <d v="2011-05-01T05:00:00"/>
    <b v="0"/>
    <b v="1"/>
    <s v="music/indie rock"/>
    <x v="1"/>
    <s v="indie rock"/>
    <n v="1301979600"/>
    <n v="1304226000"/>
  </r>
  <r>
    <n v="263"/>
    <s v="Walker Ltd"/>
    <s v="Organic eco-centric success"/>
    <n v="2900"/>
    <n v="10756"/>
    <n v="370.89655172413791"/>
    <x v="1"/>
    <n v="199"/>
    <n v="54.050251256281406"/>
    <s v="US"/>
    <s v="USD"/>
    <x v="254"/>
    <d v="2010-01-09T06:00:00"/>
    <b v="0"/>
    <b v="0"/>
    <s v="photography/photography books"/>
    <x v="7"/>
    <s v="photography books"/>
    <n v="1263016800"/>
    <n v="1263016800"/>
  </r>
  <r>
    <n v="264"/>
    <s v="Gordon PLC"/>
    <s v="Virtual reciprocal policy"/>
    <n v="45600"/>
    <n v="165375"/>
    <n v="362.66447368421052"/>
    <x v="1"/>
    <n v="5512"/>
    <n v="30.002721335268504"/>
    <s v="US"/>
    <s v="USD"/>
    <x v="255"/>
    <d v="2013-02-28T06:00:00"/>
    <b v="0"/>
    <b v="0"/>
    <s v="theater/plays"/>
    <x v="3"/>
    <s v="plays"/>
    <n v="1360648800"/>
    <n v="1362031200"/>
  </r>
  <r>
    <n v="265"/>
    <s v="Lee and Sons"/>
    <s v="Persevering interactive emulation"/>
    <n v="4900"/>
    <n v="6031"/>
    <n v="123.08163265306122"/>
    <x v="1"/>
    <n v="86"/>
    <n v="70.127906976744185"/>
    <s v="US"/>
    <s v="USD"/>
    <x v="256"/>
    <d v="2016-02-16T06:00:00"/>
    <b v="0"/>
    <b v="0"/>
    <s v="theater/plays"/>
    <x v="3"/>
    <s v="plays"/>
    <n v="1451800800"/>
    <n v="1455602400"/>
  </r>
  <r>
    <n v="266"/>
    <s v="Cole LLC"/>
    <s v="Proactive responsive emulation"/>
    <n v="111900"/>
    <n v="85902"/>
    <n v="76.766756032171585"/>
    <x v="0"/>
    <n v="3182"/>
    <n v="26.996228786926462"/>
    <s v="IT"/>
    <s v="EUR"/>
    <x v="257"/>
    <d v="2014-12-10T06:00:00"/>
    <b v="0"/>
    <b v="1"/>
    <s v="music/jazz"/>
    <x v="1"/>
    <s v="jazz"/>
    <n v="1415340000"/>
    <n v="1418191200"/>
  </r>
  <r>
    <n v="267"/>
    <s v="Acosta PLC"/>
    <s v="Extended eco-centric function"/>
    <n v="61600"/>
    <n v="143910"/>
    <n v="233.62012987012989"/>
    <x v="1"/>
    <n v="2768"/>
    <n v="51.990606936416185"/>
    <s v="AU"/>
    <s v="AUD"/>
    <x v="258"/>
    <d v="2012-11-09T06:00:00"/>
    <b v="0"/>
    <b v="0"/>
    <s v="theater/plays"/>
    <x v="3"/>
    <s v="plays"/>
    <n v="1351054800"/>
    <n v="1352440800"/>
  </r>
  <r>
    <n v="268"/>
    <s v="Brown-Mckee"/>
    <s v="Networked optimal productivity"/>
    <n v="1500"/>
    <n v="2708"/>
    <n v="180.53333333333333"/>
    <x v="1"/>
    <n v="48"/>
    <n v="56.416666666666664"/>
    <s v="US"/>
    <s v="USD"/>
    <x v="259"/>
    <d v="2012-11-19T06:00:00"/>
    <b v="0"/>
    <b v="0"/>
    <s v="film &amp; video/documentary"/>
    <x v="4"/>
    <s v="documentary"/>
    <n v="1349326800"/>
    <n v="1353304800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x v="260"/>
    <d v="2019-02-21T06:00:00"/>
    <b v="0"/>
    <b v="0"/>
    <s v="film &amp; video/television"/>
    <x v="4"/>
    <s v="television"/>
    <n v="1548914400"/>
    <n v="1550728800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x v="261"/>
    <d v="2010-12-04T06:00:00"/>
    <b v="0"/>
    <b v="0"/>
    <s v="games/video games"/>
    <x v="6"/>
    <s v="video games"/>
    <n v="1291269600"/>
    <n v="1291442400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x v="262"/>
    <d v="2016-01-07T06:00:00"/>
    <b v="0"/>
    <b v="0"/>
    <s v="photography/photography books"/>
    <x v="7"/>
    <s v="photography books"/>
    <n v="1449468000"/>
    <n v="1452146400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x v="263"/>
    <d v="2019-08-04T05:00:00"/>
    <b v="0"/>
    <b v="1"/>
    <s v="theater/plays"/>
    <x v="3"/>
    <s v="plays"/>
    <n v="1562734800"/>
    <n v="1564894800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x v="264"/>
    <d v="2017-09-20T05:00:00"/>
    <b v="0"/>
    <b v="0"/>
    <s v="theater/plays"/>
    <x v="3"/>
    <s v="plays"/>
    <n v="1505624400"/>
    <n v="1505883600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x v="265"/>
    <d v="2017-11-11T06:00:00"/>
    <b v="0"/>
    <b v="0"/>
    <s v="theater/plays"/>
    <x v="3"/>
    <s v="plays"/>
    <n v="1509948000"/>
    <n v="1510380000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x v="266"/>
    <d v="2019-04-14T05:00:00"/>
    <b v="0"/>
    <b v="0"/>
    <s v="publishing/translations"/>
    <x v="5"/>
    <s v="translations"/>
    <n v="1554526800"/>
    <n v="1555218000"/>
  </r>
  <r>
    <n v="276"/>
    <s v="Fields Ltd"/>
    <s v="Front-line foreground project"/>
    <n v="5500"/>
    <n v="5324"/>
    <n v="96.8"/>
    <x v="0"/>
    <n v="133"/>
    <n v="40.030075187969928"/>
    <s v="US"/>
    <s v="USD"/>
    <x v="267"/>
    <d v="2012-04-24T05:00:00"/>
    <b v="0"/>
    <b v="1"/>
    <s v="games/video games"/>
    <x v="6"/>
    <s v="video games"/>
    <n v="1334811600"/>
    <n v="1335243600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x v="268"/>
    <d v="2010-07-21T05:00:00"/>
    <b v="0"/>
    <b v="0"/>
    <s v="theater/plays"/>
    <x v="3"/>
    <s v="plays"/>
    <n v="1279515600"/>
    <n v="1279688400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x v="269"/>
    <d v="2012-12-21T06:00:00"/>
    <b v="0"/>
    <b v="0"/>
    <s v="technology/web"/>
    <x v="2"/>
    <s v="web"/>
    <n v="1353909600"/>
    <n v="1356069600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x v="270"/>
    <d v="2018-09-06T05:00:00"/>
    <b v="0"/>
    <b v="0"/>
    <s v="theater/plays"/>
    <x v="3"/>
    <s v="plays"/>
    <n v="1535950800"/>
    <n v="1536210000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x v="271"/>
    <d v="2017-11-27T06:00:00"/>
    <b v="0"/>
    <b v="0"/>
    <s v="film &amp; video/animation"/>
    <x v="4"/>
    <s v="animation"/>
    <n v="1511244000"/>
    <n v="1511762400"/>
  </r>
  <r>
    <n v="281"/>
    <s v="Drake PLC"/>
    <s v="Profound object-oriented paradigm"/>
    <n v="164500"/>
    <n v="150552"/>
    <n v="91.520972644376897"/>
    <x v="0"/>
    <n v="2062"/>
    <n v="73.012609117361791"/>
    <s v="US"/>
    <s v="USD"/>
    <x v="272"/>
    <d v="2012-04-01T05:00:00"/>
    <b v="0"/>
    <b v="1"/>
    <s v="theater/plays"/>
    <x v="3"/>
    <s v="plays"/>
    <n v="1331445600"/>
    <n v="1333256400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x v="73"/>
    <d v="2016-12-03T06:00:00"/>
    <b v="0"/>
    <b v="1"/>
    <s v="film &amp; video/television"/>
    <x v="4"/>
    <s v="television"/>
    <n v="1480226400"/>
    <n v="1480744800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x v="273"/>
    <d v="2016-06-04T05:00:00"/>
    <b v="0"/>
    <b v="0"/>
    <s v="music/rock"/>
    <x v="1"/>
    <s v="rock"/>
    <n v="1464584400"/>
    <n v="1465016400"/>
  </r>
  <r>
    <n v="284"/>
    <s v="Tran LLC"/>
    <s v="Ameliorated fresh-thinking protocol"/>
    <n v="9800"/>
    <n v="8153"/>
    <n v="83.193877551020407"/>
    <x v="0"/>
    <n v="132"/>
    <n v="61.765151515151516"/>
    <s v="US"/>
    <s v="USD"/>
    <x v="274"/>
    <d v="2012-05-06T05:00:00"/>
    <b v="0"/>
    <b v="0"/>
    <s v="technology/web"/>
    <x v="2"/>
    <s v="web"/>
    <n v="1335848400"/>
    <n v="1336280400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x v="275"/>
    <d v="2016-10-18T05:00:00"/>
    <b v="0"/>
    <b v="0"/>
    <s v="theater/plays"/>
    <x v="3"/>
    <s v="plays"/>
    <n v="1473483600"/>
    <n v="1476766800"/>
  </r>
  <r>
    <n v="286"/>
    <s v="Obrien-Aguirre"/>
    <s v="Devolved uniform complexity"/>
    <n v="112100"/>
    <n v="19557"/>
    <n v="17.446030330062445"/>
    <x v="3"/>
    <n v="184"/>
    <n v="106.28804347826087"/>
    <s v="US"/>
    <s v="USD"/>
    <x v="276"/>
    <d v="2016-11-30T06:00:00"/>
    <b v="0"/>
    <b v="0"/>
    <s v="theater/plays"/>
    <x v="3"/>
    <s v="plays"/>
    <n v="1479880800"/>
    <n v="1480485600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x v="277"/>
    <d v="2015-04-28T05:00:00"/>
    <b v="0"/>
    <b v="0"/>
    <s v="music/electric music"/>
    <x v="1"/>
    <s v="electric music"/>
    <n v="1430197200"/>
    <n v="1430197200"/>
  </r>
  <r>
    <n v="288"/>
    <s v="Garcia Ltd"/>
    <s v="Secured global success"/>
    <n v="5600"/>
    <n v="5476"/>
    <n v="97.785714285714292"/>
    <x v="0"/>
    <n v="137"/>
    <n v="39.970802919708028"/>
    <s v="DK"/>
    <s v="DKK"/>
    <x v="278"/>
    <d v="2012-03-15T05:00:00"/>
    <b v="0"/>
    <b v="1"/>
    <s v="music/metal"/>
    <x v="1"/>
    <s v="metal"/>
    <n v="1331701200"/>
    <n v="1331787600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x v="279"/>
    <d v="2015-08-06T05:00:00"/>
    <b v="0"/>
    <b v="0"/>
    <s v="theater/plays"/>
    <x v="3"/>
    <s v="plays"/>
    <n v="1438578000"/>
    <n v="1438837200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x v="280"/>
    <d v="2013-06-11T05:00:00"/>
    <b v="0"/>
    <b v="1"/>
    <s v="film &amp; video/documentary"/>
    <x v="4"/>
    <s v="documentary"/>
    <n v="1368162000"/>
    <n v="1370926800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x v="281"/>
    <d v="2011-10-19T05:00:00"/>
    <b v="1"/>
    <b v="0"/>
    <s v="technology/web"/>
    <x v="2"/>
    <s v="web"/>
    <n v="1318654800"/>
    <n v="1319000400"/>
  </r>
  <r>
    <n v="292"/>
    <s v="Ho-Harris"/>
    <s v="Versatile cohesive encoding"/>
    <n v="7300"/>
    <n v="717"/>
    <n v="9.8219178082191778"/>
    <x v="0"/>
    <n v="10"/>
    <n v="71.7"/>
    <s v="US"/>
    <s v="USD"/>
    <x v="282"/>
    <d v="2012-04-03T05:00:00"/>
    <b v="0"/>
    <b v="0"/>
    <s v="food/food trucks"/>
    <x v="0"/>
    <s v="food trucks"/>
    <n v="1331874000"/>
    <n v="1333429200"/>
  </r>
  <r>
    <n v="293"/>
    <s v="Ross Group"/>
    <s v="Organized executive solution"/>
    <n v="6500"/>
    <n v="1065"/>
    <n v="16.384615384615383"/>
    <x v="3"/>
    <n v="32"/>
    <n v="33.28125"/>
    <s v="IT"/>
    <s v="EUR"/>
    <x v="283"/>
    <d v="2010-10-14T05:00:00"/>
    <b v="0"/>
    <b v="0"/>
    <s v="theater/plays"/>
    <x v="3"/>
    <s v="plays"/>
    <n v="1286254800"/>
    <n v="1287032400"/>
  </r>
  <r>
    <n v="294"/>
    <s v="Turner-Davis"/>
    <s v="Automated local emulation"/>
    <n v="600"/>
    <n v="8038"/>
    <n v="1339.6666666666667"/>
    <x v="1"/>
    <n v="183"/>
    <n v="43.923497267759565"/>
    <s v="US"/>
    <s v="USD"/>
    <x v="284"/>
    <d v="2018-11-07T06:00:00"/>
    <b v="0"/>
    <b v="0"/>
    <s v="theater/plays"/>
    <x v="3"/>
    <s v="plays"/>
    <n v="1540530000"/>
    <n v="1541570400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x v="285"/>
    <d v="2013-11-09T06:00:00"/>
    <b v="0"/>
    <b v="0"/>
    <s v="theater/plays"/>
    <x v="3"/>
    <s v="plays"/>
    <n v="1381813200"/>
    <n v="1383976800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x v="286"/>
    <d v="2019-02-19T06:00:00"/>
    <b v="0"/>
    <b v="0"/>
    <s v="theater/plays"/>
    <x v="3"/>
    <s v="plays"/>
    <n v="1548655200"/>
    <n v="1550556000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x v="287"/>
    <d v="2014-01-23T06:00:00"/>
    <b v="0"/>
    <b v="1"/>
    <s v="theater/plays"/>
    <x v="3"/>
    <s v="plays"/>
    <n v="1389679200"/>
    <n v="1390456800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x v="288"/>
    <d v="2016-03-15T05:00:00"/>
    <b v="0"/>
    <b v="1"/>
    <s v="music/rock"/>
    <x v="1"/>
    <s v="rock"/>
    <n v="1456466400"/>
    <n v="1458018000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x v="289"/>
    <d v="2016-04-28T05:00:00"/>
    <b v="0"/>
    <b v="0"/>
    <s v="food/food trucks"/>
    <x v="0"/>
    <s v="food trucks"/>
    <n v="1456984800"/>
    <n v="1461819600"/>
  </r>
  <r>
    <n v="300"/>
    <s v="Cooke PLC"/>
    <s v="Focused executive core"/>
    <n v="100"/>
    <n v="5"/>
    <n v="5"/>
    <x v="0"/>
    <n v="1"/>
    <n v="5"/>
    <s v="DK"/>
    <s v="DKK"/>
    <x v="290"/>
    <d v="2017-08-31T05:00:00"/>
    <b v="0"/>
    <b v="1"/>
    <s v="publishing/nonfiction"/>
    <x v="5"/>
    <s v="nonfiction"/>
    <n v="1504069200"/>
    <n v="1504155600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x v="291"/>
    <d v="2015-03-15T05:00:00"/>
    <b v="0"/>
    <b v="0"/>
    <s v="film &amp; video/documentary"/>
    <x v="4"/>
    <s v="documentary"/>
    <n v="1424930400"/>
    <n v="1426395600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x v="292"/>
    <d v="2018-09-16T05:00:00"/>
    <b v="0"/>
    <b v="0"/>
    <s v="theater/plays"/>
    <x v="3"/>
    <s v="plays"/>
    <n v="1535864400"/>
    <n v="1537074000"/>
  </r>
  <r>
    <n v="303"/>
    <s v="Guerrero, Flores and Jenkins"/>
    <s v="Networked optimal architecture"/>
    <n v="3400"/>
    <n v="2809"/>
    <n v="82.617647058823536"/>
    <x v="0"/>
    <n v="32"/>
    <n v="87.78125"/>
    <s v="US"/>
    <s v="USD"/>
    <x v="293"/>
    <d v="2016-01-12T06:00:00"/>
    <b v="0"/>
    <b v="0"/>
    <s v="music/indie rock"/>
    <x v="1"/>
    <s v="indie rock"/>
    <n v="1452146400"/>
    <n v="1452578400"/>
  </r>
  <r>
    <n v="304"/>
    <s v="Peterson PLC"/>
    <s v="User-friendly discrete benchmark"/>
    <n v="2100"/>
    <n v="11469"/>
    <n v="546.14285714285722"/>
    <x v="1"/>
    <n v="142"/>
    <n v="80.767605633802816"/>
    <s v="US"/>
    <s v="USD"/>
    <x v="294"/>
    <d v="2016-09-17T05:00:00"/>
    <b v="0"/>
    <b v="0"/>
    <s v="film &amp; video/documentary"/>
    <x v="4"/>
    <s v="documentary"/>
    <n v="1470546000"/>
    <n v="1474088400"/>
  </r>
  <r>
    <n v="305"/>
    <s v="Townsend Ltd"/>
    <s v="Grass-roots actuating policy"/>
    <n v="2800"/>
    <n v="8014"/>
    <n v="286.21428571428572"/>
    <x v="1"/>
    <n v="85"/>
    <n v="94.28235294117647"/>
    <s v="US"/>
    <s v="USD"/>
    <x v="295"/>
    <d v="2016-04-29T05:00:00"/>
    <b v="0"/>
    <b v="0"/>
    <s v="theater/plays"/>
    <x v="3"/>
    <s v="plays"/>
    <n v="1458363600"/>
    <n v="1461906000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x v="296"/>
    <d v="2017-07-17T05:00:00"/>
    <b v="0"/>
    <b v="1"/>
    <s v="theater/plays"/>
    <x v="3"/>
    <s v="plays"/>
    <n v="1500008400"/>
    <n v="1500267600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x v="297"/>
    <d v="2012-06-26T05:00:00"/>
    <b v="0"/>
    <b v="1"/>
    <s v="publishing/fiction"/>
    <x v="5"/>
    <s v="fiction"/>
    <n v="1338958800"/>
    <n v="1340686800"/>
  </r>
  <r>
    <n v="308"/>
    <s v="Davis Ltd"/>
    <s v="Grass-roots optimizing projection"/>
    <n v="118200"/>
    <n v="87560"/>
    <n v="74.077834179357026"/>
    <x v="0"/>
    <n v="803"/>
    <n v="109.04109589041096"/>
    <s v="US"/>
    <s v="USD"/>
    <x v="298"/>
    <d v="2011-04-19T05:00:00"/>
    <b v="0"/>
    <b v="0"/>
    <s v="theater/plays"/>
    <x v="3"/>
    <s v="plays"/>
    <n v="1303102800"/>
    <n v="1303189200"/>
  </r>
  <r>
    <n v="309"/>
    <s v="Harris-Perry"/>
    <s v="User-centric 6thgeneration attitude"/>
    <n v="4100"/>
    <n v="3087"/>
    <n v="75.292682926829272"/>
    <x v="3"/>
    <n v="75"/>
    <n v="41.16"/>
    <s v="US"/>
    <s v="USD"/>
    <x v="299"/>
    <d v="2011-10-11T05:00:00"/>
    <b v="0"/>
    <b v="1"/>
    <s v="music/indie rock"/>
    <x v="1"/>
    <s v="indie rock"/>
    <n v="1316581200"/>
    <n v="1318309200"/>
  </r>
  <r>
    <n v="310"/>
    <s v="Velazquez, Hunt and Ortiz"/>
    <s v="Switchable zero tolerance website"/>
    <n v="7800"/>
    <n v="1586"/>
    <n v="20.333333333333332"/>
    <x v="0"/>
    <n v="16"/>
    <n v="99.125"/>
    <s v="US"/>
    <s v="USD"/>
    <x v="300"/>
    <d v="2010-04-25T05:00:00"/>
    <b v="0"/>
    <b v="0"/>
    <s v="games/video games"/>
    <x v="6"/>
    <s v="video games"/>
    <n v="1270789200"/>
    <n v="1272171600"/>
  </r>
  <r>
    <n v="311"/>
    <s v="Flores PLC"/>
    <s v="Focused real-time help-desk"/>
    <n v="6300"/>
    <n v="12812"/>
    <n v="203.36507936507937"/>
    <x v="1"/>
    <n v="121"/>
    <n v="105.88429752066116"/>
    <s v="US"/>
    <s v="USD"/>
    <x v="247"/>
    <d v="2011-02-28T06:00:00"/>
    <b v="0"/>
    <b v="0"/>
    <s v="theater/plays"/>
    <x v="3"/>
    <s v="plays"/>
    <n v="1297836000"/>
    <n v="1298872800"/>
  </r>
  <r>
    <n v="312"/>
    <s v="Martinez LLC"/>
    <s v="Robust impactful approach"/>
    <n v="59100"/>
    <n v="183345"/>
    <n v="310.2284263959391"/>
    <x v="1"/>
    <n v="3742"/>
    <n v="48.996525921966864"/>
    <s v="US"/>
    <s v="USD"/>
    <x v="244"/>
    <d v="2013-11-01T05:00:00"/>
    <b v="0"/>
    <b v="0"/>
    <s v="theater/plays"/>
    <x v="3"/>
    <s v="plays"/>
    <n v="1382677200"/>
    <n v="1383282000"/>
  </r>
  <r>
    <n v="313"/>
    <s v="Miller-Irwin"/>
    <s v="Secured maximized policy"/>
    <n v="2200"/>
    <n v="8697"/>
    <n v="395.31818181818181"/>
    <x v="1"/>
    <n v="223"/>
    <n v="39"/>
    <s v="US"/>
    <s v="USD"/>
    <x v="301"/>
    <d v="2012-02-29T06:00:00"/>
    <b v="0"/>
    <b v="0"/>
    <s v="music/rock"/>
    <x v="1"/>
    <s v="rock"/>
    <n v="1330322400"/>
    <n v="1330495200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x v="188"/>
    <d v="2019-03-17T05:00:00"/>
    <b v="0"/>
    <b v="1"/>
    <s v="film &amp; video/documentary"/>
    <x v="4"/>
    <s v="documentary"/>
    <n v="1552366800"/>
    <n v="1552798800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x v="302"/>
    <d v="2014-06-22T05:00:00"/>
    <b v="0"/>
    <b v="0"/>
    <s v="theater/plays"/>
    <x v="3"/>
    <s v="plays"/>
    <n v="1400907600"/>
    <n v="1403413200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x v="303"/>
    <d v="2019-11-20T06:00:00"/>
    <b v="0"/>
    <b v="1"/>
    <s v="food/food trucks"/>
    <x v="0"/>
    <s v="food trucks"/>
    <n v="1574143200"/>
    <n v="1574229600"/>
  </r>
  <r>
    <n v="317"/>
    <s v="Summers PLC"/>
    <s v="Cross-group coherent hierarchy"/>
    <n v="6600"/>
    <n v="1269"/>
    <n v="19.227272727272727"/>
    <x v="0"/>
    <n v="30"/>
    <n v="42.3"/>
    <s v="US"/>
    <s v="USD"/>
    <x v="304"/>
    <d v="2017-05-27T05:00:00"/>
    <b v="0"/>
    <b v="0"/>
    <s v="theater/plays"/>
    <x v="3"/>
    <s v="plays"/>
    <n v="1494738000"/>
    <n v="1495861200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x v="305"/>
    <d v="2014-02-16T06:00:00"/>
    <b v="0"/>
    <b v="0"/>
    <s v="music/rock"/>
    <x v="1"/>
    <s v="rock"/>
    <n v="1392357600"/>
    <n v="1392530400"/>
  </r>
  <r>
    <n v="319"/>
    <s v="Mills Group"/>
    <s v="Advanced empowering matrix"/>
    <n v="8400"/>
    <n v="3251"/>
    <n v="38.702380952380956"/>
    <x v="3"/>
    <n v="64"/>
    <n v="50.796875"/>
    <s v="US"/>
    <s v="USD"/>
    <x v="306"/>
    <d v="2010-09-05T05:00:00"/>
    <b v="0"/>
    <b v="0"/>
    <s v="technology/web"/>
    <x v="2"/>
    <s v="web"/>
    <n v="1281589200"/>
    <n v="1283662800"/>
  </r>
  <r>
    <n v="320"/>
    <s v="Sandoval-Powell"/>
    <s v="Phased holistic implementation"/>
    <n v="84400"/>
    <n v="8092"/>
    <n v="9.5876777251184837"/>
    <x v="0"/>
    <n v="80"/>
    <n v="101.15"/>
    <s v="US"/>
    <s v="USD"/>
    <x v="307"/>
    <d v="2011-05-19T05:00:00"/>
    <b v="0"/>
    <b v="0"/>
    <s v="publishing/fiction"/>
    <x v="5"/>
    <s v="fiction"/>
    <n v="1305003600"/>
    <n v="1305781200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x v="308"/>
    <d v="2011-04-09T05:00:00"/>
    <b v="0"/>
    <b v="0"/>
    <s v="film &amp; video/shorts"/>
    <x v="4"/>
    <s v="shorts"/>
    <n v="1301634000"/>
    <n v="1302325200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x v="309"/>
    <d v="2010-12-08T06:00:00"/>
    <b v="0"/>
    <b v="0"/>
    <s v="theater/plays"/>
    <x v="3"/>
    <s v="plays"/>
    <n v="1290664800"/>
    <n v="1291788000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x v="310"/>
    <d v="2014-03-29T05:00:00"/>
    <b v="0"/>
    <b v="0"/>
    <s v="film &amp; video/documentary"/>
    <x v="4"/>
    <s v="documentary"/>
    <n v="1395896400"/>
    <n v="1396069200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x v="311"/>
    <d v="2015-07-03T05:00:00"/>
    <b v="0"/>
    <b v="1"/>
    <s v="theater/plays"/>
    <x v="3"/>
    <s v="plays"/>
    <n v="1434862800"/>
    <n v="1435899600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x v="79"/>
    <d v="2018-07-09T05:00:00"/>
    <b v="0"/>
    <b v="1"/>
    <s v="theater/plays"/>
    <x v="3"/>
    <s v="plays"/>
    <n v="1529125200"/>
    <n v="1531112400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x v="312"/>
    <d v="2016-01-01T06:00:00"/>
    <b v="0"/>
    <b v="0"/>
    <s v="film &amp; video/animation"/>
    <x v="4"/>
    <s v="animation"/>
    <n v="1451109600"/>
    <n v="1451628000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x v="313"/>
    <d v="2019-09-01T05:00:00"/>
    <b v="0"/>
    <b v="1"/>
    <s v="theater/plays"/>
    <x v="3"/>
    <s v="plays"/>
    <n v="1566968400"/>
    <n v="1567314000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x v="314"/>
    <d v="2018-12-11T06:00:00"/>
    <b v="0"/>
    <b v="0"/>
    <s v="music/rock"/>
    <x v="1"/>
    <s v="rock"/>
    <n v="1543557600"/>
    <n v="1544508000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x v="315"/>
    <d v="2016-12-23T06:00:00"/>
    <b v="0"/>
    <b v="0"/>
    <s v="games/video games"/>
    <x v="6"/>
    <s v="video games"/>
    <n v="1481522400"/>
    <n v="1482472800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x v="316"/>
    <d v="2017-12-09T06:00:00"/>
    <b v="0"/>
    <b v="0"/>
    <s v="film &amp; video/documentary"/>
    <x v="4"/>
    <s v="documentary"/>
    <n v="1512712800"/>
    <n v="1512799200"/>
  </r>
  <r>
    <n v="331"/>
    <s v="Rose-Silva"/>
    <s v="Intuitive static portal"/>
    <n v="3300"/>
    <n v="14643"/>
    <n v="443.72727272727275"/>
    <x v="1"/>
    <n v="190"/>
    <n v="77.068421052631578"/>
    <s v="US"/>
    <s v="USD"/>
    <x v="317"/>
    <d v="2011-12-20T06:00:00"/>
    <b v="0"/>
    <b v="0"/>
    <s v="food/food trucks"/>
    <x v="0"/>
    <s v="food trucks"/>
    <n v="1324274400"/>
    <n v="1324360800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x v="318"/>
    <d v="2013-03-29T05:00:00"/>
    <b v="0"/>
    <b v="0"/>
    <s v="technology/wearables"/>
    <x v="2"/>
    <s v="wearables"/>
    <n v="1364446800"/>
    <n v="1364533200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x v="319"/>
    <d v="2018-12-18T06:00:00"/>
    <b v="0"/>
    <b v="0"/>
    <s v="theater/plays"/>
    <x v="3"/>
    <s v="plays"/>
    <n v="1542693600"/>
    <n v="1545112800"/>
  </r>
  <r>
    <n v="334"/>
    <s v="Mcgee Group"/>
    <s v="Assimilated discrete algorithm"/>
    <n v="66200"/>
    <n v="123538"/>
    <n v="186.61329305135951"/>
    <x v="1"/>
    <n v="1113"/>
    <n v="110.99550763701707"/>
    <s v="US"/>
    <s v="USD"/>
    <x v="32"/>
    <d v="2018-01-17T06:00:00"/>
    <b v="0"/>
    <b v="0"/>
    <s v="music/rock"/>
    <x v="1"/>
    <s v="rock"/>
    <n v="1515564000"/>
    <n v="1516168800"/>
  </r>
  <r>
    <n v="335"/>
    <s v="Jordan-Acosta"/>
    <s v="Operative uniform hub"/>
    <n v="173800"/>
    <n v="198628"/>
    <n v="114.28538550057536"/>
    <x v="1"/>
    <n v="2283"/>
    <n v="87.003066141042481"/>
    <s v="US"/>
    <s v="USD"/>
    <x v="320"/>
    <d v="2019-11-28T06:00:00"/>
    <b v="0"/>
    <b v="0"/>
    <s v="music/rock"/>
    <x v="1"/>
    <s v="rock"/>
    <n v="1573797600"/>
    <n v="1574920800"/>
  </r>
  <r>
    <n v="336"/>
    <s v="Nunez Inc"/>
    <s v="Customizable intangible capability"/>
    <n v="70700"/>
    <n v="68602"/>
    <n v="97.032531824611041"/>
    <x v="0"/>
    <n v="1072"/>
    <n v="63.994402985074629"/>
    <s v="US"/>
    <s v="USD"/>
    <x v="321"/>
    <d v="2010-12-16T06:00:00"/>
    <b v="0"/>
    <b v="1"/>
    <s v="music/rock"/>
    <x v="1"/>
    <s v="rock"/>
    <n v="1292392800"/>
    <n v="1292479200"/>
  </r>
  <r>
    <n v="337"/>
    <s v="Hayden Ltd"/>
    <s v="Innovative didactic analyzer"/>
    <n v="94500"/>
    <n v="116064"/>
    <n v="122.81904761904762"/>
    <x v="1"/>
    <n v="1095"/>
    <n v="105.9945205479452"/>
    <s v="US"/>
    <s v="USD"/>
    <x v="322"/>
    <d v="2019-11-12T06:00:00"/>
    <b v="0"/>
    <b v="0"/>
    <s v="theater/plays"/>
    <x v="3"/>
    <s v="plays"/>
    <n v="1573452000"/>
    <n v="1573538400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x v="323"/>
    <d v="2011-11-04T05:00:00"/>
    <b v="0"/>
    <b v="0"/>
    <s v="theater/plays"/>
    <x v="3"/>
    <s v="plays"/>
    <n v="1317790800"/>
    <n v="1320382800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x v="324"/>
    <d v="2017-08-16T05:00:00"/>
    <b v="0"/>
    <b v="0"/>
    <s v="theater/plays"/>
    <x v="3"/>
    <s v="plays"/>
    <n v="1501650000"/>
    <n v="1502859600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x v="325"/>
    <d v="2011-12-13T06:00:00"/>
    <b v="0"/>
    <b v="0"/>
    <s v="photography/photography books"/>
    <x v="7"/>
    <s v="photography books"/>
    <n v="1323669600"/>
    <n v="1323756000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x v="326"/>
    <d v="2015-09-04T05:00:00"/>
    <b v="0"/>
    <b v="0"/>
    <s v="music/indie rock"/>
    <x v="1"/>
    <s v="indie rock"/>
    <n v="1440738000"/>
    <n v="1441342800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x v="327"/>
    <d v="2013-08-01T05:00:00"/>
    <b v="0"/>
    <b v="0"/>
    <s v="theater/plays"/>
    <x v="3"/>
    <s v="plays"/>
    <n v="1374296400"/>
    <n v="1375333200"/>
  </r>
  <r>
    <n v="343"/>
    <s v="Spencer-Weber"/>
    <s v="Optional zero-defect task-force"/>
    <n v="9000"/>
    <n v="4853"/>
    <n v="53.922222222222224"/>
    <x v="0"/>
    <n v="147"/>
    <n v="33.013605442176868"/>
    <s v="US"/>
    <s v="USD"/>
    <x v="328"/>
    <d v="2014-01-11T06:00:00"/>
    <b v="0"/>
    <b v="0"/>
    <s v="theater/plays"/>
    <x v="3"/>
    <s v="plays"/>
    <n v="1384840800"/>
    <n v="1389420000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x v="329"/>
    <d v="2018-03-03T06:00:00"/>
    <b v="0"/>
    <b v="0"/>
    <s v="games/video games"/>
    <x v="6"/>
    <s v="video games"/>
    <n v="1516600800"/>
    <n v="1520056800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x v="330"/>
    <d v="2015-07-10T05:00:00"/>
    <b v="0"/>
    <b v="0"/>
    <s v="film &amp; video/drama"/>
    <x v="4"/>
    <s v="drama"/>
    <n v="1436418000"/>
    <n v="1436504400"/>
  </r>
  <r>
    <n v="346"/>
    <s v="Little-Marsh"/>
    <s v="Virtual attitude-oriented migration"/>
    <n v="8000"/>
    <n v="2758"/>
    <n v="34.475000000000001"/>
    <x v="0"/>
    <n v="25"/>
    <n v="110.32"/>
    <s v="US"/>
    <s v="USD"/>
    <x v="331"/>
    <d v="2017-10-18T05:00:00"/>
    <b v="0"/>
    <b v="1"/>
    <s v="music/indie rock"/>
    <x v="1"/>
    <s v="indie rock"/>
    <n v="1503550800"/>
    <n v="1508302800"/>
  </r>
  <r>
    <n v="347"/>
    <s v="Petersen and Sons"/>
    <s v="Open-source full-range portal"/>
    <n v="900"/>
    <n v="12607"/>
    <n v="1400.7777777777778"/>
    <x v="1"/>
    <n v="191"/>
    <n v="66.005235602094245"/>
    <s v="US"/>
    <s v="USD"/>
    <x v="332"/>
    <d v="2015-03-07T06:00:00"/>
    <b v="0"/>
    <b v="0"/>
    <s v="technology/web"/>
    <x v="2"/>
    <s v="web"/>
    <n v="1423634400"/>
    <n v="1425708000"/>
  </r>
  <r>
    <n v="348"/>
    <s v="Hensley Ltd"/>
    <s v="Versatile cohesive open system"/>
    <n v="199000"/>
    <n v="142823"/>
    <n v="71.770351758793964"/>
    <x v="0"/>
    <n v="3483"/>
    <n v="41.005742176284812"/>
    <s v="US"/>
    <s v="USD"/>
    <x v="333"/>
    <d v="2017-03-01T06:00:00"/>
    <b v="0"/>
    <b v="0"/>
    <s v="food/food trucks"/>
    <x v="0"/>
    <s v="food trucks"/>
    <n v="1487224800"/>
    <n v="1488348000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x v="296"/>
    <d v="2017-08-13T05:00:00"/>
    <b v="0"/>
    <b v="0"/>
    <s v="theater/plays"/>
    <x v="3"/>
    <s v="plays"/>
    <n v="1500008400"/>
    <n v="1502600400"/>
  </r>
  <r>
    <n v="350"/>
    <s v="Shannon Ltd"/>
    <s v="Pre-emptive neutral capacity"/>
    <n v="100"/>
    <n v="5"/>
    <n v="5"/>
    <x v="0"/>
    <n v="1"/>
    <n v="5"/>
    <s v="US"/>
    <s v="USD"/>
    <x v="334"/>
    <d v="2015-06-07T05:00:00"/>
    <b v="0"/>
    <b v="1"/>
    <s v="music/jazz"/>
    <x v="1"/>
    <s v="jazz"/>
    <n v="1432098000"/>
    <n v="1433653200"/>
  </r>
  <r>
    <n v="351"/>
    <s v="Young LLC"/>
    <s v="Universal maximized methodology"/>
    <n v="74100"/>
    <n v="94631"/>
    <n v="127.70715249662618"/>
    <x v="1"/>
    <n v="2013"/>
    <n v="47.009935419771487"/>
    <s v="US"/>
    <s v="USD"/>
    <x v="335"/>
    <d v="2015-09-07T05:00:00"/>
    <b v="0"/>
    <b v="0"/>
    <s v="music/rock"/>
    <x v="1"/>
    <s v="rock"/>
    <n v="1440392400"/>
    <n v="1441602000"/>
  </r>
  <r>
    <n v="352"/>
    <s v="Adams, Willis and Sanchez"/>
    <s v="Expanded hybrid hardware"/>
    <n v="2800"/>
    <n v="977"/>
    <n v="34.892857142857139"/>
    <x v="0"/>
    <n v="33"/>
    <n v="29.606060606060606"/>
    <s v="CA"/>
    <s v="CAD"/>
    <x v="336"/>
    <d v="2015-11-15T06:00:00"/>
    <b v="0"/>
    <b v="0"/>
    <s v="theater/plays"/>
    <x v="3"/>
    <s v="plays"/>
    <n v="1446876000"/>
    <n v="1447567200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x v="337"/>
    <d v="2019-07-06T05:00:00"/>
    <b v="0"/>
    <b v="0"/>
    <s v="theater/plays"/>
    <x v="3"/>
    <s v="plays"/>
    <n v="1562302800"/>
    <n v="1562389200"/>
  </r>
  <r>
    <n v="354"/>
    <s v="Brown Group"/>
    <s v="Profit-focused transitional capability"/>
    <n v="6100"/>
    <n v="7548"/>
    <n v="123.73770491803278"/>
    <x v="1"/>
    <n v="80"/>
    <n v="94.35"/>
    <s v="DK"/>
    <s v="DKK"/>
    <x v="338"/>
    <d v="2013-09-10T05:00:00"/>
    <b v="0"/>
    <b v="0"/>
    <s v="film &amp; video/documentary"/>
    <x v="4"/>
    <s v="documentary"/>
    <n v="1378184400"/>
    <n v="1378789200"/>
  </r>
  <r>
    <n v="355"/>
    <s v="Burns-Burnett"/>
    <s v="Front-line scalable definition"/>
    <n v="3800"/>
    <n v="2241"/>
    <n v="58.973684210526315"/>
    <x v="2"/>
    <n v="86"/>
    <n v="26.058139534883722"/>
    <s v="US"/>
    <s v="USD"/>
    <x v="339"/>
    <d v="2017-03-03T06:00:00"/>
    <b v="0"/>
    <b v="0"/>
    <s v="technology/wearables"/>
    <x v="2"/>
    <s v="wearables"/>
    <n v="1485064800"/>
    <n v="1488520800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x v="340"/>
    <d v="2012-01-23T06:00:00"/>
    <b v="0"/>
    <b v="0"/>
    <s v="theater/plays"/>
    <x v="3"/>
    <s v="plays"/>
    <n v="1326520800"/>
    <n v="1327298400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x v="341"/>
    <d v="2015-09-28T05:00:00"/>
    <b v="0"/>
    <b v="0"/>
    <s v="games/video games"/>
    <x v="6"/>
    <s v="video games"/>
    <n v="1441256400"/>
    <n v="1443416400"/>
  </r>
  <r>
    <n v="358"/>
    <s v="Diaz-Garcia"/>
    <s v="Profit-focused 3rdgeneration circuit"/>
    <n v="9700"/>
    <n v="1146"/>
    <n v="11.814432989690722"/>
    <x v="0"/>
    <n v="23"/>
    <n v="49.826086956521742"/>
    <s v="CA"/>
    <s v="CAD"/>
    <x v="342"/>
    <d v="2018-08-13T05:00:00"/>
    <b v="1"/>
    <b v="0"/>
    <s v="photography/photography books"/>
    <x v="7"/>
    <s v="photography books"/>
    <n v="1533877200"/>
    <n v="1534136400"/>
  </r>
  <r>
    <n v="359"/>
    <s v="Salazar-Moon"/>
    <s v="Compatible needs-based architecture"/>
    <n v="4000"/>
    <n v="11948"/>
    <n v="298.7"/>
    <x v="1"/>
    <n v="187"/>
    <n v="63.893048128342244"/>
    <s v="US"/>
    <s v="USD"/>
    <x v="343"/>
    <d v="2011-09-03T05:00:00"/>
    <b v="0"/>
    <b v="0"/>
    <s v="film &amp; video/animation"/>
    <x v="4"/>
    <s v="animation"/>
    <n v="1314421200"/>
    <n v="1315026000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x v="344"/>
    <d v="2011-01-15T06:00:00"/>
    <b v="0"/>
    <b v="1"/>
    <s v="theater/plays"/>
    <x v="3"/>
    <s v="plays"/>
    <n v="1293861600"/>
    <n v="1295071200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x v="345"/>
    <d v="2017-10-31T05:00:00"/>
    <b v="0"/>
    <b v="0"/>
    <s v="theater/plays"/>
    <x v="3"/>
    <s v="plays"/>
    <n v="1507352400"/>
    <n v="1509426000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x v="65"/>
    <d v="2011-03-06T06:00:00"/>
    <b v="0"/>
    <b v="0"/>
    <s v="music/rock"/>
    <x v="1"/>
    <s v="rock"/>
    <n v="1296108000"/>
    <n v="1299391200"/>
  </r>
  <r>
    <n v="363"/>
    <s v="Gray-Davis"/>
    <s v="Re-contextualized local initiative"/>
    <n v="5200"/>
    <n v="8330"/>
    <n v="160.19230769230771"/>
    <x v="1"/>
    <n v="139"/>
    <n v="59.928057553956833"/>
    <s v="US"/>
    <s v="USD"/>
    <x v="346"/>
    <d v="2011-12-28T06:00:00"/>
    <b v="0"/>
    <b v="0"/>
    <s v="music/rock"/>
    <x v="1"/>
    <s v="rock"/>
    <n v="1324965600"/>
    <n v="1325052000"/>
  </r>
  <r>
    <n v="364"/>
    <s v="Ramirez-Myers"/>
    <s v="Switchable intangible definition"/>
    <n v="900"/>
    <n v="14547"/>
    <n v="1616.3333333333335"/>
    <x v="1"/>
    <n v="186"/>
    <n v="78.209677419354833"/>
    <s v="US"/>
    <s v="USD"/>
    <x v="347"/>
    <d v="2018-04-04T05:00:00"/>
    <b v="0"/>
    <b v="0"/>
    <s v="music/indie rock"/>
    <x v="1"/>
    <s v="indie rock"/>
    <n v="1520229600"/>
    <n v="1522818000"/>
  </r>
  <r>
    <n v="365"/>
    <s v="Lucas, Hall and Bonilla"/>
    <s v="Networked bottom-line initiative"/>
    <n v="1600"/>
    <n v="11735"/>
    <n v="733.4375"/>
    <x v="1"/>
    <n v="112"/>
    <n v="104.77678571428571"/>
    <s v="AU"/>
    <s v="AUD"/>
    <x v="348"/>
    <d v="2017-01-25T06:00:00"/>
    <b v="0"/>
    <b v="0"/>
    <s v="theater/plays"/>
    <x v="3"/>
    <s v="plays"/>
    <n v="1482991200"/>
    <n v="1485324000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x v="349"/>
    <d v="2011-01-04T06:00:00"/>
    <b v="0"/>
    <b v="1"/>
    <s v="theater/plays"/>
    <x v="3"/>
    <s v="plays"/>
    <n v="1294034400"/>
    <n v="1294120800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x v="350"/>
    <d v="2014-11-11T06:00:00"/>
    <b v="0"/>
    <b v="1"/>
    <s v="theater/plays"/>
    <x v="3"/>
    <s v="plays"/>
    <n v="1413608400"/>
    <n v="1415685600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x v="351"/>
    <d v="2010-11-05T05:00:00"/>
    <b v="0"/>
    <b v="1"/>
    <s v="film &amp; video/documentary"/>
    <x v="4"/>
    <s v="documentary"/>
    <n v="1286946000"/>
    <n v="1288933200"/>
  </r>
  <r>
    <n v="369"/>
    <s v="Smith-Gonzalez"/>
    <s v="Polarized needs-based approach"/>
    <n v="5400"/>
    <n v="14743"/>
    <n v="273.01851851851848"/>
    <x v="1"/>
    <n v="154"/>
    <n v="95.733766233766232"/>
    <s v="US"/>
    <s v="USD"/>
    <x v="352"/>
    <d v="2013-03-14T05:00:00"/>
    <b v="0"/>
    <b v="1"/>
    <s v="film &amp; video/television"/>
    <x v="4"/>
    <s v="television"/>
    <n v="1359871200"/>
    <n v="1363237200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x v="353"/>
    <d v="2019-04-21T05:00:00"/>
    <b v="0"/>
    <b v="0"/>
    <s v="theater/plays"/>
    <x v="3"/>
    <s v="plays"/>
    <n v="1555304400"/>
    <n v="1555822800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x v="354"/>
    <d v="2015-03-31T05:00:00"/>
    <b v="0"/>
    <b v="0"/>
    <s v="theater/plays"/>
    <x v="3"/>
    <s v="plays"/>
    <n v="1423375200"/>
    <n v="1427778000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x v="355"/>
    <d v="2015-01-28T06:00:00"/>
    <b v="0"/>
    <b v="1"/>
    <s v="film &amp; video/documentary"/>
    <x v="4"/>
    <s v="documentary"/>
    <n v="1420696800"/>
    <n v="1422424800"/>
  </r>
  <r>
    <n v="373"/>
    <s v="Brown-Parker"/>
    <s v="Down-sized coherent toolset"/>
    <n v="22500"/>
    <n v="164291"/>
    <n v="730.18222222222221"/>
    <x v="1"/>
    <n v="2106"/>
    <n v="78.010921177587846"/>
    <s v="US"/>
    <s v="USD"/>
    <x v="356"/>
    <d v="2017-08-25T05:00:00"/>
    <b v="0"/>
    <b v="0"/>
    <s v="theater/plays"/>
    <x v="3"/>
    <s v="plays"/>
    <n v="1502946000"/>
    <n v="1503637200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x v="357"/>
    <d v="2019-01-16T06:00:00"/>
    <b v="0"/>
    <b v="1"/>
    <s v="film &amp; video/documentary"/>
    <x v="4"/>
    <s v="documentary"/>
    <n v="1547186400"/>
    <n v="1547618400"/>
  </r>
  <r>
    <n v="375"/>
    <s v="Leblanc-Pineda"/>
    <s v="Future-proofed upward-trending contingency"/>
    <n v="2700"/>
    <n v="1479"/>
    <n v="54.777777777777779"/>
    <x v="0"/>
    <n v="25"/>
    <n v="59.16"/>
    <s v="US"/>
    <s v="USD"/>
    <x v="358"/>
    <d v="2015-12-12T06:00:00"/>
    <b v="0"/>
    <b v="0"/>
    <s v="music/indie rock"/>
    <x v="1"/>
    <s v="indie rock"/>
    <n v="1444971600"/>
    <n v="1449900000"/>
  </r>
  <r>
    <n v="376"/>
    <s v="Perry PLC"/>
    <s v="Mandatory uniform matrix"/>
    <n v="3400"/>
    <n v="12275"/>
    <n v="361.02941176470591"/>
    <x v="1"/>
    <n v="131"/>
    <n v="93.702290076335885"/>
    <s v="US"/>
    <s v="USD"/>
    <x v="359"/>
    <d v="2014-07-12T05:00:00"/>
    <b v="0"/>
    <b v="0"/>
    <s v="music/rock"/>
    <x v="1"/>
    <s v="rock"/>
    <n v="1404622800"/>
    <n v="1405141200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x v="12"/>
    <d v="2019-11-05T06:00:00"/>
    <b v="0"/>
    <b v="0"/>
    <s v="theater/plays"/>
    <x v="3"/>
    <s v="plays"/>
    <n v="1571720400"/>
    <n v="1572933600"/>
  </r>
  <r>
    <n v="378"/>
    <s v="Fleming-Oliver"/>
    <s v="Managed stable function"/>
    <n v="178200"/>
    <n v="24882"/>
    <n v="13.962962962962964"/>
    <x v="0"/>
    <n v="355"/>
    <n v="70.090140845070422"/>
    <s v="US"/>
    <s v="USD"/>
    <x v="360"/>
    <d v="2018-06-28T05:00:00"/>
    <b v="0"/>
    <b v="0"/>
    <s v="film &amp; video/documentary"/>
    <x v="4"/>
    <s v="documentary"/>
    <n v="1526878800"/>
    <n v="1530162000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x v="361"/>
    <d v="2011-11-10T06:00:00"/>
    <b v="0"/>
    <b v="0"/>
    <s v="theater/plays"/>
    <x v="3"/>
    <s v="plays"/>
    <n v="1319691600"/>
    <n v="1320904800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x v="362"/>
    <d v="2013-06-28T05:00:00"/>
    <b v="0"/>
    <b v="0"/>
    <s v="theater/plays"/>
    <x v="3"/>
    <s v="plays"/>
    <n v="1371963600"/>
    <n v="1372395600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x v="363"/>
    <d v="2015-07-24T05:00:00"/>
    <b v="0"/>
    <b v="0"/>
    <s v="theater/plays"/>
    <x v="3"/>
    <s v="plays"/>
    <n v="1433739600"/>
    <n v="1437714000"/>
  </r>
  <r>
    <n v="382"/>
    <s v="King Ltd"/>
    <s v="Visionary systemic process improvement"/>
    <n v="9100"/>
    <n v="5803"/>
    <n v="63.769230769230766"/>
    <x v="0"/>
    <n v="67"/>
    <n v="86.611940298507463"/>
    <s v="US"/>
    <s v="USD"/>
    <x v="364"/>
    <d v="2017-11-04T05:00:00"/>
    <b v="0"/>
    <b v="0"/>
    <s v="photography/photography books"/>
    <x v="7"/>
    <s v="photography books"/>
    <n v="1508130000"/>
    <n v="1509771600"/>
  </r>
  <r>
    <n v="383"/>
    <s v="Baker Ltd"/>
    <s v="Progressive intangible flexibility"/>
    <n v="6300"/>
    <n v="14199"/>
    <n v="225.38095238095238"/>
    <x v="1"/>
    <n v="189"/>
    <n v="75.126984126984127"/>
    <s v="US"/>
    <s v="USD"/>
    <x v="210"/>
    <d v="2019-02-19T06:00:00"/>
    <b v="0"/>
    <b v="1"/>
    <s v="food/food trucks"/>
    <x v="0"/>
    <s v="food trucks"/>
    <n v="1550037600"/>
    <n v="1550556000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x v="365"/>
    <d v="2017-03-09T06:00:00"/>
    <b v="1"/>
    <b v="1"/>
    <s v="film &amp; video/documentary"/>
    <x v="4"/>
    <s v="documentary"/>
    <n v="1486706400"/>
    <n v="1489039200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x v="366"/>
    <d v="2019-04-30T05:00:00"/>
    <b v="0"/>
    <b v="0"/>
    <s v="publishing/nonfiction"/>
    <x v="5"/>
    <s v="nonfiction"/>
    <n v="1553835600"/>
    <n v="1556600400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x v="367"/>
    <d v="2010-07-08T05:00:00"/>
    <b v="0"/>
    <b v="0"/>
    <s v="theater/plays"/>
    <x v="3"/>
    <s v="plays"/>
    <n v="1277528400"/>
    <n v="1278565200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x v="368"/>
    <d v="2012-06-17T05:00:00"/>
    <b v="0"/>
    <b v="0"/>
    <s v="technology/wearables"/>
    <x v="2"/>
    <s v="wearables"/>
    <n v="1339477200"/>
    <n v="1339909200"/>
  </r>
  <r>
    <n v="388"/>
    <s v="Cruz Ltd"/>
    <s v="Exclusive dynamic adapter"/>
    <n v="114800"/>
    <n v="12938"/>
    <n v="11.270034843205574"/>
    <x v="3"/>
    <n v="145"/>
    <n v="89.227586206896547"/>
    <s v="CH"/>
    <s v="CHF"/>
    <x v="369"/>
    <d v="2012-01-06T06:00:00"/>
    <b v="0"/>
    <b v="0"/>
    <s v="music/indie rock"/>
    <x v="1"/>
    <s v="indie rock"/>
    <n v="1325656800"/>
    <n v="1325829600"/>
  </r>
  <r>
    <n v="389"/>
    <s v="Knox-Garner"/>
    <s v="Automated systemic hierarchy"/>
    <n v="83000"/>
    <n v="101352"/>
    <n v="122.11084337349398"/>
    <x v="1"/>
    <n v="1152"/>
    <n v="87.979166666666671"/>
    <s v="US"/>
    <s v="USD"/>
    <x v="370"/>
    <d v="2010-11-24T06:00:00"/>
    <b v="0"/>
    <b v="0"/>
    <s v="theater/plays"/>
    <x v="3"/>
    <s v="plays"/>
    <n v="1288242000"/>
    <n v="1290578400"/>
  </r>
  <r>
    <n v="390"/>
    <s v="Davis-Allen"/>
    <s v="Digitized eco-centric core"/>
    <n v="2400"/>
    <n v="4477"/>
    <n v="186.54166666666669"/>
    <x v="1"/>
    <n v="50"/>
    <n v="89.54"/>
    <s v="US"/>
    <s v="USD"/>
    <x v="371"/>
    <d v="2013-09-28T05:00:00"/>
    <b v="0"/>
    <b v="0"/>
    <s v="photography/photography books"/>
    <x v="7"/>
    <s v="photography books"/>
    <n v="1379048400"/>
    <n v="1380344400"/>
  </r>
  <r>
    <n v="391"/>
    <s v="Miller-Patel"/>
    <s v="Mandatory uniform strategy"/>
    <n v="60400"/>
    <n v="4393"/>
    <n v="7.2731788079470201"/>
    <x v="0"/>
    <n v="151"/>
    <n v="29.09271523178808"/>
    <s v="US"/>
    <s v="USD"/>
    <x v="287"/>
    <d v="2014-01-16T06:00:00"/>
    <b v="0"/>
    <b v="0"/>
    <s v="publishing/nonfiction"/>
    <x v="5"/>
    <s v="nonfiction"/>
    <n v="1389679200"/>
    <n v="1389852000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x v="372"/>
    <d v="2011-01-08T06:00:00"/>
    <b v="0"/>
    <b v="0"/>
    <s v="technology/wearables"/>
    <x v="2"/>
    <s v="wearables"/>
    <n v="1294293600"/>
    <n v="1294466400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x v="373"/>
    <d v="2017-07-18T05:00:00"/>
    <b v="0"/>
    <b v="0"/>
    <s v="music/jazz"/>
    <x v="1"/>
    <s v="jazz"/>
    <n v="1500267600"/>
    <n v="1500354000"/>
  </r>
  <r>
    <n v="394"/>
    <s v="Noble-Bailey"/>
    <s v="Customizable dynamic info-mediaries"/>
    <n v="800"/>
    <n v="3755"/>
    <n v="469.37499999999994"/>
    <x v="1"/>
    <n v="34"/>
    <n v="110.44117647058823"/>
    <s v="US"/>
    <s v="USD"/>
    <x v="374"/>
    <d v="2013-08-08T05:00:00"/>
    <b v="0"/>
    <b v="1"/>
    <s v="film &amp; video/documentary"/>
    <x v="4"/>
    <s v="documentary"/>
    <n v="1375074000"/>
    <n v="1375938000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x v="375"/>
    <d v="2011-12-09T06:00:00"/>
    <b v="1"/>
    <b v="0"/>
    <s v="theater/plays"/>
    <x v="3"/>
    <s v="plays"/>
    <n v="1323324000"/>
    <n v="1323410400"/>
  </r>
  <r>
    <n v="396"/>
    <s v="Holmes PLC"/>
    <s v="Digitized local info-mediaries"/>
    <n v="46100"/>
    <n v="77012"/>
    <n v="167.05422993492408"/>
    <x v="1"/>
    <n v="1604"/>
    <n v="48.012468827930178"/>
    <s v="AU"/>
    <s v="AUD"/>
    <x v="376"/>
    <d v="2018-10-13T05:00:00"/>
    <b v="0"/>
    <b v="0"/>
    <s v="film &amp; video/drama"/>
    <x v="4"/>
    <s v="drama"/>
    <n v="1538715600"/>
    <n v="1539406800"/>
  </r>
  <r>
    <n v="397"/>
    <s v="Jones-Martin"/>
    <s v="Virtual systematic monitoring"/>
    <n v="8100"/>
    <n v="14083"/>
    <n v="173.8641975308642"/>
    <x v="1"/>
    <n v="454"/>
    <n v="31.019823788546255"/>
    <s v="US"/>
    <s v="USD"/>
    <x v="377"/>
    <d v="2013-05-29T05:00:00"/>
    <b v="0"/>
    <b v="0"/>
    <s v="music/rock"/>
    <x v="1"/>
    <s v="rock"/>
    <n v="1369285200"/>
    <n v="1369803600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x v="378"/>
    <d v="2018-05-10T05:00:00"/>
    <b v="0"/>
    <b v="1"/>
    <s v="film &amp; video/animation"/>
    <x v="4"/>
    <s v="animation"/>
    <n v="1525755600"/>
    <n v="1525928400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x v="379"/>
    <d v="2011-02-09T06:00:00"/>
    <b v="0"/>
    <b v="0"/>
    <s v="music/indie rock"/>
    <x v="1"/>
    <s v="indie rock"/>
    <n v="1296626400"/>
    <n v="1297231200"/>
  </r>
  <r>
    <n v="400"/>
    <s v="Bell PLC"/>
    <s v="Ergonomic eco-centric open architecture"/>
    <n v="100"/>
    <n v="2"/>
    <n v="2"/>
    <x v="0"/>
    <n v="1"/>
    <n v="2"/>
    <s v="US"/>
    <s v="USD"/>
    <x v="380"/>
    <d v="2013-09-07T05:00:00"/>
    <b v="0"/>
    <b v="1"/>
    <s v="photography/photography books"/>
    <x v="7"/>
    <s v="photography books"/>
    <n v="1376629200"/>
    <n v="1378530000"/>
  </r>
  <r>
    <n v="401"/>
    <s v="Smith-Schmidt"/>
    <s v="Inverse radical hierarchy"/>
    <n v="900"/>
    <n v="13772"/>
    <n v="1530.2222222222222"/>
    <x v="1"/>
    <n v="299"/>
    <n v="46.060200668896321"/>
    <s v="US"/>
    <s v="USD"/>
    <x v="381"/>
    <d v="2019-10-27T05:00:00"/>
    <b v="0"/>
    <b v="0"/>
    <s v="theater/plays"/>
    <x v="3"/>
    <s v="plays"/>
    <n v="1572152400"/>
    <n v="1572152400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x v="382"/>
    <d v="2012-02-22T06:00:00"/>
    <b v="0"/>
    <b v="1"/>
    <s v="film &amp; video/shorts"/>
    <x v="4"/>
    <s v="shorts"/>
    <n v="1325829600"/>
    <n v="1329890400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x v="125"/>
    <d v="2010-06-17T05:00:00"/>
    <b v="0"/>
    <b v="1"/>
    <s v="theater/plays"/>
    <x v="3"/>
    <s v="plays"/>
    <n v="1273640400"/>
    <n v="1276750800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x v="383"/>
    <d v="2017-11-17T06:00:00"/>
    <b v="0"/>
    <b v="0"/>
    <s v="theater/plays"/>
    <x v="3"/>
    <s v="plays"/>
    <n v="1510639200"/>
    <n v="1510898400"/>
  </r>
  <r>
    <n v="405"/>
    <s v="Lee LLC"/>
    <s v="Synchronized secondary analyzer"/>
    <n v="29600"/>
    <n v="26527"/>
    <n v="89.618243243243242"/>
    <x v="0"/>
    <n v="435"/>
    <n v="60.981609195402299"/>
    <s v="US"/>
    <s v="USD"/>
    <x v="384"/>
    <d v="2018-07-24T05:00:00"/>
    <b v="0"/>
    <b v="0"/>
    <s v="theater/plays"/>
    <x v="3"/>
    <s v="plays"/>
    <n v="1528088400"/>
    <n v="1532408400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x v="385"/>
    <d v="2013-02-11T06:00:00"/>
    <b v="1"/>
    <b v="0"/>
    <s v="film &amp; video/documentary"/>
    <x v="4"/>
    <s v="documentary"/>
    <n v="1359525600"/>
    <n v="1360562400"/>
  </r>
  <r>
    <n v="407"/>
    <s v="Herrera-Wilson"/>
    <s v="Organized bandwidth-monitored core"/>
    <n v="3400"/>
    <n v="12100"/>
    <n v="355.88235294117646"/>
    <x v="1"/>
    <n v="484"/>
    <n v="25"/>
    <s v="DK"/>
    <s v="DKK"/>
    <x v="386"/>
    <d v="2019-10-20T05:00:00"/>
    <b v="0"/>
    <b v="0"/>
    <s v="theater/plays"/>
    <x v="3"/>
    <s v="plays"/>
    <n v="1570942800"/>
    <n v="1571547600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x v="387"/>
    <d v="2016-07-10T05:00:00"/>
    <b v="0"/>
    <b v="0"/>
    <s v="film &amp; video/documentary"/>
    <x v="4"/>
    <s v="documentary"/>
    <n v="1466398800"/>
    <n v="1468126800"/>
  </r>
  <r>
    <n v="409"/>
    <s v="Stewart LLC"/>
    <s v="Secured asymmetric projection"/>
    <n v="135600"/>
    <n v="62804"/>
    <n v="46.315634218289084"/>
    <x v="0"/>
    <n v="714"/>
    <n v="87.960784313725483"/>
    <s v="US"/>
    <s v="USD"/>
    <x v="388"/>
    <d v="2017-04-22T05:00:00"/>
    <b v="0"/>
    <b v="0"/>
    <s v="music/rock"/>
    <x v="1"/>
    <s v="rock"/>
    <n v="1492491600"/>
    <n v="1492837200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x v="277"/>
    <d v="2015-04-28T05:00:00"/>
    <b v="0"/>
    <b v="0"/>
    <s v="games/mobile games"/>
    <x v="6"/>
    <s v="mobile games"/>
    <n v="1430197200"/>
    <n v="1430197200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x v="389"/>
    <d v="2017-05-31T05:00:00"/>
    <b v="0"/>
    <b v="0"/>
    <s v="theater/plays"/>
    <x v="3"/>
    <s v="plays"/>
    <n v="1496034000"/>
    <n v="1496206800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x v="390"/>
    <d v="2014-01-13T06:00:00"/>
    <b v="0"/>
    <b v="0"/>
    <s v="publishing/fiction"/>
    <x v="5"/>
    <s v="fiction"/>
    <n v="1388728800"/>
    <n v="1389592800"/>
  </r>
  <r>
    <n v="413"/>
    <s v="Rush-Bowers"/>
    <s v="Persevering analyzing extranet"/>
    <n v="189500"/>
    <n v="117628"/>
    <n v="62.072823218997364"/>
    <x v="2"/>
    <n v="1089"/>
    <n v="108.01469237832875"/>
    <s v="US"/>
    <s v="USD"/>
    <x v="391"/>
    <d v="2018-12-24T06:00:00"/>
    <b v="0"/>
    <b v="0"/>
    <s v="film &amp; video/animation"/>
    <x v="4"/>
    <s v="animation"/>
    <n v="1543298400"/>
    <n v="1545631200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x v="392"/>
    <d v="2010-04-28T05:00:00"/>
    <b v="0"/>
    <b v="1"/>
    <s v="food/food trucks"/>
    <x v="0"/>
    <s v="food trucks"/>
    <n v="1271739600"/>
    <n v="1272430800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x v="393"/>
    <d v="2012-01-30T06:00:00"/>
    <b v="0"/>
    <b v="0"/>
    <s v="theater/plays"/>
    <x v="3"/>
    <s v="plays"/>
    <n v="1326434400"/>
    <n v="1327903200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x v="394"/>
    <d v="2011-01-26T06:00:00"/>
    <b v="0"/>
    <b v="1"/>
    <s v="film &amp; video/documentary"/>
    <x v="4"/>
    <s v="documentary"/>
    <n v="1295244000"/>
    <n v="1296021600"/>
  </r>
  <r>
    <n v="417"/>
    <s v="Bradshaw, Smith and Ryan"/>
    <s v="Upgradable 24/7 emulation"/>
    <n v="1700"/>
    <n v="943"/>
    <n v="55.470588235294116"/>
    <x v="0"/>
    <n v="15"/>
    <n v="62.866666666666667"/>
    <s v="US"/>
    <s v="USD"/>
    <x v="395"/>
    <d v="2018-11-27T06:00:00"/>
    <b v="0"/>
    <b v="0"/>
    <s v="theater/plays"/>
    <x v="3"/>
    <s v="plays"/>
    <n v="1541221200"/>
    <n v="1543298400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x v="396"/>
    <d v="2012-05-07T05:00:00"/>
    <b v="0"/>
    <b v="0"/>
    <s v="film &amp; video/documentary"/>
    <x v="4"/>
    <s v="documentary"/>
    <n v="1336280400"/>
    <n v="1336366800"/>
  </r>
  <r>
    <n v="419"/>
    <s v="Ware-Arias"/>
    <s v="Upgradable maximized protocol"/>
    <n v="113800"/>
    <n v="140469"/>
    <n v="123.43497363796135"/>
    <x v="1"/>
    <n v="5203"/>
    <n v="26.997693638285604"/>
    <s v="US"/>
    <s v="USD"/>
    <x v="397"/>
    <d v="2011-12-28T06:00:00"/>
    <b v="0"/>
    <b v="0"/>
    <s v="technology/web"/>
    <x v="2"/>
    <s v="web"/>
    <n v="1324533600"/>
    <n v="1325052000"/>
  </r>
  <r>
    <n v="420"/>
    <s v="Blair, Reyes and Woods"/>
    <s v="Cross-platform interactive synergy"/>
    <n v="5000"/>
    <n v="6423"/>
    <n v="128.46"/>
    <x v="1"/>
    <n v="94"/>
    <n v="68.329787234042556"/>
    <s v="US"/>
    <s v="USD"/>
    <x v="398"/>
    <d v="2017-07-09T05:00:00"/>
    <b v="0"/>
    <b v="0"/>
    <s v="theater/plays"/>
    <x v="3"/>
    <s v="plays"/>
    <n v="1498366800"/>
    <n v="1499576400"/>
  </r>
  <r>
    <n v="421"/>
    <s v="Thomas-Lopez"/>
    <s v="User-centric fault-tolerant archive"/>
    <n v="9400"/>
    <n v="6015"/>
    <n v="63.989361702127653"/>
    <x v="0"/>
    <n v="118"/>
    <n v="50.974576271186443"/>
    <s v="US"/>
    <s v="USD"/>
    <x v="399"/>
    <d v="2017-07-29T05:00:00"/>
    <b v="0"/>
    <b v="1"/>
    <s v="technology/wearables"/>
    <x v="2"/>
    <s v="wearables"/>
    <n v="1498712400"/>
    <n v="1501304400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x v="400"/>
    <d v="2010-05-07T05:00:00"/>
    <b v="0"/>
    <b v="1"/>
    <s v="theater/plays"/>
    <x v="3"/>
    <s v="plays"/>
    <n v="1271480400"/>
    <n v="1273208400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x v="116"/>
    <d v="2011-09-24T05:00:00"/>
    <b v="0"/>
    <b v="1"/>
    <s v="food/food trucks"/>
    <x v="0"/>
    <s v="food trucks"/>
    <n v="1316667600"/>
    <n v="1316840400"/>
  </r>
  <r>
    <n v="424"/>
    <s v="Schmidt-Gomez"/>
    <s v="User-centric impactful projection"/>
    <n v="5100"/>
    <n v="2064"/>
    <n v="40.470588235294116"/>
    <x v="0"/>
    <n v="83"/>
    <n v="24.867469879518072"/>
    <s v="US"/>
    <s v="USD"/>
    <x v="401"/>
    <d v="2018-04-24T05:00:00"/>
    <b v="0"/>
    <b v="0"/>
    <s v="music/indie rock"/>
    <x v="1"/>
    <s v="indie rock"/>
    <n v="1524027600"/>
    <n v="1524546000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x v="402"/>
    <d v="2015-08-03T05:00:00"/>
    <b v="0"/>
    <b v="0"/>
    <s v="photography/photography books"/>
    <x v="7"/>
    <s v="photography books"/>
    <n v="1438059600"/>
    <n v="1438578000"/>
  </r>
  <r>
    <n v="426"/>
    <s v="Edwards-Kane"/>
    <s v="Virtual leadingedge framework"/>
    <n v="1800"/>
    <n v="10313"/>
    <n v="572.94444444444446"/>
    <x v="1"/>
    <n v="219"/>
    <n v="47.091324200913242"/>
    <s v="US"/>
    <s v="USD"/>
    <x v="403"/>
    <d v="2013-03-06T06:00:00"/>
    <b v="0"/>
    <b v="0"/>
    <s v="theater/plays"/>
    <x v="3"/>
    <s v="plays"/>
    <n v="1361944800"/>
    <n v="1362549600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x v="404"/>
    <d v="2014-10-15T05:00:00"/>
    <b v="0"/>
    <b v="1"/>
    <s v="theater/plays"/>
    <x v="3"/>
    <s v="plays"/>
    <n v="1410584400"/>
    <n v="1413349200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x v="405"/>
    <d v="2011-02-18T06:00:00"/>
    <b v="0"/>
    <b v="0"/>
    <s v="film &amp; video/animation"/>
    <x v="4"/>
    <s v="animation"/>
    <n v="1297404000"/>
    <n v="1298008800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x v="406"/>
    <d v="2014-03-10T05:00:00"/>
    <b v="0"/>
    <b v="1"/>
    <s v="photography/photography books"/>
    <x v="7"/>
    <s v="photography books"/>
    <n v="1392012000"/>
    <n v="1394427600"/>
  </r>
  <r>
    <n v="430"/>
    <s v="Cochran Ltd"/>
    <s v="Re-engineered attitude-oriented frame"/>
    <n v="8100"/>
    <n v="5487"/>
    <n v="67.740740740740748"/>
    <x v="0"/>
    <n v="84"/>
    <n v="65.321428571428569"/>
    <s v="US"/>
    <s v="USD"/>
    <x v="407"/>
    <d v="2019-11-02T05:00:00"/>
    <b v="0"/>
    <b v="0"/>
    <s v="theater/plays"/>
    <x v="3"/>
    <s v="plays"/>
    <n v="1569733200"/>
    <n v="1572670800"/>
  </r>
  <r>
    <n v="431"/>
    <s v="Rosales LLC"/>
    <s v="Compatible multimedia utilization"/>
    <n v="5100"/>
    <n v="9817"/>
    <n v="192.49019607843135"/>
    <x v="1"/>
    <n v="94"/>
    <n v="104.43617021276596"/>
    <s v="US"/>
    <s v="USD"/>
    <x v="408"/>
    <d v="2018-07-09T05:00:00"/>
    <b v="1"/>
    <b v="0"/>
    <s v="theater/plays"/>
    <x v="3"/>
    <s v="plays"/>
    <n v="1529643600"/>
    <n v="1531112400"/>
  </r>
  <r>
    <n v="432"/>
    <s v="Harper-Bryan"/>
    <s v="Re-contextualized dedicated hardware"/>
    <n v="7700"/>
    <n v="6369"/>
    <n v="82.714285714285722"/>
    <x v="0"/>
    <n v="91"/>
    <n v="69.989010989010993"/>
    <s v="US"/>
    <s v="USD"/>
    <x v="409"/>
    <d v="2014-05-22T05:00:00"/>
    <b v="0"/>
    <b v="0"/>
    <s v="theater/plays"/>
    <x v="3"/>
    <s v="plays"/>
    <n v="1399006800"/>
    <n v="1400734800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x v="410"/>
    <d v="2013-12-11T06:00:00"/>
    <b v="0"/>
    <b v="1"/>
    <s v="film &amp; video/documentary"/>
    <x v="4"/>
    <s v="documentary"/>
    <n v="1385359200"/>
    <n v="1386741600"/>
  </r>
  <r>
    <n v="434"/>
    <s v="Floyd-Sims"/>
    <s v="Cloned transitional hierarchy"/>
    <n v="5400"/>
    <n v="903"/>
    <n v="16.722222222222221"/>
    <x v="3"/>
    <n v="10"/>
    <n v="90.3"/>
    <s v="CA"/>
    <s v="CAD"/>
    <x v="411"/>
    <d v="2016-12-15T06:00:00"/>
    <b v="1"/>
    <b v="0"/>
    <s v="theater/plays"/>
    <x v="3"/>
    <s v="plays"/>
    <n v="1480572000"/>
    <n v="1481781600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x v="412"/>
    <d v="2014-12-27T06:00:00"/>
    <b v="0"/>
    <b v="1"/>
    <s v="theater/plays"/>
    <x v="3"/>
    <s v="plays"/>
    <n v="1418623200"/>
    <n v="1419660000"/>
  </r>
  <r>
    <n v="436"/>
    <s v="King-Nguyen"/>
    <s v="Open-source incremental throughput"/>
    <n v="1300"/>
    <n v="13678"/>
    <n v="1052.1538461538462"/>
    <x v="1"/>
    <n v="249"/>
    <n v="54.931726907630519"/>
    <s v="US"/>
    <s v="USD"/>
    <x v="413"/>
    <d v="2019-04-21T05:00:00"/>
    <b v="0"/>
    <b v="0"/>
    <s v="music/jazz"/>
    <x v="1"/>
    <s v="jazz"/>
    <n v="1555736400"/>
    <n v="1555822800"/>
  </r>
  <r>
    <n v="437"/>
    <s v="Hansen Group"/>
    <s v="Centralized regional interface"/>
    <n v="8100"/>
    <n v="9969"/>
    <n v="123.07407407407408"/>
    <x v="1"/>
    <n v="192"/>
    <n v="51.921875"/>
    <s v="US"/>
    <s v="USD"/>
    <x v="414"/>
    <d v="2015-09-16T05:00:00"/>
    <b v="0"/>
    <b v="1"/>
    <s v="film &amp; video/animation"/>
    <x v="4"/>
    <s v="animation"/>
    <n v="1442120400"/>
    <n v="1442379600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x v="415"/>
    <d v="2013-04-03T05:00:00"/>
    <b v="0"/>
    <b v="0"/>
    <s v="theater/plays"/>
    <x v="3"/>
    <s v="plays"/>
    <n v="1362376800"/>
    <n v="1364965200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x v="416"/>
    <d v="2016-11-13T06:00:00"/>
    <b v="0"/>
    <b v="0"/>
    <s v="film &amp; video/science fiction"/>
    <x v="4"/>
    <s v="science fiction"/>
    <n v="1478408400"/>
    <n v="1479016800"/>
  </r>
  <r>
    <n v="440"/>
    <s v="Miller-Poole"/>
    <s v="Networked optimal adapter"/>
    <n v="102500"/>
    <n v="165954"/>
    <n v="161.90634146341463"/>
    <x v="1"/>
    <n v="3131"/>
    <n v="53.003513254551258"/>
    <s v="US"/>
    <s v="USD"/>
    <x v="417"/>
    <d v="2017-07-10T05:00:00"/>
    <b v="0"/>
    <b v="0"/>
    <s v="film &amp; video/television"/>
    <x v="4"/>
    <s v="television"/>
    <n v="1498798800"/>
    <n v="1499662800"/>
  </r>
  <r>
    <n v="441"/>
    <s v="Rodriguez-West"/>
    <s v="Automated optimal function"/>
    <n v="7000"/>
    <n v="1744"/>
    <n v="24.914285714285715"/>
    <x v="0"/>
    <n v="32"/>
    <n v="54.5"/>
    <s v="US"/>
    <s v="USD"/>
    <x v="418"/>
    <d v="2012-05-24T05:00:00"/>
    <b v="0"/>
    <b v="0"/>
    <s v="technology/wearables"/>
    <x v="2"/>
    <s v="wearables"/>
    <n v="1335416400"/>
    <n v="1337835600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x v="419"/>
    <d v="2017-09-18T05:00:00"/>
    <b v="0"/>
    <b v="0"/>
    <s v="theater/plays"/>
    <x v="3"/>
    <s v="plays"/>
    <n v="1504328400"/>
    <n v="1505710800"/>
  </r>
  <r>
    <n v="443"/>
    <s v="Clark-Bowman"/>
    <s v="Stand-alone user-facing service-desk"/>
    <n v="9300"/>
    <n v="3232"/>
    <n v="34.752688172043008"/>
    <x v="3"/>
    <n v="90"/>
    <n v="35.911111111111111"/>
    <s v="US"/>
    <s v="USD"/>
    <x v="420"/>
    <d v="2010-10-19T05:00:00"/>
    <b v="0"/>
    <b v="0"/>
    <s v="theater/plays"/>
    <x v="3"/>
    <s v="plays"/>
    <n v="1285822800"/>
    <n v="1287464400"/>
  </r>
  <r>
    <n v="444"/>
    <s v="Hensley Ltd"/>
    <s v="Versatile global attitude"/>
    <n v="6200"/>
    <n v="10938"/>
    <n v="176.41935483870967"/>
    <x v="1"/>
    <n v="296"/>
    <n v="36.952702702702702"/>
    <s v="US"/>
    <s v="USD"/>
    <x v="421"/>
    <d v="2011-07-26T05:00:00"/>
    <b v="0"/>
    <b v="1"/>
    <s v="music/indie rock"/>
    <x v="1"/>
    <s v="indie rock"/>
    <n v="1311483600"/>
    <n v="1311656400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x v="422"/>
    <d v="2010-12-24T06:00:00"/>
    <b v="0"/>
    <b v="1"/>
    <s v="theater/plays"/>
    <x v="3"/>
    <s v="plays"/>
    <n v="1291356000"/>
    <n v="1293170400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x v="423"/>
    <d v="2012-12-20T06:00:00"/>
    <b v="0"/>
    <b v="0"/>
    <s v="technology/wearables"/>
    <x v="2"/>
    <s v="wearables"/>
    <n v="1355810400"/>
    <n v="1355983200"/>
  </r>
  <r>
    <n v="447"/>
    <s v="Harrington-Harper"/>
    <s v="Self-enabling next generation algorithm"/>
    <n v="155200"/>
    <n v="37754"/>
    <n v="24.326030927835053"/>
    <x v="3"/>
    <n v="439"/>
    <n v="86"/>
    <s v="GB"/>
    <s v="GBP"/>
    <x v="424"/>
    <d v="2018-01-04T06:00:00"/>
    <b v="0"/>
    <b v="0"/>
    <s v="film &amp; video/television"/>
    <x v="4"/>
    <s v="television"/>
    <n v="1513663200"/>
    <n v="1515045600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x v="425"/>
    <d v="2013-04-16T05:00:00"/>
    <b v="0"/>
    <b v="1"/>
    <s v="games/video games"/>
    <x v="6"/>
    <s v="video games"/>
    <n v="1365915600"/>
    <n v="1366088400"/>
  </r>
  <r>
    <n v="449"/>
    <s v="Cuevas-Morales"/>
    <s v="Public-key coherent ability"/>
    <n v="900"/>
    <n v="8703"/>
    <n v="967"/>
    <x v="1"/>
    <n v="86"/>
    <n v="101.19767441860465"/>
    <s v="DK"/>
    <s v="DKK"/>
    <x v="426"/>
    <d v="2019-03-23T05:00:00"/>
    <b v="0"/>
    <b v="0"/>
    <s v="games/video games"/>
    <x v="6"/>
    <s v="video games"/>
    <n v="1551852000"/>
    <n v="1553317200"/>
  </r>
  <r>
    <n v="450"/>
    <s v="Delgado-Hatfield"/>
    <s v="Up-sized composite success"/>
    <n v="100"/>
    <n v="4"/>
    <n v="4"/>
    <x v="0"/>
    <n v="1"/>
    <n v="4"/>
    <s v="CA"/>
    <s v="CAD"/>
    <x v="427"/>
    <d v="2018-11-13T06:00:00"/>
    <b v="0"/>
    <b v="0"/>
    <s v="film &amp; video/animation"/>
    <x v="4"/>
    <s v="animation"/>
    <n v="1540098000"/>
    <n v="1542088800"/>
  </r>
  <r>
    <n v="451"/>
    <s v="Padilla-Porter"/>
    <s v="Innovative exuding matrix"/>
    <n v="148400"/>
    <n v="182302"/>
    <n v="122.84501347708894"/>
    <x v="1"/>
    <n v="6286"/>
    <n v="29.001272669424118"/>
    <s v="US"/>
    <s v="USD"/>
    <x v="428"/>
    <d v="2017-08-19T05:00:00"/>
    <b v="0"/>
    <b v="0"/>
    <s v="music/rock"/>
    <x v="1"/>
    <s v="rock"/>
    <n v="1500440400"/>
    <n v="1503118800"/>
  </r>
  <r>
    <n v="452"/>
    <s v="Morris Group"/>
    <s v="Realigned impactful artificial intelligence"/>
    <n v="4800"/>
    <n v="3045"/>
    <n v="63.4375"/>
    <x v="0"/>
    <n v="31"/>
    <n v="98.225806451612897"/>
    <s v="US"/>
    <s v="USD"/>
    <x v="429"/>
    <d v="2010-07-07T05:00:00"/>
    <b v="0"/>
    <b v="0"/>
    <s v="film &amp; video/drama"/>
    <x v="4"/>
    <s v="drama"/>
    <n v="1278392400"/>
    <n v="1278478800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x v="411"/>
    <d v="2017-01-11T06:00:00"/>
    <b v="0"/>
    <b v="0"/>
    <s v="film &amp; video/science fiction"/>
    <x v="4"/>
    <s v="science fiction"/>
    <n v="1480572000"/>
    <n v="1484114400"/>
  </r>
  <r>
    <n v="454"/>
    <s v="Woods Inc"/>
    <s v="Upgradable upward-trending portal"/>
    <n v="4000"/>
    <n v="1763"/>
    <n v="44.074999999999996"/>
    <x v="0"/>
    <n v="39"/>
    <n v="45.205128205128204"/>
    <s v="US"/>
    <s v="USD"/>
    <x v="430"/>
    <d v="2013-11-26T06:00:00"/>
    <b v="0"/>
    <b v="1"/>
    <s v="film &amp; video/drama"/>
    <x v="4"/>
    <s v="drama"/>
    <n v="1382331600"/>
    <n v="1385445600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x v="431"/>
    <d v="2011-10-16T05:00:00"/>
    <b v="0"/>
    <b v="0"/>
    <s v="theater/plays"/>
    <x v="3"/>
    <s v="plays"/>
    <n v="1316754000"/>
    <n v="1318741200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x v="432"/>
    <d v="2018-02-10T06:00:00"/>
    <b v="0"/>
    <b v="1"/>
    <s v="music/indie rock"/>
    <x v="1"/>
    <s v="indie rock"/>
    <n v="1518242400"/>
    <n v="1518242400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x v="433"/>
    <d v="2016-10-16T05:00:00"/>
    <b v="0"/>
    <b v="0"/>
    <s v="theater/plays"/>
    <x v="3"/>
    <s v="plays"/>
    <n v="1476421200"/>
    <n v="1476594000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x v="434"/>
    <d v="2010-05-11T05:00:00"/>
    <b v="0"/>
    <b v="0"/>
    <s v="theater/plays"/>
    <x v="3"/>
    <s v="plays"/>
    <n v="1269752400"/>
    <n v="1273554000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x v="435"/>
    <d v="2015-01-22T06:00:00"/>
    <b v="0"/>
    <b v="0"/>
    <s v="film &amp; video/documentary"/>
    <x v="4"/>
    <s v="documentary"/>
    <n v="1419746400"/>
    <n v="1421906400"/>
  </r>
  <r>
    <n v="460"/>
    <s v="Rich, Alvarez and King"/>
    <s v="Business-focused static ability"/>
    <n v="2400"/>
    <n v="4119"/>
    <n v="171.625"/>
    <x v="1"/>
    <n v="50"/>
    <n v="82.38"/>
    <s v="US"/>
    <s v="USD"/>
    <x v="8"/>
    <d v="2010-08-12T05:00:00"/>
    <b v="0"/>
    <b v="0"/>
    <s v="theater/plays"/>
    <x v="3"/>
    <s v="plays"/>
    <n v="1281330000"/>
    <n v="1281589200"/>
  </r>
  <r>
    <n v="461"/>
    <s v="Terry-Salinas"/>
    <s v="Networked secondary structure"/>
    <n v="98800"/>
    <n v="139354"/>
    <n v="141.04655870445345"/>
    <x v="1"/>
    <n v="2080"/>
    <n v="66.997115384615384"/>
    <s v="US"/>
    <s v="USD"/>
    <x v="436"/>
    <d v="2014-05-18T05:00:00"/>
    <b v="0"/>
    <b v="0"/>
    <s v="film &amp; video/drama"/>
    <x v="4"/>
    <s v="drama"/>
    <n v="1398661200"/>
    <n v="1400389200"/>
  </r>
  <r>
    <n v="462"/>
    <s v="Wang-Rodriguez"/>
    <s v="Total multimedia website"/>
    <n v="188800"/>
    <n v="57734"/>
    <n v="30.57944915254237"/>
    <x v="0"/>
    <n v="535"/>
    <n v="107.91401869158878"/>
    <s v="US"/>
    <s v="USD"/>
    <x v="385"/>
    <d v="2013-03-09T06:00:00"/>
    <b v="0"/>
    <b v="0"/>
    <s v="games/mobile games"/>
    <x v="6"/>
    <s v="mobile games"/>
    <n v="1359525600"/>
    <n v="1362808800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x v="437"/>
    <d v="2014-01-04T06:00:00"/>
    <b v="0"/>
    <b v="0"/>
    <s v="film &amp; video/animation"/>
    <x v="4"/>
    <s v="animation"/>
    <n v="1388469600"/>
    <n v="1388815200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x v="438"/>
    <d v="2018-02-25T06:00:00"/>
    <b v="0"/>
    <b v="0"/>
    <s v="theater/plays"/>
    <x v="3"/>
    <s v="plays"/>
    <n v="1518328800"/>
    <n v="1519538400"/>
  </r>
  <r>
    <n v="465"/>
    <s v="Gonzalez-Robbins"/>
    <s v="Up-sized responsive protocol"/>
    <n v="4700"/>
    <n v="8829"/>
    <n v="187.85106382978722"/>
    <x v="1"/>
    <n v="80"/>
    <n v="110.3625"/>
    <s v="US"/>
    <s v="USD"/>
    <x v="439"/>
    <d v="2018-02-05T06:00:00"/>
    <b v="0"/>
    <b v="0"/>
    <s v="publishing/translations"/>
    <x v="5"/>
    <s v="translations"/>
    <n v="1517032800"/>
    <n v="1517810400"/>
  </r>
  <r>
    <n v="466"/>
    <s v="Obrien and Sons"/>
    <s v="Pre-emptive transitional frame"/>
    <n v="1200"/>
    <n v="3984"/>
    <n v="332"/>
    <x v="1"/>
    <n v="42"/>
    <n v="94.857142857142861"/>
    <s v="US"/>
    <s v="USD"/>
    <x v="440"/>
    <d v="2013-06-07T05:00:00"/>
    <b v="0"/>
    <b v="1"/>
    <s v="technology/wearables"/>
    <x v="2"/>
    <s v="wearables"/>
    <n v="1368594000"/>
    <n v="1370581200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x v="441"/>
    <d v="2015-11-30T06:00:00"/>
    <b v="0"/>
    <b v="1"/>
    <s v="technology/web"/>
    <x v="2"/>
    <s v="web"/>
    <n v="1448258400"/>
    <n v="1448863200"/>
  </r>
  <r>
    <n v="468"/>
    <s v="Hughes Inc"/>
    <s v="Streamlined neutral analyzer"/>
    <n v="4000"/>
    <n v="1620"/>
    <n v="40.5"/>
    <x v="0"/>
    <n v="16"/>
    <n v="101.25"/>
    <s v="US"/>
    <s v="USD"/>
    <x v="442"/>
    <d v="2019-04-30T05:00:00"/>
    <b v="0"/>
    <b v="0"/>
    <s v="theater/plays"/>
    <x v="3"/>
    <s v="plays"/>
    <n v="1555218000"/>
    <n v="1556600400"/>
  </r>
  <r>
    <n v="469"/>
    <s v="Olsen-Ryan"/>
    <s v="Assimilated neutral utilization"/>
    <n v="5600"/>
    <n v="10328"/>
    <n v="184.42857142857144"/>
    <x v="1"/>
    <n v="159"/>
    <n v="64.95597484276729"/>
    <s v="US"/>
    <s v="USD"/>
    <x v="443"/>
    <d v="2015-05-20T05:00:00"/>
    <b v="0"/>
    <b v="0"/>
    <s v="film &amp; video/drama"/>
    <x v="4"/>
    <s v="drama"/>
    <n v="1431925200"/>
    <n v="1432098000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x v="315"/>
    <d v="2016-12-19T06:00:00"/>
    <b v="0"/>
    <b v="0"/>
    <s v="technology/wearables"/>
    <x v="2"/>
    <s v="wearables"/>
    <n v="1481522400"/>
    <n v="1482127200"/>
  </r>
  <r>
    <n v="471"/>
    <s v="Perry and Sons"/>
    <s v="Configurable static help-desk"/>
    <n v="3100"/>
    <n v="9889"/>
    <n v="319"/>
    <x v="1"/>
    <n v="194"/>
    <n v="50.97422680412371"/>
    <s v="GB"/>
    <s v="GBP"/>
    <x v="444"/>
    <d v="2012-05-02T05:00:00"/>
    <b v="0"/>
    <b v="1"/>
    <s v="food/food trucks"/>
    <x v="0"/>
    <s v="food trucks"/>
    <n v="1335934800"/>
    <n v="1335934800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x v="445"/>
    <d v="2019-05-04T05:00:00"/>
    <b v="0"/>
    <b v="0"/>
    <s v="music/rock"/>
    <x v="1"/>
    <s v="rock"/>
    <n v="1552280400"/>
    <n v="1556946000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x v="446"/>
    <d v="2018-06-27T05:00:00"/>
    <b v="0"/>
    <b v="0"/>
    <s v="music/electric music"/>
    <x v="1"/>
    <s v="electric music"/>
    <n v="1529989200"/>
    <n v="1530075600"/>
  </r>
  <r>
    <n v="474"/>
    <s v="Santos-Young"/>
    <s v="Enhanced neutral ability"/>
    <n v="4000"/>
    <n v="14606"/>
    <n v="365.15"/>
    <x v="1"/>
    <n v="142"/>
    <n v="102.85915492957747"/>
    <s v="US"/>
    <s v="USD"/>
    <x v="447"/>
    <d v="2014-12-17T06:00:00"/>
    <b v="0"/>
    <b v="0"/>
    <s v="film &amp; video/television"/>
    <x v="4"/>
    <s v="television"/>
    <n v="1418709600"/>
    <n v="1418796000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x v="448"/>
    <d v="2013-06-29T05:00:00"/>
    <b v="0"/>
    <b v="1"/>
    <s v="publishing/translations"/>
    <x v="5"/>
    <s v="translations"/>
    <n v="1372136400"/>
    <n v="1372482000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x v="342"/>
    <d v="2018-08-16T05:00:00"/>
    <b v="0"/>
    <b v="0"/>
    <s v="publishing/fiction"/>
    <x v="5"/>
    <s v="fiction"/>
    <n v="1533877200"/>
    <n v="1534395600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x v="449"/>
    <d v="2011-07-23T05:00:00"/>
    <b v="0"/>
    <b v="0"/>
    <s v="film &amp; video/science fiction"/>
    <x v="4"/>
    <s v="science fiction"/>
    <n v="1309064400"/>
    <n v="1311397200"/>
  </r>
  <r>
    <n v="478"/>
    <s v="Lyons LLC"/>
    <s v="Balanced impactful circuit"/>
    <n v="68800"/>
    <n v="162603"/>
    <n v="236.34156976744185"/>
    <x v="1"/>
    <n v="2756"/>
    <n v="58.999637155297535"/>
    <s v="US"/>
    <s v="USD"/>
    <x v="450"/>
    <d v="2015-03-21T05:00:00"/>
    <b v="0"/>
    <b v="0"/>
    <s v="technology/wearables"/>
    <x v="2"/>
    <s v="wearables"/>
    <n v="1425877200"/>
    <n v="1426914000"/>
  </r>
  <r>
    <n v="479"/>
    <s v="Long-Greene"/>
    <s v="Future-proofed heuristic encryption"/>
    <n v="2400"/>
    <n v="12310"/>
    <n v="512.91666666666663"/>
    <x v="1"/>
    <n v="173"/>
    <n v="71.156069364161851"/>
    <s v="GB"/>
    <s v="GBP"/>
    <x v="451"/>
    <d v="2017-07-31T05:00:00"/>
    <b v="0"/>
    <b v="0"/>
    <s v="food/food trucks"/>
    <x v="0"/>
    <s v="food trucks"/>
    <n v="1501304400"/>
    <n v="1501477200"/>
  </r>
  <r>
    <n v="480"/>
    <s v="Robles-Hudson"/>
    <s v="Balanced bifurcated leverage"/>
    <n v="8600"/>
    <n v="8656"/>
    <n v="100.65116279069768"/>
    <x v="1"/>
    <n v="87"/>
    <n v="99.494252873563212"/>
    <s v="US"/>
    <s v="USD"/>
    <x v="452"/>
    <d v="2010-03-20T05:00:00"/>
    <b v="0"/>
    <b v="1"/>
    <s v="photography/photography books"/>
    <x v="7"/>
    <s v="photography books"/>
    <n v="1268287200"/>
    <n v="1269061200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x v="453"/>
    <d v="2014-11-12T06:00:00"/>
    <b v="0"/>
    <b v="1"/>
    <s v="theater/plays"/>
    <x v="3"/>
    <s v="plays"/>
    <n v="1412139600"/>
    <n v="1415772000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x v="454"/>
    <d v="2012-03-06T06:00:00"/>
    <b v="0"/>
    <b v="1"/>
    <s v="publishing/fiction"/>
    <x v="5"/>
    <s v="fiction"/>
    <n v="1330063200"/>
    <n v="1331013600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x v="455"/>
    <d v="2019-12-19T06:00:00"/>
    <b v="0"/>
    <b v="0"/>
    <s v="theater/plays"/>
    <x v="3"/>
    <s v="plays"/>
    <n v="1576130400"/>
    <n v="1576735200"/>
  </r>
  <r>
    <n v="484"/>
    <s v="Landry Inc"/>
    <s v="Synergistic cohesive adapter"/>
    <n v="29600"/>
    <n v="77021"/>
    <n v="260.20608108108109"/>
    <x v="1"/>
    <n v="1572"/>
    <n v="48.99554707379135"/>
    <s v="GB"/>
    <s v="GBP"/>
    <x v="456"/>
    <d v="2014-09-22T05:00:00"/>
    <b v="0"/>
    <b v="1"/>
    <s v="food/food trucks"/>
    <x v="0"/>
    <s v="food trucks"/>
    <n v="1407128400"/>
    <n v="1411362000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x v="457"/>
    <d v="2019-07-21T05:00:00"/>
    <b v="0"/>
    <b v="0"/>
    <s v="theater/plays"/>
    <x v="3"/>
    <s v="plays"/>
    <n v="1560142800"/>
    <n v="1563685200"/>
  </r>
  <r>
    <n v="486"/>
    <s v="Davis, Cox and Fox"/>
    <s v="Compatible exuding Graphical User Interface"/>
    <n v="5200"/>
    <n v="702"/>
    <n v="13.5"/>
    <x v="0"/>
    <n v="21"/>
    <n v="33.428571428571431"/>
    <s v="GB"/>
    <s v="GBP"/>
    <x v="458"/>
    <d v="2018-03-24T05:00:00"/>
    <b v="0"/>
    <b v="1"/>
    <s v="publishing/translations"/>
    <x v="5"/>
    <s v="translations"/>
    <n v="1520575200"/>
    <n v="1521867600"/>
  </r>
  <r>
    <n v="487"/>
    <s v="Smith-Wallace"/>
    <s v="Monitored 24/7 time-frame"/>
    <n v="110300"/>
    <n v="197024"/>
    <n v="178.62556663644605"/>
    <x v="1"/>
    <n v="2346"/>
    <n v="83.982949701619773"/>
    <s v="US"/>
    <s v="USD"/>
    <x v="459"/>
    <d v="2017-05-23T05:00:00"/>
    <b v="0"/>
    <b v="0"/>
    <s v="theater/plays"/>
    <x v="3"/>
    <s v="plays"/>
    <n v="1492664400"/>
    <n v="1495515600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x v="460"/>
    <d v="2016-02-20T06:00:00"/>
    <b v="0"/>
    <b v="0"/>
    <s v="theater/plays"/>
    <x v="3"/>
    <s v="plays"/>
    <n v="1454479200"/>
    <n v="1455948000"/>
  </r>
  <r>
    <n v="489"/>
    <s v="Clark Inc"/>
    <s v="Down-sized mobile time-frame"/>
    <n v="9200"/>
    <n v="9339"/>
    <n v="101.5108695652174"/>
    <x v="1"/>
    <n v="85"/>
    <n v="109.87058823529412"/>
    <s v="IT"/>
    <s v="EUR"/>
    <x v="461"/>
    <d v="2010-08-21T05:00:00"/>
    <b v="0"/>
    <b v="0"/>
    <s v="technology/wearables"/>
    <x v="2"/>
    <s v="wearables"/>
    <n v="1281934800"/>
    <n v="1282366800"/>
  </r>
  <r>
    <n v="490"/>
    <s v="Young and Sons"/>
    <s v="Innovative disintermediate encryption"/>
    <n v="2400"/>
    <n v="4596"/>
    <n v="191.5"/>
    <x v="1"/>
    <n v="144"/>
    <n v="31.916666666666668"/>
    <s v="US"/>
    <s v="USD"/>
    <x v="462"/>
    <d v="2019-11-24T06:00:00"/>
    <b v="0"/>
    <b v="0"/>
    <s v="journalism/audio"/>
    <x v="8"/>
    <s v="audio"/>
    <n v="1573970400"/>
    <n v="1574575200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x v="463"/>
    <d v="2013-07-27T05:00:00"/>
    <b v="0"/>
    <b v="1"/>
    <s v="food/food trucks"/>
    <x v="0"/>
    <s v="food trucks"/>
    <n v="1372654800"/>
    <n v="1374901200"/>
  </r>
  <r>
    <n v="492"/>
    <s v="Garcia Group"/>
    <s v="Persevering interactive matrix"/>
    <n v="191000"/>
    <n v="45831"/>
    <n v="23.995287958115181"/>
    <x v="3"/>
    <n v="595"/>
    <n v="77.026890756302521"/>
    <s v="US"/>
    <s v="USD"/>
    <x v="464"/>
    <d v="2010-07-12T05:00:00"/>
    <b v="1"/>
    <b v="1"/>
    <s v="film &amp; video/shorts"/>
    <x v="4"/>
    <s v="shorts"/>
    <n v="1275886800"/>
    <n v="1278910800"/>
  </r>
  <r>
    <n v="493"/>
    <s v="Adams, Walker and Wong"/>
    <s v="Seamless background framework"/>
    <n v="900"/>
    <n v="6514"/>
    <n v="723.77777777777771"/>
    <x v="1"/>
    <n v="64"/>
    <n v="101.78125"/>
    <s v="US"/>
    <s v="USD"/>
    <x v="465"/>
    <d v="2019-07-12T05:00:00"/>
    <b v="0"/>
    <b v="0"/>
    <s v="photography/photography books"/>
    <x v="7"/>
    <s v="photography books"/>
    <n v="1561784400"/>
    <n v="1562907600"/>
  </r>
  <r>
    <n v="494"/>
    <s v="Hopkins-Browning"/>
    <s v="Balanced upward-trending productivity"/>
    <n v="2500"/>
    <n v="13684"/>
    <n v="547.36"/>
    <x v="1"/>
    <n v="268"/>
    <n v="51.059701492537314"/>
    <s v="US"/>
    <s v="USD"/>
    <x v="466"/>
    <d v="2012-03-23T05:00:00"/>
    <b v="0"/>
    <b v="0"/>
    <s v="technology/wearables"/>
    <x v="2"/>
    <s v="wearables"/>
    <n v="1332392400"/>
    <n v="1332478800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x v="467"/>
    <d v="2014-06-14T05:00:00"/>
    <b v="0"/>
    <b v="0"/>
    <s v="theater/plays"/>
    <x v="3"/>
    <s v="plays"/>
    <n v="1402376400"/>
    <n v="1402722000"/>
  </r>
  <r>
    <n v="496"/>
    <s v="Morales Group"/>
    <s v="Optimized bi-directional extranet"/>
    <n v="183800"/>
    <n v="1667"/>
    <n v="0.90696409140369971"/>
    <x v="0"/>
    <n v="54"/>
    <n v="30.87037037037037"/>
    <s v="US"/>
    <s v="USD"/>
    <x v="468"/>
    <d v="2017-06-07T05:00:00"/>
    <b v="0"/>
    <b v="0"/>
    <s v="film &amp; video/animation"/>
    <x v="4"/>
    <s v="animation"/>
    <n v="1495342800"/>
    <n v="1496811600"/>
  </r>
  <r>
    <n v="497"/>
    <s v="Lucero Group"/>
    <s v="Intuitive actuating benchmark"/>
    <n v="9800"/>
    <n v="3349"/>
    <n v="34.173469387755098"/>
    <x v="0"/>
    <n v="120"/>
    <n v="27.908333333333335"/>
    <s v="US"/>
    <s v="USD"/>
    <x v="469"/>
    <d v="2016-12-20T06:00:00"/>
    <b v="0"/>
    <b v="1"/>
    <s v="technology/wearables"/>
    <x v="2"/>
    <s v="wearables"/>
    <n v="1482213600"/>
    <n v="1482213600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x v="470"/>
    <d v="2015-01-03T06:00:00"/>
    <b v="0"/>
    <b v="0"/>
    <s v="technology/web"/>
    <x v="2"/>
    <s v="web"/>
    <n v="1420092000"/>
    <n v="1420264800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x v="471"/>
    <d v="2016-03-20T05:00:00"/>
    <b v="0"/>
    <b v="1"/>
    <s v="film &amp; video/documentary"/>
    <x v="4"/>
    <s v="documentary"/>
    <n v="1458018000"/>
    <n v="1458450000"/>
  </r>
  <r>
    <n v="500"/>
    <s v="Valdez Ltd"/>
    <s v="Team-oriented clear-thinking matrix"/>
    <n v="100"/>
    <n v="0"/>
    <n v="0"/>
    <x v="0"/>
    <n v="0"/>
    <e v="#DIV/0!"/>
    <s v="US"/>
    <s v="USD"/>
    <x v="472"/>
    <d v="2013-05-29T05:00:00"/>
    <b v="0"/>
    <b v="1"/>
    <s v="theater/plays"/>
    <x v="3"/>
    <s v="plays"/>
    <n v="1367384400"/>
    <n v="1369803600"/>
  </r>
  <r>
    <n v="501"/>
    <s v="Mccann-Le"/>
    <s v="Focused coherent methodology"/>
    <n v="153600"/>
    <n v="107743"/>
    <n v="70.145182291666657"/>
    <x v="0"/>
    <n v="1796"/>
    <n v="59.990534521158132"/>
    <s v="US"/>
    <s v="USD"/>
    <x v="473"/>
    <d v="2013-03-14T05:00:00"/>
    <b v="0"/>
    <b v="0"/>
    <s v="film &amp; video/documentary"/>
    <x v="4"/>
    <s v="documentary"/>
    <n v="1363064400"/>
    <n v="1363237200"/>
  </r>
  <r>
    <n v="502"/>
    <s v="Johnson Inc"/>
    <s v="Reduced context-sensitive complexity"/>
    <n v="1300"/>
    <n v="6889"/>
    <n v="529.92307692307691"/>
    <x v="1"/>
    <n v="186"/>
    <n v="37.037634408602152"/>
    <s v="AU"/>
    <s v="AUD"/>
    <x v="474"/>
    <d v="2012-08-25T05:00:00"/>
    <b v="0"/>
    <b v="1"/>
    <s v="games/video games"/>
    <x v="6"/>
    <s v="video games"/>
    <n v="1343365200"/>
    <n v="1345870800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x v="72"/>
    <d v="2015-07-21T05:00:00"/>
    <b v="0"/>
    <b v="0"/>
    <s v="film &amp; video/drama"/>
    <x v="4"/>
    <s v="drama"/>
    <n v="1435726800"/>
    <n v="1437454800"/>
  </r>
  <r>
    <n v="504"/>
    <s v="Smith-Miller"/>
    <s v="De-engineered cohesive moderator"/>
    <n v="7500"/>
    <n v="6924"/>
    <n v="92.320000000000007"/>
    <x v="0"/>
    <n v="62"/>
    <n v="111.6774193548387"/>
    <s v="IT"/>
    <s v="EUR"/>
    <x v="443"/>
    <d v="2015-05-19T05:00:00"/>
    <b v="0"/>
    <b v="0"/>
    <s v="music/rock"/>
    <x v="1"/>
    <s v="rock"/>
    <n v="1431925200"/>
    <n v="1432011600"/>
  </r>
  <r>
    <n v="505"/>
    <s v="Jensen-Vargas"/>
    <s v="Ameliorated explicit parallelism"/>
    <n v="89900"/>
    <n v="12497"/>
    <n v="13.901001112347053"/>
    <x v="0"/>
    <n v="347"/>
    <n v="36.014409221902014"/>
    <s v="US"/>
    <s v="USD"/>
    <x v="475"/>
    <d v="2013-04-19T05:00:00"/>
    <b v="0"/>
    <b v="1"/>
    <s v="publishing/radio &amp; podcasts"/>
    <x v="5"/>
    <s v="radio &amp; podcasts"/>
    <n v="1362722400"/>
    <n v="1366347600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x v="81"/>
    <d v="2017-12-10T06:00:00"/>
    <b v="0"/>
    <b v="1"/>
    <s v="theater/plays"/>
    <x v="3"/>
    <s v="plays"/>
    <n v="1511416800"/>
    <n v="1512885600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x v="476"/>
    <d v="2013-05-28T05:00:00"/>
    <b v="0"/>
    <b v="1"/>
    <s v="technology/web"/>
    <x v="2"/>
    <s v="web"/>
    <n v="1365483600"/>
    <n v="1369717200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x v="192"/>
    <d v="2018-08-19T05:00:00"/>
    <b v="0"/>
    <b v="0"/>
    <s v="theater/plays"/>
    <x v="3"/>
    <s v="plays"/>
    <n v="1532840400"/>
    <n v="1534654800"/>
  </r>
  <r>
    <n v="509"/>
    <s v="White LLC"/>
    <s v="Robust zero-defect project"/>
    <n v="168500"/>
    <n v="119510"/>
    <n v="70.925816023738875"/>
    <x v="0"/>
    <n v="1258"/>
    <n v="95"/>
    <s v="US"/>
    <s v="USD"/>
    <x v="477"/>
    <d v="2012-05-15T05:00:00"/>
    <b v="0"/>
    <b v="0"/>
    <s v="theater/plays"/>
    <x v="3"/>
    <s v="plays"/>
    <n v="1336194000"/>
    <n v="1337058000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x v="478"/>
    <d v="2018-06-24T05:00:00"/>
    <b v="0"/>
    <b v="0"/>
    <s v="film &amp; video/drama"/>
    <x v="4"/>
    <s v="drama"/>
    <n v="1527742800"/>
    <n v="1529816400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x v="479"/>
    <d v="2019-08-04T05:00:00"/>
    <b v="0"/>
    <b v="0"/>
    <s v="theater/plays"/>
    <x v="3"/>
    <s v="plays"/>
    <n v="1564030800"/>
    <n v="1564894800"/>
  </r>
  <r>
    <n v="512"/>
    <s v="Williams-Walsh"/>
    <s v="Organized explicit core"/>
    <n v="9100"/>
    <n v="12678"/>
    <n v="139.31868131868131"/>
    <x v="1"/>
    <n v="239"/>
    <n v="53.046025104602514"/>
    <s v="US"/>
    <s v="USD"/>
    <x v="480"/>
    <d v="2014-07-06T05:00:00"/>
    <b v="0"/>
    <b v="1"/>
    <s v="games/video games"/>
    <x v="6"/>
    <s v="video games"/>
    <n v="1404536400"/>
    <n v="1404622800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x v="180"/>
    <d v="2010-09-11T05:00:00"/>
    <b v="0"/>
    <b v="0"/>
    <s v="film &amp; video/television"/>
    <x v="4"/>
    <s v="television"/>
    <n v="1284008400"/>
    <n v="1284181200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x v="481"/>
    <d v="2013-12-11T06:00:00"/>
    <b v="0"/>
    <b v="1"/>
    <s v="music/rock"/>
    <x v="1"/>
    <s v="rock"/>
    <n v="1386309600"/>
    <n v="1386741600"/>
  </r>
  <r>
    <n v="515"/>
    <s v="Cox LLC"/>
    <s v="Phased 24hour flexibility"/>
    <n v="8600"/>
    <n v="4797"/>
    <n v="55.779069767441861"/>
    <x v="0"/>
    <n v="133"/>
    <n v="36.067669172932334"/>
    <s v="CA"/>
    <s v="CAD"/>
    <x v="482"/>
    <d v="2011-12-25T06:00:00"/>
    <b v="0"/>
    <b v="1"/>
    <s v="theater/plays"/>
    <x v="3"/>
    <s v="plays"/>
    <n v="1324620000"/>
    <n v="1324792800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x v="194"/>
    <d v="2010-09-13T05:00:00"/>
    <b v="0"/>
    <b v="0"/>
    <s v="publishing/nonfiction"/>
    <x v="5"/>
    <s v="nonfiction"/>
    <n v="1281070800"/>
    <n v="1284354000"/>
  </r>
  <r>
    <n v="517"/>
    <s v="Ramirez LLC"/>
    <s v="Multi-tiered maximized orchestration"/>
    <n v="5900"/>
    <n v="6608"/>
    <n v="112.00000000000001"/>
    <x v="1"/>
    <n v="78"/>
    <n v="84.717948717948715"/>
    <s v="US"/>
    <s v="USD"/>
    <x v="483"/>
    <d v="2017-05-10T05:00:00"/>
    <b v="0"/>
    <b v="0"/>
    <s v="food/food trucks"/>
    <x v="0"/>
    <s v="food trucks"/>
    <n v="1493960400"/>
    <n v="1494392400"/>
  </r>
  <r>
    <n v="518"/>
    <s v="Ramirez Group"/>
    <s v="Open-architected uniform instruction set"/>
    <n v="8800"/>
    <n v="622"/>
    <n v="7.0681818181818183"/>
    <x v="0"/>
    <n v="10"/>
    <n v="62.2"/>
    <s v="US"/>
    <s v="USD"/>
    <x v="484"/>
    <d v="2018-02-25T06:00:00"/>
    <b v="0"/>
    <b v="1"/>
    <s v="film &amp; video/animation"/>
    <x v="4"/>
    <s v="animation"/>
    <n v="1519365600"/>
    <n v="1519538400"/>
  </r>
  <r>
    <n v="519"/>
    <s v="Marsh-Coleman"/>
    <s v="Exclusive asymmetric analyzer"/>
    <n v="177700"/>
    <n v="180802"/>
    <n v="101.74563871693867"/>
    <x v="1"/>
    <n v="1773"/>
    <n v="101.97518330513255"/>
    <s v="US"/>
    <s v="USD"/>
    <x v="355"/>
    <d v="2015-01-22T06:00:00"/>
    <b v="0"/>
    <b v="1"/>
    <s v="music/rock"/>
    <x v="1"/>
    <s v="rock"/>
    <n v="1420696800"/>
    <n v="1421906400"/>
  </r>
  <r>
    <n v="520"/>
    <s v="Frederick, Jenkins and Collins"/>
    <s v="Organic radical collaboration"/>
    <n v="800"/>
    <n v="3406"/>
    <n v="425.75"/>
    <x v="1"/>
    <n v="32"/>
    <n v="106.4375"/>
    <s v="US"/>
    <s v="USD"/>
    <x v="485"/>
    <d v="2019-04-22T05:00:00"/>
    <b v="0"/>
    <b v="0"/>
    <s v="theater/plays"/>
    <x v="3"/>
    <s v="plays"/>
    <n v="1555650000"/>
    <n v="1555909200"/>
  </r>
  <r>
    <n v="521"/>
    <s v="Wilson Ltd"/>
    <s v="Function-based multi-state software"/>
    <n v="7600"/>
    <n v="11061"/>
    <n v="145.53947368421052"/>
    <x v="1"/>
    <n v="369"/>
    <n v="29.975609756097562"/>
    <s v="US"/>
    <s v="USD"/>
    <x v="486"/>
    <d v="2016-08-29T05:00:00"/>
    <b v="0"/>
    <b v="1"/>
    <s v="film &amp; video/drama"/>
    <x v="4"/>
    <s v="drama"/>
    <n v="1471928400"/>
    <n v="1472446800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x v="487"/>
    <d v="2012-07-15T05:00:00"/>
    <b v="0"/>
    <b v="0"/>
    <s v="film &amp; video/shorts"/>
    <x v="4"/>
    <s v="shorts"/>
    <n v="1341291600"/>
    <n v="1342328400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x v="488"/>
    <d v="2010-03-09T06:00:00"/>
    <b v="0"/>
    <b v="0"/>
    <s v="film &amp; video/shorts"/>
    <x v="4"/>
    <s v="shorts"/>
    <n v="1267682400"/>
    <n v="1268114400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x v="489"/>
    <d v="2010-05-09T05:00:00"/>
    <b v="0"/>
    <b v="0"/>
    <s v="theater/plays"/>
    <x v="3"/>
    <s v="plays"/>
    <n v="1272258000"/>
    <n v="1273381200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x v="490"/>
    <d v="2010-11-27T06:00:00"/>
    <b v="0"/>
    <b v="0"/>
    <s v="technology/wearables"/>
    <x v="2"/>
    <s v="wearables"/>
    <n v="1290492000"/>
    <n v="1290837600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x v="312"/>
    <d v="2016-02-01T06:00:00"/>
    <b v="0"/>
    <b v="1"/>
    <s v="theater/plays"/>
    <x v="3"/>
    <s v="plays"/>
    <n v="1451109600"/>
    <n v="1454306400"/>
  </r>
  <r>
    <n v="527"/>
    <s v="Rosario-Smith"/>
    <s v="Enterprise-wide intermediate portal"/>
    <n v="189200"/>
    <n v="188480"/>
    <n v="99.619450317124731"/>
    <x v="0"/>
    <n v="6080"/>
    <n v="31"/>
    <s v="CA"/>
    <s v="CAD"/>
    <x v="491"/>
    <d v="2016-03-12T06:00:00"/>
    <b v="0"/>
    <b v="0"/>
    <s v="film &amp; video/animation"/>
    <x v="4"/>
    <s v="animation"/>
    <n v="1454652000"/>
    <n v="1457762400"/>
  </r>
  <r>
    <n v="528"/>
    <s v="Avila, Ford and Welch"/>
    <s v="Focused leadingedge matrix"/>
    <n v="9000"/>
    <n v="7227"/>
    <n v="80.300000000000011"/>
    <x v="0"/>
    <n v="80"/>
    <n v="90.337500000000006"/>
    <s v="GB"/>
    <s v="GBP"/>
    <x v="492"/>
    <d v="2014-01-07T06:00:00"/>
    <b v="0"/>
    <b v="0"/>
    <s v="music/indie rock"/>
    <x v="1"/>
    <s v="indie rock"/>
    <n v="1385186400"/>
    <n v="1389074400"/>
  </r>
  <r>
    <n v="529"/>
    <s v="Gallegos Inc"/>
    <s v="Seamless logistical encryption"/>
    <n v="5100"/>
    <n v="574"/>
    <n v="11.254901960784313"/>
    <x v="0"/>
    <n v="9"/>
    <n v="63.777777777777779"/>
    <s v="US"/>
    <s v="USD"/>
    <x v="493"/>
    <d v="2014-06-07T05:00:00"/>
    <b v="0"/>
    <b v="0"/>
    <s v="games/video games"/>
    <x v="6"/>
    <s v="video games"/>
    <n v="1399698000"/>
    <n v="1402117200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x v="494"/>
    <d v="2010-09-14T05:00:00"/>
    <b v="0"/>
    <b v="1"/>
    <s v="publishing/fiction"/>
    <x v="5"/>
    <s v="fiction"/>
    <n v="1283230800"/>
    <n v="1284440400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x v="495"/>
    <d v="2014-01-06T06:00:00"/>
    <b v="0"/>
    <b v="0"/>
    <s v="games/video games"/>
    <x v="6"/>
    <s v="video games"/>
    <n v="1384149600"/>
    <n v="1388988000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x v="496"/>
    <d v="2018-01-26T06:00:00"/>
    <b v="0"/>
    <b v="0"/>
    <s v="theater/plays"/>
    <x v="3"/>
    <s v="plays"/>
    <n v="1516860000"/>
    <n v="1516946400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x v="497"/>
    <d v="2013-08-29T05:00:00"/>
    <b v="0"/>
    <b v="0"/>
    <s v="music/indie rock"/>
    <x v="1"/>
    <s v="indie rock"/>
    <n v="1374642000"/>
    <n v="1377752400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x v="498"/>
    <d v="2018-08-18T05:00:00"/>
    <b v="0"/>
    <b v="1"/>
    <s v="film &amp; video/drama"/>
    <x v="4"/>
    <s v="drama"/>
    <n v="1534482000"/>
    <n v="1534568400"/>
  </r>
  <r>
    <n v="535"/>
    <s v="Garrison LLC"/>
    <s v="Profit-focused 24/7 data-warehouse"/>
    <n v="2600"/>
    <n v="12533"/>
    <n v="482.03846153846149"/>
    <x v="1"/>
    <n v="202"/>
    <n v="62.044554455445542"/>
    <s v="IT"/>
    <s v="EUR"/>
    <x v="499"/>
    <d v="2018-06-10T05:00:00"/>
    <b v="0"/>
    <b v="1"/>
    <s v="theater/plays"/>
    <x v="3"/>
    <s v="plays"/>
    <n v="1528434000"/>
    <n v="1528606800"/>
  </r>
  <r>
    <n v="536"/>
    <s v="Shannon-Olson"/>
    <s v="Enhanced methodical middleware"/>
    <n v="9800"/>
    <n v="14697"/>
    <n v="149.96938775510205"/>
    <x v="1"/>
    <n v="140"/>
    <n v="104.97857142857143"/>
    <s v="IT"/>
    <s v="EUR"/>
    <x v="500"/>
    <d v="2010-09-19T05:00:00"/>
    <b v="0"/>
    <b v="0"/>
    <s v="publishing/fiction"/>
    <x v="5"/>
    <s v="fiction"/>
    <n v="1282626000"/>
    <n v="1284872400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x v="501"/>
    <d v="2018-09-22T05:00:00"/>
    <b v="1"/>
    <b v="1"/>
    <s v="film &amp; video/documentary"/>
    <x v="4"/>
    <s v="documentary"/>
    <n v="1535605200"/>
    <n v="1537592400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x v="502"/>
    <d v="2013-10-08T05:00:00"/>
    <b v="0"/>
    <b v="0"/>
    <s v="games/mobile games"/>
    <x v="6"/>
    <s v="mobile games"/>
    <n v="1379826000"/>
    <n v="1381208400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x v="503"/>
    <d v="2019-07-07T05:00:00"/>
    <b v="0"/>
    <b v="1"/>
    <s v="food/food trucks"/>
    <x v="0"/>
    <s v="food trucks"/>
    <n v="1561957200"/>
    <n v="1562475600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x v="504"/>
    <d v="2018-05-27T05:00:00"/>
    <b v="0"/>
    <b v="0"/>
    <s v="photography/photography books"/>
    <x v="7"/>
    <s v="photography books"/>
    <n v="1525496400"/>
    <n v="1527397200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x v="505"/>
    <d v="2015-07-06T05:00:00"/>
    <b v="0"/>
    <b v="0"/>
    <s v="games/mobile games"/>
    <x v="6"/>
    <s v="mobile games"/>
    <n v="1433912400"/>
    <n v="1436158800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x v="506"/>
    <d v="2016-02-21T06:00:00"/>
    <b v="0"/>
    <b v="0"/>
    <s v="music/indie rock"/>
    <x v="1"/>
    <s v="indie rock"/>
    <n v="1453442400"/>
    <n v="1456034400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x v="507"/>
    <d v="2013-09-26T05:00:00"/>
    <b v="0"/>
    <b v="0"/>
    <s v="games/video games"/>
    <x v="6"/>
    <s v="video games"/>
    <n v="1378875600"/>
    <n v="1380171600"/>
  </r>
  <r>
    <n v="544"/>
    <s v="Taylor Inc"/>
    <s v="Public-key 3rdgeneration system engine"/>
    <n v="2800"/>
    <n v="7742"/>
    <n v="276.5"/>
    <x v="1"/>
    <n v="84"/>
    <n v="92.166666666666671"/>
    <s v="US"/>
    <s v="USD"/>
    <x v="508"/>
    <d v="2016-01-21T06:00:00"/>
    <b v="0"/>
    <b v="0"/>
    <s v="music/rock"/>
    <x v="1"/>
    <s v="rock"/>
    <n v="1452232800"/>
    <n v="1453356000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x v="509"/>
    <d v="2020-01-14T06:00:00"/>
    <b v="0"/>
    <b v="0"/>
    <s v="theater/plays"/>
    <x v="3"/>
    <s v="plays"/>
    <n v="1577253600"/>
    <n v="1578981600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x v="510"/>
    <d v="2018-09-20T05:00:00"/>
    <b v="0"/>
    <b v="1"/>
    <s v="theater/plays"/>
    <x v="3"/>
    <s v="plays"/>
    <n v="1537160400"/>
    <n v="1537419600"/>
  </r>
  <r>
    <n v="547"/>
    <s v="Hardin-Dixon"/>
    <s v="Focused solution-oriented matrix"/>
    <n v="1300"/>
    <n v="12597"/>
    <n v="969"/>
    <x v="1"/>
    <n v="156"/>
    <n v="80.75"/>
    <s v="US"/>
    <s v="USD"/>
    <x v="511"/>
    <d v="2015-02-06T06:00:00"/>
    <b v="0"/>
    <b v="0"/>
    <s v="film &amp; video/drama"/>
    <x v="4"/>
    <s v="drama"/>
    <n v="1422165600"/>
    <n v="1423202400"/>
  </r>
  <r>
    <n v="548"/>
    <s v="York-Pitts"/>
    <s v="Monitored discrete toolset"/>
    <n v="66100"/>
    <n v="179074"/>
    <n v="270.91376701966715"/>
    <x v="1"/>
    <n v="2985"/>
    <n v="59.991289782244557"/>
    <s v="US"/>
    <s v="USD"/>
    <x v="512"/>
    <d v="2016-04-14T05:00:00"/>
    <b v="0"/>
    <b v="0"/>
    <s v="theater/plays"/>
    <x v="3"/>
    <s v="plays"/>
    <n v="1459486800"/>
    <n v="1460610000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x v="513"/>
    <d v="2013-06-06T05:00:00"/>
    <b v="0"/>
    <b v="0"/>
    <s v="technology/wearables"/>
    <x v="2"/>
    <s v="wearables"/>
    <n v="1369717200"/>
    <n v="1370494800"/>
  </r>
  <r>
    <n v="550"/>
    <s v="Morrison-Henderson"/>
    <s v="De-engineered disintermediate encoding"/>
    <n v="100"/>
    <n v="4"/>
    <n v="4"/>
    <x v="3"/>
    <n v="1"/>
    <n v="4"/>
    <s v="CH"/>
    <s v="CHF"/>
    <x v="514"/>
    <d v="2012-03-21T05:00:00"/>
    <b v="0"/>
    <b v="0"/>
    <s v="music/indie rock"/>
    <x v="1"/>
    <s v="indie rock"/>
    <n v="1330495200"/>
    <n v="1332306000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x v="515"/>
    <d v="2015-01-29T06:00:00"/>
    <b v="0"/>
    <b v="1"/>
    <s v="technology/web"/>
    <x v="2"/>
    <s v="web"/>
    <n v="1419055200"/>
    <n v="1422511200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x v="516"/>
    <d v="2016-11-28T06:00:00"/>
    <b v="0"/>
    <b v="0"/>
    <s v="theater/plays"/>
    <x v="3"/>
    <s v="plays"/>
    <n v="1480140000"/>
    <n v="1480312800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x v="517"/>
    <d v="2011-01-03T06:00:00"/>
    <b v="0"/>
    <b v="0"/>
    <s v="music/rock"/>
    <x v="1"/>
    <s v="rock"/>
    <n v="1293948000"/>
    <n v="1294034400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x v="518"/>
    <d v="2016-12-25T06:00:00"/>
    <b v="0"/>
    <b v="0"/>
    <s v="music/indie rock"/>
    <x v="1"/>
    <s v="indie rock"/>
    <n v="1482127200"/>
    <n v="1482645600"/>
  </r>
  <r>
    <n v="555"/>
    <s v="Anderson Group"/>
    <s v="Organic maximized database"/>
    <n v="6300"/>
    <n v="14089"/>
    <n v="223.63492063492063"/>
    <x v="1"/>
    <n v="135"/>
    <n v="104.36296296296297"/>
    <s v="DK"/>
    <s v="DKK"/>
    <x v="519"/>
    <d v="2014-05-03T05:00:00"/>
    <b v="0"/>
    <b v="0"/>
    <s v="music/rock"/>
    <x v="1"/>
    <s v="rock"/>
    <n v="1396414800"/>
    <n v="1399093200"/>
  </r>
  <r>
    <n v="556"/>
    <s v="Smith and Sons"/>
    <s v="Grass-roots 24/7 attitude"/>
    <n v="5200"/>
    <n v="12467"/>
    <n v="239.75"/>
    <x v="1"/>
    <n v="122"/>
    <n v="102.18852459016394"/>
    <s v="US"/>
    <s v="USD"/>
    <x v="520"/>
    <d v="2011-09-13T05:00:00"/>
    <b v="0"/>
    <b v="1"/>
    <s v="publishing/translations"/>
    <x v="5"/>
    <s v="translations"/>
    <n v="1315285200"/>
    <n v="1315890000"/>
  </r>
  <r>
    <n v="557"/>
    <s v="Lam-Hamilton"/>
    <s v="Team-oriented global strategy"/>
    <n v="6000"/>
    <n v="11960"/>
    <n v="199.33333333333334"/>
    <x v="1"/>
    <n v="221"/>
    <n v="54.117647058823529"/>
    <s v="US"/>
    <s v="USD"/>
    <x v="521"/>
    <d v="2015-10-05T05:00:00"/>
    <b v="0"/>
    <b v="1"/>
    <s v="film &amp; video/science fiction"/>
    <x v="4"/>
    <s v="science fiction"/>
    <n v="1443762000"/>
    <n v="1444021200"/>
  </r>
  <r>
    <n v="558"/>
    <s v="Ho Ltd"/>
    <s v="Enhanced client-driven capacity"/>
    <n v="5800"/>
    <n v="7966"/>
    <n v="137.34482758620689"/>
    <x v="1"/>
    <n v="126"/>
    <n v="63.222222222222221"/>
    <s v="US"/>
    <s v="USD"/>
    <x v="522"/>
    <d v="2016-04-07T05:00:00"/>
    <b v="0"/>
    <b v="0"/>
    <s v="theater/plays"/>
    <x v="3"/>
    <s v="plays"/>
    <n v="1456293600"/>
    <n v="1460005200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x v="523"/>
    <d v="2016-08-09T05:00:00"/>
    <b v="0"/>
    <b v="0"/>
    <s v="theater/plays"/>
    <x v="3"/>
    <s v="plays"/>
    <n v="1470114000"/>
    <n v="1470718800"/>
  </r>
  <r>
    <n v="560"/>
    <s v="Hunt LLC"/>
    <s v="Re-engineered radical policy"/>
    <n v="20000"/>
    <n v="158832"/>
    <n v="794.16"/>
    <x v="1"/>
    <n v="3177"/>
    <n v="49.994334277620396"/>
    <s v="US"/>
    <s v="USD"/>
    <x v="524"/>
    <d v="2011-12-28T06:00:00"/>
    <b v="0"/>
    <b v="0"/>
    <s v="film &amp; video/animation"/>
    <x v="4"/>
    <s v="animation"/>
    <n v="1321596000"/>
    <n v="1325052000"/>
  </r>
  <r>
    <n v="561"/>
    <s v="Fowler-Smith"/>
    <s v="Down-sized logistical adapter"/>
    <n v="3000"/>
    <n v="11091"/>
    <n v="369.7"/>
    <x v="1"/>
    <n v="198"/>
    <n v="56.015151515151516"/>
    <s v="CH"/>
    <s v="CHF"/>
    <x v="525"/>
    <d v="2011-10-19T05:00:00"/>
    <b v="0"/>
    <b v="0"/>
    <s v="theater/plays"/>
    <x v="3"/>
    <s v="plays"/>
    <n v="1318827600"/>
    <n v="1319000400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x v="188"/>
    <d v="2019-03-14T05:00:00"/>
    <b v="0"/>
    <b v="0"/>
    <s v="music/rock"/>
    <x v="1"/>
    <s v="rock"/>
    <n v="1552366800"/>
    <n v="1552539600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x v="526"/>
    <d v="2018-12-03T06:00:00"/>
    <b v="0"/>
    <b v="0"/>
    <s v="film &amp; video/documentary"/>
    <x v="4"/>
    <s v="documentary"/>
    <n v="1542088800"/>
    <n v="1543816800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x v="527"/>
    <d v="2015-03-23T05:00:00"/>
    <b v="0"/>
    <b v="0"/>
    <s v="theater/plays"/>
    <x v="3"/>
    <s v="plays"/>
    <n v="1426395600"/>
    <n v="1427086800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x v="528"/>
    <d v="2011-12-05T06:00:00"/>
    <b v="0"/>
    <b v="0"/>
    <s v="theater/plays"/>
    <x v="3"/>
    <s v="plays"/>
    <n v="1321336800"/>
    <n v="1323064800"/>
  </r>
  <r>
    <n v="566"/>
    <s v="Webb-Smith"/>
    <s v="Advanced content-based installation"/>
    <n v="9300"/>
    <n v="4124"/>
    <n v="44.344086021505376"/>
    <x v="0"/>
    <n v="37"/>
    <n v="111.45945945945945"/>
    <s v="US"/>
    <s v="USD"/>
    <x v="522"/>
    <d v="2016-03-18T05:00:00"/>
    <b v="0"/>
    <b v="1"/>
    <s v="music/electric music"/>
    <x v="1"/>
    <s v="electric music"/>
    <n v="1456293600"/>
    <n v="1458277200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x v="529"/>
    <d v="2014-07-12T05:00:00"/>
    <b v="0"/>
    <b v="0"/>
    <s v="music/rock"/>
    <x v="1"/>
    <s v="rock"/>
    <n v="1404968400"/>
    <n v="1405141200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x v="530"/>
    <d v="2010-08-29T05:00:00"/>
    <b v="0"/>
    <b v="0"/>
    <s v="theater/plays"/>
    <x v="3"/>
    <s v="plays"/>
    <n v="1279170000"/>
    <n v="1283058000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x v="531"/>
    <d v="2011-01-23T06:00:00"/>
    <b v="0"/>
    <b v="0"/>
    <s v="film &amp; video/animation"/>
    <x v="4"/>
    <s v="animation"/>
    <n v="1294725600"/>
    <n v="1295762400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x v="515"/>
    <d v="2014-12-26T06:00:00"/>
    <b v="0"/>
    <b v="1"/>
    <s v="music/rock"/>
    <x v="1"/>
    <s v="rock"/>
    <n v="1419055200"/>
    <n v="1419573600"/>
  </r>
  <r>
    <n v="571"/>
    <s v="Wilson and Sons"/>
    <s v="Monitored grid-enabled model"/>
    <n v="3500"/>
    <n v="3295"/>
    <n v="94.142857142857139"/>
    <x v="0"/>
    <n v="35"/>
    <n v="94.142857142857139"/>
    <s v="IT"/>
    <s v="EUR"/>
    <x v="532"/>
    <d v="2015-08-05T05:00:00"/>
    <b v="0"/>
    <b v="0"/>
    <s v="film &amp; video/shorts"/>
    <x v="4"/>
    <s v="shorts"/>
    <n v="1434690000"/>
    <n v="1438750800"/>
  </r>
  <r>
    <n v="572"/>
    <s v="Clements Group"/>
    <s v="Assimilated actuating policy"/>
    <n v="9000"/>
    <n v="4896"/>
    <n v="54.400000000000006"/>
    <x v="3"/>
    <n v="94"/>
    <n v="52.085106382978722"/>
    <s v="US"/>
    <s v="USD"/>
    <x v="533"/>
    <d v="2015-10-14T05:00:00"/>
    <b v="0"/>
    <b v="1"/>
    <s v="music/rock"/>
    <x v="1"/>
    <s v="rock"/>
    <n v="1443416400"/>
    <n v="1444798800"/>
  </r>
  <r>
    <n v="573"/>
    <s v="Valenzuela-Cook"/>
    <s v="Total incremental productivity"/>
    <n v="6700"/>
    <n v="7496"/>
    <n v="111.88059701492537"/>
    <x v="1"/>
    <n v="300"/>
    <n v="24.986666666666668"/>
    <s v="US"/>
    <s v="USD"/>
    <x v="409"/>
    <d v="2014-05-04T05:00:00"/>
    <b v="0"/>
    <b v="0"/>
    <s v="journalism/audio"/>
    <x v="8"/>
    <s v="audio"/>
    <n v="1399006800"/>
    <n v="1399179600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x v="534"/>
    <d v="2019-12-17T06:00:00"/>
    <b v="0"/>
    <b v="1"/>
    <s v="food/food trucks"/>
    <x v="0"/>
    <s v="food trucks"/>
    <n v="1575698400"/>
    <n v="1576562400"/>
  </r>
  <r>
    <n v="575"/>
    <s v="Fuentes LLC"/>
    <s v="Universal zero-defect concept"/>
    <n v="83300"/>
    <n v="52421"/>
    <n v="62.930372148859547"/>
    <x v="0"/>
    <n v="558"/>
    <n v="93.944444444444443"/>
    <s v="US"/>
    <s v="USD"/>
    <x v="53"/>
    <d v="2014-05-23T05:00:00"/>
    <b v="0"/>
    <b v="1"/>
    <s v="theater/plays"/>
    <x v="3"/>
    <s v="plays"/>
    <n v="1400562000"/>
    <n v="1400821200"/>
  </r>
  <r>
    <n v="576"/>
    <s v="Moran and Sons"/>
    <s v="Object-based bottom-line superstructure"/>
    <n v="9700"/>
    <n v="6298"/>
    <n v="64.927835051546396"/>
    <x v="0"/>
    <n v="64"/>
    <n v="98.40625"/>
    <s v="US"/>
    <s v="USD"/>
    <x v="535"/>
    <d v="2017-11-18T06:00:00"/>
    <b v="0"/>
    <b v="0"/>
    <s v="theater/plays"/>
    <x v="3"/>
    <s v="plays"/>
    <n v="1509512400"/>
    <n v="1510984800"/>
  </r>
  <r>
    <n v="577"/>
    <s v="Stevens Inc"/>
    <s v="Adaptive 24hour projection"/>
    <n v="8200"/>
    <n v="1546"/>
    <n v="18.853658536585368"/>
    <x v="3"/>
    <n v="37"/>
    <n v="41.783783783783782"/>
    <s v="US"/>
    <s v="USD"/>
    <x v="536"/>
    <d v="2011-04-06T05:00:00"/>
    <b v="0"/>
    <b v="0"/>
    <s v="music/jazz"/>
    <x v="1"/>
    <s v="jazz"/>
    <n v="1299823200"/>
    <n v="1302066000"/>
  </r>
  <r>
    <n v="578"/>
    <s v="Martinez-Johnson"/>
    <s v="Sharable radical toolset"/>
    <n v="96500"/>
    <n v="16168"/>
    <n v="16.754404145077721"/>
    <x v="0"/>
    <n v="245"/>
    <n v="65.991836734693877"/>
    <s v="US"/>
    <s v="USD"/>
    <x v="537"/>
    <d v="2011-12-04T06:00:00"/>
    <b v="0"/>
    <b v="0"/>
    <s v="film &amp; video/science fiction"/>
    <x v="4"/>
    <s v="science fiction"/>
    <n v="1322719200"/>
    <n v="1322978400"/>
  </r>
  <r>
    <n v="579"/>
    <s v="Franklin Inc"/>
    <s v="Focused multimedia knowledgebase"/>
    <n v="6200"/>
    <n v="6269"/>
    <n v="101.11290322580646"/>
    <x v="1"/>
    <n v="87"/>
    <n v="72.05747126436782"/>
    <s v="US"/>
    <s v="USD"/>
    <x v="538"/>
    <d v="2011-08-19T05:00:00"/>
    <b v="0"/>
    <b v="0"/>
    <s v="music/jazz"/>
    <x v="1"/>
    <s v="jazz"/>
    <n v="1312693200"/>
    <n v="1313730000"/>
  </r>
  <r>
    <n v="580"/>
    <s v="Perez PLC"/>
    <s v="Seamless 6thgeneration extranet"/>
    <n v="43800"/>
    <n v="149578"/>
    <n v="341.5022831050228"/>
    <x v="1"/>
    <n v="3116"/>
    <n v="48.003209242618745"/>
    <s v="US"/>
    <s v="USD"/>
    <x v="539"/>
    <d v="2014-03-06T06:00:00"/>
    <b v="0"/>
    <b v="0"/>
    <s v="theater/plays"/>
    <x v="3"/>
    <s v="plays"/>
    <n v="1393394400"/>
    <n v="1394085600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x v="540"/>
    <d v="2011-05-14T05:00:00"/>
    <b v="0"/>
    <b v="0"/>
    <s v="technology/web"/>
    <x v="2"/>
    <s v="web"/>
    <n v="1304053200"/>
    <n v="1305349200"/>
  </r>
  <r>
    <n v="582"/>
    <s v="Pineda Ltd"/>
    <s v="Cross-group global system engine"/>
    <n v="8700"/>
    <n v="4531"/>
    <n v="52.080459770114942"/>
    <x v="0"/>
    <n v="42"/>
    <n v="107.88095238095238"/>
    <s v="US"/>
    <s v="USD"/>
    <x v="505"/>
    <d v="2015-06-15T05:00:00"/>
    <b v="0"/>
    <b v="1"/>
    <s v="games/video games"/>
    <x v="6"/>
    <s v="video games"/>
    <n v="1433912400"/>
    <n v="1434344400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x v="541"/>
    <d v="2012-03-08T06:00:00"/>
    <b v="0"/>
    <b v="0"/>
    <s v="film &amp; video/documentary"/>
    <x v="4"/>
    <s v="documentary"/>
    <n v="1329717600"/>
    <n v="1331186400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x v="542"/>
    <d v="2012-05-09T05:00:00"/>
    <b v="0"/>
    <b v="0"/>
    <s v="technology/web"/>
    <x v="2"/>
    <s v="web"/>
    <n v="1335330000"/>
    <n v="1336539600"/>
  </r>
  <r>
    <n v="585"/>
    <s v="Pugh LLC"/>
    <s v="Reactive analyzing function"/>
    <n v="8900"/>
    <n v="13065"/>
    <n v="146.79775280898878"/>
    <x v="1"/>
    <n v="136"/>
    <n v="96.066176470588232"/>
    <s v="US"/>
    <s v="USD"/>
    <x v="543"/>
    <d v="2010-03-28T05:00:00"/>
    <b v="0"/>
    <b v="0"/>
    <s v="publishing/translations"/>
    <x v="5"/>
    <s v="translations"/>
    <n v="1268888400"/>
    <n v="1269752400"/>
  </r>
  <r>
    <n v="586"/>
    <s v="Rowe-Wong"/>
    <s v="Robust hybrid budgetary management"/>
    <n v="700"/>
    <n v="6654"/>
    <n v="950.57142857142856"/>
    <x v="1"/>
    <n v="130"/>
    <n v="51.184615384615384"/>
    <s v="US"/>
    <s v="USD"/>
    <x v="544"/>
    <d v="2010-12-06T06:00:00"/>
    <b v="0"/>
    <b v="0"/>
    <s v="music/rock"/>
    <x v="1"/>
    <s v="rock"/>
    <n v="1289973600"/>
    <n v="1291615200"/>
  </r>
  <r>
    <n v="587"/>
    <s v="Williams-Santos"/>
    <s v="Open-source analyzing monitoring"/>
    <n v="9400"/>
    <n v="6852"/>
    <n v="72.893617021276597"/>
    <x v="0"/>
    <n v="156"/>
    <n v="43.92307692307692"/>
    <s v="CA"/>
    <s v="CAD"/>
    <x v="35"/>
    <d v="2019-03-12T05:00:00"/>
    <b v="0"/>
    <b v="1"/>
    <s v="food/food trucks"/>
    <x v="0"/>
    <s v="food trucks"/>
    <n v="1547877600"/>
    <n v="1552366800"/>
  </r>
  <r>
    <n v="588"/>
    <s v="Weber Inc"/>
    <s v="Up-sized discrete firmware"/>
    <n v="157600"/>
    <n v="124517"/>
    <n v="79.008248730964468"/>
    <x v="0"/>
    <n v="1368"/>
    <n v="91.021198830409361"/>
    <s v="GB"/>
    <s v="GBP"/>
    <x v="152"/>
    <d v="2010-04-25T05:00:00"/>
    <b v="0"/>
    <b v="0"/>
    <s v="theater/plays"/>
    <x v="3"/>
    <s v="plays"/>
    <n v="1269493200"/>
    <n v="1272171600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x v="545"/>
    <d v="2015-07-12T05:00:00"/>
    <b v="0"/>
    <b v="0"/>
    <s v="film &amp; video/documentary"/>
    <x v="4"/>
    <s v="documentary"/>
    <n v="1436072400"/>
    <n v="1436677200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x v="546"/>
    <d v="2015-01-01T06:00:00"/>
    <b v="0"/>
    <b v="0"/>
    <s v="publishing/radio &amp; podcasts"/>
    <x v="5"/>
    <s v="radio &amp; podcasts"/>
    <n v="1419141600"/>
    <n v="1420092000"/>
  </r>
  <r>
    <n v="591"/>
    <s v="Jensen LLC"/>
    <s v="Realigned dedicated system engine"/>
    <n v="600"/>
    <n v="6226"/>
    <n v="1037.6666666666667"/>
    <x v="1"/>
    <n v="102"/>
    <n v="61.03921568627451"/>
    <s v="US"/>
    <s v="USD"/>
    <x v="547"/>
    <d v="2010-07-24T05:00:00"/>
    <b v="0"/>
    <b v="0"/>
    <s v="games/video games"/>
    <x v="6"/>
    <s v="video games"/>
    <n v="1279083600"/>
    <n v="1279947600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x v="548"/>
    <d v="2014-06-08T05:00:00"/>
    <b v="0"/>
    <b v="0"/>
    <s v="theater/plays"/>
    <x v="3"/>
    <s v="plays"/>
    <n v="1401426000"/>
    <n v="1402203600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x v="549"/>
    <d v="2014-04-08T05:00:00"/>
    <b v="0"/>
    <b v="0"/>
    <s v="film &amp; video/animation"/>
    <x v="4"/>
    <s v="animation"/>
    <n v="1395810000"/>
    <n v="1396933200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x v="550"/>
    <d v="2016-06-30T05:00:00"/>
    <b v="0"/>
    <b v="1"/>
    <s v="theater/plays"/>
    <x v="3"/>
    <s v="plays"/>
    <n v="1467003600"/>
    <n v="1467262800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x v="551"/>
    <d v="2010-04-06T05:00:00"/>
    <b v="0"/>
    <b v="1"/>
    <s v="theater/plays"/>
    <x v="3"/>
    <s v="plays"/>
    <n v="1268715600"/>
    <n v="1270530000"/>
  </r>
  <r>
    <n v="596"/>
    <s v="Becker-Scott"/>
    <s v="Managed optimizing archive"/>
    <n v="7900"/>
    <n v="7875"/>
    <n v="99.683544303797461"/>
    <x v="0"/>
    <n v="183"/>
    <n v="43.032786885245905"/>
    <s v="US"/>
    <s v="USD"/>
    <x v="552"/>
    <d v="2016-03-12T06:00:00"/>
    <b v="0"/>
    <b v="1"/>
    <s v="film &amp; video/drama"/>
    <x v="4"/>
    <s v="drama"/>
    <n v="1457157600"/>
    <n v="1457762400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x v="462"/>
    <d v="2019-12-05T06:00:00"/>
    <b v="0"/>
    <b v="0"/>
    <s v="theater/plays"/>
    <x v="3"/>
    <s v="plays"/>
    <n v="1573970400"/>
    <n v="1575525600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x v="553"/>
    <d v="2010-07-14T05:00:00"/>
    <b v="0"/>
    <b v="0"/>
    <s v="music/rock"/>
    <x v="1"/>
    <s v="rock"/>
    <n v="1276578000"/>
    <n v="1279083600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x v="554"/>
    <d v="2015-02-20T06:00:00"/>
    <b v="0"/>
    <b v="0"/>
    <s v="film &amp; video/documentary"/>
    <x v="4"/>
    <s v="documentary"/>
    <n v="1423720800"/>
    <n v="1424412000"/>
  </r>
  <r>
    <n v="600"/>
    <s v="Brown-George"/>
    <s v="Cross-platform tertiary array"/>
    <n v="100"/>
    <n v="5"/>
    <n v="5"/>
    <x v="0"/>
    <n v="1"/>
    <n v="5"/>
    <s v="GB"/>
    <s v="GBP"/>
    <x v="555"/>
    <d v="2013-08-11T05:00:00"/>
    <b v="0"/>
    <b v="0"/>
    <s v="food/food trucks"/>
    <x v="0"/>
    <s v="food trucks"/>
    <n v="1375160400"/>
    <n v="1376197200"/>
  </r>
  <r>
    <n v="601"/>
    <s v="Waters and Sons"/>
    <s v="Inverse neutral structure"/>
    <n v="6300"/>
    <n v="13018"/>
    <n v="206.63492063492063"/>
    <x v="1"/>
    <n v="194"/>
    <n v="67.103092783505161"/>
    <s v="US"/>
    <s v="USD"/>
    <x v="548"/>
    <d v="2014-06-16T05:00:00"/>
    <b v="1"/>
    <b v="0"/>
    <s v="technology/wearables"/>
    <x v="2"/>
    <s v="wearables"/>
    <n v="1401426000"/>
    <n v="1402894800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x v="62"/>
    <d v="2015-06-16T05:00:00"/>
    <b v="0"/>
    <b v="0"/>
    <s v="theater/plays"/>
    <x v="3"/>
    <s v="plays"/>
    <n v="1433480400"/>
    <n v="1434430800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x v="556"/>
    <d v="2019-05-15T05:00:00"/>
    <b v="0"/>
    <b v="0"/>
    <s v="theater/plays"/>
    <x v="3"/>
    <s v="plays"/>
    <n v="1555563600"/>
    <n v="1557896400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x v="557"/>
    <d v="2011-02-12T06:00:00"/>
    <b v="0"/>
    <b v="0"/>
    <s v="theater/plays"/>
    <x v="3"/>
    <s v="plays"/>
    <n v="1295676000"/>
    <n v="1297490400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x v="27"/>
    <d v="2015-11-13T06:00:00"/>
    <b v="0"/>
    <b v="0"/>
    <s v="publishing/nonfiction"/>
    <x v="5"/>
    <s v="nonfiction"/>
    <n v="1443848400"/>
    <n v="1447394400"/>
  </r>
  <r>
    <n v="606"/>
    <s v="Valencia PLC"/>
    <s v="Extended asynchronous initiative"/>
    <n v="3400"/>
    <n v="6405"/>
    <n v="188.38235294117646"/>
    <x v="1"/>
    <n v="160"/>
    <n v="40.03125"/>
    <s v="GB"/>
    <s v="GBP"/>
    <x v="558"/>
    <d v="2016-03-18T05:00:00"/>
    <b v="0"/>
    <b v="0"/>
    <s v="music/rock"/>
    <x v="1"/>
    <s v="rock"/>
    <n v="1457330400"/>
    <n v="1458277200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x v="559"/>
    <d v="2014-03-25T05:00:00"/>
    <b v="0"/>
    <b v="0"/>
    <s v="food/food trucks"/>
    <x v="0"/>
    <s v="food trucks"/>
    <n v="1395550800"/>
    <n v="1395723600"/>
  </r>
  <r>
    <n v="608"/>
    <s v="Johnson Group"/>
    <s v="Compatible full-range leverage"/>
    <n v="3900"/>
    <n v="11075"/>
    <n v="283.97435897435901"/>
    <x v="1"/>
    <n v="316"/>
    <n v="35.047468354430379"/>
    <s v="US"/>
    <s v="USD"/>
    <x v="426"/>
    <d v="2019-03-10T06:00:00"/>
    <b v="0"/>
    <b v="1"/>
    <s v="music/jazz"/>
    <x v="1"/>
    <s v="jazz"/>
    <n v="1551852000"/>
    <n v="1552197600"/>
  </r>
  <r>
    <n v="609"/>
    <s v="Rose-Fuller"/>
    <s v="Upgradable holistic system engine"/>
    <n v="10000"/>
    <n v="12042"/>
    <n v="120.41999999999999"/>
    <x v="1"/>
    <n v="117"/>
    <n v="102.92307692307692"/>
    <s v="US"/>
    <s v="USD"/>
    <x v="560"/>
    <d v="2019-02-02T06:00:00"/>
    <b v="0"/>
    <b v="0"/>
    <s v="film &amp; video/science fiction"/>
    <x v="4"/>
    <s v="science fiction"/>
    <n v="1547618400"/>
    <n v="1549087200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x v="561"/>
    <d v="2012-12-30T06:00:00"/>
    <b v="0"/>
    <b v="0"/>
    <s v="theater/plays"/>
    <x v="3"/>
    <s v="plays"/>
    <n v="1355637600"/>
    <n v="1356847200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x v="562"/>
    <d v="2013-08-06T05:00:00"/>
    <b v="0"/>
    <b v="0"/>
    <s v="theater/plays"/>
    <x v="3"/>
    <s v="plays"/>
    <n v="1374728400"/>
    <n v="1375765200"/>
  </r>
  <r>
    <n v="612"/>
    <s v="Wang, Nguyen and Horton"/>
    <s v="Innovative holistic hub"/>
    <n v="6200"/>
    <n v="8645"/>
    <n v="139.43548387096774"/>
    <x v="1"/>
    <n v="192"/>
    <n v="45.026041666666664"/>
    <s v="US"/>
    <s v="USD"/>
    <x v="563"/>
    <d v="2010-11-15T06:00:00"/>
    <b v="0"/>
    <b v="0"/>
    <s v="music/electric music"/>
    <x v="1"/>
    <s v="electric music"/>
    <n v="1287810000"/>
    <n v="1289800800"/>
  </r>
  <r>
    <n v="613"/>
    <s v="Santos, Williams and Brown"/>
    <s v="Reverse-engineered 24/7 methodology"/>
    <n v="1100"/>
    <n v="1914"/>
    <n v="174"/>
    <x v="1"/>
    <n v="26"/>
    <n v="73.615384615384613"/>
    <s v="CA"/>
    <s v="CAD"/>
    <x v="564"/>
    <d v="2017-09-04T05:00:00"/>
    <b v="0"/>
    <b v="0"/>
    <s v="theater/plays"/>
    <x v="3"/>
    <s v="plays"/>
    <n v="1503723600"/>
    <n v="1504501200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x v="565"/>
    <d v="2017-01-29T06:00:00"/>
    <b v="0"/>
    <b v="0"/>
    <s v="theater/plays"/>
    <x v="3"/>
    <s v="plays"/>
    <n v="1484114400"/>
    <n v="1485669600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x v="566"/>
    <d v="2016-05-09T05:00:00"/>
    <b v="0"/>
    <b v="0"/>
    <s v="theater/plays"/>
    <x v="3"/>
    <s v="plays"/>
    <n v="1461906000"/>
    <n v="1462770000"/>
  </r>
  <r>
    <n v="616"/>
    <s v="Burnett-Mora"/>
    <s v="Quality-focused 24/7 superstructure"/>
    <n v="6400"/>
    <n v="12129"/>
    <n v="189.515625"/>
    <x v="1"/>
    <n v="238"/>
    <n v="50.962184873949582"/>
    <s v="GB"/>
    <s v="GBP"/>
    <x v="567"/>
    <d v="2013-09-21T05:00:00"/>
    <b v="0"/>
    <b v="1"/>
    <s v="music/indie rock"/>
    <x v="1"/>
    <s v="indie rock"/>
    <n v="1379653200"/>
    <n v="1379739600"/>
  </r>
  <r>
    <n v="617"/>
    <s v="King LLC"/>
    <s v="Multi-channeled local intranet"/>
    <n v="1400"/>
    <n v="3496"/>
    <n v="249.71428571428572"/>
    <x v="1"/>
    <n v="55"/>
    <n v="63.563636363636363"/>
    <s v="US"/>
    <s v="USD"/>
    <x v="568"/>
    <d v="2014-06-14T05:00:00"/>
    <b v="0"/>
    <b v="0"/>
    <s v="theater/plays"/>
    <x v="3"/>
    <s v="plays"/>
    <n v="1401858000"/>
    <n v="1402722000"/>
  </r>
  <r>
    <n v="618"/>
    <s v="Miller Ltd"/>
    <s v="Open-architected mobile emulation"/>
    <n v="198600"/>
    <n v="97037"/>
    <n v="48.860523665659613"/>
    <x v="0"/>
    <n v="1198"/>
    <n v="80.999165275459092"/>
    <s v="US"/>
    <s v="USD"/>
    <x v="569"/>
    <d v="2013-05-23T05:00:00"/>
    <b v="0"/>
    <b v="0"/>
    <s v="publishing/nonfiction"/>
    <x v="5"/>
    <s v="nonfiction"/>
    <n v="1367470800"/>
    <n v="1369285200"/>
  </r>
  <r>
    <n v="619"/>
    <s v="Case LLC"/>
    <s v="Ameliorated foreground methodology"/>
    <n v="195900"/>
    <n v="55757"/>
    <n v="28.461970393057683"/>
    <x v="0"/>
    <n v="648"/>
    <n v="86.044753086419746"/>
    <s v="US"/>
    <s v="USD"/>
    <x v="570"/>
    <d v="2011-05-07T05:00:00"/>
    <b v="1"/>
    <b v="1"/>
    <s v="theater/plays"/>
    <x v="3"/>
    <s v="plays"/>
    <n v="1304658000"/>
    <n v="1304744400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x v="571"/>
    <d v="2016-07-12T05:00:00"/>
    <b v="0"/>
    <b v="0"/>
    <s v="photography/photography books"/>
    <x v="7"/>
    <s v="photography books"/>
    <n v="1467954000"/>
    <n v="1468299600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x v="572"/>
    <d v="2016-09-18T05:00:00"/>
    <b v="0"/>
    <b v="0"/>
    <s v="theater/plays"/>
    <x v="3"/>
    <s v="plays"/>
    <n v="1473742800"/>
    <n v="1474174800"/>
  </r>
  <r>
    <n v="622"/>
    <s v="Smith-Smith"/>
    <s v="Total leadingedge neural-net"/>
    <n v="189000"/>
    <n v="5916"/>
    <n v="3.1301587301587301"/>
    <x v="0"/>
    <n v="64"/>
    <n v="92.4375"/>
    <s v="US"/>
    <s v="USD"/>
    <x v="573"/>
    <d v="2018-05-11T05:00:00"/>
    <b v="0"/>
    <b v="0"/>
    <s v="music/indie rock"/>
    <x v="1"/>
    <s v="indie rock"/>
    <n v="1523768400"/>
    <n v="1526014800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x v="574"/>
    <d v="2015-07-21T05:00:00"/>
    <b v="0"/>
    <b v="0"/>
    <s v="theater/plays"/>
    <x v="3"/>
    <s v="plays"/>
    <n v="1437022800"/>
    <n v="1437454800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x v="511"/>
    <d v="2015-01-31T06:00:00"/>
    <b v="0"/>
    <b v="0"/>
    <s v="photography/photography books"/>
    <x v="7"/>
    <s v="photography books"/>
    <n v="1422165600"/>
    <n v="1422684000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x v="575"/>
    <d v="2020-02-10T06:00:00"/>
    <b v="0"/>
    <b v="0"/>
    <s v="theater/plays"/>
    <x v="3"/>
    <s v="plays"/>
    <n v="1580104800"/>
    <n v="1581314400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x v="576"/>
    <d v="2010-10-07T05:00:00"/>
    <b v="0"/>
    <b v="1"/>
    <s v="theater/plays"/>
    <x v="3"/>
    <s v="plays"/>
    <n v="1285650000"/>
    <n v="1286427600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x v="577"/>
    <d v="2010-07-10T05:00:00"/>
    <b v="1"/>
    <b v="0"/>
    <s v="food/food trucks"/>
    <x v="0"/>
    <s v="food trucks"/>
    <n v="1276664400"/>
    <n v="1278738000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x v="578"/>
    <d v="2010-10-07T05:00:00"/>
    <b v="0"/>
    <b v="0"/>
    <s v="music/indie rock"/>
    <x v="1"/>
    <s v="indie rock"/>
    <n v="1286168400"/>
    <n v="1286427600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x v="579"/>
    <d v="2016-07-08T05:00:00"/>
    <b v="0"/>
    <b v="1"/>
    <s v="theater/plays"/>
    <x v="3"/>
    <s v="plays"/>
    <n v="1467781200"/>
    <n v="1467954000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x v="580"/>
    <d v="2019-05-12T05:00:00"/>
    <b v="0"/>
    <b v="1"/>
    <s v="theater/plays"/>
    <x v="3"/>
    <s v="plays"/>
    <n v="1556686800"/>
    <n v="1557637200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x v="581"/>
    <d v="2019-03-30T05:00:00"/>
    <b v="0"/>
    <b v="0"/>
    <s v="theater/plays"/>
    <x v="3"/>
    <s v="plays"/>
    <n v="1553576400"/>
    <n v="1553922000"/>
  </r>
  <r>
    <n v="632"/>
    <s v="Parker PLC"/>
    <s v="Reduced interactive matrix"/>
    <n v="72100"/>
    <n v="30902"/>
    <n v="42.859916782246884"/>
    <x v="2"/>
    <n v="278"/>
    <n v="111.15827338129496"/>
    <s v="US"/>
    <s v="USD"/>
    <x v="582"/>
    <d v="2014-11-20T06:00:00"/>
    <b v="0"/>
    <b v="0"/>
    <s v="theater/plays"/>
    <x v="3"/>
    <s v="plays"/>
    <n v="1414904400"/>
    <n v="1416463200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x v="336"/>
    <d v="2015-11-11T06:00:00"/>
    <b v="0"/>
    <b v="0"/>
    <s v="film &amp; video/animation"/>
    <x v="4"/>
    <s v="animation"/>
    <n v="1446876000"/>
    <n v="1447221600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x v="583"/>
    <d v="2017-04-08T05:00:00"/>
    <b v="0"/>
    <b v="0"/>
    <s v="film &amp; video/television"/>
    <x v="4"/>
    <s v="television"/>
    <n v="1490418000"/>
    <n v="1491627600"/>
  </r>
  <r>
    <n v="635"/>
    <s v="Mack Ltd"/>
    <s v="Reactive regional access"/>
    <n v="139000"/>
    <n v="158590"/>
    <n v="114.09352517985612"/>
    <x v="1"/>
    <n v="2266"/>
    <n v="69.986760812003524"/>
    <s v="US"/>
    <s v="USD"/>
    <x v="584"/>
    <d v="2013-03-13T05:00:00"/>
    <b v="0"/>
    <b v="0"/>
    <s v="film &amp; video/television"/>
    <x v="4"/>
    <s v="television"/>
    <n v="1360389600"/>
    <n v="1363150800"/>
  </r>
  <r>
    <n v="636"/>
    <s v="Lamb-Sanders"/>
    <s v="Stand-alone reciprocal frame"/>
    <n v="197700"/>
    <n v="127591"/>
    <n v="64.537683358624179"/>
    <x v="0"/>
    <n v="2604"/>
    <n v="48.998079877112133"/>
    <s v="DK"/>
    <s v="DKK"/>
    <x v="585"/>
    <d v="2012-03-03T06:00:00"/>
    <b v="0"/>
    <b v="1"/>
    <s v="film &amp; video/animation"/>
    <x v="4"/>
    <s v="animation"/>
    <n v="1326866400"/>
    <n v="1330754400"/>
  </r>
  <r>
    <n v="637"/>
    <s v="Williams-Ramirez"/>
    <s v="Open-architected 24/7 throughput"/>
    <n v="8500"/>
    <n v="6750"/>
    <n v="79.411764705882348"/>
    <x v="0"/>
    <n v="65"/>
    <n v="103.84615384615384"/>
    <s v="US"/>
    <s v="USD"/>
    <x v="586"/>
    <d v="2016-11-22T06:00:00"/>
    <b v="0"/>
    <b v="0"/>
    <s v="theater/plays"/>
    <x v="3"/>
    <s v="plays"/>
    <n v="1479103200"/>
    <n v="1479794400"/>
  </r>
  <r>
    <n v="638"/>
    <s v="Weaver Ltd"/>
    <s v="Monitored 24/7 approach"/>
    <n v="81600"/>
    <n v="9318"/>
    <n v="11.419117647058824"/>
    <x v="0"/>
    <n v="94"/>
    <n v="99.127659574468083"/>
    <s v="US"/>
    <s v="USD"/>
    <x v="587"/>
    <d v="2010-08-08T05:00:00"/>
    <b v="0"/>
    <b v="1"/>
    <s v="theater/plays"/>
    <x v="3"/>
    <s v="plays"/>
    <n v="1280206800"/>
    <n v="1281243600"/>
  </r>
  <r>
    <n v="639"/>
    <s v="Barnes-Williams"/>
    <s v="Upgradable explicit forecast"/>
    <n v="8600"/>
    <n v="4832"/>
    <n v="56.186046511627907"/>
    <x v="2"/>
    <n v="45"/>
    <n v="107.37777777777778"/>
    <s v="US"/>
    <s v="USD"/>
    <x v="588"/>
    <d v="2018-07-28T05:00:00"/>
    <b v="0"/>
    <b v="1"/>
    <s v="film &amp; video/drama"/>
    <x v="4"/>
    <s v="drama"/>
    <n v="1532754000"/>
    <n v="1532754000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x v="589"/>
    <d v="2016-01-21T06:00:00"/>
    <b v="0"/>
    <b v="0"/>
    <s v="theater/plays"/>
    <x v="3"/>
    <s v="plays"/>
    <n v="1453096800"/>
    <n v="1453356000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x v="590"/>
    <d v="2017-03-20T05:00:00"/>
    <b v="0"/>
    <b v="0"/>
    <s v="theater/plays"/>
    <x v="3"/>
    <s v="plays"/>
    <n v="1487570400"/>
    <n v="1489986000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x v="591"/>
    <d v="2018-12-26T06:00:00"/>
    <b v="0"/>
    <b v="0"/>
    <s v="technology/wearables"/>
    <x v="2"/>
    <s v="wearables"/>
    <n v="1545026400"/>
    <n v="1545804000"/>
  </r>
  <r>
    <n v="643"/>
    <s v="Harris Inc"/>
    <s v="Future-proofed modular groupware"/>
    <n v="14900"/>
    <n v="32986"/>
    <n v="221.38255033557047"/>
    <x v="1"/>
    <n v="375"/>
    <n v="87.962666666666664"/>
    <s v="US"/>
    <s v="USD"/>
    <x v="592"/>
    <d v="2017-03-19T05:00:00"/>
    <b v="0"/>
    <b v="0"/>
    <s v="theater/plays"/>
    <x v="3"/>
    <s v="plays"/>
    <n v="1488348000"/>
    <n v="1489899600"/>
  </r>
  <r>
    <n v="644"/>
    <s v="Peters-Nelson"/>
    <s v="Distributed real-time algorithm"/>
    <n v="169400"/>
    <n v="81984"/>
    <n v="48.396694214876035"/>
    <x v="0"/>
    <n v="2928"/>
    <n v="28"/>
    <s v="CA"/>
    <s v="CAD"/>
    <x v="593"/>
    <d v="2019-01-03T06:00:00"/>
    <b v="0"/>
    <b v="0"/>
    <s v="theater/plays"/>
    <x v="3"/>
    <s v="plays"/>
    <n v="1545112800"/>
    <n v="1546495200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x v="594"/>
    <d v="2018-10-17T05:00:00"/>
    <b v="0"/>
    <b v="1"/>
    <s v="music/rock"/>
    <x v="1"/>
    <s v="rock"/>
    <n v="1537938000"/>
    <n v="1539752400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x v="595"/>
    <d v="2013-03-24T05:00:00"/>
    <b v="0"/>
    <b v="0"/>
    <s v="games/video games"/>
    <x v="6"/>
    <s v="video games"/>
    <n v="1363150800"/>
    <n v="1364101200"/>
  </r>
  <r>
    <n v="647"/>
    <s v="Jordan-Wolfe"/>
    <s v="Inverse multimedia Graphic Interface"/>
    <n v="4500"/>
    <n v="1863"/>
    <n v="41.4"/>
    <x v="0"/>
    <n v="18"/>
    <n v="103.5"/>
    <s v="US"/>
    <s v="USD"/>
    <x v="596"/>
    <d v="2018-05-03T05:00:00"/>
    <b v="0"/>
    <b v="0"/>
    <s v="publishing/translations"/>
    <x v="5"/>
    <s v="translations"/>
    <n v="1523250000"/>
    <n v="1525323600"/>
  </r>
  <r>
    <n v="648"/>
    <s v="Vargas-Cox"/>
    <s v="Vision-oriented local contingency"/>
    <n v="98600"/>
    <n v="62174"/>
    <n v="63.056795131845846"/>
    <x v="3"/>
    <n v="723"/>
    <n v="85.994467496542185"/>
    <s v="US"/>
    <s v="USD"/>
    <x v="597"/>
    <d v="2017-07-24T05:00:00"/>
    <b v="1"/>
    <b v="0"/>
    <s v="food/food trucks"/>
    <x v="0"/>
    <s v="food trucks"/>
    <n v="1499317200"/>
    <n v="1500872400"/>
  </r>
  <r>
    <n v="649"/>
    <s v="Yang and Sons"/>
    <s v="Reactive 6thgeneration hub"/>
    <n v="121700"/>
    <n v="59003"/>
    <n v="48.482333607230892"/>
    <x v="0"/>
    <n v="602"/>
    <n v="98.011627906976742"/>
    <s v="CH"/>
    <s v="CHF"/>
    <x v="598"/>
    <d v="2010-10-31T05:00:00"/>
    <b v="1"/>
    <b v="1"/>
    <s v="theater/plays"/>
    <x v="3"/>
    <s v="plays"/>
    <n v="1287550800"/>
    <n v="1288501200"/>
  </r>
  <r>
    <n v="650"/>
    <s v="Wilson, Wilson and Mathis"/>
    <s v="Optional asymmetric success"/>
    <n v="100"/>
    <n v="2"/>
    <n v="2"/>
    <x v="0"/>
    <n v="1"/>
    <n v="2"/>
    <s v="US"/>
    <s v="USD"/>
    <x v="599"/>
    <d v="2014-08-04T05:00:00"/>
    <b v="0"/>
    <b v="0"/>
    <s v="music/jazz"/>
    <x v="1"/>
    <s v="jazz"/>
    <n v="1404795600"/>
    <n v="1407128400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x v="600"/>
    <d v="2014-03-09T06:00:00"/>
    <b v="0"/>
    <b v="0"/>
    <s v="film &amp; video/shorts"/>
    <x v="4"/>
    <s v="shorts"/>
    <n v="1393048800"/>
    <n v="1394344800"/>
  </r>
  <r>
    <n v="652"/>
    <s v="Cisneros Ltd"/>
    <s v="Vision-oriented regional hub"/>
    <n v="10000"/>
    <n v="12684"/>
    <n v="126.84"/>
    <x v="1"/>
    <n v="409"/>
    <n v="31.012224938875306"/>
    <s v="US"/>
    <s v="USD"/>
    <x v="601"/>
    <d v="2016-09-17T05:00:00"/>
    <b v="0"/>
    <b v="0"/>
    <s v="technology/web"/>
    <x v="2"/>
    <s v="web"/>
    <n v="1470373200"/>
    <n v="1474088400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x v="602"/>
    <d v="2016-04-10T05:00:00"/>
    <b v="0"/>
    <b v="0"/>
    <s v="technology/web"/>
    <x v="2"/>
    <s v="web"/>
    <n v="1460091600"/>
    <n v="1460264400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x v="335"/>
    <d v="2015-08-29T05:00:00"/>
    <b v="0"/>
    <b v="0"/>
    <s v="music/metal"/>
    <x v="1"/>
    <s v="metal"/>
    <n v="1440392400"/>
    <n v="1440824400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x v="603"/>
    <d v="2017-03-15T05:00:00"/>
    <b v="1"/>
    <b v="0"/>
    <s v="photography/photography books"/>
    <x v="7"/>
    <s v="photography books"/>
    <n v="1488434400"/>
    <n v="1489554000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x v="604"/>
    <d v="2018-01-02T06:00:00"/>
    <b v="0"/>
    <b v="0"/>
    <s v="food/food trucks"/>
    <x v="0"/>
    <s v="food trucks"/>
    <n v="1514440800"/>
    <n v="1514872800"/>
  </r>
  <r>
    <n v="657"/>
    <s v="Russo, Kim and Mccoy"/>
    <s v="Balanced optimal hardware"/>
    <n v="10000"/>
    <n v="824"/>
    <n v="8.24"/>
    <x v="0"/>
    <n v="14"/>
    <n v="58.857142857142854"/>
    <s v="US"/>
    <s v="USD"/>
    <x v="605"/>
    <d v="2018-01-12T06:00:00"/>
    <b v="0"/>
    <b v="0"/>
    <s v="film &amp; video/science fiction"/>
    <x v="4"/>
    <s v="science fiction"/>
    <n v="1514354400"/>
    <n v="1515736800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x v="606"/>
    <d v="2015-09-22T05:00:00"/>
    <b v="0"/>
    <b v="0"/>
    <s v="music/rock"/>
    <x v="1"/>
    <s v="rock"/>
    <n v="1440910800"/>
    <n v="1442898000"/>
  </r>
  <r>
    <n v="659"/>
    <s v="Bailey and Sons"/>
    <s v="Grass-roots dynamic emulation"/>
    <n v="120700"/>
    <n v="57010"/>
    <n v="47.232808616404313"/>
    <x v="0"/>
    <n v="750"/>
    <n v="76.013333333333335"/>
    <s v="GB"/>
    <s v="GBP"/>
    <x v="65"/>
    <d v="2011-01-28T06:00:00"/>
    <b v="0"/>
    <b v="0"/>
    <s v="film &amp; video/documentary"/>
    <x v="4"/>
    <s v="documentary"/>
    <n v="1296108000"/>
    <n v="1296194400"/>
  </r>
  <r>
    <n v="660"/>
    <s v="Jensen-Brown"/>
    <s v="Fundamental disintermediate matrix"/>
    <n v="9100"/>
    <n v="7438"/>
    <n v="81.736263736263737"/>
    <x v="0"/>
    <n v="77"/>
    <n v="96.597402597402592"/>
    <s v="US"/>
    <s v="USD"/>
    <x v="607"/>
    <d v="2015-08-30T05:00:00"/>
    <b v="1"/>
    <b v="0"/>
    <s v="theater/plays"/>
    <x v="3"/>
    <s v="plays"/>
    <n v="1440133200"/>
    <n v="1440910800"/>
  </r>
  <r>
    <n v="661"/>
    <s v="Smith Group"/>
    <s v="Right-sized secondary challenge"/>
    <n v="106800"/>
    <n v="57872"/>
    <n v="54.187265917603"/>
    <x v="0"/>
    <n v="752"/>
    <n v="76.957446808510639"/>
    <s v="DK"/>
    <s v="DKK"/>
    <x v="608"/>
    <d v="2012-04-27T05:00:00"/>
    <b v="0"/>
    <b v="0"/>
    <s v="music/jazz"/>
    <x v="1"/>
    <s v="jazz"/>
    <n v="1332910800"/>
    <n v="1335502800"/>
  </r>
  <r>
    <n v="662"/>
    <s v="Murphy-Farrell"/>
    <s v="Implemented exuding software"/>
    <n v="9100"/>
    <n v="8906"/>
    <n v="97.868131868131869"/>
    <x v="0"/>
    <n v="131"/>
    <n v="67.984732824427482"/>
    <s v="US"/>
    <s v="USD"/>
    <x v="609"/>
    <d v="2018-12-13T06:00:00"/>
    <b v="0"/>
    <b v="0"/>
    <s v="theater/plays"/>
    <x v="3"/>
    <s v="plays"/>
    <n v="1544335200"/>
    <n v="1544680800"/>
  </r>
  <r>
    <n v="663"/>
    <s v="Everett-Wolfe"/>
    <s v="Total optimizing software"/>
    <n v="10000"/>
    <n v="7724"/>
    <n v="77.239999999999995"/>
    <x v="0"/>
    <n v="87"/>
    <n v="88.781609195402297"/>
    <s v="US"/>
    <s v="USD"/>
    <x v="610"/>
    <d v="2010-10-30T05:00:00"/>
    <b v="0"/>
    <b v="0"/>
    <s v="theater/plays"/>
    <x v="3"/>
    <s v="plays"/>
    <n v="1286427600"/>
    <n v="1288414800"/>
  </r>
  <r>
    <n v="664"/>
    <s v="Young PLC"/>
    <s v="Optional maximized attitude"/>
    <n v="79400"/>
    <n v="26571"/>
    <n v="33.464735516372798"/>
    <x v="0"/>
    <n v="1063"/>
    <n v="24.99623706491063"/>
    <s v="US"/>
    <s v="USD"/>
    <x v="541"/>
    <d v="2012-03-01T06:00:00"/>
    <b v="0"/>
    <b v="0"/>
    <s v="music/jazz"/>
    <x v="1"/>
    <s v="jazz"/>
    <n v="1329717600"/>
    <n v="1330581600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x v="611"/>
    <d v="2011-07-23T05:00:00"/>
    <b v="0"/>
    <b v="1"/>
    <s v="film &amp; video/documentary"/>
    <x v="4"/>
    <s v="documentary"/>
    <n v="1310187600"/>
    <n v="1311397200"/>
  </r>
  <r>
    <n v="666"/>
    <s v="York, Barr and Grant"/>
    <s v="Cloned bottom-line success"/>
    <n v="3100"/>
    <n v="1985"/>
    <n v="64.032258064516128"/>
    <x v="3"/>
    <n v="25"/>
    <n v="79.400000000000006"/>
    <s v="US"/>
    <s v="USD"/>
    <x v="612"/>
    <d v="2013-09-05T05:00:00"/>
    <b v="0"/>
    <b v="1"/>
    <s v="theater/plays"/>
    <x v="3"/>
    <s v="plays"/>
    <n v="1377838800"/>
    <n v="1378357200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x v="613"/>
    <d v="2014-09-19T05:00:00"/>
    <b v="0"/>
    <b v="0"/>
    <s v="journalism/audio"/>
    <x v="8"/>
    <s v="audio"/>
    <n v="1410325200"/>
    <n v="1411102800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x v="614"/>
    <d v="2012-08-13T05:00:00"/>
    <b v="0"/>
    <b v="0"/>
    <s v="theater/plays"/>
    <x v="3"/>
    <s v="plays"/>
    <n v="1343797200"/>
    <n v="1344834000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x v="615"/>
    <d v="2017-07-05T05:00:00"/>
    <b v="0"/>
    <b v="0"/>
    <s v="theater/plays"/>
    <x v="3"/>
    <s v="plays"/>
    <n v="1498453200"/>
    <n v="1499230800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x v="90"/>
    <d v="2016-03-08T06:00:00"/>
    <b v="0"/>
    <b v="0"/>
    <s v="music/indie rock"/>
    <x v="1"/>
    <s v="indie rock"/>
    <n v="1456380000"/>
    <n v="1457416800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x v="616"/>
    <d v="2010-08-04T05:00:00"/>
    <b v="0"/>
    <b v="1"/>
    <s v="theater/plays"/>
    <x v="3"/>
    <s v="plays"/>
    <n v="1280552400"/>
    <n v="1280898000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x v="617"/>
    <d v="2018-03-31T05:00:00"/>
    <b v="0"/>
    <b v="0"/>
    <s v="theater/plays"/>
    <x v="3"/>
    <s v="plays"/>
    <n v="1521608400"/>
    <n v="1522472400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x v="618"/>
    <d v="2016-05-06T05:00:00"/>
    <b v="0"/>
    <b v="0"/>
    <s v="music/indie rock"/>
    <x v="1"/>
    <s v="indie rock"/>
    <n v="1460696400"/>
    <n v="1462510800"/>
  </r>
  <r>
    <n v="674"/>
    <s v="Sanchez Ltd"/>
    <s v="Up-sized 24hour instruction set"/>
    <n v="170700"/>
    <n v="57250"/>
    <n v="33.53837141183363"/>
    <x v="3"/>
    <n v="1218"/>
    <n v="47.003284072249592"/>
    <s v="US"/>
    <s v="USD"/>
    <x v="619"/>
    <d v="2011-10-05T05:00:00"/>
    <b v="0"/>
    <b v="0"/>
    <s v="photography/photography books"/>
    <x v="7"/>
    <s v="photography books"/>
    <n v="1313730000"/>
    <n v="1317790800"/>
  </r>
  <r>
    <n v="675"/>
    <s v="Giles-Smith"/>
    <s v="Right-sized web-enabled intranet"/>
    <n v="9700"/>
    <n v="11929"/>
    <n v="122.97938144329896"/>
    <x v="1"/>
    <n v="331"/>
    <n v="36.0392749244713"/>
    <s v="US"/>
    <s v="USD"/>
    <x v="620"/>
    <d v="2019-09-18T05:00:00"/>
    <b v="0"/>
    <b v="0"/>
    <s v="journalism/audio"/>
    <x v="8"/>
    <s v="audio"/>
    <n v="1568178000"/>
    <n v="1568782800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x v="621"/>
    <d v="2012-10-05T05:00:00"/>
    <b v="0"/>
    <b v="0"/>
    <s v="photography/photography books"/>
    <x v="7"/>
    <s v="photography books"/>
    <n v="1348635600"/>
    <n v="1349413200"/>
  </r>
  <r>
    <n v="677"/>
    <s v="Murphy-Fox"/>
    <s v="Organic system-worthy orchestration"/>
    <n v="5300"/>
    <n v="4432"/>
    <n v="83.622641509433961"/>
    <x v="0"/>
    <n v="111"/>
    <n v="39.927927927927925"/>
    <s v="US"/>
    <s v="USD"/>
    <x v="622"/>
    <d v="2016-08-29T05:00:00"/>
    <b v="0"/>
    <b v="0"/>
    <s v="publishing/fiction"/>
    <x v="5"/>
    <s v="fiction"/>
    <n v="1468126800"/>
    <n v="1472446800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x v="35"/>
    <d v="2019-01-21T06:00:00"/>
    <b v="0"/>
    <b v="0"/>
    <s v="film &amp; video/drama"/>
    <x v="4"/>
    <s v="drama"/>
    <n v="1547877600"/>
    <n v="1548050400"/>
  </r>
  <r>
    <n v="679"/>
    <s v="Davis Ltd"/>
    <s v="Synchronized motivating solution"/>
    <n v="1400"/>
    <n v="14511"/>
    <n v="1036.5"/>
    <x v="1"/>
    <n v="363"/>
    <n v="39.97520661157025"/>
    <s v="US"/>
    <s v="USD"/>
    <x v="623"/>
    <d v="2019-10-23T05:00:00"/>
    <b v="0"/>
    <b v="1"/>
    <s v="food/food trucks"/>
    <x v="0"/>
    <s v="food trucks"/>
    <n v="1571374800"/>
    <n v="1571806800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x v="624"/>
    <d v="2019-12-16T06:00:00"/>
    <b v="0"/>
    <b v="1"/>
    <s v="games/mobile games"/>
    <x v="6"/>
    <s v="mobile games"/>
    <n v="1576303200"/>
    <n v="1576476000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x v="625"/>
    <d v="2011-12-27T06:00:00"/>
    <b v="0"/>
    <b v="0"/>
    <s v="theater/plays"/>
    <x v="3"/>
    <s v="plays"/>
    <n v="1324447200"/>
    <n v="1324965600"/>
  </r>
  <r>
    <n v="682"/>
    <s v="Nguyen and Sons"/>
    <s v="Compatible 5thgeneration concept"/>
    <n v="5400"/>
    <n v="8109"/>
    <n v="150.16666666666666"/>
    <x v="1"/>
    <n v="103"/>
    <n v="78.728155339805824"/>
    <s v="US"/>
    <s v="USD"/>
    <x v="626"/>
    <d v="2013-12-20T06:00:00"/>
    <b v="0"/>
    <b v="0"/>
    <s v="theater/plays"/>
    <x v="3"/>
    <s v="plays"/>
    <n v="1386741600"/>
    <n v="1387519200"/>
  </r>
  <r>
    <n v="683"/>
    <s v="Jones PLC"/>
    <s v="Virtual systemic intranet"/>
    <n v="2300"/>
    <n v="8244"/>
    <n v="358.43478260869563"/>
    <x v="1"/>
    <n v="147"/>
    <n v="56.081632653061227"/>
    <s v="US"/>
    <s v="USD"/>
    <x v="627"/>
    <d v="2018-09-18T05:00:00"/>
    <b v="0"/>
    <b v="0"/>
    <s v="theater/plays"/>
    <x v="3"/>
    <s v="plays"/>
    <n v="1537074000"/>
    <n v="1537246800"/>
  </r>
  <r>
    <n v="684"/>
    <s v="Gilmore LLC"/>
    <s v="Optimized systemic algorithm"/>
    <n v="1400"/>
    <n v="7600"/>
    <n v="542.85714285714289"/>
    <x v="1"/>
    <n v="110"/>
    <n v="69.090909090909093"/>
    <s v="CA"/>
    <s v="CAD"/>
    <x v="628"/>
    <d v="2010-07-19T05:00:00"/>
    <b v="0"/>
    <b v="0"/>
    <s v="publishing/nonfiction"/>
    <x v="5"/>
    <s v="nonfiction"/>
    <n v="1277787600"/>
    <n v="1279515600"/>
  </r>
  <r>
    <n v="685"/>
    <s v="Lee-Cobb"/>
    <s v="Customizable homogeneous firmware"/>
    <n v="140000"/>
    <n v="94501"/>
    <n v="67.500714285714281"/>
    <x v="0"/>
    <n v="926"/>
    <n v="102.05291576673866"/>
    <s v="CA"/>
    <s v="CAD"/>
    <x v="629"/>
    <d v="2015-09-16T05:00:00"/>
    <b v="0"/>
    <b v="0"/>
    <s v="theater/plays"/>
    <x v="3"/>
    <s v="plays"/>
    <n v="1440306000"/>
    <n v="1442379600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x v="630"/>
    <d v="2018-04-07T05:00:00"/>
    <b v="0"/>
    <b v="0"/>
    <s v="technology/wearables"/>
    <x v="2"/>
    <s v="wearables"/>
    <n v="1522126800"/>
    <n v="1523077200"/>
  </r>
  <r>
    <n v="687"/>
    <s v="Martin, Gates and Holt"/>
    <s v="Distributed holistic neural-net"/>
    <n v="1500"/>
    <n v="13980"/>
    <n v="932"/>
    <x v="1"/>
    <n v="269"/>
    <n v="51.970260223048328"/>
    <s v="US"/>
    <s v="USD"/>
    <x v="631"/>
    <d v="2017-03-15T05:00:00"/>
    <b v="0"/>
    <b v="0"/>
    <s v="theater/plays"/>
    <x v="3"/>
    <s v="plays"/>
    <n v="1489298400"/>
    <n v="1489554000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x v="632"/>
    <d v="2019-01-26T06:00:00"/>
    <b v="0"/>
    <b v="1"/>
    <s v="film &amp; video/television"/>
    <x v="4"/>
    <s v="television"/>
    <n v="1547100000"/>
    <n v="1548482400"/>
  </r>
  <r>
    <n v="689"/>
    <s v="Nguyen Inc"/>
    <s v="Seamless directional capacity"/>
    <n v="7300"/>
    <n v="7348"/>
    <n v="100.65753424657535"/>
    <x v="1"/>
    <n v="69"/>
    <n v="106.49275362318841"/>
    <s v="US"/>
    <s v="USD"/>
    <x v="633"/>
    <d v="2013-11-10T06:00:00"/>
    <b v="0"/>
    <b v="0"/>
    <s v="technology/web"/>
    <x v="2"/>
    <s v="web"/>
    <n v="1383022800"/>
    <n v="1384063200"/>
  </r>
  <r>
    <n v="690"/>
    <s v="Walsh-Watts"/>
    <s v="Polarized actuating implementation"/>
    <n v="3600"/>
    <n v="8158"/>
    <n v="226.61111111111109"/>
    <x v="1"/>
    <n v="190"/>
    <n v="42.93684210526316"/>
    <s v="US"/>
    <s v="USD"/>
    <x v="634"/>
    <d v="2011-12-03T06:00:00"/>
    <b v="0"/>
    <b v="1"/>
    <s v="film &amp; video/documentary"/>
    <x v="4"/>
    <s v="documentary"/>
    <n v="1322373600"/>
    <n v="1322892000"/>
  </r>
  <r>
    <n v="691"/>
    <s v="Ray, Li and Li"/>
    <s v="Front-line disintermediate hub"/>
    <n v="5000"/>
    <n v="7119"/>
    <n v="142.38"/>
    <x v="1"/>
    <n v="237"/>
    <n v="30.037974683544302"/>
    <s v="US"/>
    <s v="USD"/>
    <x v="635"/>
    <d v="2012-10-20T05:00:00"/>
    <b v="1"/>
    <b v="1"/>
    <s v="film &amp; video/documentary"/>
    <x v="4"/>
    <s v="documentary"/>
    <n v="1349240400"/>
    <n v="1350709200"/>
  </r>
  <r>
    <n v="692"/>
    <s v="Murray Ltd"/>
    <s v="Decentralized 4thgeneration challenge"/>
    <n v="6000"/>
    <n v="5438"/>
    <n v="90.633333333333326"/>
    <x v="0"/>
    <n v="77"/>
    <n v="70.623376623376629"/>
    <s v="GB"/>
    <s v="GBP"/>
    <x v="636"/>
    <d v="2019-07-27T05:00:00"/>
    <b v="0"/>
    <b v="0"/>
    <s v="music/rock"/>
    <x v="1"/>
    <s v="rock"/>
    <n v="1562648400"/>
    <n v="1564203600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x v="637"/>
    <d v="2017-11-03T05:00:00"/>
    <b v="0"/>
    <b v="0"/>
    <s v="theater/plays"/>
    <x v="3"/>
    <s v="plays"/>
    <n v="1508216400"/>
    <n v="1509685200"/>
  </r>
  <r>
    <n v="694"/>
    <s v="Mora-Bradley"/>
    <s v="Programmable tangible ability"/>
    <n v="9100"/>
    <n v="7656"/>
    <n v="84.131868131868131"/>
    <x v="0"/>
    <n v="79"/>
    <n v="96.911392405063296"/>
    <s v="US"/>
    <s v="USD"/>
    <x v="638"/>
    <d v="2018-01-03T06:00:00"/>
    <b v="0"/>
    <b v="0"/>
    <s v="theater/plays"/>
    <x v="3"/>
    <s v="plays"/>
    <n v="1511762400"/>
    <n v="1514959200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x v="639"/>
    <d v="2015-11-30T06:00:00"/>
    <b v="1"/>
    <b v="0"/>
    <s v="music/rock"/>
    <x v="1"/>
    <s v="rock"/>
    <n v="1447480800"/>
    <n v="1448863200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x v="640"/>
    <d v="2015-04-21T05:00:00"/>
    <b v="0"/>
    <b v="1"/>
    <s v="theater/plays"/>
    <x v="3"/>
    <s v="plays"/>
    <n v="1429506000"/>
    <n v="1429592400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x v="641"/>
    <d v="2018-04-02T05:00:00"/>
    <b v="0"/>
    <b v="0"/>
    <s v="music/electric music"/>
    <x v="1"/>
    <s v="electric music"/>
    <n v="1522472400"/>
    <n v="1522645200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x v="642"/>
    <d v="2011-12-08T06:00:00"/>
    <b v="0"/>
    <b v="0"/>
    <s v="technology/wearables"/>
    <x v="2"/>
    <s v="wearables"/>
    <n v="1322114400"/>
    <n v="1323324000"/>
  </r>
  <r>
    <n v="699"/>
    <s v="King Inc"/>
    <s v="Ergonomic dedicated focus group"/>
    <n v="7400"/>
    <n v="6245"/>
    <n v="84.391891891891888"/>
    <x v="0"/>
    <n v="56"/>
    <n v="111.51785714285714"/>
    <s v="US"/>
    <s v="USD"/>
    <x v="230"/>
    <d v="2019-06-26T05:00:00"/>
    <b v="0"/>
    <b v="0"/>
    <s v="film &amp; video/drama"/>
    <x v="4"/>
    <s v="drama"/>
    <n v="1561438800"/>
    <n v="1561525200"/>
  </r>
  <r>
    <n v="700"/>
    <s v="Cole, Petty and Cameron"/>
    <s v="Realigned zero administration paradigm"/>
    <n v="100"/>
    <n v="3"/>
    <n v="3"/>
    <x v="0"/>
    <n v="1"/>
    <n v="3"/>
    <s v="US"/>
    <s v="USD"/>
    <x v="67"/>
    <d v="2010-02-09T06:00:00"/>
    <b v="0"/>
    <b v="0"/>
    <s v="technology/wearables"/>
    <x v="2"/>
    <s v="wearables"/>
    <n v="1264399200"/>
    <n v="1265695200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x v="643"/>
    <d v="2011-04-03T05:00:00"/>
    <b v="1"/>
    <b v="0"/>
    <s v="theater/plays"/>
    <x v="3"/>
    <s v="plays"/>
    <n v="1301202000"/>
    <n v="1301806800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x v="644"/>
    <d v="2013-07-27T05:00:00"/>
    <b v="0"/>
    <b v="0"/>
    <s v="technology/wearables"/>
    <x v="2"/>
    <s v="wearables"/>
    <n v="1374469200"/>
    <n v="1374901200"/>
  </r>
  <r>
    <n v="703"/>
    <s v="Perez Group"/>
    <s v="Cross-platform tertiary hub"/>
    <n v="63400"/>
    <n v="197728"/>
    <n v="311.87381703470032"/>
    <x v="1"/>
    <n v="2038"/>
    <n v="97.020608439646708"/>
    <s v="US"/>
    <s v="USD"/>
    <x v="645"/>
    <d v="2012-05-08T05:00:00"/>
    <b v="1"/>
    <b v="1"/>
    <s v="publishing/translations"/>
    <x v="5"/>
    <s v="translations"/>
    <n v="1334984400"/>
    <n v="1336453200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x v="646"/>
    <d v="2016-07-19T05:00:00"/>
    <b v="0"/>
    <b v="0"/>
    <s v="film &amp; video/animation"/>
    <x v="4"/>
    <s v="animation"/>
    <n v="1467608400"/>
    <n v="1468904400"/>
  </r>
  <r>
    <n v="705"/>
    <s v="Ford LLC"/>
    <s v="Centralized tangible success"/>
    <n v="169700"/>
    <n v="168048"/>
    <n v="99.026517383618156"/>
    <x v="0"/>
    <n v="2025"/>
    <n v="82.986666666666665"/>
    <s v="GB"/>
    <s v="GBP"/>
    <x v="626"/>
    <d v="2013-12-15T06:00:00"/>
    <b v="0"/>
    <b v="0"/>
    <s v="publishing/nonfiction"/>
    <x v="5"/>
    <s v="nonfiction"/>
    <n v="1386741600"/>
    <n v="1387087200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x v="647"/>
    <d v="2019-01-14T06:00:00"/>
    <b v="0"/>
    <b v="1"/>
    <s v="technology/web"/>
    <x v="2"/>
    <s v="web"/>
    <n v="1546754400"/>
    <n v="1547445600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x v="159"/>
    <d v="2019-01-13T06:00:00"/>
    <b v="0"/>
    <b v="0"/>
    <s v="film &amp; video/drama"/>
    <x v="4"/>
    <s v="drama"/>
    <n v="1544248800"/>
    <n v="1547359200"/>
  </r>
  <r>
    <n v="708"/>
    <s v="Ortega LLC"/>
    <s v="Secured bifurcated intranet"/>
    <n v="1700"/>
    <n v="12020"/>
    <n v="707.05882352941171"/>
    <x v="1"/>
    <n v="137"/>
    <n v="87.737226277372258"/>
    <s v="CH"/>
    <s v="CHF"/>
    <x v="648"/>
    <d v="2017-06-01T05:00:00"/>
    <b v="0"/>
    <b v="0"/>
    <s v="theater/plays"/>
    <x v="3"/>
    <s v="plays"/>
    <n v="1495429200"/>
    <n v="1496293200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x v="267"/>
    <d v="2012-04-26T05:00:00"/>
    <b v="0"/>
    <b v="0"/>
    <s v="theater/plays"/>
    <x v="3"/>
    <s v="plays"/>
    <n v="1334811600"/>
    <n v="1335416400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x v="649"/>
    <d v="2018-07-21T05:00:00"/>
    <b v="0"/>
    <b v="1"/>
    <s v="theater/plays"/>
    <x v="3"/>
    <s v="plays"/>
    <n v="1531544400"/>
    <n v="1532149200"/>
  </r>
  <r>
    <n v="711"/>
    <s v="Anderson LLC"/>
    <s v="Customizable full-range artificial intelligence"/>
    <n v="6200"/>
    <n v="1260"/>
    <n v="20.322580645161288"/>
    <x v="0"/>
    <n v="14"/>
    <n v="90"/>
    <s v="IT"/>
    <s v="EUR"/>
    <x v="248"/>
    <d v="2016-01-26T06:00:00"/>
    <b v="1"/>
    <b v="1"/>
    <s v="theater/plays"/>
    <x v="3"/>
    <s v="plays"/>
    <n v="1453615200"/>
    <n v="1453788000"/>
  </r>
  <r>
    <n v="712"/>
    <s v="Garza-Bryant"/>
    <s v="Programmable leadingedge contingency"/>
    <n v="800"/>
    <n v="14725"/>
    <n v="1840.625"/>
    <x v="1"/>
    <n v="202"/>
    <n v="72.896039603960389"/>
    <s v="US"/>
    <s v="USD"/>
    <x v="571"/>
    <d v="2016-08-18T05:00:00"/>
    <b v="0"/>
    <b v="0"/>
    <s v="theater/plays"/>
    <x v="3"/>
    <s v="plays"/>
    <n v="1467954000"/>
    <n v="1471496400"/>
  </r>
  <r>
    <n v="713"/>
    <s v="Mays LLC"/>
    <s v="Multi-layered global groupware"/>
    <n v="6900"/>
    <n v="11174"/>
    <n v="161.94202898550725"/>
    <x v="1"/>
    <n v="103"/>
    <n v="108.48543689320388"/>
    <s v="US"/>
    <s v="USD"/>
    <x v="650"/>
    <d v="2016-09-03T05:00:00"/>
    <b v="0"/>
    <b v="0"/>
    <s v="publishing/radio &amp; podcasts"/>
    <x v="5"/>
    <s v="radio &amp; podcasts"/>
    <n v="1471842000"/>
    <n v="1472878800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x v="1"/>
    <d v="2014-08-20T05:00:00"/>
    <b v="0"/>
    <b v="0"/>
    <s v="music/rock"/>
    <x v="1"/>
    <s v="rock"/>
    <n v="1408424400"/>
    <n v="1408510800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x v="651"/>
    <d v="2010-08-12T05:00:00"/>
    <b v="0"/>
    <b v="0"/>
    <s v="games/mobile games"/>
    <x v="6"/>
    <s v="mobile games"/>
    <n v="1281157200"/>
    <n v="1281589200"/>
  </r>
  <r>
    <n v="716"/>
    <s v="Tapia, Kramer and Hicks"/>
    <s v="Advanced modular moderator"/>
    <n v="2000"/>
    <n v="10353"/>
    <n v="517.65"/>
    <x v="1"/>
    <n v="157"/>
    <n v="65.942675159235662"/>
    <s v="US"/>
    <s v="USD"/>
    <x v="652"/>
    <d v="2013-08-07T05:00:00"/>
    <b v="0"/>
    <b v="1"/>
    <s v="theater/plays"/>
    <x v="3"/>
    <s v="plays"/>
    <n v="1373432400"/>
    <n v="1375851600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x v="653"/>
    <d v="2011-09-12T05:00:00"/>
    <b v="0"/>
    <b v="0"/>
    <s v="film &amp; video/documentary"/>
    <x v="4"/>
    <s v="documentary"/>
    <n v="1313989200"/>
    <n v="1315803600"/>
  </r>
  <r>
    <n v="718"/>
    <s v="Reyes PLC"/>
    <s v="Expanded optimal pricing structure"/>
    <n v="8300"/>
    <n v="8317"/>
    <n v="100.20481927710843"/>
    <x v="1"/>
    <n v="297"/>
    <n v="28.003367003367003"/>
    <s v="US"/>
    <s v="USD"/>
    <x v="654"/>
    <d v="2013-07-13T05:00:00"/>
    <b v="0"/>
    <b v="0"/>
    <s v="technology/wearables"/>
    <x v="2"/>
    <s v="wearables"/>
    <n v="1371445200"/>
    <n v="1373691600"/>
  </r>
  <r>
    <n v="719"/>
    <s v="Pace, Simpson and Watkins"/>
    <s v="Down-sized uniform ability"/>
    <n v="6900"/>
    <n v="10557"/>
    <n v="153"/>
    <x v="1"/>
    <n v="123"/>
    <n v="85.829268292682926"/>
    <s v="US"/>
    <s v="USD"/>
    <x v="655"/>
    <d v="2012-06-09T05:00:00"/>
    <b v="0"/>
    <b v="0"/>
    <s v="publishing/fiction"/>
    <x v="5"/>
    <s v="fiction"/>
    <n v="1338267600"/>
    <n v="1339218000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x v="656"/>
    <d v="2018-03-07T06:00:00"/>
    <b v="0"/>
    <b v="1"/>
    <s v="theater/plays"/>
    <x v="3"/>
    <s v="plays"/>
    <n v="1519192800"/>
    <n v="1520402400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x v="657"/>
    <d v="2018-04-10T05:00:00"/>
    <b v="0"/>
    <b v="0"/>
    <s v="music/rock"/>
    <x v="1"/>
    <s v="rock"/>
    <n v="1522818000"/>
    <n v="1523336400"/>
  </r>
  <r>
    <n v="722"/>
    <s v="Thomas-Simmons"/>
    <s v="Proactive 24hour frame"/>
    <n v="48500"/>
    <n v="75906"/>
    <n v="156.50721649484535"/>
    <x v="1"/>
    <n v="3036"/>
    <n v="25.00197628458498"/>
    <s v="US"/>
    <s v="USD"/>
    <x v="265"/>
    <d v="2017-12-03T06:00:00"/>
    <b v="0"/>
    <b v="0"/>
    <s v="film &amp; video/documentary"/>
    <x v="4"/>
    <s v="documentary"/>
    <n v="1509948000"/>
    <n v="1512280800"/>
  </r>
  <r>
    <n v="723"/>
    <s v="Beck-Knight"/>
    <s v="Exclusive fresh-thinking model"/>
    <n v="4900"/>
    <n v="13250"/>
    <n v="270.40816326530609"/>
    <x v="1"/>
    <n v="144"/>
    <n v="92.013888888888886"/>
    <s v="AU"/>
    <s v="AUD"/>
    <x v="658"/>
    <d v="2016-03-23T05:00:00"/>
    <b v="0"/>
    <b v="0"/>
    <s v="theater/plays"/>
    <x v="3"/>
    <s v="plays"/>
    <n v="1456898400"/>
    <n v="1458709200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x v="659"/>
    <d v="2014-10-24T05:00:00"/>
    <b v="0"/>
    <b v="1"/>
    <s v="theater/plays"/>
    <x v="3"/>
    <s v="plays"/>
    <n v="1413954000"/>
    <n v="1414126800"/>
  </r>
  <r>
    <n v="725"/>
    <s v="Dawson-Tyler"/>
    <s v="Optional 6thgeneration access"/>
    <n v="193200"/>
    <n v="97369"/>
    <n v="50.398033126293996"/>
    <x v="0"/>
    <n v="1596"/>
    <n v="61.008145363408524"/>
    <s v="US"/>
    <s v="USD"/>
    <x v="660"/>
    <d v="2014-11-17T06:00:00"/>
    <b v="0"/>
    <b v="0"/>
    <s v="games/mobile games"/>
    <x v="6"/>
    <s v="mobile games"/>
    <n v="1416031200"/>
    <n v="1416204000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x v="661"/>
    <d v="2010-10-31T05:00:00"/>
    <b v="0"/>
    <b v="1"/>
    <s v="theater/plays"/>
    <x v="3"/>
    <s v="plays"/>
    <n v="1287982800"/>
    <n v="1288501200"/>
  </r>
  <r>
    <n v="727"/>
    <s v="Quinn, Cruz and Schmidt"/>
    <s v="Enterprise-wide multimedia software"/>
    <n v="8900"/>
    <n v="14685"/>
    <n v="165"/>
    <x v="1"/>
    <n v="181"/>
    <n v="81.132596685082873"/>
    <s v="US"/>
    <s v="USD"/>
    <x v="4"/>
    <d v="2019-03-19T05:00:00"/>
    <b v="0"/>
    <b v="0"/>
    <s v="technology/web"/>
    <x v="2"/>
    <s v="web"/>
    <n v="1547964000"/>
    <n v="1552971600"/>
  </r>
  <r>
    <n v="728"/>
    <s v="Stewart Inc"/>
    <s v="Versatile mission-critical knowledgebase"/>
    <n v="4200"/>
    <n v="735"/>
    <n v="17.5"/>
    <x v="0"/>
    <n v="10"/>
    <n v="73.5"/>
    <s v="US"/>
    <s v="USD"/>
    <x v="662"/>
    <d v="2016-06-05T05:00:00"/>
    <b v="0"/>
    <b v="0"/>
    <s v="theater/plays"/>
    <x v="3"/>
    <s v="plays"/>
    <n v="1464152400"/>
    <n v="1465102800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x v="663"/>
    <d v="2013-02-06T06:00:00"/>
    <b v="0"/>
    <b v="0"/>
    <s v="film &amp; video/drama"/>
    <x v="4"/>
    <s v="drama"/>
    <n v="1359957600"/>
    <n v="1360130400"/>
  </r>
  <r>
    <n v="730"/>
    <s v="Carson PLC"/>
    <s v="Visionary system-worthy attitude"/>
    <n v="28800"/>
    <n v="118847"/>
    <n v="412.6631944444444"/>
    <x v="1"/>
    <n v="1071"/>
    <n v="110.96825396825396"/>
    <s v="CA"/>
    <s v="CAD"/>
    <x v="664"/>
    <d v="2015-05-29T05:00:00"/>
    <b v="0"/>
    <b v="0"/>
    <s v="technology/wearables"/>
    <x v="2"/>
    <s v="wearables"/>
    <n v="1432357200"/>
    <n v="1432875600"/>
  </r>
  <r>
    <n v="731"/>
    <s v="Cruz, Hall and Mason"/>
    <s v="Synergized content-based hierarchy"/>
    <n v="8000"/>
    <n v="7220"/>
    <n v="90.25"/>
    <x v="3"/>
    <n v="219"/>
    <n v="32.968036529680369"/>
    <s v="US"/>
    <s v="USD"/>
    <x v="665"/>
    <d v="2017-07-24T05:00:00"/>
    <b v="0"/>
    <b v="0"/>
    <s v="technology/web"/>
    <x v="2"/>
    <s v="web"/>
    <n v="1500786000"/>
    <n v="1500872400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x v="666"/>
    <d v="2017-04-14T05:00:00"/>
    <b v="0"/>
    <b v="1"/>
    <s v="music/rock"/>
    <x v="1"/>
    <s v="rock"/>
    <n v="1490158800"/>
    <n v="1492146000"/>
  </r>
  <r>
    <n v="733"/>
    <s v="Marquez-Kerr"/>
    <s v="Automated hybrid orchestration"/>
    <n v="15800"/>
    <n v="83267"/>
    <n v="527.00632911392404"/>
    <x v="1"/>
    <n v="980"/>
    <n v="84.96632653061225"/>
    <s v="US"/>
    <s v="USD"/>
    <x v="43"/>
    <d v="2014-08-06T05:00:00"/>
    <b v="0"/>
    <b v="0"/>
    <s v="music/metal"/>
    <x v="1"/>
    <s v="metal"/>
    <n v="1406178000"/>
    <n v="1407301200"/>
  </r>
  <r>
    <n v="734"/>
    <s v="Stone PLC"/>
    <s v="Exclusive 5thgeneration leverage"/>
    <n v="4200"/>
    <n v="13404"/>
    <n v="319.14285714285711"/>
    <x v="1"/>
    <n v="536"/>
    <n v="25.007462686567163"/>
    <s v="US"/>
    <s v="USD"/>
    <x v="667"/>
    <d v="2017-02-09T06:00:00"/>
    <b v="0"/>
    <b v="1"/>
    <s v="theater/plays"/>
    <x v="3"/>
    <s v="plays"/>
    <n v="1485583200"/>
    <n v="1486620000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x v="668"/>
    <d v="2016-04-06T05:00:00"/>
    <b v="0"/>
    <b v="0"/>
    <s v="photography/photography books"/>
    <x v="7"/>
    <s v="photography books"/>
    <n v="1459314000"/>
    <n v="1459918800"/>
  </r>
  <r>
    <n v="736"/>
    <s v="Silva-Hawkins"/>
    <s v="Proactive heuristic orchestration"/>
    <n v="7700"/>
    <n v="2533"/>
    <n v="32.896103896103895"/>
    <x v="3"/>
    <n v="29"/>
    <n v="87.34482758620689"/>
    <s v="US"/>
    <s v="USD"/>
    <x v="669"/>
    <d v="2015-02-24T06:00:00"/>
    <b v="0"/>
    <b v="0"/>
    <s v="publishing/nonfiction"/>
    <x v="5"/>
    <s v="nonfiction"/>
    <n v="1424412000"/>
    <n v="1424757600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x v="670"/>
    <d v="2016-11-23T06:00:00"/>
    <b v="0"/>
    <b v="0"/>
    <s v="music/indie rock"/>
    <x v="1"/>
    <s v="indie rock"/>
    <n v="1478844000"/>
    <n v="1479880800"/>
  </r>
  <r>
    <n v="738"/>
    <s v="Garcia Group"/>
    <s v="Extended zero administration software"/>
    <n v="74700"/>
    <n v="1557"/>
    <n v="2.0843373493975905"/>
    <x v="0"/>
    <n v="15"/>
    <n v="103.8"/>
    <s v="US"/>
    <s v="USD"/>
    <x v="671"/>
    <d v="2014-12-08T06:00:00"/>
    <b v="0"/>
    <b v="1"/>
    <s v="theater/plays"/>
    <x v="3"/>
    <s v="plays"/>
    <n v="1416117600"/>
    <n v="1418018400"/>
  </r>
  <r>
    <n v="739"/>
    <s v="Meyer-Avila"/>
    <s v="Multi-tiered discrete support"/>
    <n v="10000"/>
    <n v="6100"/>
    <n v="61"/>
    <x v="0"/>
    <n v="191"/>
    <n v="31.937172774869111"/>
    <s v="US"/>
    <s v="USD"/>
    <x v="672"/>
    <d v="2012-06-30T05:00:00"/>
    <b v="0"/>
    <b v="0"/>
    <s v="music/indie rock"/>
    <x v="1"/>
    <s v="indie rock"/>
    <n v="1340946000"/>
    <n v="1341032400"/>
  </r>
  <r>
    <n v="740"/>
    <s v="Nelson, Smith and Graham"/>
    <s v="Phased system-worthy conglomeration"/>
    <n v="5300"/>
    <n v="1592"/>
    <n v="30.037735849056602"/>
    <x v="0"/>
    <n v="16"/>
    <n v="99.5"/>
    <s v="US"/>
    <s v="USD"/>
    <x v="673"/>
    <d v="2017-02-06T06:00:00"/>
    <b v="0"/>
    <b v="0"/>
    <s v="theater/plays"/>
    <x v="3"/>
    <s v="plays"/>
    <n v="1486101600"/>
    <n v="1486360800"/>
  </r>
  <r>
    <n v="741"/>
    <s v="Garcia Ltd"/>
    <s v="Balanced mobile alliance"/>
    <n v="1200"/>
    <n v="14150"/>
    <n v="1179.1666666666665"/>
    <x v="1"/>
    <n v="130"/>
    <n v="108.84615384615384"/>
    <s v="US"/>
    <s v="USD"/>
    <x v="674"/>
    <d v="2010-05-24T05:00:00"/>
    <b v="0"/>
    <b v="0"/>
    <s v="theater/plays"/>
    <x v="3"/>
    <s v="plays"/>
    <n v="1274590800"/>
    <n v="1274677200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x v="675"/>
    <d v="2010-03-02T06:00:00"/>
    <b v="0"/>
    <b v="0"/>
    <s v="music/electric music"/>
    <x v="1"/>
    <s v="electric music"/>
    <n v="1263880800"/>
    <n v="1267509600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x v="676"/>
    <d v="2015-10-27T05:00:00"/>
    <b v="0"/>
    <b v="1"/>
    <s v="theater/plays"/>
    <x v="3"/>
    <s v="plays"/>
    <n v="1445403600"/>
    <n v="1445922000"/>
  </r>
  <r>
    <n v="744"/>
    <s v="Fitzgerald Group"/>
    <s v="Intuitive exuding initiative"/>
    <n v="2000"/>
    <n v="14240"/>
    <n v="712"/>
    <x v="1"/>
    <n v="140"/>
    <n v="101.71428571428571"/>
    <s v="US"/>
    <s v="USD"/>
    <x v="342"/>
    <d v="2018-08-12T05:00:00"/>
    <b v="0"/>
    <b v="1"/>
    <s v="theater/plays"/>
    <x v="3"/>
    <s v="plays"/>
    <n v="1533877200"/>
    <n v="1534050000"/>
  </r>
  <r>
    <n v="745"/>
    <s v="Hill, Mccann and Moore"/>
    <s v="Streamlined needs-based knowledge user"/>
    <n v="6900"/>
    <n v="2091"/>
    <n v="30.304347826086957"/>
    <x v="0"/>
    <n v="34"/>
    <n v="61.5"/>
    <s v="US"/>
    <s v="USD"/>
    <x v="677"/>
    <d v="2010-06-26T05:00:00"/>
    <b v="0"/>
    <b v="0"/>
    <s v="technology/wearables"/>
    <x v="2"/>
    <s v="wearables"/>
    <n v="1275195600"/>
    <n v="1277528400"/>
  </r>
  <r>
    <n v="746"/>
    <s v="Edwards LLC"/>
    <s v="Automated system-worthy structure"/>
    <n v="55800"/>
    <n v="118580"/>
    <n v="212.50896057347671"/>
    <x v="1"/>
    <n v="3388"/>
    <n v="35"/>
    <s v="US"/>
    <s v="USD"/>
    <x v="678"/>
    <d v="2011-10-14T05:00:00"/>
    <b v="0"/>
    <b v="0"/>
    <s v="technology/web"/>
    <x v="2"/>
    <s v="web"/>
    <n v="1318136400"/>
    <n v="1318568400"/>
  </r>
  <r>
    <n v="747"/>
    <s v="Greer and Sons"/>
    <s v="Secured clear-thinking intranet"/>
    <n v="4900"/>
    <n v="11214"/>
    <n v="228.85714285714286"/>
    <x v="1"/>
    <n v="280"/>
    <n v="40.049999999999997"/>
    <s v="US"/>
    <s v="USD"/>
    <x v="679"/>
    <d v="2010-09-13T05:00:00"/>
    <b v="0"/>
    <b v="0"/>
    <s v="theater/plays"/>
    <x v="3"/>
    <s v="plays"/>
    <n v="1283403600"/>
    <n v="1284354000"/>
  </r>
  <r>
    <n v="748"/>
    <s v="Martinez PLC"/>
    <s v="Cloned actuating architecture"/>
    <n v="194900"/>
    <n v="68137"/>
    <n v="34.959979476654695"/>
    <x v="3"/>
    <n v="614"/>
    <n v="110.97231270358306"/>
    <s v="US"/>
    <s v="USD"/>
    <x v="680"/>
    <d v="2010-03-26T05:00:00"/>
    <b v="0"/>
    <b v="1"/>
    <s v="film &amp; video/animation"/>
    <x v="4"/>
    <s v="animation"/>
    <n v="1267423200"/>
    <n v="1269579600"/>
  </r>
  <r>
    <n v="749"/>
    <s v="Hunter-Logan"/>
    <s v="Down-sized needs-based task-force"/>
    <n v="8600"/>
    <n v="13527"/>
    <n v="157.29069767441862"/>
    <x v="1"/>
    <n v="366"/>
    <n v="36.959016393442624"/>
    <s v="IT"/>
    <s v="EUR"/>
    <x v="681"/>
    <d v="2014-10-20T05:00:00"/>
    <b v="0"/>
    <b v="1"/>
    <s v="technology/wearables"/>
    <x v="2"/>
    <s v="wearables"/>
    <n v="1412744400"/>
    <n v="1413781200"/>
  </r>
  <r>
    <n v="750"/>
    <s v="Ramos and Sons"/>
    <s v="Extended responsive Internet solution"/>
    <n v="100"/>
    <n v="1"/>
    <n v="1"/>
    <x v="0"/>
    <n v="1"/>
    <n v="1"/>
    <s v="GB"/>
    <s v="GBP"/>
    <x v="682"/>
    <d v="2010-07-26T05:00:00"/>
    <b v="0"/>
    <b v="0"/>
    <s v="music/electric music"/>
    <x v="1"/>
    <s v="electric music"/>
    <n v="1277960400"/>
    <n v="1280120400"/>
  </r>
  <r>
    <n v="751"/>
    <s v="Lane-Barber"/>
    <s v="Universal value-added moderator"/>
    <n v="3600"/>
    <n v="8363"/>
    <n v="232.30555555555554"/>
    <x v="1"/>
    <n v="270"/>
    <n v="30.974074074074075"/>
    <s v="US"/>
    <s v="USD"/>
    <x v="683"/>
    <d v="2016-04-01T05:00:00"/>
    <b v="1"/>
    <b v="1"/>
    <s v="publishing/nonfiction"/>
    <x v="5"/>
    <s v="nonfiction"/>
    <n v="1458190800"/>
    <n v="1459486800"/>
  </r>
  <r>
    <n v="752"/>
    <s v="Lowery Group"/>
    <s v="Sharable motivating emulation"/>
    <n v="5800"/>
    <n v="5362"/>
    <n v="92.448275862068968"/>
    <x v="3"/>
    <n v="114"/>
    <n v="47.035087719298247"/>
    <s v="US"/>
    <s v="USD"/>
    <x v="684"/>
    <d v="2010-08-23T05:00:00"/>
    <b v="0"/>
    <b v="1"/>
    <s v="theater/plays"/>
    <x v="3"/>
    <s v="plays"/>
    <n v="1280984400"/>
    <n v="1282539600"/>
  </r>
  <r>
    <n v="753"/>
    <s v="Guerrero-Griffin"/>
    <s v="Networked web-enabled product"/>
    <n v="4700"/>
    <n v="12065"/>
    <n v="256.70212765957444"/>
    <x v="1"/>
    <n v="137"/>
    <n v="88.065693430656935"/>
    <s v="US"/>
    <s v="USD"/>
    <x v="674"/>
    <d v="2010-06-07T05:00:00"/>
    <b v="0"/>
    <b v="0"/>
    <s v="photography/photography books"/>
    <x v="7"/>
    <s v="photography books"/>
    <n v="1274590800"/>
    <n v="1275886800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x v="685"/>
    <d v="2012-12-20T06:00:00"/>
    <b v="0"/>
    <b v="0"/>
    <s v="theater/plays"/>
    <x v="3"/>
    <s v="plays"/>
    <n v="1351400400"/>
    <n v="1355983200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x v="605"/>
    <d v="2018-01-08T06:00:00"/>
    <b v="0"/>
    <b v="1"/>
    <s v="theater/plays"/>
    <x v="3"/>
    <s v="plays"/>
    <n v="1514354400"/>
    <n v="1515391200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x v="686"/>
    <d v="2015-01-26T06:00:00"/>
    <b v="0"/>
    <b v="0"/>
    <s v="theater/plays"/>
    <x v="3"/>
    <s v="plays"/>
    <n v="1421733600"/>
    <n v="1422252000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x v="687"/>
    <d v="2011-05-16T05:00:00"/>
    <b v="0"/>
    <b v="0"/>
    <s v="film &amp; video/drama"/>
    <x v="4"/>
    <s v="drama"/>
    <n v="1305176400"/>
    <n v="1305522000"/>
  </r>
  <r>
    <n v="758"/>
    <s v="Logan-Miranda"/>
    <s v="Proactive systemic firmware"/>
    <n v="29600"/>
    <n v="167005"/>
    <n v="564.20608108108115"/>
    <x v="1"/>
    <n v="1518"/>
    <n v="110.01646903820817"/>
    <s v="CA"/>
    <s v="CAD"/>
    <x v="688"/>
    <d v="2014-11-02T05:00:00"/>
    <b v="0"/>
    <b v="0"/>
    <s v="music/rock"/>
    <x v="1"/>
    <s v="rock"/>
    <n v="1414126800"/>
    <n v="1414904400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x v="689"/>
    <d v="2018-03-07T06:00:00"/>
    <b v="0"/>
    <b v="0"/>
    <s v="music/electric music"/>
    <x v="1"/>
    <s v="electric music"/>
    <n v="1517810400"/>
    <n v="1520402400"/>
  </r>
  <r>
    <n v="760"/>
    <s v="Smith-Kennedy"/>
    <s v="Virtual heuristic hub"/>
    <n v="48300"/>
    <n v="16592"/>
    <n v="34.351966873706004"/>
    <x v="0"/>
    <n v="210"/>
    <n v="79.009523809523813"/>
    <s v="IT"/>
    <s v="EUR"/>
    <x v="690"/>
    <d v="2019-08-30T05:00:00"/>
    <b v="0"/>
    <b v="1"/>
    <s v="games/video games"/>
    <x v="6"/>
    <s v="video games"/>
    <n v="1564635600"/>
    <n v="1567141200"/>
  </r>
  <r>
    <n v="761"/>
    <s v="Mitchell-Lee"/>
    <s v="Customizable leadingedge model"/>
    <n v="2200"/>
    <n v="14420"/>
    <n v="655.4545454545455"/>
    <x v="1"/>
    <n v="166"/>
    <n v="86.867469879518069"/>
    <s v="US"/>
    <s v="USD"/>
    <x v="691"/>
    <d v="2017-07-27T05:00:00"/>
    <b v="0"/>
    <b v="0"/>
    <s v="music/rock"/>
    <x v="1"/>
    <s v="rock"/>
    <n v="1500699600"/>
    <n v="1501131600"/>
  </r>
  <r>
    <n v="762"/>
    <s v="Davis Ltd"/>
    <s v="Upgradable uniform service-desk"/>
    <n v="3500"/>
    <n v="6204"/>
    <n v="177.25714285714284"/>
    <x v="1"/>
    <n v="100"/>
    <n v="62.04"/>
    <s v="AU"/>
    <s v="AUD"/>
    <x v="692"/>
    <d v="2012-12-09T06:00:00"/>
    <b v="0"/>
    <b v="0"/>
    <s v="music/jazz"/>
    <x v="1"/>
    <s v="jazz"/>
    <n v="1354082400"/>
    <n v="1355032800"/>
  </r>
  <r>
    <n v="763"/>
    <s v="Rowland PLC"/>
    <s v="Inverse client-driven product"/>
    <n v="5600"/>
    <n v="6338"/>
    <n v="113.17857142857144"/>
    <x v="1"/>
    <n v="235"/>
    <n v="26.970212765957445"/>
    <s v="US"/>
    <s v="USD"/>
    <x v="693"/>
    <d v="2012-06-12T05:00:00"/>
    <b v="0"/>
    <b v="1"/>
    <s v="theater/plays"/>
    <x v="3"/>
    <s v="plays"/>
    <n v="1336453200"/>
    <n v="1339477200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x v="694"/>
    <d v="2011-05-21T05:00:00"/>
    <b v="0"/>
    <b v="0"/>
    <s v="music/rock"/>
    <x v="1"/>
    <s v="rock"/>
    <n v="1305262800"/>
    <n v="1305954000"/>
  </r>
  <r>
    <n v="765"/>
    <s v="Matthews LLC"/>
    <s v="Advanced transitional help-desk"/>
    <n v="3900"/>
    <n v="8125"/>
    <n v="208.33333333333334"/>
    <x v="1"/>
    <n v="198"/>
    <n v="41.035353535353536"/>
    <s v="US"/>
    <s v="USD"/>
    <x v="695"/>
    <d v="2017-05-10T05:00:00"/>
    <b v="1"/>
    <b v="1"/>
    <s v="music/indie rock"/>
    <x v="1"/>
    <s v="indie rock"/>
    <n v="1492232400"/>
    <n v="1494392400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x v="123"/>
    <d v="2018-09-20T05:00:00"/>
    <b v="0"/>
    <b v="0"/>
    <s v="film &amp; video/science fiction"/>
    <x v="4"/>
    <s v="science fiction"/>
    <n v="1537333200"/>
    <n v="1537419600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x v="696"/>
    <d v="2015-11-20T06:00:00"/>
    <b v="0"/>
    <b v="0"/>
    <s v="publishing/translations"/>
    <x v="5"/>
    <s v="translations"/>
    <n v="1444107600"/>
    <n v="1447999200"/>
  </r>
  <r>
    <n v="768"/>
    <s v="Ramirez-Calderon"/>
    <s v="Fundamental zero tolerance alliance"/>
    <n v="4800"/>
    <n v="11088"/>
    <n v="231"/>
    <x v="1"/>
    <n v="150"/>
    <n v="73.92"/>
    <s v="US"/>
    <s v="USD"/>
    <x v="626"/>
    <d v="2013-12-26T06:00:00"/>
    <b v="0"/>
    <b v="0"/>
    <s v="theater/plays"/>
    <x v="3"/>
    <s v="plays"/>
    <n v="1386741600"/>
    <n v="1388037600"/>
  </r>
  <r>
    <n v="769"/>
    <s v="Johnson-Morales"/>
    <s v="Devolved 24hour forecast"/>
    <n v="125600"/>
    <n v="109106"/>
    <n v="86.867834394904463"/>
    <x v="0"/>
    <n v="3410"/>
    <n v="31.995894428152493"/>
    <s v="US"/>
    <s v="USD"/>
    <x v="697"/>
    <d v="2013-09-10T05:00:00"/>
    <b v="0"/>
    <b v="0"/>
    <s v="games/video games"/>
    <x v="6"/>
    <s v="video games"/>
    <n v="1376542800"/>
    <n v="1378789200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x v="698"/>
    <d v="2014-04-21T05:00:00"/>
    <b v="0"/>
    <b v="1"/>
    <s v="theater/plays"/>
    <x v="3"/>
    <s v="plays"/>
    <n v="1397451600"/>
    <n v="1398056400"/>
  </r>
  <r>
    <n v="771"/>
    <s v="Smith, Mack and Williams"/>
    <s v="Self-enabling 5thgeneration paradigm"/>
    <n v="5600"/>
    <n v="2769"/>
    <n v="49.446428571428569"/>
    <x v="3"/>
    <n v="26"/>
    <n v="106.5"/>
    <s v="US"/>
    <s v="USD"/>
    <x v="699"/>
    <d v="2019-02-22T06:00:00"/>
    <b v="0"/>
    <b v="0"/>
    <s v="theater/plays"/>
    <x v="3"/>
    <s v="plays"/>
    <n v="1548482400"/>
    <n v="1550815200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x v="700"/>
    <d v="2019-02-13T06:00:00"/>
    <b v="0"/>
    <b v="0"/>
    <s v="music/indie rock"/>
    <x v="1"/>
    <s v="indie rock"/>
    <n v="1549692000"/>
    <n v="1550037600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x v="701"/>
    <d v="2017-04-23T05:00:00"/>
    <b v="0"/>
    <b v="0"/>
    <s v="theater/plays"/>
    <x v="3"/>
    <s v="plays"/>
    <n v="1492059600"/>
    <n v="1492923600"/>
  </r>
  <r>
    <n v="774"/>
    <s v="Gonzalez-Snow"/>
    <s v="Polarized user-facing interface"/>
    <n v="5000"/>
    <n v="6775"/>
    <n v="135.5"/>
    <x v="1"/>
    <n v="78"/>
    <n v="86.858974358974365"/>
    <s v="IT"/>
    <s v="EUR"/>
    <x v="702"/>
    <d v="2016-07-03T05:00:00"/>
    <b v="0"/>
    <b v="0"/>
    <s v="technology/web"/>
    <x v="2"/>
    <s v="web"/>
    <n v="1463979600"/>
    <n v="1467522000"/>
  </r>
  <r>
    <n v="775"/>
    <s v="Murphy LLC"/>
    <s v="Customer-focused non-volatile framework"/>
    <n v="9400"/>
    <n v="968"/>
    <n v="10.297872340425531"/>
    <x v="0"/>
    <n v="10"/>
    <n v="96.8"/>
    <s v="US"/>
    <s v="USD"/>
    <x v="703"/>
    <d v="2014-11-16T06:00:00"/>
    <b v="0"/>
    <b v="0"/>
    <s v="music/rock"/>
    <x v="1"/>
    <s v="rock"/>
    <n v="1415253600"/>
    <n v="1416117600"/>
  </r>
  <r>
    <n v="776"/>
    <s v="Taylor-Rowe"/>
    <s v="Synchronized multimedia frame"/>
    <n v="110800"/>
    <n v="72623"/>
    <n v="65.544223826714799"/>
    <x v="0"/>
    <n v="2201"/>
    <n v="32.995456610631528"/>
    <s v="US"/>
    <s v="USD"/>
    <x v="704"/>
    <d v="2019-07-22T05:00:00"/>
    <b v="0"/>
    <b v="0"/>
    <s v="theater/plays"/>
    <x v="3"/>
    <s v="plays"/>
    <n v="1562216400"/>
    <n v="1563771600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x v="431"/>
    <d v="2011-10-22T05:00:00"/>
    <b v="0"/>
    <b v="0"/>
    <s v="theater/plays"/>
    <x v="3"/>
    <s v="plays"/>
    <n v="1316754000"/>
    <n v="1319259600"/>
  </r>
  <r>
    <n v="778"/>
    <s v="Moss-Guzman"/>
    <s v="Cross-platform optimizing website"/>
    <n v="1300"/>
    <n v="10243"/>
    <n v="787.92307692307691"/>
    <x v="1"/>
    <n v="174"/>
    <n v="58.867816091954026"/>
    <s v="CH"/>
    <s v="CHF"/>
    <x v="705"/>
    <d v="2011-08-18T05:00:00"/>
    <b v="0"/>
    <b v="0"/>
    <s v="film &amp; video/animation"/>
    <x v="4"/>
    <s v="animation"/>
    <n v="1313211600"/>
    <n v="1313643600"/>
  </r>
  <r>
    <n v="779"/>
    <s v="Webb Group"/>
    <s v="Public-key actuating projection"/>
    <n v="108700"/>
    <n v="87293"/>
    <n v="80.306347746090154"/>
    <x v="0"/>
    <n v="831"/>
    <n v="105.04572803850782"/>
    <s v="US"/>
    <s v="USD"/>
    <x v="706"/>
    <d v="2015-08-23T05:00:00"/>
    <b v="0"/>
    <b v="1"/>
    <s v="theater/plays"/>
    <x v="3"/>
    <s v="plays"/>
    <n v="1439528400"/>
    <n v="1440306000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x v="707"/>
    <d v="2016-08-10T05:00:00"/>
    <b v="0"/>
    <b v="1"/>
    <s v="film &amp; video/drama"/>
    <x v="4"/>
    <s v="drama"/>
    <n v="1469163600"/>
    <n v="1470805200"/>
  </r>
  <r>
    <n v="781"/>
    <s v="Thomas Ltd"/>
    <s v="Cross-group interactive architecture"/>
    <n v="8700"/>
    <n v="4414"/>
    <n v="50.735632183908038"/>
    <x v="3"/>
    <n v="56"/>
    <n v="78.821428571428569"/>
    <s v="CH"/>
    <s v="CHF"/>
    <x v="708"/>
    <d v="2010-12-21T06:00:00"/>
    <b v="0"/>
    <b v="0"/>
    <s v="theater/plays"/>
    <x v="3"/>
    <s v="plays"/>
    <n v="1288501200"/>
    <n v="1292911200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x v="709"/>
    <d v="2011-03-29T05:00:00"/>
    <b v="0"/>
    <b v="1"/>
    <s v="film &amp; video/animation"/>
    <x v="4"/>
    <s v="animation"/>
    <n v="1298959200"/>
    <n v="1301374800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x v="710"/>
    <d v="2013-12-24T06:00:00"/>
    <b v="0"/>
    <b v="0"/>
    <s v="music/rock"/>
    <x v="1"/>
    <s v="rock"/>
    <n v="1387260000"/>
    <n v="1387864800"/>
  </r>
  <r>
    <n v="784"/>
    <s v="Byrd Group"/>
    <s v="Profound fault-tolerant model"/>
    <n v="88900"/>
    <n v="102535"/>
    <n v="115.33745781777279"/>
    <x v="1"/>
    <n v="3308"/>
    <n v="30.996070133010882"/>
    <s v="US"/>
    <s v="USD"/>
    <x v="711"/>
    <d v="2016-03-17T05:00:00"/>
    <b v="0"/>
    <b v="0"/>
    <s v="technology/web"/>
    <x v="2"/>
    <s v="web"/>
    <n v="1457244000"/>
    <n v="1458190800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x v="157"/>
    <d v="2019-05-31T05:00:00"/>
    <b v="0"/>
    <b v="1"/>
    <s v="film &amp; video/animation"/>
    <x v="4"/>
    <s v="animation"/>
    <n v="1556341200"/>
    <n v="1559278800"/>
  </r>
  <r>
    <n v="786"/>
    <s v="Smith-Brown"/>
    <s v="Object-based content-based ability"/>
    <n v="1500"/>
    <n v="10946"/>
    <n v="729.73333333333335"/>
    <x v="1"/>
    <n v="207"/>
    <n v="52.879227053140099"/>
    <s v="IT"/>
    <s v="EUR"/>
    <x v="630"/>
    <d v="2018-04-03T05:00:00"/>
    <b v="0"/>
    <b v="1"/>
    <s v="music/jazz"/>
    <x v="1"/>
    <s v="jazz"/>
    <n v="1522126800"/>
    <n v="1522731600"/>
  </r>
  <r>
    <n v="787"/>
    <s v="Vance-Glover"/>
    <s v="Progressive coherent secured line"/>
    <n v="61200"/>
    <n v="60994"/>
    <n v="99.66339869281046"/>
    <x v="0"/>
    <n v="859"/>
    <n v="71.005820721769496"/>
    <s v="CA"/>
    <s v="CAD"/>
    <x v="712"/>
    <d v="2011-05-30T05:00:00"/>
    <b v="0"/>
    <b v="0"/>
    <s v="music/rock"/>
    <x v="1"/>
    <s v="rock"/>
    <n v="1305954000"/>
    <n v="1306731600"/>
  </r>
  <r>
    <n v="788"/>
    <s v="Joyce PLC"/>
    <s v="Synchronized directional capability"/>
    <n v="3600"/>
    <n v="3174"/>
    <n v="88.166666666666671"/>
    <x v="2"/>
    <n v="31"/>
    <n v="102.38709677419355"/>
    <s v="US"/>
    <s v="USD"/>
    <x v="93"/>
    <d v="2012-11-10T06:00:00"/>
    <b v="0"/>
    <b v="0"/>
    <s v="film &amp; video/animation"/>
    <x v="4"/>
    <s v="animation"/>
    <n v="1350709200"/>
    <n v="1352527200"/>
  </r>
  <r>
    <n v="789"/>
    <s v="Kennedy-Miller"/>
    <s v="Cross-platform composite migration"/>
    <n v="9000"/>
    <n v="3351"/>
    <n v="37.233333333333334"/>
    <x v="0"/>
    <n v="45"/>
    <n v="74.466666666666669"/>
    <s v="US"/>
    <s v="USD"/>
    <x v="713"/>
    <d v="2014-07-03T05:00:00"/>
    <b v="0"/>
    <b v="0"/>
    <s v="theater/plays"/>
    <x v="3"/>
    <s v="plays"/>
    <n v="1401166800"/>
    <n v="1404363600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x v="714"/>
    <d v="2010-02-20T06:00:00"/>
    <b v="0"/>
    <b v="0"/>
    <s v="theater/plays"/>
    <x v="3"/>
    <s v="plays"/>
    <n v="1266127200"/>
    <n v="1266645600"/>
  </r>
  <r>
    <n v="791"/>
    <s v="Stafford, Hess and Raymond"/>
    <s v="Optional web-enabled extranet"/>
    <n v="2100"/>
    <n v="540"/>
    <n v="25.714285714285712"/>
    <x v="0"/>
    <n v="6"/>
    <n v="90"/>
    <s v="US"/>
    <s v="USD"/>
    <x v="715"/>
    <d v="2016-12-27T06:00:00"/>
    <b v="0"/>
    <b v="0"/>
    <s v="food/food trucks"/>
    <x v="0"/>
    <s v="food trucks"/>
    <n v="1481436000"/>
    <n v="1482818400"/>
  </r>
  <r>
    <n v="792"/>
    <s v="Jordan, Schneider and Hall"/>
    <s v="Reduced 6thgeneration intranet"/>
    <n v="2000"/>
    <n v="680"/>
    <n v="34"/>
    <x v="0"/>
    <n v="7"/>
    <n v="97.142857142857139"/>
    <s v="US"/>
    <s v="USD"/>
    <x v="716"/>
    <d v="2013-07-24T05:00:00"/>
    <b v="0"/>
    <b v="1"/>
    <s v="theater/plays"/>
    <x v="3"/>
    <s v="plays"/>
    <n v="1372222800"/>
    <n v="1374642000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x v="448"/>
    <d v="2013-06-29T05:00:00"/>
    <b v="0"/>
    <b v="0"/>
    <s v="publishing/nonfiction"/>
    <x v="5"/>
    <s v="nonfiction"/>
    <n v="1372136400"/>
    <n v="1372482000"/>
  </r>
  <r>
    <n v="794"/>
    <s v="Welch Inc"/>
    <s v="Optional optimal website"/>
    <n v="6600"/>
    <n v="8276"/>
    <n v="125.39393939393939"/>
    <x v="1"/>
    <n v="110"/>
    <n v="75.236363636363635"/>
    <s v="US"/>
    <s v="USD"/>
    <x v="717"/>
    <d v="2018-01-03T06:00:00"/>
    <b v="0"/>
    <b v="0"/>
    <s v="music/rock"/>
    <x v="1"/>
    <s v="rock"/>
    <n v="1513922400"/>
    <n v="1514959200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x v="718"/>
    <d v="2016-11-04T05:00:00"/>
    <b v="0"/>
    <b v="0"/>
    <s v="film &amp; video/drama"/>
    <x v="4"/>
    <s v="drama"/>
    <n v="1477976400"/>
    <n v="1478235600"/>
  </r>
  <r>
    <n v="796"/>
    <s v="Freeman-Ferguson"/>
    <s v="Profound full-range open system"/>
    <n v="7800"/>
    <n v="4275"/>
    <n v="54.807692307692314"/>
    <x v="0"/>
    <n v="78"/>
    <n v="54.807692307692307"/>
    <s v="US"/>
    <s v="USD"/>
    <x v="719"/>
    <d v="2014-08-15T05:00:00"/>
    <b v="0"/>
    <b v="1"/>
    <s v="games/mobile games"/>
    <x v="6"/>
    <s v="mobile games"/>
    <n v="1407474000"/>
    <n v="1408078800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x v="720"/>
    <d v="2019-01-22T06:00:00"/>
    <b v="0"/>
    <b v="0"/>
    <s v="technology/web"/>
    <x v="2"/>
    <s v="web"/>
    <n v="1546149600"/>
    <n v="1548136800"/>
  </r>
  <r>
    <n v="798"/>
    <s v="Small-Fuentes"/>
    <s v="Seamless maximized product"/>
    <n v="3400"/>
    <n v="6408"/>
    <n v="188.47058823529412"/>
    <x v="1"/>
    <n v="121"/>
    <n v="52.958677685950413"/>
    <s v="US"/>
    <s v="USD"/>
    <x v="721"/>
    <d v="2012-06-28T05:00:00"/>
    <b v="0"/>
    <b v="1"/>
    <s v="theater/plays"/>
    <x v="3"/>
    <s v="plays"/>
    <n v="1338440400"/>
    <n v="1340859600"/>
  </r>
  <r>
    <n v="799"/>
    <s v="Reid-Day"/>
    <s v="Devolved tertiary time-frame"/>
    <n v="84500"/>
    <n v="73522"/>
    <n v="87.008284023668637"/>
    <x v="0"/>
    <n v="1225"/>
    <n v="60.017959183673469"/>
    <s v="GB"/>
    <s v="GBP"/>
    <x v="722"/>
    <d v="2016-02-03T06:00:00"/>
    <b v="0"/>
    <b v="0"/>
    <s v="theater/plays"/>
    <x v="3"/>
    <s v="plays"/>
    <n v="1454133600"/>
    <n v="1454479200"/>
  </r>
  <r>
    <n v="800"/>
    <s v="Wallace LLC"/>
    <s v="Centralized regional function"/>
    <n v="100"/>
    <n v="1"/>
    <n v="1"/>
    <x v="0"/>
    <n v="1"/>
    <n v="1"/>
    <s v="CH"/>
    <s v="CHF"/>
    <x v="139"/>
    <d v="2015-06-16T05:00:00"/>
    <b v="0"/>
    <b v="0"/>
    <s v="music/rock"/>
    <x v="1"/>
    <s v="rock"/>
    <n v="1434085200"/>
    <n v="1434430800"/>
  </r>
  <r>
    <n v="801"/>
    <s v="Olson-Bishop"/>
    <s v="User-friendly high-level initiative"/>
    <n v="2300"/>
    <n v="4667"/>
    <n v="202.9130434782609"/>
    <x v="1"/>
    <n v="106"/>
    <n v="44.028301886792455"/>
    <s v="US"/>
    <s v="USD"/>
    <x v="723"/>
    <d v="2020-01-22T06:00:00"/>
    <b v="0"/>
    <b v="1"/>
    <s v="photography/photography books"/>
    <x v="7"/>
    <s v="photography books"/>
    <n v="1577772000"/>
    <n v="1579672800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x v="704"/>
    <d v="2019-07-06T05:00:00"/>
    <b v="0"/>
    <b v="0"/>
    <s v="photography/photography books"/>
    <x v="7"/>
    <s v="photography books"/>
    <n v="1562216400"/>
    <n v="1562389200"/>
  </r>
  <r>
    <n v="803"/>
    <s v="Perez, Brown and Meyers"/>
    <s v="Stand-alone background customer loyalty"/>
    <n v="6100"/>
    <n v="6527"/>
    <n v="107"/>
    <x v="1"/>
    <n v="233"/>
    <n v="28.012875536480685"/>
    <s v="US"/>
    <s v="USD"/>
    <x v="724"/>
    <d v="2019-03-02T06:00:00"/>
    <b v="0"/>
    <b v="0"/>
    <s v="theater/plays"/>
    <x v="3"/>
    <s v="plays"/>
    <n v="1548568800"/>
    <n v="1551506400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x v="725"/>
    <d v="2018-01-22T06:00:00"/>
    <b v="0"/>
    <b v="0"/>
    <s v="music/rock"/>
    <x v="1"/>
    <s v="rock"/>
    <n v="1514872800"/>
    <n v="1516600800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x v="660"/>
    <d v="2015-01-05T06:00:00"/>
    <b v="0"/>
    <b v="0"/>
    <s v="film &amp; video/documentary"/>
    <x v="4"/>
    <s v="documentary"/>
    <n v="1416031200"/>
    <n v="1420437600"/>
  </r>
  <r>
    <n v="806"/>
    <s v="Harmon-Madden"/>
    <s v="Adaptive holistic hub"/>
    <n v="700"/>
    <n v="8262"/>
    <n v="1180.2857142857142"/>
    <x v="1"/>
    <n v="76"/>
    <n v="108.71052631578948"/>
    <s v="US"/>
    <s v="USD"/>
    <x v="726"/>
    <d v="2012-03-29T05:00:00"/>
    <b v="0"/>
    <b v="1"/>
    <s v="film &amp; video/drama"/>
    <x v="4"/>
    <s v="drama"/>
    <n v="1330927200"/>
    <n v="1332997200"/>
  </r>
  <r>
    <n v="807"/>
    <s v="Walker-Taylor"/>
    <s v="Automated uniform concept"/>
    <n v="700"/>
    <n v="1848"/>
    <n v="264"/>
    <x v="1"/>
    <n v="43"/>
    <n v="42.97674418604651"/>
    <s v="US"/>
    <s v="USD"/>
    <x v="727"/>
    <d v="2019-11-28T06:00:00"/>
    <b v="0"/>
    <b v="1"/>
    <s v="theater/plays"/>
    <x v="3"/>
    <s v="plays"/>
    <n v="1571115600"/>
    <n v="1574920800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x v="728"/>
    <d v="2016-06-03T05:00:00"/>
    <b v="0"/>
    <b v="0"/>
    <s v="food/food trucks"/>
    <x v="0"/>
    <s v="food trucks"/>
    <n v="1463461200"/>
    <n v="1464930000"/>
  </r>
  <r>
    <n v="809"/>
    <s v="Williams and Sons"/>
    <s v="Public-key bottom-line algorithm"/>
    <n v="140800"/>
    <n v="88536"/>
    <n v="62.880681818181813"/>
    <x v="0"/>
    <n v="2108"/>
    <n v="42"/>
    <s v="CH"/>
    <s v="CHF"/>
    <x v="729"/>
    <d v="2012-08-15T05:00:00"/>
    <b v="0"/>
    <b v="0"/>
    <s v="film &amp; video/documentary"/>
    <x v="4"/>
    <s v="documentary"/>
    <n v="1344920400"/>
    <n v="1345006800"/>
  </r>
  <r>
    <n v="810"/>
    <s v="Ball-Fisher"/>
    <s v="Multi-layered intangible instruction set"/>
    <n v="6400"/>
    <n v="12360"/>
    <n v="193.125"/>
    <x v="1"/>
    <n v="221"/>
    <n v="55.927601809954751"/>
    <s v="US"/>
    <s v="USD"/>
    <x v="730"/>
    <d v="2017-12-08T06:00:00"/>
    <b v="0"/>
    <b v="1"/>
    <s v="theater/plays"/>
    <x v="3"/>
    <s v="plays"/>
    <n v="1511848800"/>
    <n v="1512712800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x v="731"/>
    <d v="2016-01-11T06:00:00"/>
    <b v="0"/>
    <b v="1"/>
    <s v="games/video games"/>
    <x v="6"/>
    <s v="video games"/>
    <n v="1452319200"/>
    <n v="1452492000"/>
  </r>
  <r>
    <n v="812"/>
    <s v="Landry Group"/>
    <s v="Expanded value-added hardware"/>
    <n v="59700"/>
    <n v="134640"/>
    <n v="225.52763819095478"/>
    <x v="1"/>
    <n v="2805"/>
    <n v="48"/>
    <s v="CA"/>
    <s v="CAD"/>
    <x v="78"/>
    <d v="2018-04-21T05:00:00"/>
    <b v="0"/>
    <b v="0"/>
    <s v="publishing/nonfiction"/>
    <x v="5"/>
    <s v="nonfiction"/>
    <n v="1523854800"/>
    <n v="1524286800"/>
  </r>
  <r>
    <n v="813"/>
    <s v="Buckley Group"/>
    <s v="Diverse high-level attitude"/>
    <n v="3200"/>
    <n v="7661"/>
    <n v="239.40625"/>
    <x v="1"/>
    <n v="68"/>
    <n v="112.66176470588235"/>
    <s v="US"/>
    <s v="USD"/>
    <x v="732"/>
    <d v="2012-09-06T05:00:00"/>
    <b v="0"/>
    <b v="0"/>
    <s v="games/video games"/>
    <x v="6"/>
    <s v="video games"/>
    <n v="1346043600"/>
    <n v="1346907600"/>
  </r>
  <r>
    <n v="814"/>
    <s v="Vincent PLC"/>
    <s v="Visionary 24hour analyzer"/>
    <n v="3200"/>
    <n v="2950"/>
    <n v="92.1875"/>
    <x v="0"/>
    <n v="36"/>
    <n v="81.944444444444443"/>
    <s v="DK"/>
    <s v="DKK"/>
    <x v="733"/>
    <d v="2016-05-29T05:00:00"/>
    <b v="0"/>
    <b v="1"/>
    <s v="music/rock"/>
    <x v="1"/>
    <s v="rock"/>
    <n v="1464325200"/>
    <n v="1464498000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x v="734"/>
    <d v="2017-12-25T06:00:00"/>
    <b v="0"/>
    <b v="0"/>
    <s v="music/rock"/>
    <x v="1"/>
    <s v="rock"/>
    <n v="1511935200"/>
    <n v="1514181600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x v="406"/>
    <d v="2014-02-12T06:00:00"/>
    <b v="1"/>
    <b v="1"/>
    <s v="theater/plays"/>
    <x v="3"/>
    <s v="plays"/>
    <n v="1392012000"/>
    <n v="1392184800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x v="735"/>
    <d v="2019-06-01T05:00:00"/>
    <b v="0"/>
    <b v="1"/>
    <s v="publishing/nonfiction"/>
    <x v="5"/>
    <s v="nonfiction"/>
    <n v="1556946000"/>
    <n v="1559365200"/>
  </r>
  <r>
    <n v="818"/>
    <s v="Martinez LLC"/>
    <s v="Automated local secured line"/>
    <n v="700"/>
    <n v="7664"/>
    <n v="1094.8571428571429"/>
    <x v="1"/>
    <n v="69"/>
    <n v="111.07246376811594"/>
    <s v="US"/>
    <s v="USD"/>
    <x v="736"/>
    <d v="2019-02-03T06:00:00"/>
    <b v="0"/>
    <b v="1"/>
    <s v="theater/plays"/>
    <x v="3"/>
    <s v="plays"/>
    <n v="1548050400"/>
    <n v="1549173600"/>
  </r>
  <r>
    <n v="819"/>
    <s v="Buck-Khan"/>
    <s v="Integrated bandwidth-monitored alliance"/>
    <n v="8900"/>
    <n v="4509"/>
    <n v="50.662921348314605"/>
    <x v="0"/>
    <n v="47"/>
    <n v="95.936170212765958"/>
    <s v="US"/>
    <s v="USD"/>
    <x v="737"/>
    <d v="2012-12-09T06:00:00"/>
    <b v="1"/>
    <b v="0"/>
    <s v="games/video games"/>
    <x v="6"/>
    <s v="video games"/>
    <n v="1353736800"/>
    <n v="1355032800"/>
  </r>
  <r>
    <n v="820"/>
    <s v="Valdez, Williams and Meyer"/>
    <s v="Cross-group heuristic forecast"/>
    <n v="1500"/>
    <n v="12009"/>
    <n v="800.6"/>
    <x v="1"/>
    <n v="279"/>
    <n v="43.043010752688176"/>
    <s v="GB"/>
    <s v="GBP"/>
    <x v="192"/>
    <d v="2018-08-11T05:00:00"/>
    <b v="0"/>
    <b v="1"/>
    <s v="music/rock"/>
    <x v="1"/>
    <s v="rock"/>
    <n v="1532840400"/>
    <n v="1533963600"/>
  </r>
  <r>
    <n v="821"/>
    <s v="Alvarez-Andrews"/>
    <s v="Extended impactful secured line"/>
    <n v="4900"/>
    <n v="14273"/>
    <n v="291.28571428571428"/>
    <x v="1"/>
    <n v="210"/>
    <n v="67.966666666666669"/>
    <s v="US"/>
    <s v="USD"/>
    <x v="738"/>
    <d v="2017-03-13T05:00:00"/>
    <b v="0"/>
    <b v="0"/>
    <s v="film &amp; video/documentary"/>
    <x v="4"/>
    <s v="documentary"/>
    <n v="1488261600"/>
    <n v="1489381200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x v="739"/>
    <d v="2014-03-17T05:00:00"/>
    <b v="0"/>
    <b v="0"/>
    <s v="music/rock"/>
    <x v="1"/>
    <s v="rock"/>
    <n v="1393567200"/>
    <n v="1395032400"/>
  </r>
  <r>
    <n v="823"/>
    <s v="Dyer Inc"/>
    <s v="Secured well-modulated system engine"/>
    <n v="4100"/>
    <n v="14640"/>
    <n v="357.07317073170731"/>
    <x v="1"/>
    <n v="252"/>
    <n v="58.095238095238095"/>
    <s v="US"/>
    <s v="USD"/>
    <x v="613"/>
    <d v="2014-10-05T05:00:00"/>
    <b v="1"/>
    <b v="1"/>
    <s v="music/rock"/>
    <x v="1"/>
    <s v="rock"/>
    <n v="1410325200"/>
    <n v="1412485200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x v="740"/>
    <d v="2010-07-21T05:00:00"/>
    <b v="0"/>
    <b v="1"/>
    <s v="publishing/nonfiction"/>
    <x v="5"/>
    <s v="nonfiction"/>
    <n v="1276923600"/>
    <n v="1279688400"/>
  </r>
  <r>
    <n v="825"/>
    <s v="Solomon PLC"/>
    <s v="Open-architected 24/7 infrastructure"/>
    <n v="3600"/>
    <n v="13950"/>
    <n v="387.5"/>
    <x v="1"/>
    <n v="157"/>
    <n v="88.853503184713375"/>
    <s v="GB"/>
    <s v="GBP"/>
    <x v="145"/>
    <d v="2017-08-06T05:00:00"/>
    <b v="0"/>
    <b v="0"/>
    <s v="film &amp; video/shorts"/>
    <x v="4"/>
    <s v="shorts"/>
    <n v="1500958800"/>
    <n v="1501995600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x v="741"/>
    <d v="2011-01-10T06:00:00"/>
    <b v="0"/>
    <b v="1"/>
    <s v="theater/plays"/>
    <x v="3"/>
    <s v="plays"/>
    <n v="1292220000"/>
    <n v="1294639200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x v="742"/>
    <d v="2011-05-15T05:00:00"/>
    <b v="0"/>
    <b v="1"/>
    <s v="film &amp; video/drama"/>
    <x v="4"/>
    <s v="drama"/>
    <n v="1304398800"/>
    <n v="1305435600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x v="202"/>
    <d v="2018-09-22T05:00:00"/>
    <b v="0"/>
    <b v="0"/>
    <s v="theater/plays"/>
    <x v="3"/>
    <s v="plays"/>
    <n v="1535432400"/>
    <n v="1537592400"/>
  </r>
  <r>
    <n v="829"/>
    <s v="Baker-Higgins"/>
    <s v="Vision-oriented scalable portal"/>
    <n v="9600"/>
    <n v="4929"/>
    <n v="51.34375"/>
    <x v="0"/>
    <n v="154"/>
    <n v="32.006493506493506"/>
    <s v="US"/>
    <s v="USD"/>
    <x v="743"/>
    <d v="2015-06-24T05:00:00"/>
    <b v="0"/>
    <b v="0"/>
    <s v="theater/plays"/>
    <x v="3"/>
    <s v="plays"/>
    <n v="1433826000"/>
    <n v="1435122000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x v="744"/>
    <d v="2018-03-03T06:00:00"/>
    <b v="0"/>
    <b v="0"/>
    <s v="theater/plays"/>
    <x v="3"/>
    <s v="plays"/>
    <n v="1514959200"/>
    <n v="1520056800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x v="745"/>
    <d v="2012-04-29T05:00:00"/>
    <b v="0"/>
    <b v="0"/>
    <s v="photography/photography books"/>
    <x v="7"/>
    <s v="photography books"/>
    <n v="1332738000"/>
    <n v="1335675600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x v="746"/>
    <d v="2015-11-25T06:00:00"/>
    <b v="1"/>
    <b v="0"/>
    <s v="publishing/translations"/>
    <x v="5"/>
    <s v="translations"/>
    <n v="1445490000"/>
    <n v="1448431200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x v="747"/>
    <d v="2011-02-25T06:00:00"/>
    <b v="0"/>
    <b v="0"/>
    <s v="publishing/translations"/>
    <x v="5"/>
    <s v="translations"/>
    <n v="1297663200"/>
    <n v="1298613600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x v="362"/>
    <d v="2013-06-29T05:00:00"/>
    <b v="0"/>
    <b v="0"/>
    <s v="theater/plays"/>
    <x v="3"/>
    <s v="plays"/>
    <n v="1371963600"/>
    <n v="1372482000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x v="748"/>
    <d v="2015-03-06T06:00:00"/>
    <b v="0"/>
    <b v="0"/>
    <s v="technology/web"/>
    <x v="2"/>
    <s v="web"/>
    <n v="1425103200"/>
    <n v="1425621600"/>
  </r>
  <r>
    <n v="836"/>
    <s v="Macias Inc"/>
    <s v="Optimized didactic intranet"/>
    <n v="8100"/>
    <n v="6086"/>
    <n v="75.135802469135797"/>
    <x v="0"/>
    <n v="94"/>
    <n v="64.744680851063833"/>
    <s v="US"/>
    <s v="USD"/>
    <x v="749"/>
    <d v="2010-02-16T06:00:00"/>
    <b v="0"/>
    <b v="0"/>
    <s v="music/indie rock"/>
    <x v="1"/>
    <s v="indie rock"/>
    <n v="1265349600"/>
    <n v="1266300000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x v="643"/>
    <d v="2011-05-20T05:00:00"/>
    <b v="0"/>
    <b v="0"/>
    <s v="music/jazz"/>
    <x v="1"/>
    <s v="jazz"/>
    <n v="1301202000"/>
    <n v="1305867600"/>
  </r>
  <r>
    <n v="838"/>
    <s v="Jordan-Fischer"/>
    <s v="Vision-oriented high-level extranet"/>
    <n v="6400"/>
    <n v="8890"/>
    <n v="138.90625"/>
    <x v="1"/>
    <n v="261"/>
    <n v="34.061302681992338"/>
    <s v="US"/>
    <s v="USD"/>
    <x v="750"/>
    <d v="2018-10-06T05:00:00"/>
    <b v="0"/>
    <b v="0"/>
    <s v="theater/plays"/>
    <x v="3"/>
    <s v="plays"/>
    <n v="1538024400"/>
    <n v="1538802000"/>
  </r>
  <r>
    <n v="839"/>
    <s v="Pierce-Ramirez"/>
    <s v="Organized scalable initiative"/>
    <n v="7700"/>
    <n v="14644"/>
    <n v="190.18181818181819"/>
    <x v="1"/>
    <n v="157"/>
    <n v="93.273885350318466"/>
    <s v="US"/>
    <s v="USD"/>
    <x v="751"/>
    <d v="2014-05-01T05:00:00"/>
    <b v="0"/>
    <b v="1"/>
    <s v="film &amp; video/documentary"/>
    <x v="4"/>
    <s v="documentary"/>
    <n v="1395032400"/>
    <n v="1398920400"/>
  </r>
  <r>
    <n v="840"/>
    <s v="Howell and Sons"/>
    <s v="Enhanced regional moderator"/>
    <n v="116300"/>
    <n v="116583"/>
    <n v="100.24333619948409"/>
    <x v="1"/>
    <n v="3533"/>
    <n v="32.998301726577978"/>
    <s v="US"/>
    <s v="USD"/>
    <x v="752"/>
    <d v="2014-07-18T05:00:00"/>
    <b v="0"/>
    <b v="1"/>
    <s v="theater/plays"/>
    <x v="3"/>
    <s v="plays"/>
    <n v="1405486800"/>
    <n v="1405659600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x v="753"/>
    <d v="2016-03-06T06:00:00"/>
    <b v="0"/>
    <b v="0"/>
    <s v="technology/web"/>
    <x v="2"/>
    <s v="web"/>
    <n v="1455861600"/>
    <n v="1457244000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x v="754"/>
    <d v="2018-06-18T05:00:00"/>
    <b v="0"/>
    <b v="0"/>
    <s v="technology/wearables"/>
    <x v="2"/>
    <s v="wearables"/>
    <n v="1529038800"/>
    <n v="1529298000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x v="755"/>
    <d v="2018-09-01T05:00:00"/>
    <b v="0"/>
    <b v="0"/>
    <s v="photography/photography books"/>
    <x v="7"/>
    <s v="photography books"/>
    <n v="1535259600"/>
    <n v="1535778000"/>
  </r>
  <r>
    <n v="844"/>
    <s v="Rodriguez-Hansen"/>
    <s v="Intuitive cohesive groupware"/>
    <n v="8800"/>
    <n v="8747"/>
    <n v="99.39772727272728"/>
    <x v="3"/>
    <n v="94"/>
    <n v="93.053191489361708"/>
    <s v="US"/>
    <s v="USD"/>
    <x v="756"/>
    <d v="2012-01-25T06:00:00"/>
    <b v="0"/>
    <b v="0"/>
    <s v="film &amp; video/documentary"/>
    <x v="4"/>
    <s v="documentary"/>
    <n v="1327212000"/>
    <n v="1327471200"/>
  </r>
  <r>
    <n v="845"/>
    <s v="Williams LLC"/>
    <s v="Up-sized high-level access"/>
    <n v="69900"/>
    <n v="138087"/>
    <n v="197.54935622317598"/>
    <x v="1"/>
    <n v="1354"/>
    <n v="101.98449039881831"/>
    <s v="GB"/>
    <s v="GBP"/>
    <x v="757"/>
    <d v="2018-06-21T05:00:00"/>
    <b v="0"/>
    <b v="0"/>
    <s v="technology/web"/>
    <x v="2"/>
    <s v="web"/>
    <n v="1526360400"/>
    <n v="1529557200"/>
  </r>
  <r>
    <n v="846"/>
    <s v="Cooper, Stanley and Bryant"/>
    <s v="Phased empowering success"/>
    <n v="1000"/>
    <n v="5085"/>
    <n v="508.5"/>
    <x v="1"/>
    <n v="48"/>
    <n v="105.9375"/>
    <s v="US"/>
    <s v="USD"/>
    <x v="758"/>
    <d v="2018-08-26T05:00:00"/>
    <b v="1"/>
    <b v="1"/>
    <s v="technology/web"/>
    <x v="2"/>
    <s v="web"/>
    <n v="1532149200"/>
    <n v="1535259600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x v="759"/>
    <d v="2018-01-10T06:00:00"/>
    <b v="0"/>
    <b v="0"/>
    <s v="food/food trucks"/>
    <x v="0"/>
    <s v="food trucks"/>
    <n v="1515304800"/>
    <n v="1515564000"/>
  </r>
  <r>
    <n v="848"/>
    <s v="Cole, Salazar and Moreno"/>
    <s v="Robust motivating orchestration"/>
    <n v="3200"/>
    <n v="10831"/>
    <n v="338.46875"/>
    <x v="1"/>
    <n v="172"/>
    <n v="62.970930232558139"/>
    <s v="US"/>
    <s v="USD"/>
    <x v="760"/>
    <d v="2010-06-21T05:00:00"/>
    <b v="0"/>
    <b v="0"/>
    <s v="film &amp; video/drama"/>
    <x v="4"/>
    <s v="drama"/>
    <n v="1276318800"/>
    <n v="1277096400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x v="761"/>
    <d v="2012-02-12T06:00:00"/>
    <b v="0"/>
    <b v="1"/>
    <s v="music/indie rock"/>
    <x v="1"/>
    <s v="indie rock"/>
    <n v="1328767200"/>
    <n v="1329026400"/>
  </r>
  <r>
    <n v="850"/>
    <s v="Hood, Perez and Meadows"/>
    <s v="Cross-group upward-trending hierarchy"/>
    <n v="100"/>
    <n v="1"/>
    <n v="1"/>
    <x v="0"/>
    <n v="1"/>
    <n v="1"/>
    <s v="US"/>
    <s v="USD"/>
    <x v="762"/>
    <d v="2011-12-04T06:00:00"/>
    <b v="1"/>
    <b v="0"/>
    <s v="music/rock"/>
    <x v="1"/>
    <s v="rock"/>
    <n v="1321682400"/>
    <n v="1322978400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x v="444"/>
    <d v="2012-06-04T05:00:00"/>
    <b v="0"/>
    <b v="0"/>
    <s v="music/electric music"/>
    <x v="1"/>
    <s v="electric music"/>
    <n v="1335934800"/>
    <n v="1338786000"/>
  </r>
  <r>
    <n v="852"/>
    <s v="Brady Ltd"/>
    <s v="Open-source reciprocal standardization"/>
    <n v="4900"/>
    <n v="2505"/>
    <n v="51.122448979591837"/>
    <x v="0"/>
    <n v="31"/>
    <n v="80.806451612903231"/>
    <s v="US"/>
    <s v="USD"/>
    <x v="763"/>
    <d v="2011-07-26T05:00:00"/>
    <b v="0"/>
    <b v="1"/>
    <s v="games/video games"/>
    <x v="6"/>
    <s v="video games"/>
    <n v="1310792400"/>
    <n v="1311656400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x v="764"/>
    <d v="2011-06-25T05:00:00"/>
    <b v="0"/>
    <b v="1"/>
    <s v="music/indie rock"/>
    <x v="1"/>
    <s v="indie rock"/>
    <n v="1308546000"/>
    <n v="1308978000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x v="765"/>
    <d v="2019-12-15T06:00:00"/>
    <b v="0"/>
    <b v="0"/>
    <s v="publishing/fiction"/>
    <x v="5"/>
    <s v="fiction"/>
    <n v="1574056800"/>
    <n v="1576389600"/>
  </r>
  <r>
    <n v="855"/>
    <s v="Moses-Terry"/>
    <s v="Horizontal clear-thinking framework"/>
    <n v="23400"/>
    <n v="23956"/>
    <n v="102.37606837606839"/>
    <x v="1"/>
    <n v="452"/>
    <n v="53"/>
    <s v="AU"/>
    <s v="AUD"/>
    <x v="766"/>
    <d v="2011-07-19T05:00:00"/>
    <b v="0"/>
    <b v="0"/>
    <s v="theater/plays"/>
    <x v="3"/>
    <s v="plays"/>
    <n v="1308373200"/>
    <n v="1311051600"/>
  </r>
  <r>
    <n v="856"/>
    <s v="Williams and Sons"/>
    <s v="Profound composite core"/>
    <n v="2400"/>
    <n v="8558"/>
    <n v="356.58333333333331"/>
    <x v="1"/>
    <n v="158"/>
    <n v="54.164556962025316"/>
    <s v="US"/>
    <s v="USD"/>
    <x v="767"/>
    <d v="2012-05-11T05:00:00"/>
    <b v="0"/>
    <b v="0"/>
    <s v="food/food trucks"/>
    <x v="0"/>
    <s v="food trucks"/>
    <n v="1335243600"/>
    <n v="1336712400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x v="768"/>
    <d v="2012-02-28T06:00:00"/>
    <b v="1"/>
    <b v="0"/>
    <s v="film &amp; video/shorts"/>
    <x v="4"/>
    <s v="shorts"/>
    <n v="1328421600"/>
    <n v="1330408800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x v="769"/>
    <d v="2018-04-28T05:00:00"/>
    <b v="1"/>
    <b v="0"/>
    <s v="food/food trucks"/>
    <x v="0"/>
    <s v="food trucks"/>
    <n v="1524286800"/>
    <n v="1524891600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x v="770"/>
    <d v="2013-03-19T05:00:00"/>
    <b v="0"/>
    <b v="1"/>
    <s v="theater/plays"/>
    <x v="3"/>
    <s v="plays"/>
    <n v="1362117600"/>
    <n v="1363669200"/>
  </r>
  <r>
    <n v="860"/>
    <s v="Lee PLC"/>
    <s v="Re-contextualized leadingedge firmware"/>
    <n v="2000"/>
    <n v="5033"/>
    <n v="251.65"/>
    <x v="1"/>
    <n v="65"/>
    <n v="77.430769230769229"/>
    <s v="US"/>
    <s v="USD"/>
    <x v="771"/>
    <d v="2019-03-01T06:00:00"/>
    <b v="0"/>
    <b v="1"/>
    <s v="technology/wearables"/>
    <x v="2"/>
    <s v="wearables"/>
    <n v="1550556000"/>
    <n v="1551420000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x v="772"/>
    <d v="2010-03-29T05:00:00"/>
    <b v="0"/>
    <b v="0"/>
    <s v="theater/plays"/>
    <x v="3"/>
    <s v="plays"/>
    <n v="1269147600"/>
    <n v="1269838800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x v="773"/>
    <d v="2011-08-05T05:00:00"/>
    <b v="0"/>
    <b v="0"/>
    <s v="theater/plays"/>
    <x v="3"/>
    <s v="plays"/>
    <n v="1312174800"/>
    <n v="1312520400"/>
  </r>
  <r>
    <n v="863"/>
    <s v="Davis-Johnson"/>
    <s v="Automated reciprocal protocol"/>
    <n v="1400"/>
    <n v="5415"/>
    <n v="386.78571428571428"/>
    <x v="1"/>
    <n v="217"/>
    <n v="24.953917050691246"/>
    <s v="US"/>
    <s v="USD"/>
    <x v="774"/>
    <d v="2015-07-10T05:00:00"/>
    <b v="0"/>
    <b v="1"/>
    <s v="film &amp; video/television"/>
    <x v="4"/>
    <s v="television"/>
    <n v="1434517200"/>
    <n v="1436504400"/>
  </r>
  <r>
    <n v="864"/>
    <s v="Stevenson-Thompson"/>
    <s v="Automated static workforce"/>
    <n v="4200"/>
    <n v="14577"/>
    <n v="347.07142857142856"/>
    <x v="1"/>
    <n v="150"/>
    <n v="97.18"/>
    <s v="US"/>
    <s v="USD"/>
    <x v="775"/>
    <d v="2016-08-24T05:00:00"/>
    <b v="0"/>
    <b v="0"/>
    <s v="film &amp; video/shorts"/>
    <x v="4"/>
    <s v="shorts"/>
    <n v="1471582800"/>
    <n v="1472014800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x v="776"/>
    <d v="2014-09-24T05:00:00"/>
    <b v="0"/>
    <b v="0"/>
    <s v="theater/plays"/>
    <x v="3"/>
    <s v="plays"/>
    <n v="1410757200"/>
    <n v="1411534800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x v="777"/>
    <d v="2011-05-09T05:00:00"/>
    <b v="0"/>
    <b v="0"/>
    <s v="photography/photography books"/>
    <x v="7"/>
    <s v="photography books"/>
    <n v="1304830800"/>
    <n v="1304917200"/>
  </r>
  <r>
    <n v="867"/>
    <s v="Kane, Pruitt and Rivera"/>
    <s v="Cross-platform next generation service-desk"/>
    <n v="4800"/>
    <n v="7797"/>
    <n v="162.4375"/>
    <x v="1"/>
    <n v="300"/>
    <n v="25.99"/>
    <s v="US"/>
    <s v="USD"/>
    <x v="778"/>
    <d v="2018-10-15T05:00:00"/>
    <b v="0"/>
    <b v="0"/>
    <s v="food/food trucks"/>
    <x v="0"/>
    <s v="food trucks"/>
    <n v="1539061200"/>
    <n v="1539579600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x v="779"/>
    <d v="2013-10-23T05:00:00"/>
    <b v="0"/>
    <b v="0"/>
    <s v="theater/plays"/>
    <x v="3"/>
    <s v="plays"/>
    <n v="1381554000"/>
    <n v="1382504400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x v="780"/>
    <d v="2010-07-05T05:00:00"/>
    <b v="0"/>
    <b v="0"/>
    <s v="film &amp; video/drama"/>
    <x v="4"/>
    <s v="drama"/>
    <n v="1277096400"/>
    <n v="1278306000"/>
  </r>
  <r>
    <n v="870"/>
    <s v="Hansen-Austin"/>
    <s v="Adaptive demand-driven encryption"/>
    <n v="7700"/>
    <n v="6920"/>
    <n v="89.870129870129873"/>
    <x v="0"/>
    <n v="121"/>
    <n v="57.190082644628099"/>
    <s v="US"/>
    <s v="USD"/>
    <x v="335"/>
    <d v="2015-09-18T05:00:00"/>
    <b v="0"/>
    <b v="0"/>
    <s v="theater/plays"/>
    <x v="3"/>
    <s v="plays"/>
    <n v="1440392400"/>
    <n v="1442552400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x v="535"/>
    <d v="2017-11-19T06:00:00"/>
    <b v="0"/>
    <b v="1"/>
    <s v="theater/plays"/>
    <x v="3"/>
    <s v="plays"/>
    <n v="1509512400"/>
    <n v="1511071200"/>
  </r>
  <r>
    <n v="872"/>
    <s v="Davis LLC"/>
    <s v="Compatible logistical paradigm"/>
    <n v="4700"/>
    <n v="7992"/>
    <n v="170.04255319148936"/>
    <x v="1"/>
    <n v="81"/>
    <n v="98.666666666666671"/>
    <s v="AU"/>
    <s v="AUD"/>
    <x v="270"/>
    <d v="2018-09-08T05:00:00"/>
    <b v="0"/>
    <b v="0"/>
    <s v="film &amp; video/science fiction"/>
    <x v="4"/>
    <s v="science fiction"/>
    <n v="1535950800"/>
    <n v="1536382800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x v="781"/>
    <d v="2014-01-13T06:00:00"/>
    <b v="0"/>
    <b v="0"/>
    <s v="photography/photography books"/>
    <x v="7"/>
    <s v="photography books"/>
    <n v="1389160800"/>
    <n v="1389592800"/>
  </r>
  <r>
    <n v="874"/>
    <s v="Chung-Nguyen"/>
    <s v="Managed discrete parallelism"/>
    <n v="40200"/>
    <n v="139468"/>
    <n v="346.93532338308455"/>
    <x v="1"/>
    <n v="4358"/>
    <n v="32.002753556677376"/>
    <s v="US"/>
    <s v="USD"/>
    <x v="782"/>
    <d v="2010-05-31T05:00:00"/>
    <b v="0"/>
    <b v="1"/>
    <s v="photography/photography books"/>
    <x v="7"/>
    <s v="photography books"/>
    <n v="1271998800"/>
    <n v="1275282000"/>
  </r>
  <r>
    <n v="875"/>
    <s v="Mueller-Harmon"/>
    <s v="Implemented tangible approach"/>
    <n v="7900"/>
    <n v="5465"/>
    <n v="69.177215189873422"/>
    <x v="0"/>
    <n v="67"/>
    <n v="81.567164179104481"/>
    <s v="US"/>
    <s v="USD"/>
    <x v="783"/>
    <d v="2011-01-14T06:00:00"/>
    <b v="0"/>
    <b v="0"/>
    <s v="music/rock"/>
    <x v="1"/>
    <s v="rock"/>
    <n v="1294898400"/>
    <n v="1294984800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x v="784"/>
    <d v="2019-07-02T05:00:00"/>
    <b v="0"/>
    <b v="0"/>
    <s v="photography/photography books"/>
    <x v="7"/>
    <s v="photography books"/>
    <n v="1559970000"/>
    <n v="1562043600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x v="785"/>
    <d v="2016-07-27T05:00:00"/>
    <b v="0"/>
    <b v="0"/>
    <s v="food/food trucks"/>
    <x v="0"/>
    <s v="food trucks"/>
    <n v="1469509200"/>
    <n v="1469595600"/>
  </r>
  <r>
    <n v="878"/>
    <s v="Lutz Group"/>
    <s v="Enterprise-wide foreground paradigm"/>
    <n v="2700"/>
    <n v="1012"/>
    <n v="37.481481481481481"/>
    <x v="0"/>
    <n v="12"/>
    <n v="84.333333333333329"/>
    <s v="IT"/>
    <s v="EUR"/>
    <x v="786"/>
    <d v="2020-02-08T06:00:00"/>
    <b v="0"/>
    <b v="0"/>
    <s v="music/metal"/>
    <x v="1"/>
    <s v="metal"/>
    <n v="1579068000"/>
    <n v="1581141600"/>
  </r>
  <r>
    <n v="879"/>
    <s v="Ortiz Inc"/>
    <s v="Stand-alone incremental parallelism"/>
    <n v="1000"/>
    <n v="5438"/>
    <n v="543.79999999999995"/>
    <x v="1"/>
    <n v="53"/>
    <n v="102.60377358490567"/>
    <s v="US"/>
    <s v="USD"/>
    <x v="787"/>
    <d v="2017-03-03T06:00:00"/>
    <b v="0"/>
    <b v="0"/>
    <s v="publishing/nonfiction"/>
    <x v="5"/>
    <s v="nonfiction"/>
    <n v="1487743200"/>
    <n v="1488520800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x v="788"/>
    <d v="2019-07-23T05:00:00"/>
    <b v="0"/>
    <b v="0"/>
    <s v="music/electric music"/>
    <x v="1"/>
    <s v="electric music"/>
    <n v="1563685200"/>
    <n v="1563858000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x v="330"/>
    <d v="2015-08-07T05:00:00"/>
    <b v="0"/>
    <b v="1"/>
    <s v="theater/plays"/>
    <x v="3"/>
    <s v="plays"/>
    <n v="1436418000"/>
    <n v="1438923600"/>
  </r>
  <r>
    <n v="882"/>
    <s v="White-Rosario"/>
    <s v="Balanced demand-driven definition"/>
    <n v="800"/>
    <n v="2960"/>
    <n v="370"/>
    <x v="1"/>
    <n v="80"/>
    <n v="37"/>
    <s v="US"/>
    <s v="USD"/>
    <x v="789"/>
    <d v="2015-01-25T06:00:00"/>
    <b v="0"/>
    <b v="0"/>
    <s v="theater/plays"/>
    <x v="3"/>
    <s v="plays"/>
    <n v="1421820000"/>
    <n v="1422165600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x v="790"/>
    <d v="2010-06-30T05:00:00"/>
    <b v="0"/>
    <b v="0"/>
    <s v="film &amp; video/shorts"/>
    <x v="4"/>
    <s v="shorts"/>
    <n v="1274763600"/>
    <n v="1277874000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x v="791"/>
    <d v="2014-05-06T05:00:00"/>
    <b v="0"/>
    <b v="1"/>
    <s v="theater/plays"/>
    <x v="3"/>
    <s v="plays"/>
    <n v="1399179600"/>
    <n v="1399352400"/>
  </r>
  <r>
    <n v="885"/>
    <s v="Lynch Ltd"/>
    <s v="Virtual analyzing collaboration"/>
    <n v="1800"/>
    <n v="2129"/>
    <n v="118.27777777777777"/>
    <x v="1"/>
    <n v="52"/>
    <n v="40.942307692307693"/>
    <s v="US"/>
    <s v="USD"/>
    <x v="792"/>
    <d v="2010-07-14T05:00:00"/>
    <b v="0"/>
    <b v="0"/>
    <s v="theater/plays"/>
    <x v="3"/>
    <s v="plays"/>
    <n v="1275800400"/>
    <n v="1279083600"/>
  </r>
  <r>
    <n v="886"/>
    <s v="Sanders LLC"/>
    <s v="Multi-tiered explicit focus group"/>
    <n v="150600"/>
    <n v="127745"/>
    <n v="84.824037184594957"/>
    <x v="0"/>
    <n v="1825"/>
    <n v="69.9972602739726"/>
    <s v="US"/>
    <s v="USD"/>
    <x v="793"/>
    <d v="2010-09-13T05:00:00"/>
    <b v="0"/>
    <b v="0"/>
    <s v="music/indie rock"/>
    <x v="1"/>
    <s v="indie rock"/>
    <n v="1282798800"/>
    <n v="1284354000"/>
  </r>
  <r>
    <n v="887"/>
    <s v="Cooper LLC"/>
    <s v="Multi-layered systematic knowledgebase"/>
    <n v="7800"/>
    <n v="2289"/>
    <n v="29.346153846153843"/>
    <x v="0"/>
    <n v="31"/>
    <n v="73.838709677419359"/>
    <s v="US"/>
    <s v="USD"/>
    <x v="794"/>
    <d v="2015-09-02T05:00:00"/>
    <b v="0"/>
    <b v="1"/>
    <s v="theater/plays"/>
    <x v="3"/>
    <s v="plays"/>
    <n v="1437109200"/>
    <n v="1441170000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x v="795"/>
    <d v="2017-04-30T05:00:00"/>
    <b v="0"/>
    <b v="0"/>
    <s v="theater/plays"/>
    <x v="3"/>
    <s v="plays"/>
    <n v="1491886800"/>
    <n v="1493528400"/>
  </r>
  <r>
    <n v="889"/>
    <s v="Santos Group"/>
    <s v="Secured dynamic capacity"/>
    <n v="5600"/>
    <n v="9508"/>
    <n v="169.78571428571431"/>
    <x v="1"/>
    <n v="122"/>
    <n v="77.93442622950819"/>
    <s v="US"/>
    <s v="USD"/>
    <x v="796"/>
    <d v="2014-03-19T05:00:00"/>
    <b v="0"/>
    <b v="1"/>
    <s v="music/electric music"/>
    <x v="1"/>
    <s v="electric music"/>
    <n v="1394600400"/>
    <n v="1395205200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x v="797"/>
    <d v="2019-06-25T05:00:00"/>
    <b v="0"/>
    <b v="0"/>
    <s v="music/indie rock"/>
    <x v="1"/>
    <s v="indie rock"/>
    <n v="1561352400"/>
    <n v="1561438800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x v="798"/>
    <d v="2012-01-16T06:00:00"/>
    <b v="0"/>
    <b v="0"/>
    <s v="film &amp; video/documentary"/>
    <x v="4"/>
    <s v="documentary"/>
    <n v="1322892000"/>
    <n v="1326693600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x v="799"/>
    <d v="2010-07-01T05:00:00"/>
    <b v="0"/>
    <b v="0"/>
    <s v="publishing/translations"/>
    <x v="5"/>
    <s v="translations"/>
    <n v="1274418000"/>
    <n v="1277960400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x v="800"/>
    <d v="2015-06-19T05:00:00"/>
    <b v="0"/>
    <b v="1"/>
    <s v="film &amp; video/documentary"/>
    <x v="4"/>
    <s v="documentary"/>
    <n v="1434344400"/>
    <n v="1434690000"/>
  </r>
  <r>
    <n v="894"/>
    <s v="Barrett Inc"/>
    <s v="Organic cohesive neural-net"/>
    <n v="1700"/>
    <n v="3208"/>
    <n v="188.70588235294116"/>
    <x v="1"/>
    <n v="56"/>
    <n v="57.285714285714285"/>
    <s v="GB"/>
    <s v="GBP"/>
    <x v="801"/>
    <d v="2013-08-10T05:00:00"/>
    <b v="0"/>
    <b v="1"/>
    <s v="film &amp; video/television"/>
    <x v="4"/>
    <s v="television"/>
    <n v="1373518800"/>
    <n v="1376110800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x v="802"/>
    <d v="2018-02-12T06:00:00"/>
    <b v="0"/>
    <b v="0"/>
    <s v="theater/plays"/>
    <x v="3"/>
    <s v="plays"/>
    <n v="1517637600"/>
    <n v="1518415200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x v="803"/>
    <d v="2011-07-17T05:00:00"/>
    <b v="0"/>
    <b v="1"/>
    <s v="food/food trucks"/>
    <x v="0"/>
    <s v="food trucks"/>
    <n v="1310619600"/>
    <n v="1310878800"/>
  </r>
  <r>
    <n v="897"/>
    <s v="Berry-Cannon"/>
    <s v="Organized discrete encoding"/>
    <n v="8800"/>
    <n v="2437"/>
    <n v="27.693181818181817"/>
    <x v="0"/>
    <n v="27"/>
    <n v="90.259259259259252"/>
    <s v="US"/>
    <s v="USD"/>
    <x v="212"/>
    <d v="2019-04-30T05:00:00"/>
    <b v="0"/>
    <b v="0"/>
    <s v="theater/plays"/>
    <x v="3"/>
    <s v="plays"/>
    <n v="1556427600"/>
    <n v="1556600400"/>
  </r>
  <r>
    <n v="898"/>
    <s v="Davis-Gonzalez"/>
    <s v="Balanced regional flexibility"/>
    <n v="179100"/>
    <n v="93991"/>
    <n v="52.479620323841424"/>
    <x v="0"/>
    <n v="1221"/>
    <n v="76.978705978705975"/>
    <s v="US"/>
    <s v="USD"/>
    <x v="804"/>
    <d v="2019-12-22T06:00:00"/>
    <b v="0"/>
    <b v="0"/>
    <s v="film &amp; video/documentary"/>
    <x v="4"/>
    <s v="documentary"/>
    <n v="1576476000"/>
    <n v="1576994400"/>
  </r>
  <r>
    <n v="899"/>
    <s v="Best-Young"/>
    <s v="Implemented multimedia time-frame"/>
    <n v="3100"/>
    <n v="12620"/>
    <n v="407.09677419354841"/>
    <x v="1"/>
    <n v="123"/>
    <n v="102.60162601626017"/>
    <s v="CH"/>
    <s v="CHF"/>
    <x v="805"/>
    <d v="2013-10-25T05:00:00"/>
    <b v="0"/>
    <b v="0"/>
    <s v="music/jazz"/>
    <x v="1"/>
    <s v="jazz"/>
    <n v="1381122000"/>
    <n v="1382677200"/>
  </r>
  <r>
    <n v="900"/>
    <s v="Powers, Smith and Deleon"/>
    <s v="Enhanced uniform service-desk"/>
    <n v="100"/>
    <n v="2"/>
    <n v="2"/>
    <x v="0"/>
    <n v="1"/>
    <n v="2"/>
    <s v="US"/>
    <s v="USD"/>
    <x v="806"/>
    <d v="2014-09-20T05:00:00"/>
    <b v="0"/>
    <b v="1"/>
    <s v="technology/web"/>
    <x v="2"/>
    <s v="web"/>
    <n v="1411102800"/>
    <n v="1411189200"/>
  </r>
  <r>
    <n v="901"/>
    <s v="Hogan Group"/>
    <s v="Versatile bottom-line definition"/>
    <n v="5600"/>
    <n v="8746"/>
    <n v="156.17857142857144"/>
    <x v="1"/>
    <n v="159"/>
    <n v="55.0062893081761"/>
    <s v="US"/>
    <s v="USD"/>
    <x v="807"/>
    <d v="2018-08-19T05:00:00"/>
    <b v="0"/>
    <b v="1"/>
    <s v="music/rock"/>
    <x v="1"/>
    <s v="rock"/>
    <n v="1531803600"/>
    <n v="1534654800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x v="722"/>
    <d v="2016-03-12T06:00:00"/>
    <b v="0"/>
    <b v="0"/>
    <s v="technology/web"/>
    <x v="2"/>
    <s v="web"/>
    <n v="1454133600"/>
    <n v="1457762400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x v="477"/>
    <d v="2012-05-20T05:00:00"/>
    <b v="0"/>
    <b v="1"/>
    <s v="publishing/nonfiction"/>
    <x v="5"/>
    <s v="nonfiction"/>
    <n v="1336194000"/>
    <n v="1337490000"/>
  </r>
  <r>
    <n v="904"/>
    <s v="Rodriguez, Johnson and Jackson"/>
    <s v="Digitized foreground array"/>
    <n v="6500"/>
    <n v="795"/>
    <n v="12.230769230769232"/>
    <x v="0"/>
    <n v="16"/>
    <n v="49.6875"/>
    <s v="US"/>
    <s v="USD"/>
    <x v="259"/>
    <d v="2012-10-08T05:00:00"/>
    <b v="0"/>
    <b v="0"/>
    <s v="publishing/radio &amp; podcasts"/>
    <x v="5"/>
    <s v="radio &amp; podcasts"/>
    <n v="1349326800"/>
    <n v="1349672400"/>
  </r>
  <r>
    <n v="905"/>
    <s v="Haynes PLC"/>
    <s v="Re-engineered clear-thinking project"/>
    <n v="7900"/>
    <n v="12955"/>
    <n v="163.98734177215189"/>
    <x v="1"/>
    <n v="236"/>
    <n v="54.894067796610166"/>
    <s v="US"/>
    <s v="USD"/>
    <x v="9"/>
    <d v="2013-09-22T05:00:00"/>
    <b v="0"/>
    <b v="0"/>
    <s v="theater/plays"/>
    <x v="3"/>
    <s v="plays"/>
    <n v="1379566800"/>
    <n v="1379826000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x v="808"/>
    <d v="2017-06-18T05:00:00"/>
    <b v="1"/>
    <b v="1"/>
    <s v="film &amp; video/documentary"/>
    <x v="4"/>
    <s v="documentary"/>
    <n v="1494651600"/>
    <n v="1497762000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x v="809"/>
    <d v="2011-05-04T05:00:00"/>
    <b v="0"/>
    <b v="0"/>
    <s v="theater/plays"/>
    <x v="3"/>
    <s v="plays"/>
    <n v="1303880400"/>
    <n v="1304485200"/>
  </r>
  <r>
    <n v="908"/>
    <s v="Bryant-Pope"/>
    <s v="Networked intangible help-desk"/>
    <n v="38200"/>
    <n v="121950"/>
    <n v="319.24083769633506"/>
    <x v="1"/>
    <n v="3934"/>
    <n v="30.99898322318251"/>
    <s v="US"/>
    <s v="USD"/>
    <x v="444"/>
    <d v="2012-05-13T05:00:00"/>
    <b v="0"/>
    <b v="0"/>
    <s v="games/video games"/>
    <x v="6"/>
    <s v="video games"/>
    <n v="1335934800"/>
    <n v="1336885200"/>
  </r>
  <r>
    <n v="909"/>
    <s v="Gates, Li and Thompson"/>
    <s v="Synchronized attitude-oriented frame"/>
    <n v="1800"/>
    <n v="8621"/>
    <n v="478.94444444444446"/>
    <x v="1"/>
    <n v="80"/>
    <n v="107.7625"/>
    <s v="CA"/>
    <s v="CAD"/>
    <x v="384"/>
    <d v="2018-07-01T05:00:00"/>
    <b v="0"/>
    <b v="1"/>
    <s v="theater/plays"/>
    <x v="3"/>
    <s v="plays"/>
    <n v="1528088400"/>
    <n v="1530421200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x v="810"/>
    <d v="2015-01-23T06:00:00"/>
    <b v="0"/>
    <b v="0"/>
    <s v="theater/plays"/>
    <x v="3"/>
    <s v="plays"/>
    <n v="1421906400"/>
    <n v="1421992800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x v="811"/>
    <d v="2019-09-11T05:00:00"/>
    <b v="1"/>
    <b v="0"/>
    <s v="technology/web"/>
    <x v="2"/>
    <s v="web"/>
    <n v="1568005200"/>
    <n v="1568178000"/>
  </r>
  <r>
    <n v="912"/>
    <s v="Sanchez-Parsons"/>
    <s v="Reduced bifurcated pricing structure"/>
    <n v="1800"/>
    <n v="14310"/>
    <n v="795"/>
    <x v="1"/>
    <n v="179"/>
    <n v="79.944134078212286"/>
    <s v="US"/>
    <s v="USD"/>
    <x v="812"/>
    <d v="2012-09-18T05:00:00"/>
    <b v="1"/>
    <b v="0"/>
    <s v="film &amp; video/drama"/>
    <x v="4"/>
    <s v="drama"/>
    <n v="1346821200"/>
    <n v="1347944400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x v="813"/>
    <d v="2019-05-25T05:00:00"/>
    <b v="0"/>
    <b v="0"/>
    <s v="film &amp; video/drama"/>
    <x v="4"/>
    <s v="drama"/>
    <n v="1557637200"/>
    <n v="1558760400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x v="814"/>
    <d v="2013-08-16T05:00:00"/>
    <b v="0"/>
    <b v="0"/>
    <s v="theater/plays"/>
    <x v="3"/>
    <s v="plays"/>
    <n v="1375592400"/>
    <n v="1376629200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x v="80"/>
    <d v="2017-09-07T05:00:00"/>
    <b v="0"/>
    <b v="0"/>
    <s v="film &amp; video/television"/>
    <x v="4"/>
    <s v="television"/>
    <n v="1503982800"/>
    <n v="1504760400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x v="815"/>
    <d v="2014-12-27T06:00:00"/>
    <b v="0"/>
    <b v="0"/>
    <s v="photography/photography books"/>
    <x v="7"/>
    <s v="photography books"/>
    <n v="1418882400"/>
    <n v="1419660000"/>
  </r>
  <r>
    <n v="917"/>
    <s v="Cooper Inc"/>
    <s v="Polarized discrete product"/>
    <n v="3600"/>
    <n v="2097"/>
    <n v="58.25"/>
    <x v="2"/>
    <n v="27"/>
    <n v="77.666666666666671"/>
    <s v="GB"/>
    <s v="GBP"/>
    <x v="816"/>
    <d v="2011-07-22T05:00:00"/>
    <b v="0"/>
    <b v="1"/>
    <s v="film &amp; video/shorts"/>
    <x v="4"/>
    <s v="shorts"/>
    <n v="1309237200"/>
    <n v="1311310800"/>
  </r>
  <r>
    <n v="918"/>
    <s v="Jones-Gonzalez"/>
    <s v="Seamless dynamic website"/>
    <n v="3800"/>
    <n v="9021"/>
    <n v="237.39473684210526"/>
    <x v="1"/>
    <n v="156"/>
    <n v="57.82692307692308"/>
    <s v="CH"/>
    <s v="CHF"/>
    <x v="474"/>
    <d v="2012-08-07T05:00:00"/>
    <b v="0"/>
    <b v="0"/>
    <s v="publishing/radio &amp; podcasts"/>
    <x v="5"/>
    <s v="radio &amp; podcasts"/>
    <n v="1343365200"/>
    <n v="1344315600"/>
  </r>
  <r>
    <n v="919"/>
    <s v="Fox Ltd"/>
    <s v="Extended multimedia firmware"/>
    <n v="35600"/>
    <n v="20915"/>
    <n v="58.75"/>
    <x v="0"/>
    <n v="225"/>
    <n v="92.955555555555549"/>
    <s v="AU"/>
    <s v="AUD"/>
    <x v="817"/>
    <d v="2017-11-15T06:00:00"/>
    <b v="0"/>
    <b v="1"/>
    <s v="theater/plays"/>
    <x v="3"/>
    <s v="plays"/>
    <n v="1507957200"/>
    <n v="1510725600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x v="818"/>
    <d v="2019-02-27T06:00:00"/>
    <b v="1"/>
    <b v="0"/>
    <s v="film &amp; video/animation"/>
    <x v="4"/>
    <s v="animation"/>
    <n v="1549519200"/>
    <n v="1551247200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x v="819"/>
    <d v="2012-02-26T06:00:00"/>
    <b v="0"/>
    <b v="0"/>
    <s v="technology/web"/>
    <x v="2"/>
    <s v="web"/>
    <n v="1329026400"/>
    <n v="1330236000"/>
  </r>
  <r>
    <n v="922"/>
    <s v="Soto-Anthony"/>
    <s v="Ameliorated logistical capability"/>
    <n v="51400"/>
    <n v="90440"/>
    <n v="175.95330739299609"/>
    <x v="1"/>
    <n v="2261"/>
    <n v="40"/>
    <s v="US"/>
    <s v="USD"/>
    <x v="609"/>
    <d v="2018-12-18T06:00:00"/>
    <b v="0"/>
    <b v="1"/>
    <s v="music/world music"/>
    <x v="1"/>
    <s v="world music"/>
    <n v="1544335200"/>
    <n v="1545112800"/>
  </r>
  <r>
    <n v="923"/>
    <s v="Wise and Sons"/>
    <s v="Sharable discrete definition"/>
    <n v="1700"/>
    <n v="4044"/>
    <n v="237.88235294117646"/>
    <x v="1"/>
    <n v="40"/>
    <n v="101.1"/>
    <s v="US"/>
    <s v="USD"/>
    <x v="547"/>
    <d v="2010-07-15T05:00:00"/>
    <b v="0"/>
    <b v="0"/>
    <s v="theater/plays"/>
    <x v="3"/>
    <s v="plays"/>
    <n v="1279083600"/>
    <n v="1279170000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x v="820"/>
    <d v="2019-11-11T06:00:00"/>
    <b v="0"/>
    <b v="0"/>
    <s v="theater/plays"/>
    <x v="3"/>
    <s v="plays"/>
    <n v="1572498000"/>
    <n v="1573452000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x v="821"/>
    <d v="2017-10-04T05:00:00"/>
    <b v="0"/>
    <b v="0"/>
    <s v="theater/plays"/>
    <x v="3"/>
    <s v="plays"/>
    <n v="1506056400"/>
    <n v="1507093200"/>
  </r>
  <r>
    <n v="926"/>
    <s v="Brown-Oliver"/>
    <s v="Synchronized cohesive encoding"/>
    <n v="8700"/>
    <n v="1577"/>
    <n v="18.126436781609197"/>
    <x v="0"/>
    <n v="15"/>
    <n v="105.13333333333334"/>
    <s v="US"/>
    <s v="USD"/>
    <x v="151"/>
    <d v="2016-05-16T05:00:00"/>
    <b v="0"/>
    <b v="0"/>
    <s v="food/food trucks"/>
    <x v="0"/>
    <s v="food trucks"/>
    <n v="1463029200"/>
    <n v="1463374800"/>
  </r>
  <r>
    <n v="927"/>
    <s v="Davis-Gardner"/>
    <s v="Synergistic dynamic utilization"/>
    <n v="7200"/>
    <n v="3301"/>
    <n v="45.847222222222221"/>
    <x v="0"/>
    <n v="37"/>
    <n v="89.21621621621621"/>
    <s v="US"/>
    <s v="USD"/>
    <x v="822"/>
    <d v="2012-08-10T05:00:00"/>
    <b v="0"/>
    <b v="0"/>
    <s v="theater/plays"/>
    <x v="3"/>
    <s v="plays"/>
    <n v="1342069200"/>
    <n v="1344574800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x v="823"/>
    <d v="2014-01-07T06:00:00"/>
    <b v="0"/>
    <b v="0"/>
    <s v="technology/web"/>
    <x v="2"/>
    <s v="web"/>
    <n v="1388296800"/>
    <n v="1389074400"/>
  </r>
  <r>
    <n v="929"/>
    <s v="Turner-Terrell"/>
    <s v="Polarized tertiary function"/>
    <n v="5500"/>
    <n v="11952"/>
    <n v="217.30909090909088"/>
    <x v="1"/>
    <n v="184"/>
    <n v="64.956521739130437"/>
    <s v="GB"/>
    <s v="GBP"/>
    <x v="824"/>
    <d v="2017-05-17T05:00:00"/>
    <b v="0"/>
    <b v="0"/>
    <s v="theater/plays"/>
    <x v="3"/>
    <s v="plays"/>
    <n v="1493787600"/>
    <n v="1494997200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x v="825"/>
    <d v="2015-03-04T06:00:00"/>
    <b v="0"/>
    <b v="1"/>
    <s v="theater/plays"/>
    <x v="3"/>
    <s v="plays"/>
    <n v="1424844000"/>
    <n v="1425448800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x v="826"/>
    <d v="2014-06-30T05:00:00"/>
    <b v="0"/>
    <b v="1"/>
    <s v="theater/plays"/>
    <x v="3"/>
    <s v="plays"/>
    <n v="1403931600"/>
    <n v="1404104400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x v="827"/>
    <d v="2014-03-14T05:00:00"/>
    <b v="0"/>
    <b v="0"/>
    <s v="music/rock"/>
    <x v="1"/>
    <s v="rock"/>
    <n v="1394514000"/>
    <n v="1394773200"/>
  </r>
  <r>
    <n v="933"/>
    <s v="Espinoza Group"/>
    <s v="Implemented tangible support"/>
    <n v="73000"/>
    <n v="175015"/>
    <n v="239.74657534246577"/>
    <x v="1"/>
    <n v="1902"/>
    <n v="92.016298633017882"/>
    <s v="US"/>
    <s v="USD"/>
    <x v="828"/>
    <d v="2013-04-21T05:00:00"/>
    <b v="0"/>
    <b v="0"/>
    <s v="theater/plays"/>
    <x v="3"/>
    <s v="plays"/>
    <n v="1365397200"/>
    <n v="1366520400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x v="829"/>
    <d v="2016-02-28T06:00:00"/>
    <b v="0"/>
    <b v="0"/>
    <s v="theater/plays"/>
    <x v="3"/>
    <s v="plays"/>
    <n v="1456120800"/>
    <n v="1456639200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x v="830"/>
    <d v="2015-07-31T05:00:00"/>
    <b v="0"/>
    <b v="0"/>
    <s v="theater/plays"/>
    <x v="3"/>
    <s v="plays"/>
    <n v="1437714000"/>
    <n v="1438318800"/>
  </r>
  <r>
    <n v="936"/>
    <s v="Brown Ltd"/>
    <s v="Enhanced composite contingency"/>
    <n v="103200"/>
    <n v="1690"/>
    <n v="1.6375968992248062"/>
    <x v="0"/>
    <n v="21"/>
    <n v="80.476190476190482"/>
    <s v="US"/>
    <s v="USD"/>
    <x v="831"/>
    <d v="2019-07-25T05:00:00"/>
    <b v="1"/>
    <b v="0"/>
    <s v="theater/plays"/>
    <x v="3"/>
    <s v="plays"/>
    <n v="1563771600"/>
    <n v="1564030800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x v="832"/>
    <d v="2015-12-05T06:00:00"/>
    <b v="0"/>
    <b v="0"/>
    <s v="film &amp; video/documentary"/>
    <x v="4"/>
    <s v="documentary"/>
    <n v="1448517600"/>
    <n v="1449295200"/>
  </r>
  <r>
    <n v="938"/>
    <s v="Allen Inc"/>
    <s v="Total dedicated benchmark"/>
    <n v="9200"/>
    <n v="10093"/>
    <n v="109.70652173913042"/>
    <x v="1"/>
    <n v="96"/>
    <n v="105.13541666666667"/>
    <s v="US"/>
    <s v="USD"/>
    <x v="833"/>
    <d v="2018-07-18T05:00:00"/>
    <b v="0"/>
    <b v="1"/>
    <s v="publishing/fiction"/>
    <x v="5"/>
    <s v="fiction"/>
    <n v="1528779600"/>
    <n v="1531890000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x v="834"/>
    <d v="2011-05-24T05:00:00"/>
    <b v="0"/>
    <b v="1"/>
    <s v="games/video games"/>
    <x v="6"/>
    <s v="video games"/>
    <n v="1304744400"/>
    <n v="1306213200"/>
  </r>
  <r>
    <n v="940"/>
    <s v="Wiggins Ltd"/>
    <s v="Upgradable analyzing core"/>
    <n v="9900"/>
    <n v="6161"/>
    <n v="62.232323232323225"/>
    <x v="2"/>
    <n v="66"/>
    <n v="93.348484848484844"/>
    <s v="CA"/>
    <s v="CAD"/>
    <x v="835"/>
    <d v="2012-12-23T06:00:00"/>
    <b v="0"/>
    <b v="0"/>
    <s v="technology/web"/>
    <x v="2"/>
    <s v="web"/>
    <n v="1354341600"/>
    <n v="1356242400"/>
  </r>
  <r>
    <n v="941"/>
    <s v="Luna-Horne"/>
    <s v="Profound exuding pricing structure"/>
    <n v="43000"/>
    <n v="5615"/>
    <n v="13.05813953488372"/>
    <x v="0"/>
    <n v="78"/>
    <n v="71.987179487179489"/>
    <s v="US"/>
    <s v="USD"/>
    <x v="836"/>
    <d v="2011-02-13T06:00:00"/>
    <b v="1"/>
    <b v="0"/>
    <s v="theater/plays"/>
    <x v="3"/>
    <s v="plays"/>
    <n v="1294552800"/>
    <n v="1297576800"/>
  </r>
  <r>
    <n v="942"/>
    <s v="Allen Inc"/>
    <s v="Horizontal optimizing model"/>
    <n v="9600"/>
    <n v="6205"/>
    <n v="64.635416666666671"/>
    <x v="0"/>
    <n v="67"/>
    <n v="92.611940298507463"/>
    <s v="AU"/>
    <s v="AUD"/>
    <x v="837"/>
    <d v="2011-01-28T06:00:00"/>
    <b v="0"/>
    <b v="0"/>
    <s v="theater/plays"/>
    <x v="3"/>
    <s v="plays"/>
    <n v="1295935200"/>
    <n v="1296194400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x v="219"/>
    <d v="2014-10-29T05:00:00"/>
    <b v="0"/>
    <b v="0"/>
    <s v="food/food trucks"/>
    <x v="0"/>
    <s v="food trucks"/>
    <n v="1411534800"/>
    <n v="1414558800"/>
  </r>
  <r>
    <n v="944"/>
    <s v="Walter Inc"/>
    <s v="Streamlined 5thgeneration intranet"/>
    <n v="10000"/>
    <n v="8142"/>
    <n v="81.42"/>
    <x v="0"/>
    <n v="263"/>
    <n v="30.958174904942965"/>
    <s v="AU"/>
    <s v="AUD"/>
    <x v="365"/>
    <d v="2017-03-01T06:00:00"/>
    <b v="0"/>
    <b v="0"/>
    <s v="photography/photography books"/>
    <x v="7"/>
    <s v="photography books"/>
    <n v="1486706400"/>
    <n v="1488348000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x v="838"/>
    <d v="2012-04-20T05:00:00"/>
    <b v="1"/>
    <b v="0"/>
    <s v="photography/photography books"/>
    <x v="7"/>
    <s v="photography books"/>
    <n v="1333602000"/>
    <n v="1334898000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x v="839"/>
    <d v="2011-06-18T05:00:00"/>
    <b v="0"/>
    <b v="0"/>
    <s v="theater/plays"/>
    <x v="3"/>
    <s v="plays"/>
    <n v="1308200400"/>
    <n v="1308373200"/>
  </r>
  <r>
    <n v="947"/>
    <s v="Smith-Powell"/>
    <s v="Upgradable clear-thinking hardware"/>
    <n v="3600"/>
    <n v="961"/>
    <n v="26.694444444444443"/>
    <x v="0"/>
    <n v="13"/>
    <n v="73.92307692307692"/>
    <s v="US"/>
    <s v="USD"/>
    <x v="840"/>
    <d v="2014-10-03T05:00:00"/>
    <b v="0"/>
    <b v="0"/>
    <s v="theater/plays"/>
    <x v="3"/>
    <s v="plays"/>
    <n v="1411707600"/>
    <n v="1412312400"/>
  </r>
  <r>
    <n v="948"/>
    <s v="Smith-Hill"/>
    <s v="Integrated holistic paradigm"/>
    <n v="9400"/>
    <n v="5918"/>
    <n v="62.957446808510639"/>
    <x v="3"/>
    <n v="160"/>
    <n v="36.987499999999997"/>
    <s v="US"/>
    <s v="USD"/>
    <x v="841"/>
    <d v="2014-12-22T06:00:00"/>
    <b v="1"/>
    <b v="1"/>
    <s v="film &amp; video/documentary"/>
    <x v="4"/>
    <s v="documentary"/>
    <n v="1418364000"/>
    <n v="1419228000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x v="842"/>
    <d v="2015-05-07T05:00:00"/>
    <b v="0"/>
    <b v="0"/>
    <s v="technology/web"/>
    <x v="2"/>
    <s v="web"/>
    <n v="1429333200"/>
    <n v="1430974800"/>
  </r>
  <r>
    <n v="950"/>
    <s v="Williams, Orozco and Gomez"/>
    <s v="Persistent content-based methodology"/>
    <n v="100"/>
    <n v="5"/>
    <n v="5"/>
    <x v="0"/>
    <n v="1"/>
    <n v="5"/>
    <s v="US"/>
    <s v="USD"/>
    <x v="843"/>
    <d v="2019-04-21T05:00:00"/>
    <b v="0"/>
    <b v="1"/>
    <s v="theater/plays"/>
    <x v="3"/>
    <s v="plays"/>
    <n v="1555390800"/>
    <n v="1555822800"/>
  </r>
  <r>
    <n v="951"/>
    <s v="Peterson Ltd"/>
    <s v="Re-engineered 24hour matrix"/>
    <n v="14500"/>
    <n v="159056"/>
    <n v="1096.9379310344827"/>
    <x v="1"/>
    <n v="1559"/>
    <n v="102.02437459910199"/>
    <s v="US"/>
    <s v="USD"/>
    <x v="844"/>
    <d v="2016-12-27T06:00:00"/>
    <b v="0"/>
    <b v="1"/>
    <s v="music/rock"/>
    <x v="1"/>
    <s v="rock"/>
    <n v="1482732000"/>
    <n v="1482818400"/>
  </r>
  <r>
    <n v="952"/>
    <s v="Cummings-Hayes"/>
    <s v="Virtual multi-tasking core"/>
    <n v="145500"/>
    <n v="101987"/>
    <n v="70.094158075601371"/>
    <x v="3"/>
    <n v="2266"/>
    <n v="45.007502206531335"/>
    <s v="US"/>
    <s v="USD"/>
    <x v="845"/>
    <d v="2016-08-23T05:00:00"/>
    <b v="0"/>
    <b v="0"/>
    <s v="film &amp; video/documentary"/>
    <x v="4"/>
    <s v="documentary"/>
    <n v="1470718800"/>
    <n v="1471928400"/>
  </r>
  <r>
    <n v="953"/>
    <s v="Boyle Ltd"/>
    <s v="Streamlined fault-tolerant conglomeration"/>
    <n v="3300"/>
    <n v="1980"/>
    <n v="60"/>
    <x v="0"/>
    <n v="21"/>
    <n v="94.285714285714292"/>
    <s v="US"/>
    <s v="USD"/>
    <x v="846"/>
    <d v="2016-01-25T06:00:00"/>
    <b v="0"/>
    <b v="1"/>
    <s v="film &amp; video/science fiction"/>
    <x v="4"/>
    <s v="science fiction"/>
    <n v="1450591200"/>
    <n v="1453701600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x v="110"/>
    <d v="2012-10-16T05:00:00"/>
    <b v="0"/>
    <b v="0"/>
    <s v="technology/web"/>
    <x v="2"/>
    <s v="web"/>
    <n v="1348290000"/>
    <n v="1350363600"/>
  </r>
  <r>
    <n v="955"/>
    <s v="Moss-Obrien"/>
    <s v="Function-based next generation emulation"/>
    <n v="700"/>
    <n v="7763"/>
    <n v="1109"/>
    <x v="1"/>
    <n v="80"/>
    <n v="97.037499999999994"/>
    <s v="US"/>
    <s v="USD"/>
    <x v="847"/>
    <d v="2012-11-27T06:00:00"/>
    <b v="0"/>
    <b v="0"/>
    <s v="theater/plays"/>
    <x v="3"/>
    <s v="plays"/>
    <n v="1353823200"/>
    <n v="1353996000"/>
  </r>
  <r>
    <n v="956"/>
    <s v="Wood Inc"/>
    <s v="Re-engineered composite focus group"/>
    <n v="187600"/>
    <n v="35698"/>
    <n v="19.028784648187631"/>
    <x v="0"/>
    <n v="830"/>
    <n v="43.00963855421687"/>
    <s v="US"/>
    <s v="USD"/>
    <x v="848"/>
    <d v="2015-12-26T06:00:00"/>
    <b v="0"/>
    <b v="0"/>
    <s v="film &amp; video/science fiction"/>
    <x v="4"/>
    <s v="science fiction"/>
    <n v="1450764000"/>
    <n v="1451109600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x v="849"/>
    <d v="2012-02-19T06:00:00"/>
    <b v="0"/>
    <b v="0"/>
    <s v="theater/plays"/>
    <x v="3"/>
    <s v="plays"/>
    <n v="1329372000"/>
    <n v="1329631200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x v="780"/>
    <d v="2010-07-13T05:00:00"/>
    <b v="0"/>
    <b v="0"/>
    <s v="film &amp; video/animation"/>
    <x v="4"/>
    <s v="animation"/>
    <n v="1277096400"/>
    <n v="1278997200"/>
  </r>
  <r>
    <n v="959"/>
    <s v="Black-Graham"/>
    <s v="Operative hybrid utilization"/>
    <n v="145000"/>
    <n v="6631"/>
    <n v="4.5731034482758623"/>
    <x v="0"/>
    <n v="130"/>
    <n v="51.007692307692309"/>
    <s v="US"/>
    <s v="USD"/>
    <x v="140"/>
    <d v="2010-07-26T05:00:00"/>
    <b v="0"/>
    <b v="0"/>
    <s v="publishing/translations"/>
    <x v="5"/>
    <s v="translations"/>
    <n v="1277701200"/>
    <n v="1280120400"/>
  </r>
  <r>
    <n v="960"/>
    <s v="Robbins Group"/>
    <s v="Function-based interactive matrix"/>
    <n v="5500"/>
    <n v="4678"/>
    <n v="85.054545454545448"/>
    <x v="0"/>
    <n v="55"/>
    <n v="85.054545454545448"/>
    <s v="US"/>
    <s v="USD"/>
    <x v="850"/>
    <d v="2016-03-16T05:00:00"/>
    <b v="0"/>
    <b v="0"/>
    <s v="technology/web"/>
    <x v="2"/>
    <s v="web"/>
    <n v="1454911200"/>
    <n v="1458104400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x v="851"/>
    <d v="2011-02-21T06:00:00"/>
    <b v="0"/>
    <b v="0"/>
    <s v="publishing/translations"/>
    <x v="5"/>
    <s v="translations"/>
    <n v="1297922400"/>
    <n v="1298268000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x v="852"/>
    <d v="2013-12-05T06:00:00"/>
    <b v="0"/>
    <b v="0"/>
    <s v="food/food trucks"/>
    <x v="0"/>
    <s v="food trucks"/>
    <n v="1384408800"/>
    <n v="1386223200"/>
  </r>
  <r>
    <n v="963"/>
    <s v="Rodriguez-Robinson"/>
    <s v="Ergonomic methodical hub"/>
    <n v="5900"/>
    <n v="4997"/>
    <n v="84.694915254237287"/>
    <x v="0"/>
    <n v="114"/>
    <n v="43.833333333333336"/>
    <s v="IT"/>
    <s v="EUR"/>
    <x v="853"/>
    <d v="2011-03-11T06:00:00"/>
    <b v="0"/>
    <b v="1"/>
    <s v="photography/photography books"/>
    <x v="7"/>
    <s v="photography books"/>
    <n v="1299304800"/>
    <n v="1299823200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x v="854"/>
    <d v="2015-05-16T05:00:00"/>
    <b v="0"/>
    <b v="0"/>
    <s v="theater/plays"/>
    <x v="3"/>
    <s v="plays"/>
    <n v="1431320400"/>
    <n v="1431752400"/>
  </r>
  <r>
    <n v="965"/>
    <s v="Nunez-King"/>
    <s v="Phased clear-thinking policy"/>
    <n v="2200"/>
    <n v="8501"/>
    <n v="386.40909090909093"/>
    <x v="1"/>
    <n v="207"/>
    <n v="41.067632850241544"/>
    <s v="GB"/>
    <s v="GBP"/>
    <x v="67"/>
    <d v="2010-03-06T06:00:00"/>
    <b v="0"/>
    <b v="0"/>
    <s v="music/rock"/>
    <x v="1"/>
    <s v="rock"/>
    <n v="1264399200"/>
    <n v="1267855200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x v="855"/>
    <d v="2017-06-17T05:00:00"/>
    <b v="0"/>
    <b v="0"/>
    <s v="theater/plays"/>
    <x v="3"/>
    <s v="plays"/>
    <n v="1497502800"/>
    <n v="1497675600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x v="107"/>
    <d v="2012-05-13T05:00:00"/>
    <b v="0"/>
    <b v="0"/>
    <s v="music/world music"/>
    <x v="1"/>
    <s v="world music"/>
    <n v="1333688400"/>
    <n v="1336885200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x v="344"/>
    <d v="2011-01-16T06:00:00"/>
    <b v="0"/>
    <b v="0"/>
    <s v="food/food trucks"/>
    <x v="0"/>
    <s v="food trucks"/>
    <n v="1293861600"/>
    <n v="1295157600"/>
  </r>
  <r>
    <n v="969"/>
    <s v="Lopez-King"/>
    <s v="Multi-lateral radical solution"/>
    <n v="7900"/>
    <n v="8550"/>
    <n v="108.22784810126582"/>
    <x v="1"/>
    <n v="93"/>
    <n v="91.935483870967744"/>
    <s v="US"/>
    <s v="USD"/>
    <x v="856"/>
    <d v="2019-12-29T06:00:00"/>
    <b v="0"/>
    <b v="0"/>
    <s v="theater/plays"/>
    <x v="3"/>
    <s v="plays"/>
    <n v="1576994400"/>
    <n v="1577599200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x v="857"/>
    <d v="2011-05-10T05:00:00"/>
    <b v="0"/>
    <b v="0"/>
    <s v="theater/plays"/>
    <x v="3"/>
    <s v="plays"/>
    <n v="1304917200"/>
    <n v="1305003600"/>
  </r>
  <r>
    <n v="971"/>
    <s v="Garner and Sons"/>
    <s v="Versatile neutral workforce"/>
    <n v="5100"/>
    <n v="1414"/>
    <n v="27.725490196078432"/>
    <x v="0"/>
    <n v="24"/>
    <n v="58.916666666666664"/>
    <s v="US"/>
    <s v="USD"/>
    <x v="858"/>
    <d v="2013-10-14T05:00:00"/>
    <b v="0"/>
    <b v="0"/>
    <s v="film &amp; video/television"/>
    <x v="4"/>
    <s v="television"/>
    <n v="1381208400"/>
    <n v="1381726800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x v="859"/>
    <d v="2014-06-11T05:00:00"/>
    <b v="0"/>
    <b v="1"/>
    <s v="technology/web"/>
    <x v="2"/>
    <s v="web"/>
    <n v="1401685200"/>
    <n v="1402462800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x v="860"/>
    <d v="2010-12-12T06:00:00"/>
    <b v="0"/>
    <b v="1"/>
    <s v="theater/plays"/>
    <x v="3"/>
    <s v="plays"/>
    <n v="1291960800"/>
    <n v="1292133600"/>
  </r>
  <r>
    <n v="974"/>
    <s v="Thomas, Clay and Mendoza"/>
    <s v="Multi-channeled reciprocal interface"/>
    <n v="800"/>
    <n v="2991"/>
    <n v="373.875"/>
    <x v="1"/>
    <n v="32"/>
    <n v="93.46875"/>
    <s v="US"/>
    <s v="USD"/>
    <x v="170"/>
    <d v="2013-05-19T05:00:00"/>
    <b v="0"/>
    <b v="0"/>
    <s v="music/indie rock"/>
    <x v="1"/>
    <s v="indie rock"/>
    <n v="1368853200"/>
    <n v="1368939600"/>
  </r>
  <r>
    <n v="975"/>
    <s v="Ayala Group"/>
    <s v="Right-sized maximized migration"/>
    <n v="5400"/>
    <n v="8366"/>
    <n v="154.92592592592592"/>
    <x v="1"/>
    <n v="135"/>
    <n v="61.970370370370368"/>
    <s v="US"/>
    <s v="USD"/>
    <x v="861"/>
    <d v="2016-01-07T06:00:00"/>
    <b v="0"/>
    <b v="1"/>
    <s v="theater/plays"/>
    <x v="3"/>
    <s v="plays"/>
    <n v="1448776800"/>
    <n v="1452146400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x v="862"/>
    <d v="2011-02-03T06:00:00"/>
    <b v="0"/>
    <b v="1"/>
    <s v="theater/plays"/>
    <x v="3"/>
    <s v="plays"/>
    <n v="1296194400"/>
    <n v="1296712800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x v="863"/>
    <d v="2018-03-11T06:00:00"/>
    <b v="0"/>
    <b v="0"/>
    <s v="food/food trucks"/>
    <x v="0"/>
    <s v="food trucks"/>
    <n v="1517983200"/>
    <n v="1520748000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x v="864"/>
    <d v="2016-12-04T06:00:00"/>
    <b v="0"/>
    <b v="0"/>
    <s v="games/video games"/>
    <x v="6"/>
    <s v="video games"/>
    <n v="1478930400"/>
    <n v="1480831200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x v="527"/>
    <d v="2015-03-21T05:00:00"/>
    <b v="0"/>
    <b v="0"/>
    <s v="theater/plays"/>
    <x v="3"/>
    <s v="plays"/>
    <n v="1426395600"/>
    <n v="1426914000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x v="865"/>
    <d v="2015-11-04T06:00:00"/>
    <b v="1"/>
    <b v="0"/>
    <s v="publishing/nonfiction"/>
    <x v="5"/>
    <s v="nonfiction"/>
    <n v="1446181200"/>
    <n v="1446616800"/>
  </r>
  <r>
    <n v="981"/>
    <s v="Diaz-Little"/>
    <s v="Grass-roots executive synergy"/>
    <n v="6700"/>
    <n v="11941"/>
    <n v="178.22388059701493"/>
    <x v="1"/>
    <n v="323"/>
    <n v="36.969040247678016"/>
    <s v="US"/>
    <s v="USD"/>
    <x v="866"/>
    <d v="2018-01-27T06:00:00"/>
    <b v="0"/>
    <b v="0"/>
    <s v="technology/web"/>
    <x v="2"/>
    <s v="web"/>
    <n v="1514181600"/>
    <n v="1517032800"/>
  </r>
  <r>
    <n v="982"/>
    <s v="Freeman-French"/>
    <s v="Multi-layered optimal application"/>
    <n v="7200"/>
    <n v="6115"/>
    <n v="84.930555555555557"/>
    <x v="0"/>
    <n v="75"/>
    <n v="81.533333333333331"/>
    <s v="US"/>
    <s v="USD"/>
    <x v="867"/>
    <d v="2011-07-21T05:00:00"/>
    <b v="0"/>
    <b v="1"/>
    <s v="film &amp; video/documentary"/>
    <x v="4"/>
    <s v="documentary"/>
    <n v="1311051600"/>
    <n v="1311224400"/>
  </r>
  <r>
    <n v="983"/>
    <s v="Beck-Weber"/>
    <s v="Business-focused full-range core"/>
    <n v="129100"/>
    <n v="188404"/>
    <n v="145.93648334624322"/>
    <x v="1"/>
    <n v="2326"/>
    <n v="80.999140154772135"/>
    <s v="US"/>
    <s v="USD"/>
    <x v="868"/>
    <d v="2019-08-19T05:00:00"/>
    <b v="0"/>
    <b v="0"/>
    <s v="film &amp; video/documentary"/>
    <x v="4"/>
    <s v="documentary"/>
    <n v="1564894800"/>
    <n v="1566190800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x v="105"/>
    <d v="2019-10-04T05:00:00"/>
    <b v="0"/>
    <b v="0"/>
    <s v="theater/plays"/>
    <x v="3"/>
    <s v="plays"/>
    <n v="1567918800"/>
    <n v="1570165200"/>
  </r>
  <r>
    <n v="985"/>
    <s v="Logan-Curtis"/>
    <s v="Enhanced optimal ability"/>
    <n v="170600"/>
    <n v="114523"/>
    <n v="67.129542790152414"/>
    <x v="0"/>
    <n v="4405"/>
    <n v="25.998410896708286"/>
    <s v="US"/>
    <s v="USD"/>
    <x v="481"/>
    <d v="2014-01-01T06:00:00"/>
    <b v="0"/>
    <b v="1"/>
    <s v="music/rock"/>
    <x v="1"/>
    <s v="rock"/>
    <n v="1386309600"/>
    <n v="1388556000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x v="253"/>
    <d v="2011-04-19T05:00:00"/>
    <b v="0"/>
    <b v="0"/>
    <s v="music/rock"/>
    <x v="1"/>
    <s v="rock"/>
    <n v="1301979600"/>
    <n v="1303189200"/>
  </r>
  <r>
    <n v="987"/>
    <s v="Wilson Group"/>
    <s v="Ameliorated foreground focus group"/>
    <n v="6200"/>
    <n v="13441"/>
    <n v="216.79032258064518"/>
    <x v="1"/>
    <n v="480"/>
    <n v="28.002083333333335"/>
    <s v="US"/>
    <s v="USD"/>
    <x v="869"/>
    <d v="2017-05-11T05:00:00"/>
    <b v="0"/>
    <b v="0"/>
    <s v="film &amp; video/documentary"/>
    <x v="4"/>
    <s v="documentary"/>
    <n v="1493269200"/>
    <n v="1494478800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x v="864"/>
    <d v="2016-12-03T06:00:00"/>
    <b v="0"/>
    <b v="0"/>
    <s v="publishing/radio &amp; podcasts"/>
    <x v="5"/>
    <s v="radio &amp; podcasts"/>
    <n v="1478930400"/>
    <n v="1480744800"/>
  </r>
  <r>
    <n v="989"/>
    <s v="Hernandez Inc"/>
    <s v="Versatile dedicated migration"/>
    <n v="2400"/>
    <n v="11990"/>
    <n v="499.58333333333337"/>
    <x v="1"/>
    <n v="226"/>
    <n v="53.053097345132741"/>
    <s v="US"/>
    <s v="USD"/>
    <x v="843"/>
    <d v="2019-04-21T05:00:00"/>
    <b v="0"/>
    <b v="0"/>
    <s v="publishing/translations"/>
    <x v="5"/>
    <s v="translations"/>
    <n v="1555390800"/>
    <n v="1555822800"/>
  </r>
  <r>
    <n v="990"/>
    <s v="Ortiz-Roberts"/>
    <s v="Devolved foreground customer loyalty"/>
    <n v="7800"/>
    <n v="6839"/>
    <n v="87.679487179487182"/>
    <x v="0"/>
    <n v="64"/>
    <n v="106.859375"/>
    <s v="US"/>
    <s v="USD"/>
    <x v="289"/>
    <d v="2016-03-25T05:00:00"/>
    <b v="0"/>
    <b v="1"/>
    <s v="film &amp; video/drama"/>
    <x v="4"/>
    <s v="drama"/>
    <n v="1456984800"/>
    <n v="1458882000"/>
  </r>
  <r>
    <n v="991"/>
    <s v="Ramirez LLC"/>
    <s v="Reduced reciprocal focus group"/>
    <n v="9800"/>
    <n v="11091"/>
    <n v="113.17346938775511"/>
    <x v="1"/>
    <n v="241"/>
    <n v="46.020746887966808"/>
    <s v="US"/>
    <s v="USD"/>
    <x v="870"/>
    <d v="2014-09-29T05:00:00"/>
    <b v="0"/>
    <b v="1"/>
    <s v="music/rock"/>
    <x v="1"/>
    <s v="rock"/>
    <n v="1411621200"/>
    <n v="1411966800"/>
  </r>
  <r>
    <n v="992"/>
    <s v="Morrow Inc"/>
    <s v="Networked global migration"/>
    <n v="3100"/>
    <n v="13223"/>
    <n v="426.54838709677421"/>
    <x v="1"/>
    <n v="132"/>
    <n v="100.17424242424242"/>
    <s v="US"/>
    <s v="USD"/>
    <x v="871"/>
    <d v="2018-05-21T05:00:00"/>
    <b v="0"/>
    <b v="1"/>
    <s v="film &amp; video/drama"/>
    <x v="4"/>
    <s v="drama"/>
    <n v="1525669200"/>
    <n v="1526878800"/>
  </r>
  <r>
    <n v="993"/>
    <s v="Erickson-Rogers"/>
    <s v="De-engineered even-keeled definition"/>
    <n v="9800"/>
    <n v="7608"/>
    <n v="77.632653061224488"/>
    <x v="3"/>
    <n v="75"/>
    <n v="101.44"/>
    <s v="IT"/>
    <s v="EUR"/>
    <x v="872"/>
    <d v="2016-01-10T06:00:00"/>
    <b v="0"/>
    <b v="1"/>
    <s v="photography/photography books"/>
    <x v="7"/>
    <s v="photography books"/>
    <n v="1450936800"/>
    <n v="1452405600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x v="873"/>
    <d v="2014-10-23T05:00:00"/>
    <b v="0"/>
    <b v="1"/>
    <s v="publishing/translations"/>
    <x v="5"/>
    <s v="translations"/>
    <n v="1413522000"/>
    <n v="1414040400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x v="874"/>
    <d v="2018-12-03T06:00:00"/>
    <b v="0"/>
    <b v="1"/>
    <s v="food/food trucks"/>
    <x v="0"/>
    <s v="food trucks"/>
    <n v="1541307600"/>
    <n v="1543816800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x v="875"/>
    <d v="2013-02-01T06:00:00"/>
    <b v="0"/>
    <b v="0"/>
    <s v="theater/plays"/>
    <x v="3"/>
    <s v="plays"/>
    <n v="1357106400"/>
    <n v="1359698400"/>
  </r>
  <r>
    <n v="997"/>
    <s v="Ball LLC"/>
    <s v="Right-sized full-range throughput"/>
    <n v="7600"/>
    <n v="4603"/>
    <n v="60.565789473684205"/>
    <x v="3"/>
    <n v="139"/>
    <n v="33.115107913669064"/>
    <s v="IT"/>
    <s v="EUR"/>
    <x v="876"/>
    <d v="2014-01-25T06:00:00"/>
    <b v="0"/>
    <b v="0"/>
    <s v="theater/plays"/>
    <x v="3"/>
    <s v="plays"/>
    <n v="1390197600"/>
    <n v="1390629600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x v="877"/>
    <d v="2010-02-25T06:00:00"/>
    <b v="0"/>
    <b v="1"/>
    <s v="music/indie rock"/>
    <x v="1"/>
    <s v="indie rock"/>
    <n v="1265868000"/>
    <n v="1267077600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x v="878"/>
    <d v="2016-07-06T05:00:00"/>
    <b v="0"/>
    <b v="0"/>
    <s v="food/food trucks"/>
    <x v="0"/>
    <s v="food trucks"/>
    <n v="1467176400"/>
    <n v="146778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C7B156-A10B-4F09-8981-5B2C6B2D1A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4D70E1-40AD-4E0F-8CCF-9645B2E5C8D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A0545D-4B2E-4207-9457-14F413D8B92A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997C5CA-C21D-424E-8380-1A6BFA4ABB02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B6409E73-35D2-4C8B-8018-16A0134C0442}"/>
  </we:bindings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1001"/>
  <sheetViews>
    <sheetView workbookViewId="0">
      <selection activeCell="G1" sqref="G1:H1048576"/>
    </sheetView>
  </sheetViews>
  <sheetFormatPr defaultColWidth="11" defaultRowHeight="15.75" x14ac:dyDescent="0.25"/>
  <cols>
    <col min="1" max="1" width="4.125" bestFit="1" customWidth="1"/>
    <col min="2" max="2" width="23.25" style="5" customWidth="1"/>
    <col min="3" max="3" width="21.375" style="3" customWidth="1"/>
    <col min="4" max="4" width="8.5" bestFit="1" customWidth="1"/>
    <col min="5" max="5" width="11.75" bestFit="1" customWidth="1"/>
    <col min="6" max="6" width="18.5" bestFit="1" customWidth="1"/>
    <col min="7" max="7" width="12.5" bestFit="1" customWidth="1"/>
    <col min="8" max="8" width="17.5" bestFit="1" customWidth="1"/>
    <col min="9" max="9" width="17.5" style="8" customWidth="1"/>
    <col min="10" max="10" width="11.625" bestFit="1" customWidth="1"/>
    <col min="11" max="11" width="12.375" bestFit="1" customWidth="1"/>
    <col min="12" max="12" width="26.375" bestFit="1" customWidth="1"/>
    <col min="13" max="13" width="25" bestFit="1" customWidth="1"/>
    <col min="14" max="14" width="13.125" bestFit="1" customWidth="1"/>
    <col min="15" max="15" width="12.5" bestFit="1" customWidth="1"/>
    <col min="16" max="16" width="27.625" bestFit="1" customWidth="1"/>
    <col min="17" max="17" width="14.875" bestFit="1" customWidth="1"/>
    <col min="18" max="18" width="16.375" bestFit="1" customWidth="1"/>
    <col min="19" max="19" width="15.5" bestFit="1" customWidth="1"/>
    <col min="20" max="20" width="12.25" bestFit="1" customWidth="1"/>
  </cols>
  <sheetData>
    <row r="1" spans="1:21" s="1" customFormat="1" x14ac:dyDescent="0.25">
      <c r="A1" s="1" t="s">
        <v>2027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7" t="s">
        <v>2030</v>
      </c>
      <c r="J1" s="1" t="s">
        <v>6</v>
      </c>
      <c r="K1" s="1" t="s">
        <v>7</v>
      </c>
      <c r="L1" s="1" t="s">
        <v>2071</v>
      </c>
      <c r="M1" s="1" t="s">
        <v>2072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8</v>
      </c>
      <c r="T1" s="1" t="s">
        <v>9</v>
      </c>
    </row>
    <row r="2" spans="1:21" ht="31.5" x14ac:dyDescent="0.25">
      <c r="A2">
        <v>0</v>
      </c>
      <c r="B2" s="5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s="8">
        <f>IFERROR(E2/H2,0)</f>
        <v>0</v>
      </c>
      <c r="J2" t="s">
        <v>15</v>
      </c>
      <c r="K2" t="s">
        <v>16</v>
      </c>
      <c r="L2" s="10">
        <f>(((S2/60)/60)/24)+DATE(1970,1,1)</f>
        <v>42336.25</v>
      </c>
      <c r="M2" s="10">
        <f>(((T2/60)/60)/24)+DATE(1970,1,1)</f>
        <v>42353.25</v>
      </c>
      <c r="N2" t="b">
        <v>0</v>
      </c>
      <c r="O2" t="b">
        <v>0</v>
      </c>
      <c r="P2" t="s">
        <v>17</v>
      </c>
      <c r="Q2" t="str" cm="1">
        <f t="array" ref="Q2:R2">_xlfn.TEXTSPLIT(P2,"/", 1)</f>
        <v>food</v>
      </c>
      <c r="R2" t="str">
        <v>food trucks</v>
      </c>
      <c r="S2">
        <v>1448690400</v>
      </c>
      <c r="T2">
        <v>1450159200</v>
      </c>
      <c r="U2" s="10"/>
    </row>
    <row r="3" spans="1:21" ht="31.5" x14ac:dyDescent="0.25">
      <c r="A3">
        <v>1</v>
      </c>
      <c r="B3" s="5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s="8">
        <f>IFERROR(E3/H3,"0")</f>
        <v>92.151898734177209</v>
      </c>
      <c r="J3" t="s">
        <v>21</v>
      </c>
      <c r="K3" t="s">
        <v>22</v>
      </c>
      <c r="L3" s="10">
        <f t="shared" ref="L3:L66" si="1">(((S3/60)/60)/24)+DATE(1970,1,1)</f>
        <v>41870.208333333336</v>
      </c>
      <c r="M3" s="10">
        <f t="shared" ref="M3:M66" si="2">(((T3/60)/60)/24)+DATE(1970,1,1)</f>
        <v>41872.208333333336</v>
      </c>
      <c r="N3" t="b">
        <v>0</v>
      </c>
      <c r="O3" t="b">
        <v>1</v>
      </c>
      <c r="P3" t="s">
        <v>23</v>
      </c>
      <c r="Q3" t="str" cm="1">
        <f t="array" ref="Q3:R3">_xlfn.TEXTSPLIT(P3,"/", 1)</f>
        <v>music</v>
      </c>
      <c r="R3" t="str">
        <v>rock</v>
      </c>
      <c r="S3">
        <v>1408424400</v>
      </c>
      <c r="T3">
        <v>1408597200</v>
      </c>
    </row>
    <row r="4" spans="1:21" ht="47.25" x14ac:dyDescent="0.25">
      <c r="A4">
        <v>2</v>
      </c>
      <c r="B4" s="5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8">
        <f t="shared" ref="I4:I67" si="3">E4/H4</f>
        <v>100.01614035087719</v>
      </c>
      <c r="J4" t="s">
        <v>26</v>
      </c>
      <c r="K4" t="s">
        <v>27</v>
      </c>
      <c r="L4" s="10">
        <f t="shared" si="1"/>
        <v>41595.25</v>
      </c>
      <c r="M4" s="10">
        <f t="shared" si="2"/>
        <v>41597.25</v>
      </c>
      <c r="N4" t="b">
        <v>0</v>
      </c>
      <c r="O4" t="b">
        <v>0</v>
      </c>
      <c r="P4" t="s">
        <v>28</v>
      </c>
      <c r="Q4" t="str" cm="1">
        <f t="array" ref="Q4:R4">_xlfn.TEXTSPLIT(P4,"/", 1)</f>
        <v>technology</v>
      </c>
      <c r="R4" t="str">
        <v>web</v>
      </c>
      <c r="S4">
        <v>1384668000</v>
      </c>
      <c r="T4">
        <v>1384840800</v>
      </c>
    </row>
    <row r="5" spans="1:21" ht="31.5" x14ac:dyDescent="0.25">
      <c r="A5">
        <v>3</v>
      </c>
      <c r="B5" s="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8">
        <f t="shared" si="3"/>
        <v>103.20833333333333</v>
      </c>
      <c r="J5" t="s">
        <v>21</v>
      </c>
      <c r="K5" t="s">
        <v>22</v>
      </c>
      <c r="L5" s="10">
        <f t="shared" si="1"/>
        <v>43688.208333333328</v>
      </c>
      <c r="M5" s="10">
        <f t="shared" si="2"/>
        <v>43728.208333333328</v>
      </c>
      <c r="N5" t="b">
        <v>0</v>
      </c>
      <c r="O5" t="b">
        <v>0</v>
      </c>
      <c r="P5" t="s">
        <v>23</v>
      </c>
      <c r="Q5" t="str" cm="1">
        <f t="array" ref="Q5:R5">_xlfn.TEXTSPLIT(P5,"/", 1)</f>
        <v>music</v>
      </c>
      <c r="R5" t="str">
        <v>rock</v>
      </c>
      <c r="S5">
        <v>1565499600</v>
      </c>
      <c r="T5">
        <v>1568955600</v>
      </c>
    </row>
    <row r="6" spans="1:21" ht="31.5" x14ac:dyDescent="0.25">
      <c r="A6">
        <v>4</v>
      </c>
      <c r="B6" s="5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8">
        <f t="shared" si="3"/>
        <v>99.339622641509436</v>
      </c>
      <c r="J6" t="s">
        <v>21</v>
      </c>
      <c r="K6" t="s">
        <v>22</v>
      </c>
      <c r="L6" s="10">
        <f t="shared" si="1"/>
        <v>43485.25</v>
      </c>
      <c r="M6" s="10">
        <f t="shared" si="2"/>
        <v>43489.25</v>
      </c>
      <c r="N6" t="b">
        <v>0</v>
      </c>
      <c r="O6" t="b">
        <v>0</v>
      </c>
      <c r="P6" t="s">
        <v>33</v>
      </c>
      <c r="Q6" t="str" cm="1">
        <f t="array" ref="Q6:R6">_xlfn.TEXTSPLIT(P6,"/", 1)</f>
        <v>theater</v>
      </c>
      <c r="R6" t="str">
        <v>plays</v>
      </c>
      <c r="S6">
        <v>1547964000</v>
      </c>
      <c r="T6">
        <v>1548309600</v>
      </c>
    </row>
    <row r="7" spans="1:21" ht="31.5" x14ac:dyDescent="0.25">
      <c r="A7">
        <v>5</v>
      </c>
      <c r="B7" s="5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8">
        <f t="shared" si="3"/>
        <v>75.833333333333329</v>
      </c>
      <c r="J7" t="s">
        <v>36</v>
      </c>
      <c r="K7" t="s">
        <v>37</v>
      </c>
      <c r="L7" s="10">
        <f t="shared" si="1"/>
        <v>41149.208333333336</v>
      </c>
      <c r="M7" s="10">
        <f t="shared" si="2"/>
        <v>41160.208333333336</v>
      </c>
      <c r="N7" t="b">
        <v>0</v>
      </c>
      <c r="O7" t="b">
        <v>0</v>
      </c>
      <c r="P7" t="s">
        <v>33</v>
      </c>
      <c r="Q7" t="str" cm="1">
        <f t="array" ref="Q7:R7">_xlfn.TEXTSPLIT(P7,"/", 1)</f>
        <v>theater</v>
      </c>
      <c r="R7" t="str">
        <v>plays</v>
      </c>
      <c r="S7">
        <v>1346130000</v>
      </c>
      <c r="T7">
        <v>1347080400</v>
      </c>
    </row>
    <row r="8" spans="1:21" ht="31.5" x14ac:dyDescent="0.25">
      <c r="A8">
        <v>6</v>
      </c>
      <c r="B8" s="5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8">
        <f t="shared" si="3"/>
        <v>60.555555555555557</v>
      </c>
      <c r="J8" t="s">
        <v>40</v>
      </c>
      <c r="K8" t="s">
        <v>41</v>
      </c>
      <c r="L8" s="10">
        <f t="shared" si="1"/>
        <v>42991.208333333328</v>
      </c>
      <c r="M8" s="10">
        <f t="shared" si="2"/>
        <v>42992.208333333328</v>
      </c>
      <c r="N8" t="b">
        <v>0</v>
      </c>
      <c r="O8" t="b">
        <v>0</v>
      </c>
      <c r="P8" t="s">
        <v>42</v>
      </c>
      <c r="Q8" t="str" cm="1">
        <f t="array" ref="Q8:R8">_xlfn.TEXTSPLIT(P8,"/", 1)</f>
        <v>film &amp; video</v>
      </c>
      <c r="R8" t="str">
        <v>documentary</v>
      </c>
      <c r="S8">
        <v>1505278800</v>
      </c>
      <c r="T8">
        <v>1505365200</v>
      </c>
    </row>
    <row r="9" spans="1:21" ht="31.5" x14ac:dyDescent="0.25">
      <c r="A9">
        <v>7</v>
      </c>
      <c r="B9" s="5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8">
        <f t="shared" si="3"/>
        <v>64.93832599118943</v>
      </c>
      <c r="J9" t="s">
        <v>36</v>
      </c>
      <c r="K9" t="s">
        <v>37</v>
      </c>
      <c r="L9" s="10">
        <f t="shared" si="1"/>
        <v>42229.208333333328</v>
      </c>
      <c r="M9" s="10">
        <f t="shared" si="2"/>
        <v>42231.208333333328</v>
      </c>
      <c r="N9" t="b">
        <v>0</v>
      </c>
      <c r="O9" t="b">
        <v>0</v>
      </c>
      <c r="P9" t="s">
        <v>33</v>
      </c>
      <c r="Q9" t="str" cm="1">
        <f t="array" ref="Q9:R9">_xlfn.TEXTSPLIT(P9,"/", 1)</f>
        <v>theater</v>
      </c>
      <c r="R9" t="str">
        <v>plays</v>
      </c>
      <c r="S9">
        <v>1439442000</v>
      </c>
      <c r="T9">
        <v>1439614800</v>
      </c>
    </row>
    <row r="10" spans="1:21" ht="31.5" x14ac:dyDescent="0.25">
      <c r="A10">
        <v>8</v>
      </c>
      <c r="B10" s="5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8">
        <f t="shared" si="3"/>
        <v>30.997175141242938</v>
      </c>
      <c r="J10" t="s">
        <v>36</v>
      </c>
      <c r="K10" t="s">
        <v>37</v>
      </c>
      <c r="L10" s="10">
        <f t="shared" si="1"/>
        <v>40399.208333333336</v>
      </c>
      <c r="M10" s="10">
        <f t="shared" si="2"/>
        <v>40401.208333333336</v>
      </c>
      <c r="N10" t="b">
        <v>0</v>
      </c>
      <c r="O10" t="b">
        <v>0</v>
      </c>
      <c r="P10" t="s">
        <v>33</v>
      </c>
      <c r="Q10" t="str" cm="1">
        <f t="array" ref="Q10:R10">_xlfn.TEXTSPLIT(P10,"/", 1)</f>
        <v>theater</v>
      </c>
      <c r="R10" t="str">
        <v>plays</v>
      </c>
      <c r="S10">
        <v>1281330000</v>
      </c>
      <c r="T10">
        <v>1281502800</v>
      </c>
    </row>
    <row r="11" spans="1:21" ht="31.5" x14ac:dyDescent="0.25">
      <c r="A11">
        <v>9</v>
      </c>
      <c r="B11" s="5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8">
        <f t="shared" si="3"/>
        <v>72.909090909090907</v>
      </c>
      <c r="J11" t="s">
        <v>21</v>
      </c>
      <c r="K11" t="s">
        <v>22</v>
      </c>
      <c r="L11" s="10">
        <f t="shared" si="1"/>
        <v>41536.208333333336</v>
      </c>
      <c r="M11" s="10">
        <f t="shared" si="2"/>
        <v>41585.25</v>
      </c>
      <c r="N11" t="b">
        <v>0</v>
      </c>
      <c r="O11" t="b">
        <v>0</v>
      </c>
      <c r="P11" t="s">
        <v>50</v>
      </c>
      <c r="Q11" t="str" cm="1">
        <f t="array" ref="Q11:R11">_xlfn.TEXTSPLIT(P11,"/", 1)</f>
        <v>music</v>
      </c>
      <c r="R11" t="str">
        <v>electric music</v>
      </c>
      <c r="S11">
        <v>1379566800</v>
      </c>
      <c r="T11">
        <v>1383804000</v>
      </c>
    </row>
    <row r="12" spans="1:21" ht="31.5" x14ac:dyDescent="0.25">
      <c r="A12">
        <v>10</v>
      </c>
      <c r="B12" s="5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8">
        <f t="shared" si="3"/>
        <v>62.9</v>
      </c>
      <c r="J12" t="s">
        <v>21</v>
      </c>
      <c r="K12" t="s">
        <v>22</v>
      </c>
      <c r="L12" s="10">
        <f t="shared" si="1"/>
        <v>40404.208333333336</v>
      </c>
      <c r="M12" s="10">
        <f t="shared" si="2"/>
        <v>40452.208333333336</v>
      </c>
      <c r="N12" t="b">
        <v>0</v>
      </c>
      <c r="O12" t="b">
        <v>0</v>
      </c>
      <c r="P12" t="s">
        <v>53</v>
      </c>
      <c r="Q12" t="str" cm="1">
        <f t="array" ref="Q12:R12">_xlfn.TEXTSPLIT(P12,"/", 1)</f>
        <v>film &amp; video</v>
      </c>
      <c r="R12" t="str">
        <v>drama</v>
      </c>
      <c r="S12">
        <v>1281762000</v>
      </c>
      <c r="T12">
        <v>1285909200</v>
      </c>
    </row>
    <row r="13" spans="1:21" ht="47.25" x14ac:dyDescent="0.25">
      <c r="A13">
        <v>11</v>
      </c>
      <c r="B13" s="5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8">
        <f t="shared" si="3"/>
        <v>112.22222222222223</v>
      </c>
      <c r="J13" t="s">
        <v>21</v>
      </c>
      <c r="K13" t="s">
        <v>22</v>
      </c>
      <c r="L13" s="10">
        <f t="shared" si="1"/>
        <v>40442.208333333336</v>
      </c>
      <c r="M13" s="10">
        <f t="shared" si="2"/>
        <v>40448.208333333336</v>
      </c>
      <c r="N13" t="b">
        <v>0</v>
      </c>
      <c r="O13" t="b">
        <v>1</v>
      </c>
      <c r="P13" t="s">
        <v>33</v>
      </c>
      <c r="Q13" t="str" cm="1">
        <f t="array" ref="Q13:R13">_xlfn.TEXTSPLIT(P13,"/", 1)</f>
        <v>theater</v>
      </c>
      <c r="R13" t="str">
        <v>plays</v>
      </c>
      <c r="S13">
        <v>1285045200</v>
      </c>
      <c r="T13">
        <v>1285563600</v>
      </c>
    </row>
    <row r="14" spans="1:21" ht="31.5" x14ac:dyDescent="0.25">
      <c r="A14">
        <v>12</v>
      </c>
      <c r="B14" s="5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8">
        <f t="shared" si="3"/>
        <v>102.34545454545454</v>
      </c>
      <c r="J14" t="s">
        <v>21</v>
      </c>
      <c r="K14" t="s">
        <v>22</v>
      </c>
      <c r="L14" s="10">
        <f t="shared" si="1"/>
        <v>43760.208333333328</v>
      </c>
      <c r="M14" s="10">
        <f t="shared" si="2"/>
        <v>43768.208333333328</v>
      </c>
      <c r="N14" t="b">
        <v>0</v>
      </c>
      <c r="O14" t="b">
        <v>0</v>
      </c>
      <c r="P14" t="s">
        <v>53</v>
      </c>
      <c r="Q14" t="str" cm="1">
        <f t="array" ref="Q14:R14">_xlfn.TEXTSPLIT(P14,"/", 1)</f>
        <v>film &amp; video</v>
      </c>
      <c r="R14" t="str">
        <v>drama</v>
      </c>
      <c r="S14">
        <v>1571720400</v>
      </c>
      <c r="T14">
        <v>1572411600</v>
      </c>
    </row>
    <row r="15" spans="1:21" ht="31.5" x14ac:dyDescent="0.25">
      <c r="A15">
        <v>13</v>
      </c>
      <c r="B15" s="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8">
        <f t="shared" si="3"/>
        <v>105.05102040816327</v>
      </c>
      <c r="J15" t="s">
        <v>21</v>
      </c>
      <c r="K15" t="s">
        <v>22</v>
      </c>
      <c r="L15" s="10">
        <f t="shared" si="1"/>
        <v>42532.208333333328</v>
      </c>
      <c r="M15" s="10">
        <f t="shared" si="2"/>
        <v>42544.208333333328</v>
      </c>
      <c r="N15" t="b">
        <v>0</v>
      </c>
      <c r="O15" t="b">
        <v>0</v>
      </c>
      <c r="P15" t="s">
        <v>60</v>
      </c>
      <c r="Q15" t="str" cm="1">
        <f t="array" ref="Q15:R15">_xlfn.TEXTSPLIT(P15,"/", 1)</f>
        <v>music</v>
      </c>
      <c r="R15" t="str">
        <v>indie rock</v>
      </c>
      <c r="S15">
        <v>1465621200</v>
      </c>
      <c r="T15">
        <v>1466658000</v>
      </c>
    </row>
    <row r="16" spans="1:21" ht="31.5" x14ac:dyDescent="0.25">
      <c r="A16">
        <v>14</v>
      </c>
      <c r="B16" s="5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8">
        <f t="shared" si="3"/>
        <v>94.144999999999996</v>
      </c>
      <c r="J16" t="s">
        <v>21</v>
      </c>
      <c r="K16" t="s">
        <v>22</v>
      </c>
      <c r="L16" s="10">
        <f t="shared" si="1"/>
        <v>40974.25</v>
      </c>
      <c r="M16" s="10">
        <f t="shared" si="2"/>
        <v>41001.208333333336</v>
      </c>
      <c r="N16" t="b">
        <v>0</v>
      </c>
      <c r="O16" t="b">
        <v>0</v>
      </c>
      <c r="P16" t="s">
        <v>60</v>
      </c>
      <c r="Q16" t="str" cm="1">
        <f t="array" ref="Q16:R16">_xlfn.TEXTSPLIT(P16,"/", 1)</f>
        <v>music</v>
      </c>
      <c r="R16" t="str">
        <v>indie rock</v>
      </c>
      <c r="S16">
        <v>1331013600</v>
      </c>
      <c r="T16">
        <v>1333342800</v>
      </c>
    </row>
    <row r="17" spans="1:20" ht="31.5" x14ac:dyDescent="0.25">
      <c r="A17">
        <v>15</v>
      </c>
      <c r="B17" s="5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8">
        <f t="shared" si="3"/>
        <v>84.986725663716811</v>
      </c>
      <c r="J17" t="s">
        <v>21</v>
      </c>
      <c r="K17" t="s">
        <v>22</v>
      </c>
      <c r="L17" s="10">
        <f t="shared" si="1"/>
        <v>43809.25</v>
      </c>
      <c r="M17" s="10">
        <f t="shared" si="2"/>
        <v>43813.25</v>
      </c>
      <c r="N17" t="b">
        <v>0</v>
      </c>
      <c r="O17" t="b">
        <v>0</v>
      </c>
      <c r="P17" t="s">
        <v>65</v>
      </c>
      <c r="Q17" t="str" cm="1">
        <f t="array" ref="Q17:R17">_xlfn.TEXTSPLIT(P17,"/", 1)</f>
        <v>technology</v>
      </c>
      <c r="R17" t="str">
        <v>wearables</v>
      </c>
      <c r="S17">
        <v>1575957600</v>
      </c>
      <c r="T17">
        <v>1576303200</v>
      </c>
    </row>
    <row r="18" spans="1:20" ht="31.5" x14ac:dyDescent="0.25">
      <c r="A18">
        <v>16</v>
      </c>
      <c r="B18" s="5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8">
        <f t="shared" si="3"/>
        <v>110.41</v>
      </c>
      <c r="J18" t="s">
        <v>21</v>
      </c>
      <c r="K18" t="s">
        <v>22</v>
      </c>
      <c r="L18" s="10">
        <f t="shared" si="1"/>
        <v>41661.25</v>
      </c>
      <c r="M18" s="10">
        <f t="shared" si="2"/>
        <v>41683.25</v>
      </c>
      <c r="N18" t="b">
        <v>0</v>
      </c>
      <c r="O18" t="b">
        <v>0</v>
      </c>
      <c r="P18" t="s">
        <v>68</v>
      </c>
      <c r="Q18" t="str" cm="1">
        <f t="array" ref="Q18:R18">_xlfn.TEXTSPLIT(P18,"/", 1)</f>
        <v>publishing</v>
      </c>
      <c r="R18" t="str">
        <v>nonfiction</v>
      </c>
      <c r="S18">
        <v>1390370400</v>
      </c>
      <c r="T18">
        <v>1392271200</v>
      </c>
    </row>
    <row r="19" spans="1:20" ht="31.5" x14ac:dyDescent="0.25">
      <c r="A19">
        <v>17</v>
      </c>
      <c r="B19" s="5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8">
        <f t="shared" si="3"/>
        <v>107.96236989591674</v>
      </c>
      <c r="J19" t="s">
        <v>21</v>
      </c>
      <c r="K19" t="s">
        <v>22</v>
      </c>
      <c r="L19" s="10">
        <f t="shared" si="1"/>
        <v>40555.25</v>
      </c>
      <c r="M19" s="10">
        <f t="shared" si="2"/>
        <v>40556.25</v>
      </c>
      <c r="N19" t="b">
        <v>0</v>
      </c>
      <c r="O19" t="b">
        <v>0</v>
      </c>
      <c r="P19" t="s">
        <v>71</v>
      </c>
      <c r="Q19" t="str" cm="1">
        <f t="array" ref="Q19:R19">_xlfn.TEXTSPLIT(P19,"/", 1)</f>
        <v>film &amp; video</v>
      </c>
      <c r="R19" t="str">
        <v>animation</v>
      </c>
      <c r="S19">
        <v>1294812000</v>
      </c>
      <c r="T19">
        <v>1294898400</v>
      </c>
    </row>
    <row r="20" spans="1:20" ht="31.5" x14ac:dyDescent="0.25">
      <c r="A20">
        <v>18</v>
      </c>
      <c r="B20" s="5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8">
        <f t="shared" si="3"/>
        <v>45.103703703703701</v>
      </c>
      <c r="J20" t="s">
        <v>21</v>
      </c>
      <c r="K20" t="s">
        <v>22</v>
      </c>
      <c r="L20" s="10">
        <f t="shared" si="1"/>
        <v>43351.208333333328</v>
      </c>
      <c r="M20" s="10">
        <f t="shared" si="2"/>
        <v>43359.208333333328</v>
      </c>
      <c r="N20" t="b">
        <v>0</v>
      </c>
      <c r="O20" t="b">
        <v>0</v>
      </c>
      <c r="P20" t="s">
        <v>33</v>
      </c>
      <c r="Q20" t="str" cm="1">
        <f t="array" ref="Q20:R20">_xlfn.TEXTSPLIT(P20,"/", 1)</f>
        <v>theater</v>
      </c>
      <c r="R20" t="str">
        <v>plays</v>
      </c>
      <c r="S20">
        <v>1536382800</v>
      </c>
      <c r="T20">
        <v>1537074000</v>
      </c>
    </row>
    <row r="21" spans="1:20" ht="31.5" x14ac:dyDescent="0.25">
      <c r="A21">
        <v>19</v>
      </c>
      <c r="B21" s="5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8">
        <f t="shared" si="3"/>
        <v>45.001483679525222</v>
      </c>
      <c r="J21" t="s">
        <v>21</v>
      </c>
      <c r="K21" t="s">
        <v>22</v>
      </c>
      <c r="L21" s="10">
        <f t="shared" si="1"/>
        <v>43528.25</v>
      </c>
      <c r="M21" s="10">
        <f t="shared" si="2"/>
        <v>43549.208333333328</v>
      </c>
      <c r="N21" t="b">
        <v>0</v>
      </c>
      <c r="O21" t="b">
        <v>1</v>
      </c>
      <c r="P21" t="s">
        <v>33</v>
      </c>
      <c r="Q21" t="str" cm="1">
        <f t="array" ref="Q21:R21">_xlfn.TEXTSPLIT(P21,"/", 1)</f>
        <v>theater</v>
      </c>
      <c r="R21" t="str">
        <v>plays</v>
      </c>
      <c r="S21">
        <v>1551679200</v>
      </c>
      <c r="T21">
        <v>1553490000</v>
      </c>
    </row>
    <row r="22" spans="1:20" ht="31.5" x14ac:dyDescent="0.25">
      <c r="A22">
        <v>20</v>
      </c>
      <c r="B22" s="5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8">
        <f t="shared" si="3"/>
        <v>105.97134670487107</v>
      </c>
      <c r="J22" t="s">
        <v>21</v>
      </c>
      <c r="K22" t="s">
        <v>22</v>
      </c>
      <c r="L22" s="10">
        <f t="shared" si="1"/>
        <v>41848.208333333336</v>
      </c>
      <c r="M22" s="10">
        <f t="shared" si="2"/>
        <v>41848.208333333336</v>
      </c>
      <c r="N22" t="b">
        <v>0</v>
      </c>
      <c r="O22" t="b">
        <v>0</v>
      </c>
      <c r="P22" t="s">
        <v>53</v>
      </c>
      <c r="Q22" t="str" cm="1">
        <f t="array" ref="Q22:R22">_xlfn.TEXTSPLIT(P22,"/", 1)</f>
        <v>film &amp; video</v>
      </c>
      <c r="R22" t="str">
        <v>drama</v>
      </c>
      <c r="S22">
        <v>1406523600</v>
      </c>
      <c r="T22">
        <v>1406523600</v>
      </c>
    </row>
    <row r="23" spans="1:20" ht="31.5" x14ac:dyDescent="0.25">
      <c r="A23">
        <v>21</v>
      </c>
      <c r="B23" s="5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8">
        <f t="shared" si="3"/>
        <v>69.055555555555557</v>
      </c>
      <c r="J23" t="s">
        <v>21</v>
      </c>
      <c r="K23" t="s">
        <v>22</v>
      </c>
      <c r="L23" s="10">
        <f t="shared" si="1"/>
        <v>40770.208333333336</v>
      </c>
      <c r="M23" s="10">
        <f t="shared" si="2"/>
        <v>40804.208333333336</v>
      </c>
      <c r="N23" t="b">
        <v>0</v>
      </c>
      <c r="O23" t="b">
        <v>0</v>
      </c>
      <c r="P23" t="s">
        <v>33</v>
      </c>
      <c r="Q23" t="str" cm="1">
        <f t="array" ref="Q23:R23">_xlfn.TEXTSPLIT(P23,"/", 1)</f>
        <v>theater</v>
      </c>
      <c r="R23" t="str">
        <v>plays</v>
      </c>
      <c r="S23">
        <v>1313384400</v>
      </c>
      <c r="T23">
        <v>1316322000</v>
      </c>
    </row>
    <row r="24" spans="1:20" ht="31.5" x14ac:dyDescent="0.25">
      <c r="A24">
        <v>22</v>
      </c>
      <c r="B24" s="5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8">
        <f t="shared" si="3"/>
        <v>85.044943820224717</v>
      </c>
      <c r="J24" t="s">
        <v>21</v>
      </c>
      <c r="K24" t="s">
        <v>22</v>
      </c>
      <c r="L24" s="10">
        <f t="shared" si="1"/>
        <v>43193.208333333328</v>
      </c>
      <c r="M24" s="10">
        <f t="shared" si="2"/>
        <v>43208.208333333328</v>
      </c>
      <c r="N24" t="b">
        <v>0</v>
      </c>
      <c r="O24" t="b">
        <v>0</v>
      </c>
      <c r="P24" t="s">
        <v>33</v>
      </c>
      <c r="Q24" t="str" cm="1">
        <f t="array" ref="Q24:R24">_xlfn.TEXTSPLIT(P24,"/", 1)</f>
        <v>theater</v>
      </c>
      <c r="R24" t="str">
        <v>plays</v>
      </c>
      <c r="S24">
        <v>1522731600</v>
      </c>
      <c r="T24">
        <v>1524027600</v>
      </c>
    </row>
    <row r="25" spans="1:20" ht="31.5" x14ac:dyDescent="0.25">
      <c r="A25">
        <v>23</v>
      </c>
      <c r="B25" s="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8">
        <f t="shared" si="3"/>
        <v>105.22535211267606</v>
      </c>
      <c r="J25" t="s">
        <v>40</v>
      </c>
      <c r="K25" t="s">
        <v>41</v>
      </c>
      <c r="L25" s="10">
        <f t="shared" si="1"/>
        <v>43510.25</v>
      </c>
      <c r="M25" s="10">
        <f t="shared" si="2"/>
        <v>43563.208333333328</v>
      </c>
      <c r="N25" t="b">
        <v>0</v>
      </c>
      <c r="O25" t="b">
        <v>0</v>
      </c>
      <c r="P25" t="s">
        <v>42</v>
      </c>
      <c r="Q25" t="str" cm="1">
        <f t="array" ref="Q25:R25">_xlfn.TEXTSPLIT(P25,"/", 1)</f>
        <v>film &amp; video</v>
      </c>
      <c r="R25" t="str">
        <v>documentary</v>
      </c>
      <c r="S25">
        <v>1550124000</v>
      </c>
      <c r="T25">
        <v>1554699600</v>
      </c>
    </row>
    <row r="26" spans="1:20" ht="31.5" x14ac:dyDescent="0.25">
      <c r="A26">
        <v>24</v>
      </c>
      <c r="B26" s="5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8">
        <f t="shared" si="3"/>
        <v>39.003741114852225</v>
      </c>
      <c r="J26" t="s">
        <v>21</v>
      </c>
      <c r="K26" t="s">
        <v>22</v>
      </c>
      <c r="L26" s="10">
        <f t="shared" si="1"/>
        <v>41811.208333333336</v>
      </c>
      <c r="M26" s="10">
        <f t="shared" si="2"/>
        <v>41813.208333333336</v>
      </c>
      <c r="N26" t="b">
        <v>0</v>
      </c>
      <c r="O26" t="b">
        <v>0</v>
      </c>
      <c r="P26" t="s">
        <v>65</v>
      </c>
      <c r="Q26" t="str" cm="1">
        <f t="array" ref="Q26:R26">_xlfn.TEXTSPLIT(P26,"/", 1)</f>
        <v>technology</v>
      </c>
      <c r="R26" t="str">
        <v>wearables</v>
      </c>
      <c r="S26">
        <v>1403326800</v>
      </c>
      <c r="T26">
        <v>1403499600</v>
      </c>
    </row>
    <row r="27" spans="1:20" ht="31.5" x14ac:dyDescent="0.25">
      <c r="A27">
        <v>25</v>
      </c>
      <c r="B27" s="5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8">
        <f t="shared" si="3"/>
        <v>73.030674846625772</v>
      </c>
      <c r="J27" t="s">
        <v>21</v>
      </c>
      <c r="K27" t="s">
        <v>22</v>
      </c>
      <c r="L27" s="10">
        <f t="shared" si="1"/>
        <v>40681.208333333336</v>
      </c>
      <c r="M27" s="10">
        <f t="shared" si="2"/>
        <v>40701.208333333336</v>
      </c>
      <c r="N27" t="b">
        <v>0</v>
      </c>
      <c r="O27" t="b">
        <v>1</v>
      </c>
      <c r="P27" t="s">
        <v>89</v>
      </c>
      <c r="Q27" t="str" cm="1">
        <f t="array" ref="Q27:R27">_xlfn.TEXTSPLIT(P27,"/", 1)</f>
        <v>games</v>
      </c>
      <c r="R27" t="str">
        <v>video games</v>
      </c>
      <c r="S27">
        <v>1305694800</v>
      </c>
      <c r="T27">
        <v>1307422800</v>
      </c>
    </row>
    <row r="28" spans="1:20" ht="31.5" x14ac:dyDescent="0.25">
      <c r="A28">
        <v>26</v>
      </c>
      <c r="B28" s="5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8">
        <f t="shared" si="3"/>
        <v>35.009459459459457</v>
      </c>
      <c r="J28" t="s">
        <v>21</v>
      </c>
      <c r="K28" t="s">
        <v>22</v>
      </c>
      <c r="L28" s="10">
        <f t="shared" si="1"/>
        <v>43312.208333333328</v>
      </c>
      <c r="M28" s="10">
        <f t="shared" si="2"/>
        <v>43339.208333333328</v>
      </c>
      <c r="N28" t="b">
        <v>0</v>
      </c>
      <c r="O28" t="b">
        <v>0</v>
      </c>
      <c r="P28" t="s">
        <v>33</v>
      </c>
      <c r="Q28" t="str" cm="1">
        <f t="array" ref="Q28:R28">_xlfn.TEXTSPLIT(P28,"/", 1)</f>
        <v>theater</v>
      </c>
      <c r="R28" t="str">
        <v>plays</v>
      </c>
      <c r="S28">
        <v>1533013200</v>
      </c>
      <c r="T28">
        <v>1535346000</v>
      </c>
    </row>
    <row r="29" spans="1:20" ht="31.5" x14ac:dyDescent="0.25">
      <c r="A29">
        <v>27</v>
      </c>
      <c r="B29" s="5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8">
        <f t="shared" si="3"/>
        <v>106.6</v>
      </c>
      <c r="J29" t="s">
        <v>21</v>
      </c>
      <c r="K29" t="s">
        <v>22</v>
      </c>
      <c r="L29" s="10">
        <f t="shared" si="1"/>
        <v>42280.208333333328</v>
      </c>
      <c r="M29" s="10">
        <f t="shared" si="2"/>
        <v>42288.208333333328</v>
      </c>
      <c r="N29" t="b">
        <v>0</v>
      </c>
      <c r="O29" t="b">
        <v>0</v>
      </c>
      <c r="P29" t="s">
        <v>23</v>
      </c>
      <c r="Q29" t="str" cm="1">
        <f t="array" ref="Q29:R29">_xlfn.TEXTSPLIT(P29,"/", 1)</f>
        <v>music</v>
      </c>
      <c r="R29" t="str">
        <v>rock</v>
      </c>
      <c r="S29">
        <v>1443848400</v>
      </c>
      <c r="T29">
        <v>1444539600</v>
      </c>
    </row>
    <row r="30" spans="1:20" ht="31.5" x14ac:dyDescent="0.25">
      <c r="A30">
        <v>28</v>
      </c>
      <c r="B30" s="5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8">
        <f t="shared" si="3"/>
        <v>61.997747747747745</v>
      </c>
      <c r="J30" t="s">
        <v>21</v>
      </c>
      <c r="K30" t="s">
        <v>22</v>
      </c>
      <c r="L30" s="10">
        <f t="shared" si="1"/>
        <v>40218.25</v>
      </c>
      <c r="M30" s="10">
        <f t="shared" si="2"/>
        <v>40241.25</v>
      </c>
      <c r="N30" t="b">
        <v>0</v>
      </c>
      <c r="O30" t="b">
        <v>1</v>
      </c>
      <c r="P30" t="s">
        <v>33</v>
      </c>
      <c r="Q30" t="str" cm="1">
        <f t="array" ref="Q30:R30">_xlfn.TEXTSPLIT(P30,"/", 1)</f>
        <v>theater</v>
      </c>
      <c r="R30" t="str">
        <v>plays</v>
      </c>
      <c r="S30">
        <v>1265695200</v>
      </c>
      <c r="T30">
        <v>1267682400</v>
      </c>
    </row>
    <row r="31" spans="1:20" ht="31.5" x14ac:dyDescent="0.25">
      <c r="A31">
        <v>29</v>
      </c>
      <c r="B31" s="5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8">
        <f t="shared" si="3"/>
        <v>94.000622665006233</v>
      </c>
      <c r="J31" t="s">
        <v>98</v>
      </c>
      <c r="K31" t="s">
        <v>99</v>
      </c>
      <c r="L31" s="10">
        <f t="shared" si="1"/>
        <v>43301.208333333328</v>
      </c>
      <c r="M31" s="10">
        <f t="shared" si="2"/>
        <v>43341.208333333328</v>
      </c>
      <c r="N31" t="b">
        <v>0</v>
      </c>
      <c r="O31" t="b">
        <v>0</v>
      </c>
      <c r="P31" t="s">
        <v>100</v>
      </c>
      <c r="Q31" t="str" cm="1">
        <f t="array" ref="Q31:R31">_xlfn.TEXTSPLIT(P31,"/", 1)</f>
        <v>film &amp; video</v>
      </c>
      <c r="R31" t="str">
        <v>shorts</v>
      </c>
      <c r="S31">
        <v>1532062800</v>
      </c>
      <c r="T31">
        <v>1535518800</v>
      </c>
    </row>
    <row r="32" spans="1:20" ht="31.5" x14ac:dyDescent="0.25">
      <c r="A32">
        <v>30</v>
      </c>
      <c r="B32" s="5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8">
        <f t="shared" si="3"/>
        <v>112.05426356589147</v>
      </c>
      <c r="J32" t="s">
        <v>21</v>
      </c>
      <c r="K32" t="s">
        <v>22</v>
      </c>
      <c r="L32" s="10">
        <f t="shared" si="1"/>
        <v>43609.208333333328</v>
      </c>
      <c r="M32" s="10">
        <f t="shared" si="2"/>
        <v>43614.208333333328</v>
      </c>
      <c r="N32" t="b">
        <v>0</v>
      </c>
      <c r="O32" t="b">
        <v>0</v>
      </c>
      <c r="P32" t="s">
        <v>71</v>
      </c>
      <c r="Q32" t="str" cm="1">
        <f t="array" ref="Q32:R32">_xlfn.TEXTSPLIT(P32,"/", 1)</f>
        <v>film &amp; video</v>
      </c>
      <c r="R32" t="str">
        <v>animation</v>
      </c>
      <c r="S32">
        <v>1558674000</v>
      </c>
      <c r="T32">
        <v>1559106000</v>
      </c>
    </row>
    <row r="33" spans="1:20" ht="31.5" x14ac:dyDescent="0.25">
      <c r="A33">
        <v>31</v>
      </c>
      <c r="B33" s="5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8">
        <f t="shared" si="3"/>
        <v>48.008849557522126</v>
      </c>
      <c r="J33" t="s">
        <v>40</v>
      </c>
      <c r="K33" t="s">
        <v>41</v>
      </c>
      <c r="L33" s="10">
        <f t="shared" si="1"/>
        <v>42374.25</v>
      </c>
      <c r="M33" s="10">
        <f t="shared" si="2"/>
        <v>42402.25</v>
      </c>
      <c r="N33" t="b">
        <v>0</v>
      </c>
      <c r="O33" t="b">
        <v>0</v>
      </c>
      <c r="P33" t="s">
        <v>89</v>
      </c>
      <c r="Q33" t="str" cm="1">
        <f t="array" ref="Q33:R33">_xlfn.TEXTSPLIT(P33,"/", 1)</f>
        <v>games</v>
      </c>
      <c r="R33" t="str">
        <v>video games</v>
      </c>
      <c r="S33">
        <v>1451973600</v>
      </c>
      <c r="T33">
        <v>1454392800</v>
      </c>
    </row>
    <row r="34" spans="1:20" ht="31.5" x14ac:dyDescent="0.25">
      <c r="A34">
        <v>32</v>
      </c>
      <c r="B34" s="5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8">
        <f t="shared" si="3"/>
        <v>38.004334633723452</v>
      </c>
      <c r="J34" t="s">
        <v>107</v>
      </c>
      <c r="K34" t="s">
        <v>108</v>
      </c>
      <c r="L34" s="10">
        <f t="shared" si="1"/>
        <v>43110.25</v>
      </c>
      <c r="M34" s="10">
        <f t="shared" si="2"/>
        <v>43137.25</v>
      </c>
      <c r="N34" t="b">
        <v>0</v>
      </c>
      <c r="O34" t="b">
        <v>0</v>
      </c>
      <c r="P34" t="s">
        <v>42</v>
      </c>
      <c r="Q34" t="str" cm="1">
        <f t="array" ref="Q34:R34">_xlfn.TEXTSPLIT(P34,"/", 1)</f>
        <v>film &amp; video</v>
      </c>
      <c r="R34" t="str">
        <v>documentary</v>
      </c>
      <c r="S34">
        <v>1515564000</v>
      </c>
      <c r="T34">
        <v>1517896800</v>
      </c>
    </row>
    <row r="35" spans="1:20" ht="31.5" x14ac:dyDescent="0.25">
      <c r="A35">
        <v>33</v>
      </c>
      <c r="B35" s="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8">
        <f t="shared" si="3"/>
        <v>35.000184535892231</v>
      </c>
      <c r="J35" t="s">
        <v>21</v>
      </c>
      <c r="K35" t="s">
        <v>22</v>
      </c>
      <c r="L35" s="10">
        <f t="shared" si="1"/>
        <v>41917.208333333336</v>
      </c>
      <c r="M35" s="10">
        <f t="shared" si="2"/>
        <v>41954.25</v>
      </c>
      <c r="N35" t="b">
        <v>0</v>
      </c>
      <c r="O35" t="b">
        <v>0</v>
      </c>
      <c r="P35" t="s">
        <v>33</v>
      </c>
      <c r="Q35" t="str" cm="1">
        <f t="array" ref="Q35:R35">_xlfn.TEXTSPLIT(P35,"/", 1)</f>
        <v>theater</v>
      </c>
      <c r="R35" t="str">
        <v>plays</v>
      </c>
      <c r="S35">
        <v>1412485200</v>
      </c>
      <c r="T35">
        <v>1415685600</v>
      </c>
    </row>
    <row r="36" spans="1:20" ht="31.5" x14ac:dyDescent="0.25">
      <c r="A36">
        <v>34</v>
      </c>
      <c r="B36" s="5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8">
        <f t="shared" si="3"/>
        <v>85</v>
      </c>
      <c r="J36" t="s">
        <v>21</v>
      </c>
      <c r="K36" t="s">
        <v>22</v>
      </c>
      <c r="L36" s="10">
        <f t="shared" si="1"/>
        <v>42817.208333333328</v>
      </c>
      <c r="M36" s="10">
        <f t="shared" si="2"/>
        <v>42822.208333333328</v>
      </c>
      <c r="N36" t="b">
        <v>0</v>
      </c>
      <c r="O36" t="b">
        <v>0</v>
      </c>
      <c r="P36" t="s">
        <v>42</v>
      </c>
      <c r="Q36" t="str" cm="1">
        <f t="array" ref="Q36:R36">_xlfn.TEXTSPLIT(P36,"/", 1)</f>
        <v>film &amp; video</v>
      </c>
      <c r="R36" t="str">
        <v>documentary</v>
      </c>
      <c r="S36">
        <v>1490245200</v>
      </c>
      <c r="T36">
        <v>1490677200</v>
      </c>
    </row>
    <row r="37" spans="1:20" ht="31.5" x14ac:dyDescent="0.25">
      <c r="A37">
        <v>35</v>
      </c>
      <c r="B37" s="5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8">
        <f t="shared" si="3"/>
        <v>95.993893129770996</v>
      </c>
      <c r="J37" t="s">
        <v>36</v>
      </c>
      <c r="K37" t="s">
        <v>37</v>
      </c>
      <c r="L37" s="10">
        <f t="shared" si="1"/>
        <v>43484.25</v>
      </c>
      <c r="M37" s="10">
        <f t="shared" si="2"/>
        <v>43526.25</v>
      </c>
      <c r="N37" t="b">
        <v>0</v>
      </c>
      <c r="O37" t="b">
        <v>1</v>
      </c>
      <c r="P37" t="s">
        <v>53</v>
      </c>
      <c r="Q37" t="str" cm="1">
        <f t="array" ref="Q37:R37">_xlfn.TEXTSPLIT(P37,"/", 1)</f>
        <v>film &amp; video</v>
      </c>
      <c r="R37" t="str">
        <v>drama</v>
      </c>
      <c r="S37">
        <v>1547877600</v>
      </c>
      <c r="T37">
        <v>1551506400</v>
      </c>
    </row>
    <row r="38" spans="1:20" ht="31.5" x14ac:dyDescent="0.25">
      <c r="A38">
        <v>36</v>
      </c>
      <c r="B38" s="5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8">
        <f t="shared" si="3"/>
        <v>68.8125</v>
      </c>
      <c r="J38" t="s">
        <v>21</v>
      </c>
      <c r="K38" t="s">
        <v>22</v>
      </c>
      <c r="L38" s="10">
        <f t="shared" si="1"/>
        <v>40600.25</v>
      </c>
      <c r="M38" s="10">
        <f t="shared" si="2"/>
        <v>40625.208333333336</v>
      </c>
      <c r="N38" t="b">
        <v>0</v>
      </c>
      <c r="O38" t="b">
        <v>0</v>
      </c>
      <c r="P38" t="s">
        <v>33</v>
      </c>
      <c r="Q38" t="str" cm="1">
        <f t="array" ref="Q38:R38">_xlfn.TEXTSPLIT(P38,"/", 1)</f>
        <v>theater</v>
      </c>
      <c r="R38" t="str">
        <v>plays</v>
      </c>
      <c r="S38">
        <v>1298700000</v>
      </c>
      <c r="T38">
        <v>1300856400</v>
      </c>
    </row>
    <row r="39" spans="1:20" ht="31.5" x14ac:dyDescent="0.25">
      <c r="A39">
        <v>37</v>
      </c>
      <c r="B39" s="5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8">
        <f t="shared" si="3"/>
        <v>105.97196261682242</v>
      </c>
      <c r="J39" t="s">
        <v>21</v>
      </c>
      <c r="K39" t="s">
        <v>22</v>
      </c>
      <c r="L39" s="10">
        <f t="shared" si="1"/>
        <v>43744.208333333328</v>
      </c>
      <c r="M39" s="10">
        <f t="shared" si="2"/>
        <v>43777.25</v>
      </c>
      <c r="N39" t="b">
        <v>0</v>
      </c>
      <c r="O39" t="b">
        <v>1</v>
      </c>
      <c r="P39" t="s">
        <v>119</v>
      </c>
      <c r="Q39" t="str" cm="1">
        <f t="array" ref="Q39:R39">_xlfn.TEXTSPLIT(P39,"/", 1)</f>
        <v>publishing</v>
      </c>
      <c r="R39" t="str">
        <v>fiction</v>
      </c>
      <c r="S39">
        <v>1570338000</v>
      </c>
      <c r="T39">
        <v>1573192800</v>
      </c>
    </row>
    <row r="40" spans="1:20" ht="31.5" x14ac:dyDescent="0.25">
      <c r="A40">
        <v>38</v>
      </c>
      <c r="B40" s="5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8">
        <f t="shared" si="3"/>
        <v>75.261194029850742</v>
      </c>
      <c r="J40" t="s">
        <v>21</v>
      </c>
      <c r="K40" t="s">
        <v>22</v>
      </c>
      <c r="L40" s="10">
        <f t="shared" si="1"/>
        <v>40469.208333333336</v>
      </c>
      <c r="M40" s="10">
        <f t="shared" si="2"/>
        <v>40474.208333333336</v>
      </c>
      <c r="N40" t="b">
        <v>0</v>
      </c>
      <c r="O40" t="b">
        <v>0</v>
      </c>
      <c r="P40" t="s">
        <v>122</v>
      </c>
      <c r="Q40" t="str" cm="1">
        <f t="array" ref="Q40:R40">_xlfn.TEXTSPLIT(P40,"/", 1)</f>
        <v>photography</v>
      </c>
      <c r="R40" t="str">
        <v>photography books</v>
      </c>
      <c r="S40">
        <v>1287378000</v>
      </c>
      <c r="T40">
        <v>1287810000</v>
      </c>
    </row>
    <row r="41" spans="1:20" ht="31.5" x14ac:dyDescent="0.25">
      <c r="A41">
        <v>39</v>
      </c>
      <c r="B41" s="5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8">
        <f t="shared" si="3"/>
        <v>57.125</v>
      </c>
      <c r="J41" t="s">
        <v>36</v>
      </c>
      <c r="K41" t="s">
        <v>37</v>
      </c>
      <c r="L41" s="10">
        <f t="shared" si="1"/>
        <v>41330.25</v>
      </c>
      <c r="M41" s="10">
        <f t="shared" si="2"/>
        <v>41344.208333333336</v>
      </c>
      <c r="N41" t="b">
        <v>0</v>
      </c>
      <c r="O41" t="b">
        <v>0</v>
      </c>
      <c r="P41" t="s">
        <v>33</v>
      </c>
      <c r="Q41" t="str" cm="1">
        <f t="array" ref="Q41:R41">_xlfn.TEXTSPLIT(P41,"/", 1)</f>
        <v>theater</v>
      </c>
      <c r="R41" t="str">
        <v>plays</v>
      </c>
      <c r="S41">
        <v>1361772000</v>
      </c>
      <c r="T41">
        <v>1362978000</v>
      </c>
    </row>
    <row r="42" spans="1:20" ht="31.5" x14ac:dyDescent="0.25">
      <c r="A42">
        <v>40</v>
      </c>
      <c r="B42" s="5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8">
        <f t="shared" si="3"/>
        <v>75.141414141414145</v>
      </c>
      <c r="J42" t="s">
        <v>21</v>
      </c>
      <c r="K42" t="s">
        <v>22</v>
      </c>
      <c r="L42" s="10">
        <f t="shared" si="1"/>
        <v>40334.208333333336</v>
      </c>
      <c r="M42" s="10">
        <f t="shared" si="2"/>
        <v>40353.208333333336</v>
      </c>
      <c r="N42" t="b">
        <v>0</v>
      </c>
      <c r="O42" t="b">
        <v>1</v>
      </c>
      <c r="P42" t="s">
        <v>65</v>
      </c>
      <c r="Q42" t="str" cm="1">
        <f t="array" ref="Q42:R42">_xlfn.TEXTSPLIT(P42,"/", 1)</f>
        <v>technology</v>
      </c>
      <c r="R42" t="str">
        <v>wearables</v>
      </c>
      <c r="S42">
        <v>1275714000</v>
      </c>
      <c r="T42">
        <v>1277355600</v>
      </c>
    </row>
    <row r="43" spans="1:20" ht="31.5" x14ac:dyDescent="0.25">
      <c r="A43">
        <v>41</v>
      </c>
      <c r="B43" s="5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8">
        <f t="shared" si="3"/>
        <v>107.42342342342343</v>
      </c>
      <c r="J43" t="s">
        <v>107</v>
      </c>
      <c r="K43" t="s">
        <v>108</v>
      </c>
      <c r="L43" s="10">
        <f t="shared" si="1"/>
        <v>41156.208333333336</v>
      </c>
      <c r="M43" s="10">
        <f t="shared" si="2"/>
        <v>41182.208333333336</v>
      </c>
      <c r="N43" t="b">
        <v>0</v>
      </c>
      <c r="O43" t="b">
        <v>1</v>
      </c>
      <c r="P43" t="s">
        <v>23</v>
      </c>
      <c r="Q43" t="str" cm="1">
        <f t="array" ref="Q43:R43">_xlfn.TEXTSPLIT(P43,"/", 1)</f>
        <v>music</v>
      </c>
      <c r="R43" t="str">
        <v>rock</v>
      </c>
      <c r="S43">
        <v>1346734800</v>
      </c>
      <c r="T43">
        <v>1348981200</v>
      </c>
    </row>
    <row r="44" spans="1:20" x14ac:dyDescent="0.25">
      <c r="A44">
        <v>42</v>
      </c>
      <c r="B44" s="5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8">
        <f t="shared" si="3"/>
        <v>35.995495495495497</v>
      </c>
      <c r="J44" t="s">
        <v>21</v>
      </c>
      <c r="K44" t="s">
        <v>22</v>
      </c>
      <c r="L44" s="10">
        <f t="shared" si="1"/>
        <v>40728.208333333336</v>
      </c>
      <c r="M44" s="10">
        <f t="shared" si="2"/>
        <v>40737.208333333336</v>
      </c>
      <c r="N44" t="b">
        <v>0</v>
      </c>
      <c r="O44" t="b">
        <v>0</v>
      </c>
      <c r="P44" t="s">
        <v>17</v>
      </c>
      <c r="Q44" t="str" cm="1">
        <f t="array" ref="Q44:R44">_xlfn.TEXTSPLIT(P44,"/", 1)</f>
        <v>food</v>
      </c>
      <c r="R44" t="str">
        <v>food trucks</v>
      </c>
      <c r="S44">
        <v>1309755600</v>
      </c>
      <c r="T44">
        <v>1310533200</v>
      </c>
    </row>
    <row r="45" spans="1:20" ht="31.5" x14ac:dyDescent="0.25">
      <c r="A45">
        <v>43</v>
      </c>
      <c r="B45" s="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8">
        <f t="shared" si="3"/>
        <v>26.998873148744366</v>
      </c>
      <c r="J45" t="s">
        <v>21</v>
      </c>
      <c r="K45" t="s">
        <v>22</v>
      </c>
      <c r="L45" s="10">
        <f t="shared" si="1"/>
        <v>41844.208333333336</v>
      </c>
      <c r="M45" s="10">
        <f t="shared" si="2"/>
        <v>41860.208333333336</v>
      </c>
      <c r="N45" t="b">
        <v>0</v>
      </c>
      <c r="O45" t="b">
        <v>0</v>
      </c>
      <c r="P45" t="s">
        <v>133</v>
      </c>
      <c r="Q45" t="str" cm="1">
        <f t="array" ref="Q45:R45">_xlfn.TEXTSPLIT(P45,"/", 1)</f>
        <v>publishing</v>
      </c>
      <c r="R45" t="str">
        <v>radio &amp; podcasts</v>
      </c>
      <c r="S45">
        <v>1406178000</v>
      </c>
      <c r="T45">
        <v>1407560400</v>
      </c>
    </row>
    <row r="46" spans="1:20" ht="31.5" x14ac:dyDescent="0.25">
      <c r="A46">
        <v>44</v>
      </c>
      <c r="B46" s="5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8">
        <f t="shared" si="3"/>
        <v>107.56122448979592</v>
      </c>
      <c r="J46" t="s">
        <v>36</v>
      </c>
      <c r="K46" t="s">
        <v>37</v>
      </c>
      <c r="L46" s="10">
        <f t="shared" si="1"/>
        <v>43541.208333333328</v>
      </c>
      <c r="M46" s="10">
        <f t="shared" si="2"/>
        <v>43542.208333333328</v>
      </c>
      <c r="N46" t="b">
        <v>0</v>
      </c>
      <c r="O46" t="b">
        <v>0</v>
      </c>
      <c r="P46" t="s">
        <v>119</v>
      </c>
      <c r="Q46" t="str" cm="1">
        <f t="array" ref="Q46:R46">_xlfn.TEXTSPLIT(P46,"/", 1)</f>
        <v>publishing</v>
      </c>
      <c r="R46" t="str">
        <v>fiction</v>
      </c>
      <c r="S46">
        <v>1552798800</v>
      </c>
      <c r="T46">
        <v>1552885200</v>
      </c>
    </row>
    <row r="47" spans="1:20" ht="31.5" x14ac:dyDescent="0.25">
      <c r="A47">
        <v>45</v>
      </c>
      <c r="B47" s="5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8">
        <f t="shared" si="3"/>
        <v>94.375</v>
      </c>
      <c r="J47" t="s">
        <v>21</v>
      </c>
      <c r="K47" t="s">
        <v>22</v>
      </c>
      <c r="L47" s="10">
        <f t="shared" si="1"/>
        <v>42676.208333333328</v>
      </c>
      <c r="M47" s="10">
        <f t="shared" si="2"/>
        <v>42691.25</v>
      </c>
      <c r="N47" t="b">
        <v>0</v>
      </c>
      <c r="O47" t="b">
        <v>1</v>
      </c>
      <c r="P47" t="s">
        <v>33</v>
      </c>
      <c r="Q47" t="str" cm="1">
        <f t="array" ref="Q47:R47">_xlfn.TEXTSPLIT(P47,"/", 1)</f>
        <v>theater</v>
      </c>
      <c r="R47" t="str">
        <v>plays</v>
      </c>
      <c r="S47">
        <v>1478062800</v>
      </c>
      <c r="T47">
        <v>1479362400</v>
      </c>
    </row>
    <row r="48" spans="1:20" ht="31.5" x14ac:dyDescent="0.25">
      <c r="A48">
        <v>46</v>
      </c>
      <c r="B48" s="5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8">
        <f t="shared" si="3"/>
        <v>46.163043478260867</v>
      </c>
      <c r="J48" t="s">
        <v>21</v>
      </c>
      <c r="K48" t="s">
        <v>22</v>
      </c>
      <c r="L48" s="10">
        <f t="shared" si="1"/>
        <v>40367.208333333336</v>
      </c>
      <c r="M48" s="10">
        <f t="shared" si="2"/>
        <v>40390.208333333336</v>
      </c>
      <c r="N48" t="b">
        <v>0</v>
      </c>
      <c r="O48" t="b">
        <v>0</v>
      </c>
      <c r="P48" t="s">
        <v>23</v>
      </c>
      <c r="Q48" t="str" cm="1">
        <f t="array" ref="Q48:R48">_xlfn.TEXTSPLIT(P48,"/", 1)</f>
        <v>music</v>
      </c>
      <c r="R48" t="str">
        <v>rock</v>
      </c>
      <c r="S48">
        <v>1278565200</v>
      </c>
      <c r="T48">
        <v>1280552400</v>
      </c>
    </row>
    <row r="49" spans="1:20" ht="31.5" x14ac:dyDescent="0.25">
      <c r="A49">
        <v>47</v>
      </c>
      <c r="B49" s="5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8">
        <f t="shared" si="3"/>
        <v>47.845637583892618</v>
      </c>
      <c r="J49" t="s">
        <v>21</v>
      </c>
      <c r="K49" t="s">
        <v>22</v>
      </c>
      <c r="L49" s="10">
        <f t="shared" si="1"/>
        <v>41727.208333333336</v>
      </c>
      <c r="M49" s="10">
        <f t="shared" si="2"/>
        <v>41757.208333333336</v>
      </c>
      <c r="N49" t="b">
        <v>0</v>
      </c>
      <c r="O49" t="b">
        <v>0</v>
      </c>
      <c r="P49" t="s">
        <v>33</v>
      </c>
      <c r="Q49" t="str" cm="1">
        <f t="array" ref="Q49:R49">_xlfn.TEXTSPLIT(P49,"/", 1)</f>
        <v>theater</v>
      </c>
      <c r="R49" t="str">
        <v>plays</v>
      </c>
      <c r="S49">
        <v>1396069200</v>
      </c>
      <c r="T49">
        <v>1398661200</v>
      </c>
    </row>
    <row r="50" spans="1:20" ht="31.5" x14ac:dyDescent="0.25">
      <c r="A50">
        <v>48</v>
      </c>
      <c r="B50" s="5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8">
        <f t="shared" si="3"/>
        <v>53.007815713698065</v>
      </c>
      <c r="J50" t="s">
        <v>21</v>
      </c>
      <c r="K50" t="s">
        <v>22</v>
      </c>
      <c r="L50" s="10">
        <f t="shared" si="1"/>
        <v>42180.208333333328</v>
      </c>
      <c r="M50" s="10">
        <f t="shared" si="2"/>
        <v>42192.208333333328</v>
      </c>
      <c r="N50" t="b">
        <v>0</v>
      </c>
      <c r="O50" t="b">
        <v>0</v>
      </c>
      <c r="P50" t="s">
        <v>33</v>
      </c>
      <c r="Q50" t="str" cm="1">
        <f t="array" ref="Q50:R50">_xlfn.TEXTSPLIT(P50,"/", 1)</f>
        <v>theater</v>
      </c>
      <c r="R50" t="str">
        <v>plays</v>
      </c>
      <c r="S50">
        <v>1435208400</v>
      </c>
      <c r="T50">
        <v>1436245200</v>
      </c>
    </row>
    <row r="51" spans="1:20" ht="31.5" x14ac:dyDescent="0.25">
      <c r="A51">
        <v>49</v>
      </c>
      <c r="B51" s="5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8">
        <f t="shared" si="3"/>
        <v>45.059405940594061</v>
      </c>
      <c r="J51" t="s">
        <v>21</v>
      </c>
      <c r="K51" t="s">
        <v>22</v>
      </c>
      <c r="L51" s="10">
        <f t="shared" si="1"/>
        <v>43758.208333333328</v>
      </c>
      <c r="M51" s="10">
        <f t="shared" si="2"/>
        <v>43803.25</v>
      </c>
      <c r="N51" t="b">
        <v>0</v>
      </c>
      <c r="O51" t="b">
        <v>0</v>
      </c>
      <c r="P51" t="s">
        <v>23</v>
      </c>
      <c r="Q51" t="str" cm="1">
        <f t="array" ref="Q51:R51">_xlfn.TEXTSPLIT(P51,"/", 1)</f>
        <v>music</v>
      </c>
      <c r="R51" t="str">
        <v>rock</v>
      </c>
      <c r="S51">
        <v>1571547600</v>
      </c>
      <c r="T51">
        <v>1575439200</v>
      </c>
    </row>
    <row r="52" spans="1:20" ht="31.5" x14ac:dyDescent="0.25">
      <c r="A52">
        <v>50</v>
      </c>
      <c r="B52" s="5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8">
        <f t="shared" si="3"/>
        <v>2</v>
      </c>
      <c r="J52" t="s">
        <v>107</v>
      </c>
      <c r="K52" t="s">
        <v>108</v>
      </c>
      <c r="L52" s="10">
        <f t="shared" si="1"/>
        <v>41487.208333333336</v>
      </c>
      <c r="M52" s="10">
        <f t="shared" si="2"/>
        <v>41515.208333333336</v>
      </c>
      <c r="N52" t="b">
        <v>0</v>
      </c>
      <c r="O52" t="b">
        <v>0</v>
      </c>
      <c r="P52" t="s">
        <v>148</v>
      </c>
      <c r="Q52" t="str" cm="1">
        <f t="array" ref="Q52:R52">_xlfn.TEXTSPLIT(P52,"/", 1)</f>
        <v>music</v>
      </c>
      <c r="R52" t="str">
        <v>metal</v>
      </c>
      <c r="S52">
        <v>1375333200</v>
      </c>
      <c r="T52">
        <v>1377752400</v>
      </c>
    </row>
    <row r="53" spans="1:20" ht="31.5" x14ac:dyDescent="0.25">
      <c r="A53">
        <v>51</v>
      </c>
      <c r="B53" s="5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8">
        <f t="shared" si="3"/>
        <v>99.006816632583508</v>
      </c>
      <c r="J53" t="s">
        <v>40</v>
      </c>
      <c r="K53" t="s">
        <v>41</v>
      </c>
      <c r="L53" s="10">
        <f t="shared" si="1"/>
        <v>40995.208333333336</v>
      </c>
      <c r="M53" s="10">
        <f t="shared" si="2"/>
        <v>41011.208333333336</v>
      </c>
      <c r="N53" t="b">
        <v>0</v>
      </c>
      <c r="O53" t="b">
        <v>1</v>
      </c>
      <c r="P53" t="s">
        <v>65</v>
      </c>
      <c r="Q53" t="str" cm="1">
        <f t="array" ref="Q53:R53">_xlfn.TEXTSPLIT(P53,"/", 1)</f>
        <v>technology</v>
      </c>
      <c r="R53" t="str">
        <v>wearables</v>
      </c>
      <c r="S53">
        <v>1332824400</v>
      </c>
      <c r="T53">
        <v>1334206800</v>
      </c>
    </row>
    <row r="54" spans="1:20" ht="31.5" x14ac:dyDescent="0.25">
      <c r="A54">
        <v>52</v>
      </c>
      <c r="B54" s="5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8">
        <f t="shared" si="3"/>
        <v>32.786666666666669</v>
      </c>
      <c r="J54" t="s">
        <v>21</v>
      </c>
      <c r="K54" t="s">
        <v>22</v>
      </c>
      <c r="L54" s="10">
        <f t="shared" si="1"/>
        <v>40436.208333333336</v>
      </c>
      <c r="M54" s="10">
        <f t="shared" si="2"/>
        <v>40440.208333333336</v>
      </c>
      <c r="N54" t="b">
        <v>0</v>
      </c>
      <c r="O54" t="b">
        <v>0</v>
      </c>
      <c r="P54" t="s">
        <v>33</v>
      </c>
      <c r="Q54" t="str" cm="1">
        <f t="array" ref="Q54:R54">_xlfn.TEXTSPLIT(P54,"/", 1)</f>
        <v>theater</v>
      </c>
      <c r="R54" t="str">
        <v>plays</v>
      </c>
      <c r="S54">
        <v>1284526800</v>
      </c>
      <c r="T54">
        <v>1284872400</v>
      </c>
    </row>
    <row r="55" spans="1:20" ht="31.5" x14ac:dyDescent="0.25">
      <c r="A55">
        <v>53</v>
      </c>
      <c r="B55" s="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8">
        <f t="shared" si="3"/>
        <v>59.119617224880386</v>
      </c>
      <c r="J55" t="s">
        <v>21</v>
      </c>
      <c r="K55" t="s">
        <v>22</v>
      </c>
      <c r="L55" s="10">
        <f t="shared" si="1"/>
        <v>41779.208333333336</v>
      </c>
      <c r="M55" s="10">
        <f t="shared" si="2"/>
        <v>41818.208333333336</v>
      </c>
      <c r="N55" t="b">
        <v>0</v>
      </c>
      <c r="O55" t="b">
        <v>0</v>
      </c>
      <c r="P55" t="s">
        <v>53</v>
      </c>
      <c r="Q55" t="str" cm="1">
        <f t="array" ref="Q55:R55">_xlfn.TEXTSPLIT(P55,"/", 1)</f>
        <v>film &amp; video</v>
      </c>
      <c r="R55" t="str">
        <v>drama</v>
      </c>
      <c r="S55">
        <v>1400562000</v>
      </c>
      <c r="T55">
        <v>1403931600</v>
      </c>
    </row>
    <row r="56" spans="1:20" ht="31.5" x14ac:dyDescent="0.25">
      <c r="A56">
        <v>54</v>
      </c>
      <c r="B56" s="5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8">
        <f t="shared" si="3"/>
        <v>44.93333333333333</v>
      </c>
      <c r="J56" t="s">
        <v>21</v>
      </c>
      <c r="K56" t="s">
        <v>22</v>
      </c>
      <c r="L56" s="10">
        <f t="shared" si="1"/>
        <v>43170.25</v>
      </c>
      <c r="M56" s="10">
        <f t="shared" si="2"/>
        <v>43176.208333333328</v>
      </c>
      <c r="N56" t="b">
        <v>0</v>
      </c>
      <c r="O56" t="b">
        <v>0</v>
      </c>
      <c r="P56" t="s">
        <v>65</v>
      </c>
      <c r="Q56" t="str" cm="1">
        <f t="array" ref="Q56:R56">_xlfn.TEXTSPLIT(P56,"/", 1)</f>
        <v>technology</v>
      </c>
      <c r="R56" t="str">
        <v>wearables</v>
      </c>
      <c r="S56">
        <v>1520748000</v>
      </c>
      <c r="T56">
        <v>1521262800</v>
      </c>
    </row>
    <row r="57" spans="1:20" ht="31.5" x14ac:dyDescent="0.25">
      <c r="A57">
        <v>55</v>
      </c>
      <c r="B57" s="5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8">
        <f t="shared" si="3"/>
        <v>89.664122137404576</v>
      </c>
      <c r="J57" t="s">
        <v>21</v>
      </c>
      <c r="K57" t="s">
        <v>22</v>
      </c>
      <c r="L57" s="10">
        <f t="shared" si="1"/>
        <v>43311.208333333328</v>
      </c>
      <c r="M57" s="10">
        <f t="shared" si="2"/>
        <v>43316.208333333328</v>
      </c>
      <c r="N57" t="b">
        <v>0</v>
      </c>
      <c r="O57" t="b">
        <v>0</v>
      </c>
      <c r="P57" t="s">
        <v>159</v>
      </c>
      <c r="Q57" t="str" cm="1">
        <f t="array" ref="Q57:R57">_xlfn.TEXTSPLIT(P57,"/", 1)</f>
        <v>music</v>
      </c>
      <c r="R57" t="str">
        <v>jazz</v>
      </c>
      <c r="S57">
        <v>1532926800</v>
      </c>
      <c r="T57">
        <v>1533358800</v>
      </c>
    </row>
    <row r="58" spans="1:20" ht="47.25" x14ac:dyDescent="0.25">
      <c r="A58">
        <v>56</v>
      </c>
      <c r="B58" s="5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8">
        <f t="shared" si="3"/>
        <v>70.079268292682926</v>
      </c>
      <c r="J58" t="s">
        <v>21</v>
      </c>
      <c r="K58" t="s">
        <v>22</v>
      </c>
      <c r="L58" s="10">
        <f t="shared" si="1"/>
        <v>42014.25</v>
      </c>
      <c r="M58" s="10">
        <f t="shared" si="2"/>
        <v>42021.25</v>
      </c>
      <c r="N58" t="b">
        <v>0</v>
      </c>
      <c r="O58" t="b">
        <v>0</v>
      </c>
      <c r="P58" t="s">
        <v>65</v>
      </c>
      <c r="Q58" t="str" cm="1">
        <f t="array" ref="Q58:R58">_xlfn.TEXTSPLIT(P58,"/", 1)</f>
        <v>technology</v>
      </c>
      <c r="R58" t="str">
        <v>wearables</v>
      </c>
      <c r="S58">
        <v>1420869600</v>
      </c>
      <c r="T58">
        <v>1421474400</v>
      </c>
    </row>
    <row r="59" spans="1:20" ht="31.5" x14ac:dyDescent="0.25">
      <c r="A59">
        <v>57</v>
      </c>
      <c r="B59" s="5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8">
        <f t="shared" si="3"/>
        <v>31.059701492537314</v>
      </c>
      <c r="J59" t="s">
        <v>21</v>
      </c>
      <c r="K59" t="s">
        <v>22</v>
      </c>
      <c r="L59" s="10">
        <f t="shared" si="1"/>
        <v>42979.208333333328</v>
      </c>
      <c r="M59" s="10">
        <f t="shared" si="2"/>
        <v>42991.208333333328</v>
      </c>
      <c r="N59" t="b">
        <v>0</v>
      </c>
      <c r="O59" t="b">
        <v>0</v>
      </c>
      <c r="P59" t="s">
        <v>89</v>
      </c>
      <c r="Q59" t="str" cm="1">
        <f t="array" ref="Q59:R59">_xlfn.TEXTSPLIT(P59,"/", 1)</f>
        <v>games</v>
      </c>
      <c r="R59" t="str">
        <v>video games</v>
      </c>
      <c r="S59">
        <v>1504242000</v>
      </c>
      <c r="T59">
        <v>1505278800</v>
      </c>
    </row>
    <row r="60" spans="1:20" ht="31.5" x14ac:dyDescent="0.25">
      <c r="A60">
        <v>58</v>
      </c>
      <c r="B60" s="5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8">
        <f t="shared" si="3"/>
        <v>29.061611374407583</v>
      </c>
      <c r="J60" t="s">
        <v>21</v>
      </c>
      <c r="K60" t="s">
        <v>22</v>
      </c>
      <c r="L60" s="10">
        <f t="shared" si="1"/>
        <v>42268.208333333328</v>
      </c>
      <c r="M60" s="10">
        <f t="shared" si="2"/>
        <v>42281.208333333328</v>
      </c>
      <c r="N60" t="b">
        <v>0</v>
      </c>
      <c r="O60" t="b">
        <v>0</v>
      </c>
      <c r="P60" t="s">
        <v>33</v>
      </c>
      <c r="Q60" t="str" cm="1">
        <f t="array" ref="Q60:R60">_xlfn.TEXTSPLIT(P60,"/", 1)</f>
        <v>theater</v>
      </c>
      <c r="R60" t="str">
        <v>plays</v>
      </c>
      <c r="S60">
        <v>1442811600</v>
      </c>
      <c r="T60">
        <v>1443934800</v>
      </c>
    </row>
    <row r="61" spans="1:20" ht="31.5" x14ac:dyDescent="0.25">
      <c r="A61">
        <v>59</v>
      </c>
      <c r="B61" s="5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8">
        <f t="shared" si="3"/>
        <v>30.0859375</v>
      </c>
      <c r="J61" t="s">
        <v>21</v>
      </c>
      <c r="K61" t="s">
        <v>22</v>
      </c>
      <c r="L61" s="10">
        <f t="shared" si="1"/>
        <v>42898.208333333328</v>
      </c>
      <c r="M61" s="10">
        <f t="shared" si="2"/>
        <v>42913.208333333328</v>
      </c>
      <c r="N61" t="b">
        <v>0</v>
      </c>
      <c r="O61" t="b">
        <v>1</v>
      </c>
      <c r="P61" t="s">
        <v>33</v>
      </c>
      <c r="Q61" t="str" cm="1">
        <f t="array" ref="Q61:R61">_xlfn.TEXTSPLIT(P61,"/", 1)</f>
        <v>theater</v>
      </c>
      <c r="R61" t="str">
        <v>plays</v>
      </c>
      <c r="S61">
        <v>1497243600</v>
      </c>
      <c r="T61">
        <v>1498539600</v>
      </c>
    </row>
    <row r="62" spans="1:20" ht="31.5" x14ac:dyDescent="0.25">
      <c r="A62">
        <v>60</v>
      </c>
      <c r="B62" s="5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8">
        <f t="shared" si="3"/>
        <v>84.998125000000002</v>
      </c>
      <c r="J62" t="s">
        <v>15</v>
      </c>
      <c r="K62" t="s">
        <v>16</v>
      </c>
      <c r="L62" s="10">
        <f t="shared" si="1"/>
        <v>41107.208333333336</v>
      </c>
      <c r="M62" s="10">
        <f t="shared" si="2"/>
        <v>41110.208333333336</v>
      </c>
      <c r="N62" t="b">
        <v>0</v>
      </c>
      <c r="O62" t="b">
        <v>0</v>
      </c>
      <c r="P62" t="s">
        <v>33</v>
      </c>
      <c r="Q62" t="str" cm="1">
        <f t="array" ref="Q62:R62">_xlfn.TEXTSPLIT(P62,"/", 1)</f>
        <v>theater</v>
      </c>
      <c r="R62" t="str">
        <v>plays</v>
      </c>
      <c r="S62">
        <v>1342501200</v>
      </c>
      <c r="T62">
        <v>1342760400</v>
      </c>
    </row>
    <row r="63" spans="1:20" ht="47.25" x14ac:dyDescent="0.25">
      <c r="A63">
        <v>61</v>
      </c>
      <c r="B63" s="5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8">
        <f t="shared" si="3"/>
        <v>82.001775410563695</v>
      </c>
      <c r="J63" t="s">
        <v>15</v>
      </c>
      <c r="K63" t="s">
        <v>16</v>
      </c>
      <c r="L63" s="10">
        <f t="shared" si="1"/>
        <v>40595.25</v>
      </c>
      <c r="M63" s="10">
        <f t="shared" si="2"/>
        <v>40635.208333333336</v>
      </c>
      <c r="N63" t="b">
        <v>0</v>
      </c>
      <c r="O63" t="b">
        <v>0</v>
      </c>
      <c r="P63" t="s">
        <v>33</v>
      </c>
      <c r="Q63" t="str" cm="1">
        <f t="array" ref="Q63:R63">_xlfn.TEXTSPLIT(P63,"/", 1)</f>
        <v>theater</v>
      </c>
      <c r="R63" t="str">
        <v>plays</v>
      </c>
      <c r="S63">
        <v>1298268000</v>
      </c>
      <c r="T63">
        <v>1301720400</v>
      </c>
    </row>
    <row r="64" spans="1:20" ht="31.5" x14ac:dyDescent="0.25">
      <c r="A64">
        <v>62</v>
      </c>
      <c r="B64" s="5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8">
        <f t="shared" si="3"/>
        <v>58.040160642570278</v>
      </c>
      <c r="J64" t="s">
        <v>21</v>
      </c>
      <c r="K64" t="s">
        <v>22</v>
      </c>
      <c r="L64" s="10">
        <f t="shared" si="1"/>
        <v>42160.208333333328</v>
      </c>
      <c r="M64" s="10">
        <f t="shared" si="2"/>
        <v>42161.208333333328</v>
      </c>
      <c r="N64" t="b">
        <v>0</v>
      </c>
      <c r="O64" t="b">
        <v>0</v>
      </c>
      <c r="P64" t="s">
        <v>28</v>
      </c>
      <c r="Q64" t="str" cm="1">
        <f t="array" ref="Q64:R64">_xlfn.TEXTSPLIT(P64,"/", 1)</f>
        <v>technology</v>
      </c>
      <c r="R64" t="str">
        <v>web</v>
      </c>
      <c r="S64">
        <v>1433480400</v>
      </c>
      <c r="T64">
        <v>1433566800</v>
      </c>
    </row>
    <row r="65" spans="1:20" ht="31.5" x14ac:dyDescent="0.25">
      <c r="A65">
        <v>63</v>
      </c>
      <c r="B65" s="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8">
        <f t="shared" si="3"/>
        <v>111.4</v>
      </c>
      <c r="J65" t="s">
        <v>21</v>
      </c>
      <c r="K65" t="s">
        <v>22</v>
      </c>
      <c r="L65" s="10">
        <f t="shared" si="1"/>
        <v>42853.208333333328</v>
      </c>
      <c r="M65" s="10">
        <f t="shared" si="2"/>
        <v>42859.208333333328</v>
      </c>
      <c r="N65" t="b">
        <v>0</v>
      </c>
      <c r="O65" t="b">
        <v>0</v>
      </c>
      <c r="P65" t="s">
        <v>33</v>
      </c>
      <c r="Q65" t="str" cm="1">
        <f t="array" ref="Q65:R65">_xlfn.TEXTSPLIT(P65,"/", 1)</f>
        <v>theater</v>
      </c>
      <c r="R65" t="str">
        <v>plays</v>
      </c>
      <c r="S65">
        <v>1493355600</v>
      </c>
      <c r="T65">
        <v>1493874000</v>
      </c>
    </row>
    <row r="66" spans="1:20" ht="31.5" x14ac:dyDescent="0.25">
      <c r="A66">
        <v>64</v>
      </c>
      <c r="B66" s="5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8">
        <f t="shared" si="3"/>
        <v>71.94736842105263</v>
      </c>
      <c r="J66" t="s">
        <v>21</v>
      </c>
      <c r="K66" t="s">
        <v>22</v>
      </c>
      <c r="L66" s="10">
        <f t="shared" si="1"/>
        <v>43283.208333333328</v>
      </c>
      <c r="M66" s="10">
        <f t="shared" si="2"/>
        <v>43298.208333333328</v>
      </c>
      <c r="N66" t="b">
        <v>0</v>
      </c>
      <c r="O66" t="b">
        <v>1</v>
      </c>
      <c r="P66" t="s">
        <v>28</v>
      </c>
      <c r="Q66" t="str" cm="1">
        <f t="array" ref="Q66:R66">_xlfn.TEXTSPLIT(P66,"/", 1)</f>
        <v>technology</v>
      </c>
      <c r="R66" t="str">
        <v>web</v>
      </c>
      <c r="S66">
        <v>1530507600</v>
      </c>
      <c r="T66">
        <v>1531803600</v>
      </c>
    </row>
    <row r="67" spans="1:20" ht="31.5" x14ac:dyDescent="0.25">
      <c r="A67">
        <v>65</v>
      </c>
      <c r="B67" s="5" t="s">
        <v>178</v>
      </c>
      <c r="C67" s="3" t="s">
        <v>179</v>
      </c>
      <c r="D67">
        <v>6100</v>
      </c>
      <c r="E67">
        <v>14405</v>
      </c>
      <c r="F67" s="6">
        <f t="shared" ref="F67:F130" si="4">E67/D67*100</f>
        <v>236.14754098360655</v>
      </c>
      <c r="G67" t="s">
        <v>20</v>
      </c>
      <c r="H67">
        <v>236</v>
      </c>
      <c r="I67" s="8">
        <f t="shared" si="3"/>
        <v>61.038135593220339</v>
      </c>
      <c r="J67" t="s">
        <v>21</v>
      </c>
      <c r="K67" t="s">
        <v>22</v>
      </c>
      <c r="L67" s="10">
        <f t="shared" ref="L67:L130" si="5">(((S67/60)/60)/24)+DATE(1970,1,1)</f>
        <v>40570.25</v>
      </c>
      <c r="M67" s="10">
        <f t="shared" ref="M67:M130" si="6">(((T67/60)/60)/24)+DATE(1970,1,1)</f>
        <v>40577.25</v>
      </c>
      <c r="N67" t="b">
        <v>0</v>
      </c>
      <c r="O67" t="b">
        <v>0</v>
      </c>
      <c r="P67" t="s">
        <v>33</v>
      </c>
      <c r="Q67" t="str" cm="1">
        <f t="array" ref="Q67:R67">_xlfn.TEXTSPLIT(P67,"/", 1)</f>
        <v>theater</v>
      </c>
      <c r="R67" t="str">
        <v>plays</v>
      </c>
      <c r="S67">
        <v>1296108000</v>
      </c>
      <c r="T67">
        <v>1296712800</v>
      </c>
    </row>
    <row r="68" spans="1:20" ht="31.5" x14ac:dyDescent="0.25">
      <c r="A68">
        <v>66</v>
      </c>
      <c r="B68" s="5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8">
        <f t="shared" ref="I68:I131" si="7">E68/H68</f>
        <v>108.91666666666667</v>
      </c>
      <c r="J68" t="s">
        <v>21</v>
      </c>
      <c r="K68" t="s">
        <v>22</v>
      </c>
      <c r="L68" s="10">
        <f t="shared" si="5"/>
        <v>42102.208333333328</v>
      </c>
      <c r="M68" s="10">
        <f t="shared" si="6"/>
        <v>42107.208333333328</v>
      </c>
      <c r="N68" t="b">
        <v>0</v>
      </c>
      <c r="O68" t="b">
        <v>1</v>
      </c>
      <c r="P68" t="s">
        <v>33</v>
      </c>
      <c r="Q68" t="str" cm="1">
        <f t="array" ref="Q68:R68">_xlfn.TEXTSPLIT(P68,"/", 1)</f>
        <v>theater</v>
      </c>
      <c r="R68" t="str">
        <v>plays</v>
      </c>
      <c r="S68">
        <v>1428469200</v>
      </c>
      <c r="T68">
        <v>1428901200</v>
      </c>
    </row>
    <row r="69" spans="1:20" ht="47.25" x14ac:dyDescent="0.25">
      <c r="A69">
        <v>67</v>
      </c>
      <c r="B69" s="5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8">
        <f t="shared" si="7"/>
        <v>29.001722017220171</v>
      </c>
      <c r="J69" t="s">
        <v>40</v>
      </c>
      <c r="K69" t="s">
        <v>41</v>
      </c>
      <c r="L69" s="10">
        <f t="shared" si="5"/>
        <v>40203.25</v>
      </c>
      <c r="M69" s="10">
        <f t="shared" si="6"/>
        <v>40208.25</v>
      </c>
      <c r="N69" t="b">
        <v>0</v>
      </c>
      <c r="O69" t="b">
        <v>1</v>
      </c>
      <c r="P69" t="s">
        <v>65</v>
      </c>
      <c r="Q69" t="str" cm="1">
        <f t="array" ref="Q69:R69">_xlfn.TEXTSPLIT(P69,"/", 1)</f>
        <v>technology</v>
      </c>
      <c r="R69" t="str">
        <v>wearables</v>
      </c>
      <c r="S69">
        <v>1264399200</v>
      </c>
      <c r="T69">
        <v>1264831200</v>
      </c>
    </row>
    <row r="70" spans="1:20" ht="31.5" x14ac:dyDescent="0.25">
      <c r="A70">
        <v>68</v>
      </c>
      <c r="B70" s="5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8">
        <f t="shared" si="7"/>
        <v>58.975609756097562</v>
      </c>
      <c r="J70" t="s">
        <v>107</v>
      </c>
      <c r="K70" t="s">
        <v>108</v>
      </c>
      <c r="L70" s="10">
        <f t="shared" si="5"/>
        <v>42943.208333333328</v>
      </c>
      <c r="M70" s="10">
        <f t="shared" si="6"/>
        <v>42990.208333333328</v>
      </c>
      <c r="N70" t="b">
        <v>0</v>
      </c>
      <c r="O70" t="b">
        <v>1</v>
      </c>
      <c r="P70" t="s">
        <v>33</v>
      </c>
      <c r="Q70" t="str" cm="1">
        <f t="array" ref="Q70:R70">_xlfn.TEXTSPLIT(P70,"/", 1)</f>
        <v>theater</v>
      </c>
      <c r="R70" t="str">
        <v>plays</v>
      </c>
      <c r="S70">
        <v>1501131600</v>
      </c>
      <c r="T70">
        <v>1505192400</v>
      </c>
    </row>
    <row r="71" spans="1:20" ht="47.25" x14ac:dyDescent="0.25">
      <c r="A71">
        <v>69</v>
      </c>
      <c r="B71" s="5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8">
        <f t="shared" si="7"/>
        <v>111.82352941176471</v>
      </c>
      <c r="J71" t="s">
        <v>21</v>
      </c>
      <c r="K71" t="s">
        <v>22</v>
      </c>
      <c r="L71" s="10">
        <f t="shared" si="5"/>
        <v>40531.25</v>
      </c>
      <c r="M71" s="10">
        <f t="shared" si="6"/>
        <v>40565.25</v>
      </c>
      <c r="N71" t="b">
        <v>0</v>
      </c>
      <c r="O71" t="b">
        <v>0</v>
      </c>
      <c r="P71" t="s">
        <v>33</v>
      </c>
      <c r="Q71" t="str" cm="1">
        <f t="array" ref="Q71:R71">_xlfn.TEXTSPLIT(P71,"/", 1)</f>
        <v>theater</v>
      </c>
      <c r="R71" t="str">
        <v>plays</v>
      </c>
      <c r="S71">
        <v>1292738400</v>
      </c>
      <c r="T71">
        <v>1295676000</v>
      </c>
    </row>
    <row r="72" spans="1:20" ht="31.5" x14ac:dyDescent="0.25">
      <c r="A72">
        <v>70</v>
      </c>
      <c r="B72" s="5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8">
        <f t="shared" si="7"/>
        <v>63.995555555555555</v>
      </c>
      <c r="J72" t="s">
        <v>107</v>
      </c>
      <c r="K72" t="s">
        <v>108</v>
      </c>
      <c r="L72" s="10">
        <f t="shared" si="5"/>
        <v>40484.208333333336</v>
      </c>
      <c r="M72" s="10">
        <f t="shared" si="6"/>
        <v>40533.25</v>
      </c>
      <c r="N72" t="b">
        <v>0</v>
      </c>
      <c r="O72" t="b">
        <v>1</v>
      </c>
      <c r="P72" t="s">
        <v>33</v>
      </c>
      <c r="Q72" t="str" cm="1">
        <f t="array" ref="Q72:R72">_xlfn.TEXTSPLIT(P72,"/", 1)</f>
        <v>theater</v>
      </c>
      <c r="R72" t="str">
        <v>plays</v>
      </c>
      <c r="S72">
        <v>1288674000</v>
      </c>
      <c r="T72">
        <v>1292911200</v>
      </c>
    </row>
    <row r="73" spans="1:20" ht="31.5" x14ac:dyDescent="0.25">
      <c r="A73">
        <v>71</v>
      </c>
      <c r="B73" s="5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8">
        <f t="shared" si="7"/>
        <v>85.315789473684205</v>
      </c>
      <c r="J73" t="s">
        <v>21</v>
      </c>
      <c r="K73" t="s">
        <v>22</v>
      </c>
      <c r="L73" s="10">
        <f t="shared" si="5"/>
        <v>43799.25</v>
      </c>
      <c r="M73" s="10">
        <f t="shared" si="6"/>
        <v>43803.25</v>
      </c>
      <c r="N73" t="b">
        <v>0</v>
      </c>
      <c r="O73" t="b">
        <v>0</v>
      </c>
      <c r="P73" t="s">
        <v>33</v>
      </c>
      <c r="Q73" t="str" cm="1">
        <f t="array" ref="Q73:R73">_xlfn.TEXTSPLIT(P73,"/", 1)</f>
        <v>theater</v>
      </c>
      <c r="R73" t="str">
        <v>plays</v>
      </c>
      <c r="S73">
        <v>1575093600</v>
      </c>
      <c r="T73">
        <v>1575439200</v>
      </c>
    </row>
    <row r="74" spans="1:20" ht="31.5" x14ac:dyDescent="0.25">
      <c r="A74">
        <v>72</v>
      </c>
      <c r="B74" s="5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8">
        <f t="shared" si="7"/>
        <v>74.481481481481481</v>
      </c>
      <c r="J74" t="s">
        <v>21</v>
      </c>
      <c r="K74" t="s">
        <v>22</v>
      </c>
      <c r="L74" s="10">
        <f t="shared" si="5"/>
        <v>42186.208333333328</v>
      </c>
      <c r="M74" s="10">
        <f t="shared" si="6"/>
        <v>42222.208333333328</v>
      </c>
      <c r="N74" t="b">
        <v>0</v>
      </c>
      <c r="O74" t="b">
        <v>0</v>
      </c>
      <c r="P74" t="s">
        <v>71</v>
      </c>
      <c r="Q74" t="str" cm="1">
        <f t="array" ref="Q74:R74">_xlfn.TEXTSPLIT(P74,"/", 1)</f>
        <v>film &amp; video</v>
      </c>
      <c r="R74" t="str">
        <v>animation</v>
      </c>
      <c r="S74">
        <v>1435726800</v>
      </c>
      <c r="T74">
        <v>1438837200</v>
      </c>
    </row>
    <row r="75" spans="1:20" ht="31.5" x14ac:dyDescent="0.25">
      <c r="A75">
        <v>73</v>
      </c>
      <c r="B75" s="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8">
        <f t="shared" si="7"/>
        <v>105.14772727272727</v>
      </c>
      <c r="J75" t="s">
        <v>21</v>
      </c>
      <c r="K75" t="s">
        <v>22</v>
      </c>
      <c r="L75" s="10">
        <f t="shared" si="5"/>
        <v>42701.25</v>
      </c>
      <c r="M75" s="10">
        <f t="shared" si="6"/>
        <v>42704.25</v>
      </c>
      <c r="N75" t="b">
        <v>0</v>
      </c>
      <c r="O75" t="b">
        <v>0</v>
      </c>
      <c r="P75" t="s">
        <v>159</v>
      </c>
      <c r="Q75" t="str" cm="1">
        <f t="array" ref="Q75:R75">_xlfn.TEXTSPLIT(P75,"/", 1)</f>
        <v>music</v>
      </c>
      <c r="R75" t="str">
        <v>jazz</v>
      </c>
      <c r="S75">
        <v>1480226400</v>
      </c>
      <c r="T75">
        <v>1480485600</v>
      </c>
    </row>
    <row r="76" spans="1:20" ht="31.5" x14ac:dyDescent="0.25">
      <c r="A76">
        <v>74</v>
      </c>
      <c r="B76" s="5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8">
        <f t="shared" si="7"/>
        <v>56.188235294117646</v>
      </c>
      <c r="J76" t="s">
        <v>40</v>
      </c>
      <c r="K76" t="s">
        <v>41</v>
      </c>
      <c r="L76" s="10">
        <f t="shared" si="5"/>
        <v>42456.208333333328</v>
      </c>
      <c r="M76" s="10">
        <f t="shared" si="6"/>
        <v>42457.208333333328</v>
      </c>
      <c r="N76" t="b">
        <v>0</v>
      </c>
      <c r="O76" t="b">
        <v>0</v>
      </c>
      <c r="P76" t="s">
        <v>148</v>
      </c>
      <c r="Q76" t="str" cm="1">
        <f t="array" ref="Q76:R76">_xlfn.TEXTSPLIT(P76,"/", 1)</f>
        <v>music</v>
      </c>
      <c r="R76" t="str">
        <v>metal</v>
      </c>
      <c r="S76">
        <v>1459054800</v>
      </c>
      <c r="T76">
        <v>1459141200</v>
      </c>
    </row>
    <row r="77" spans="1:20" ht="31.5" x14ac:dyDescent="0.25">
      <c r="A77">
        <v>75</v>
      </c>
      <c r="B77" s="5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8">
        <f t="shared" si="7"/>
        <v>85.917647058823533</v>
      </c>
      <c r="J77" t="s">
        <v>21</v>
      </c>
      <c r="K77" t="s">
        <v>22</v>
      </c>
      <c r="L77" s="10">
        <f t="shared" si="5"/>
        <v>43296.208333333328</v>
      </c>
      <c r="M77" s="10">
        <f t="shared" si="6"/>
        <v>43304.208333333328</v>
      </c>
      <c r="N77" t="b">
        <v>0</v>
      </c>
      <c r="O77" t="b">
        <v>0</v>
      </c>
      <c r="P77" t="s">
        <v>122</v>
      </c>
      <c r="Q77" t="str" cm="1">
        <f t="array" ref="Q77:R77">_xlfn.TEXTSPLIT(P77,"/", 1)</f>
        <v>photography</v>
      </c>
      <c r="R77" t="str">
        <v>photography books</v>
      </c>
      <c r="S77">
        <v>1531630800</v>
      </c>
      <c r="T77">
        <v>1532322000</v>
      </c>
    </row>
    <row r="78" spans="1:20" ht="31.5" x14ac:dyDescent="0.25">
      <c r="A78">
        <v>76</v>
      </c>
      <c r="B78" s="5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8">
        <f t="shared" si="7"/>
        <v>57.00296912114014</v>
      </c>
      <c r="J78" t="s">
        <v>21</v>
      </c>
      <c r="K78" t="s">
        <v>22</v>
      </c>
      <c r="L78" s="10">
        <f t="shared" si="5"/>
        <v>42027.25</v>
      </c>
      <c r="M78" s="10">
        <f t="shared" si="6"/>
        <v>42076.208333333328</v>
      </c>
      <c r="N78" t="b">
        <v>1</v>
      </c>
      <c r="O78" t="b">
        <v>1</v>
      </c>
      <c r="P78" t="s">
        <v>33</v>
      </c>
      <c r="Q78" t="str" cm="1">
        <f t="array" ref="Q78:R78">_xlfn.TEXTSPLIT(P78,"/", 1)</f>
        <v>theater</v>
      </c>
      <c r="R78" t="str">
        <v>plays</v>
      </c>
      <c r="S78">
        <v>1421992800</v>
      </c>
      <c r="T78">
        <v>1426222800</v>
      </c>
    </row>
    <row r="79" spans="1:20" ht="31.5" x14ac:dyDescent="0.25">
      <c r="A79">
        <v>77</v>
      </c>
      <c r="B79" s="5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8">
        <f t="shared" si="7"/>
        <v>79.642857142857139</v>
      </c>
      <c r="J79" t="s">
        <v>21</v>
      </c>
      <c r="K79" t="s">
        <v>22</v>
      </c>
      <c r="L79" s="10">
        <f t="shared" si="5"/>
        <v>40448.208333333336</v>
      </c>
      <c r="M79" s="10">
        <f t="shared" si="6"/>
        <v>40462.208333333336</v>
      </c>
      <c r="N79" t="b">
        <v>0</v>
      </c>
      <c r="O79" t="b">
        <v>1</v>
      </c>
      <c r="P79" t="s">
        <v>71</v>
      </c>
      <c r="Q79" t="str" cm="1">
        <f t="array" ref="Q79:R79">_xlfn.TEXTSPLIT(P79,"/", 1)</f>
        <v>film &amp; video</v>
      </c>
      <c r="R79" t="str">
        <v>animation</v>
      </c>
      <c r="S79">
        <v>1285563600</v>
      </c>
      <c r="T79">
        <v>1286773200</v>
      </c>
    </row>
    <row r="80" spans="1:20" ht="31.5" x14ac:dyDescent="0.25">
      <c r="A80">
        <v>78</v>
      </c>
      <c r="B80" s="5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8">
        <f t="shared" si="7"/>
        <v>41.018181818181816</v>
      </c>
      <c r="J80" t="s">
        <v>21</v>
      </c>
      <c r="K80" t="s">
        <v>22</v>
      </c>
      <c r="L80" s="10">
        <f t="shared" si="5"/>
        <v>43206.208333333328</v>
      </c>
      <c r="M80" s="10">
        <f t="shared" si="6"/>
        <v>43207.208333333328</v>
      </c>
      <c r="N80" t="b">
        <v>0</v>
      </c>
      <c r="O80" t="b">
        <v>0</v>
      </c>
      <c r="P80" t="s">
        <v>206</v>
      </c>
      <c r="Q80" t="str" cm="1">
        <f t="array" ref="Q80:R80">_xlfn.TEXTSPLIT(P80,"/", 1)</f>
        <v>publishing</v>
      </c>
      <c r="R80" t="str">
        <v>translations</v>
      </c>
      <c r="S80">
        <v>1523854800</v>
      </c>
      <c r="T80">
        <v>1523941200</v>
      </c>
    </row>
    <row r="81" spans="1:20" ht="31.5" x14ac:dyDescent="0.25">
      <c r="A81">
        <v>79</v>
      </c>
      <c r="B81" s="5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8">
        <f t="shared" si="7"/>
        <v>48.004773269689736</v>
      </c>
      <c r="J81" t="s">
        <v>21</v>
      </c>
      <c r="K81" t="s">
        <v>22</v>
      </c>
      <c r="L81" s="10">
        <f t="shared" si="5"/>
        <v>43267.208333333328</v>
      </c>
      <c r="M81" s="10">
        <f t="shared" si="6"/>
        <v>43272.208333333328</v>
      </c>
      <c r="N81" t="b">
        <v>0</v>
      </c>
      <c r="O81" t="b">
        <v>0</v>
      </c>
      <c r="P81" t="s">
        <v>33</v>
      </c>
      <c r="Q81" t="str" cm="1">
        <f t="array" ref="Q81:R81">_xlfn.TEXTSPLIT(P81,"/", 1)</f>
        <v>theater</v>
      </c>
      <c r="R81" t="str">
        <v>plays</v>
      </c>
      <c r="S81">
        <v>1529125200</v>
      </c>
      <c r="T81">
        <v>1529557200</v>
      </c>
    </row>
    <row r="82" spans="1:20" ht="31.5" x14ac:dyDescent="0.25">
      <c r="A82">
        <v>80</v>
      </c>
      <c r="B82" s="5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8">
        <f t="shared" si="7"/>
        <v>55.212598425196852</v>
      </c>
      <c r="J82" t="s">
        <v>21</v>
      </c>
      <c r="K82" t="s">
        <v>22</v>
      </c>
      <c r="L82" s="10">
        <f t="shared" si="5"/>
        <v>42976.208333333328</v>
      </c>
      <c r="M82" s="10">
        <f t="shared" si="6"/>
        <v>43006.208333333328</v>
      </c>
      <c r="N82" t="b">
        <v>0</v>
      </c>
      <c r="O82" t="b">
        <v>0</v>
      </c>
      <c r="P82" t="s">
        <v>89</v>
      </c>
      <c r="Q82" t="str" cm="1">
        <f t="array" ref="Q82:R82">_xlfn.TEXTSPLIT(P82,"/", 1)</f>
        <v>games</v>
      </c>
      <c r="R82" t="str">
        <v>video games</v>
      </c>
      <c r="S82">
        <v>1503982800</v>
      </c>
      <c r="T82">
        <v>1506574800</v>
      </c>
    </row>
    <row r="83" spans="1:20" ht="31.5" x14ac:dyDescent="0.25">
      <c r="A83">
        <v>81</v>
      </c>
      <c r="B83" s="5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8">
        <f t="shared" si="7"/>
        <v>92.109489051094897</v>
      </c>
      <c r="J83" t="s">
        <v>21</v>
      </c>
      <c r="K83" t="s">
        <v>22</v>
      </c>
      <c r="L83" s="10">
        <f t="shared" si="5"/>
        <v>43062.25</v>
      </c>
      <c r="M83" s="10">
        <f t="shared" si="6"/>
        <v>43087.25</v>
      </c>
      <c r="N83" t="b">
        <v>0</v>
      </c>
      <c r="O83" t="b">
        <v>0</v>
      </c>
      <c r="P83" t="s">
        <v>23</v>
      </c>
      <c r="Q83" t="str" cm="1">
        <f t="array" ref="Q83:R83">_xlfn.TEXTSPLIT(P83,"/", 1)</f>
        <v>music</v>
      </c>
      <c r="R83" t="str">
        <v>rock</v>
      </c>
      <c r="S83">
        <v>1511416800</v>
      </c>
      <c r="T83">
        <v>1513576800</v>
      </c>
    </row>
    <row r="84" spans="1:20" ht="31.5" x14ac:dyDescent="0.25">
      <c r="A84">
        <v>82</v>
      </c>
      <c r="B84" s="5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8">
        <f t="shared" si="7"/>
        <v>83.183333333333337</v>
      </c>
      <c r="J84" t="s">
        <v>40</v>
      </c>
      <c r="K84" t="s">
        <v>41</v>
      </c>
      <c r="L84" s="10">
        <f t="shared" si="5"/>
        <v>43482.25</v>
      </c>
      <c r="M84" s="10">
        <f t="shared" si="6"/>
        <v>43489.25</v>
      </c>
      <c r="N84" t="b">
        <v>0</v>
      </c>
      <c r="O84" t="b">
        <v>1</v>
      </c>
      <c r="P84" t="s">
        <v>89</v>
      </c>
      <c r="Q84" t="str" cm="1">
        <f t="array" ref="Q84:R84">_xlfn.TEXTSPLIT(P84,"/", 1)</f>
        <v>games</v>
      </c>
      <c r="R84" t="str">
        <v>video games</v>
      </c>
      <c r="S84">
        <v>1547704800</v>
      </c>
      <c r="T84">
        <v>1548309600</v>
      </c>
    </row>
    <row r="85" spans="1:20" ht="31.5" x14ac:dyDescent="0.25">
      <c r="A85">
        <v>83</v>
      </c>
      <c r="B85" s="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8">
        <f t="shared" si="7"/>
        <v>39.996000000000002</v>
      </c>
      <c r="J85" t="s">
        <v>21</v>
      </c>
      <c r="K85" t="s">
        <v>22</v>
      </c>
      <c r="L85" s="10">
        <f t="shared" si="5"/>
        <v>42579.208333333328</v>
      </c>
      <c r="M85" s="10">
        <f t="shared" si="6"/>
        <v>42601.208333333328</v>
      </c>
      <c r="N85" t="b">
        <v>0</v>
      </c>
      <c r="O85" t="b">
        <v>0</v>
      </c>
      <c r="P85" t="s">
        <v>50</v>
      </c>
      <c r="Q85" t="str" cm="1">
        <f t="array" ref="Q85:R85">_xlfn.TEXTSPLIT(P85,"/", 1)</f>
        <v>music</v>
      </c>
      <c r="R85" t="str">
        <v>electric music</v>
      </c>
      <c r="S85">
        <v>1469682000</v>
      </c>
      <c r="T85">
        <v>1471582800</v>
      </c>
    </row>
    <row r="86" spans="1:20" ht="31.5" x14ac:dyDescent="0.25">
      <c r="A86">
        <v>84</v>
      </c>
      <c r="B86" s="5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8">
        <f t="shared" si="7"/>
        <v>111.1336898395722</v>
      </c>
      <c r="J86" t="s">
        <v>21</v>
      </c>
      <c r="K86" t="s">
        <v>22</v>
      </c>
      <c r="L86" s="10">
        <f t="shared" si="5"/>
        <v>41118.208333333336</v>
      </c>
      <c r="M86" s="10">
        <f t="shared" si="6"/>
        <v>41128.208333333336</v>
      </c>
      <c r="N86" t="b">
        <v>0</v>
      </c>
      <c r="O86" t="b">
        <v>0</v>
      </c>
      <c r="P86" t="s">
        <v>65</v>
      </c>
      <c r="Q86" t="str" cm="1">
        <f t="array" ref="Q86:R86">_xlfn.TEXTSPLIT(P86,"/", 1)</f>
        <v>technology</v>
      </c>
      <c r="R86" t="str">
        <v>wearables</v>
      </c>
      <c r="S86">
        <v>1343451600</v>
      </c>
      <c r="T86">
        <v>1344315600</v>
      </c>
    </row>
    <row r="87" spans="1:20" ht="31.5" x14ac:dyDescent="0.25">
      <c r="A87">
        <v>85</v>
      </c>
      <c r="B87" s="5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8">
        <f t="shared" si="7"/>
        <v>90.563380281690144</v>
      </c>
      <c r="J87" t="s">
        <v>26</v>
      </c>
      <c r="K87" t="s">
        <v>27</v>
      </c>
      <c r="L87" s="10">
        <f t="shared" si="5"/>
        <v>40797.208333333336</v>
      </c>
      <c r="M87" s="10">
        <f t="shared" si="6"/>
        <v>40805.208333333336</v>
      </c>
      <c r="N87" t="b">
        <v>0</v>
      </c>
      <c r="O87" t="b">
        <v>0</v>
      </c>
      <c r="P87" t="s">
        <v>60</v>
      </c>
      <c r="Q87" t="str" cm="1">
        <f t="array" ref="Q87:R87">_xlfn.TEXTSPLIT(P87,"/", 1)</f>
        <v>music</v>
      </c>
      <c r="R87" t="str">
        <v>indie rock</v>
      </c>
      <c r="S87">
        <v>1315717200</v>
      </c>
      <c r="T87">
        <v>1316408400</v>
      </c>
    </row>
    <row r="88" spans="1:20" ht="31.5" x14ac:dyDescent="0.25">
      <c r="A88">
        <v>86</v>
      </c>
      <c r="B88" s="5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8">
        <f t="shared" si="7"/>
        <v>61.108374384236456</v>
      </c>
      <c r="J88" t="s">
        <v>21</v>
      </c>
      <c r="K88" t="s">
        <v>22</v>
      </c>
      <c r="L88" s="10">
        <f t="shared" si="5"/>
        <v>42128.208333333328</v>
      </c>
      <c r="M88" s="10">
        <f t="shared" si="6"/>
        <v>42141.208333333328</v>
      </c>
      <c r="N88" t="b">
        <v>1</v>
      </c>
      <c r="O88" t="b">
        <v>0</v>
      </c>
      <c r="P88" t="s">
        <v>33</v>
      </c>
      <c r="Q88" t="str" cm="1">
        <f t="array" ref="Q88:R88">_xlfn.TEXTSPLIT(P88,"/", 1)</f>
        <v>theater</v>
      </c>
      <c r="R88" t="str">
        <v>plays</v>
      </c>
      <c r="S88">
        <v>1430715600</v>
      </c>
      <c r="T88">
        <v>1431838800</v>
      </c>
    </row>
    <row r="89" spans="1:20" ht="47.25" x14ac:dyDescent="0.25">
      <c r="A89">
        <v>87</v>
      </c>
      <c r="B89" s="5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8">
        <f t="shared" si="7"/>
        <v>83.022941970310384</v>
      </c>
      <c r="J89" t="s">
        <v>26</v>
      </c>
      <c r="K89" t="s">
        <v>27</v>
      </c>
      <c r="L89" s="10">
        <f t="shared" si="5"/>
        <v>40610.25</v>
      </c>
      <c r="M89" s="10">
        <f t="shared" si="6"/>
        <v>40621.208333333336</v>
      </c>
      <c r="N89" t="b">
        <v>0</v>
      </c>
      <c r="O89" t="b">
        <v>1</v>
      </c>
      <c r="P89" t="s">
        <v>23</v>
      </c>
      <c r="Q89" t="str" cm="1">
        <f t="array" ref="Q89:R89">_xlfn.TEXTSPLIT(P89,"/", 1)</f>
        <v>music</v>
      </c>
      <c r="R89" t="str">
        <v>rock</v>
      </c>
      <c r="S89">
        <v>1299564000</v>
      </c>
      <c r="T89">
        <v>1300510800</v>
      </c>
    </row>
    <row r="90" spans="1:20" ht="31.5" x14ac:dyDescent="0.25">
      <c r="A90">
        <v>88</v>
      </c>
      <c r="B90" s="5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8">
        <f t="shared" si="7"/>
        <v>110.76106194690266</v>
      </c>
      <c r="J90" t="s">
        <v>21</v>
      </c>
      <c r="K90" t="s">
        <v>22</v>
      </c>
      <c r="L90" s="10">
        <f t="shared" si="5"/>
        <v>42110.208333333328</v>
      </c>
      <c r="M90" s="10">
        <f t="shared" si="6"/>
        <v>42132.208333333328</v>
      </c>
      <c r="N90" t="b">
        <v>0</v>
      </c>
      <c r="O90" t="b">
        <v>0</v>
      </c>
      <c r="P90" t="s">
        <v>206</v>
      </c>
      <c r="Q90" t="str" cm="1">
        <f t="array" ref="Q90:R90">_xlfn.TEXTSPLIT(P90,"/", 1)</f>
        <v>publishing</v>
      </c>
      <c r="R90" t="str">
        <v>translations</v>
      </c>
      <c r="S90">
        <v>1429160400</v>
      </c>
      <c r="T90">
        <v>1431061200</v>
      </c>
    </row>
    <row r="91" spans="1:20" ht="31.5" x14ac:dyDescent="0.25">
      <c r="A91">
        <v>89</v>
      </c>
      <c r="B91" s="5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8">
        <f t="shared" si="7"/>
        <v>89.458333333333329</v>
      </c>
      <c r="J91" t="s">
        <v>21</v>
      </c>
      <c r="K91" t="s">
        <v>22</v>
      </c>
      <c r="L91" s="10">
        <f t="shared" si="5"/>
        <v>40283.208333333336</v>
      </c>
      <c r="M91" s="10">
        <f t="shared" si="6"/>
        <v>40285.208333333336</v>
      </c>
      <c r="N91" t="b">
        <v>0</v>
      </c>
      <c r="O91" t="b">
        <v>0</v>
      </c>
      <c r="P91" t="s">
        <v>33</v>
      </c>
      <c r="Q91" t="str" cm="1">
        <f t="array" ref="Q91:R91">_xlfn.TEXTSPLIT(P91,"/", 1)</f>
        <v>theater</v>
      </c>
      <c r="R91" t="str">
        <v>plays</v>
      </c>
      <c r="S91">
        <v>1271307600</v>
      </c>
      <c r="T91">
        <v>1271480400</v>
      </c>
    </row>
    <row r="92" spans="1:20" ht="31.5" x14ac:dyDescent="0.25">
      <c r="A92">
        <v>90</v>
      </c>
      <c r="B92" s="5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8">
        <f t="shared" si="7"/>
        <v>57.849056603773583</v>
      </c>
      <c r="J92" t="s">
        <v>21</v>
      </c>
      <c r="K92" t="s">
        <v>22</v>
      </c>
      <c r="L92" s="10">
        <f t="shared" si="5"/>
        <v>42425.25</v>
      </c>
      <c r="M92" s="10">
        <f t="shared" si="6"/>
        <v>42425.25</v>
      </c>
      <c r="N92" t="b">
        <v>0</v>
      </c>
      <c r="O92" t="b">
        <v>1</v>
      </c>
      <c r="P92" t="s">
        <v>33</v>
      </c>
      <c r="Q92" t="str" cm="1">
        <f t="array" ref="Q92:R92">_xlfn.TEXTSPLIT(P92,"/", 1)</f>
        <v>theater</v>
      </c>
      <c r="R92" t="str">
        <v>plays</v>
      </c>
      <c r="S92">
        <v>1456380000</v>
      </c>
      <c r="T92">
        <v>1456380000</v>
      </c>
    </row>
    <row r="93" spans="1:20" ht="31.5" x14ac:dyDescent="0.25">
      <c r="A93">
        <v>91</v>
      </c>
      <c r="B93" s="5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8">
        <f t="shared" si="7"/>
        <v>109.99705449189985</v>
      </c>
      <c r="J93" t="s">
        <v>107</v>
      </c>
      <c r="K93" t="s">
        <v>108</v>
      </c>
      <c r="L93" s="10">
        <f t="shared" si="5"/>
        <v>42588.208333333328</v>
      </c>
      <c r="M93" s="10">
        <f t="shared" si="6"/>
        <v>42616.208333333328</v>
      </c>
      <c r="N93" t="b">
        <v>0</v>
      </c>
      <c r="O93" t="b">
        <v>0</v>
      </c>
      <c r="P93" t="s">
        <v>206</v>
      </c>
      <c r="Q93" t="str" cm="1">
        <f t="array" ref="Q93:R93">_xlfn.TEXTSPLIT(P93,"/", 1)</f>
        <v>publishing</v>
      </c>
      <c r="R93" t="str">
        <v>translations</v>
      </c>
      <c r="S93">
        <v>1470459600</v>
      </c>
      <c r="T93">
        <v>1472878800</v>
      </c>
    </row>
    <row r="94" spans="1:20" ht="31.5" x14ac:dyDescent="0.25">
      <c r="A94">
        <v>92</v>
      </c>
      <c r="B94" s="5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8">
        <f t="shared" si="7"/>
        <v>103.96586345381526</v>
      </c>
      <c r="J94" t="s">
        <v>98</v>
      </c>
      <c r="K94" t="s">
        <v>99</v>
      </c>
      <c r="L94" s="10">
        <f t="shared" si="5"/>
        <v>40352.208333333336</v>
      </c>
      <c r="M94" s="10">
        <f t="shared" si="6"/>
        <v>40353.208333333336</v>
      </c>
      <c r="N94" t="b">
        <v>0</v>
      </c>
      <c r="O94" t="b">
        <v>1</v>
      </c>
      <c r="P94" t="s">
        <v>89</v>
      </c>
      <c r="Q94" t="str" cm="1">
        <f t="array" ref="Q94:R94">_xlfn.TEXTSPLIT(P94,"/", 1)</f>
        <v>games</v>
      </c>
      <c r="R94" t="str">
        <v>video games</v>
      </c>
      <c r="S94">
        <v>1277269200</v>
      </c>
      <c r="T94">
        <v>1277355600</v>
      </c>
    </row>
    <row r="95" spans="1:20" ht="31.5" x14ac:dyDescent="0.25">
      <c r="A95">
        <v>93</v>
      </c>
      <c r="B95" s="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8">
        <f t="shared" si="7"/>
        <v>107.99508196721311</v>
      </c>
      <c r="J95" t="s">
        <v>21</v>
      </c>
      <c r="K95" t="s">
        <v>22</v>
      </c>
      <c r="L95" s="10">
        <f t="shared" si="5"/>
        <v>41202.208333333336</v>
      </c>
      <c r="M95" s="10">
        <f t="shared" si="6"/>
        <v>41206.208333333336</v>
      </c>
      <c r="N95" t="b">
        <v>0</v>
      </c>
      <c r="O95" t="b">
        <v>1</v>
      </c>
      <c r="P95" t="s">
        <v>33</v>
      </c>
      <c r="Q95" t="str" cm="1">
        <f t="array" ref="Q95:R95">_xlfn.TEXTSPLIT(P95,"/", 1)</f>
        <v>theater</v>
      </c>
      <c r="R95" t="str">
        <v>plays</v>
      </c>
      <c r="S95">
        <v>1350709200</v>
      </c>
      <c r="T95">
        <v>1351054800</v>
      </c>
    </row>
    <row r="96" spans="1:20" ht="31.5" x14ac:dyDescent="0.25">
      <c r="A96">
        <v>94</v>
      </c>
      <c r="B96" s="5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8">
        <f t="shared" si="7"/>
        <v>48.927777777777777</v>
      </c>
      <c r="J96" t="s">
        <v>40</v>
      </c>
      <c r="K96" t="s">
        <v>41</v>
      </c>
      <c r="L96" s="10">
        <f t="shared" si="5"/>
        <v>43562.208333333328</v>
      </c>
      <c r="M96" s="10">
        <f t="shared" si="6"/>
        <v>43573.208333333328</v>
      </c>
      <c r="N96" t="b">
        <v>0</v>
      </c>
      <c r="O96" t="b">
        <v>0</v>
      </c>
      <c r="P96" t="s">
        <v>28</v>
      </c>
      <c r="Q96" t="str" cm="1">
        <f t="array" ref="Q96:R96">_xlfn.TEXTSPLIT(P96,"/", 1)</f>
        <v>technology</v>
      </c>
      <c r="R96" t="str">
        <v>web</v>
      </c>
      <c r="S96">
        <v>1554613200</v>
      </c>
      <c r="T96">
        <v>1555563600</v>
      </c>
    </row>
    <row r="97" spans="1:20" ht="31.5" x14ac:dyDescent="0.25">
      <c r="A97">
        <v>95</v>
      </c>
      <c r="B97" s="5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8">
        <f t="shared" si="7"/>
        <v>37.666666666666664</v>
      </c>
      <c r="J97" t="s">
        <v>21</v>
      </c>
      <c r="K97" t="s">
        <v>22</v>
      </c>
      <c r="L97" s="10">
        <f t="shared" si="5"/>
        <v>43752.208333333328</v>
      </c>
      <c r="M97" s="10">
        <f t="shared" si="6"/>
        <v>43759.208333333328</v>
      </c>
      <c r="N97" t="b">
        <v>0</v>
      </c>
      <c r="O97" t="b">
        <v>0</v>
      </c>
      <c r="P97" t="s">
        <v>42</v>
      </c>
      <c r="Q97" t="str" cm="1">
        <f t="array" ref="Q97:R97">_xlfn.TEXTSPLIT(P97,"/", 1)</f>
        <v>film &amp; video</v>
      </c>
      <c r="R97" t="str">
        <v>documentary</v>
      </c>
      <c r="S97">
        <v>1571029200</v>
      </c>
      <c r="T97">
        <v>1571634000</v>
      </c>
    </row>
    <row r="98" spans="1:20" ht="31.5" x14ac:dyDescent="0.25">
      <c r="A98">
        <v>96</v>
      </c>
      <c r="B98" s="5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8">
        <f t="shared" si="7"/>
        <v>64.999141999141997</v>
      </c>
      <c r="J98" t="s">
        <v>21</v>
      </c>
      <c r="K98" t="s">
        <v>22</v>
      </c>
      <c r="L98" s="10">
        <f t="shared" si="5"/>
        <v>40612.25</v>
      </c>
      <c r="M98" s="10">
        <f t="shared" si="6"/>
        <v>40625.208333333336</v>
      </c>
      <c r="N98" t="b">
        <v>0</v>
      </c>
      <c r="O98" t="b">
        <v>0</v>
      </c>
      <c r="P98" t="s">
        <v>33</v>
      </c>
      <c r="Q98" t="str" cm="1">
        <f t="array" ref="Q98:R98">_xlfn.TEXTSPLIT(P98,"/", 1)</f>
        <v>theater</v>
      </c>
      <c r="R98" t="str">
        <v>plays</v>
      </c>
      <c r="S98">
        <v>1299736800</v>
      </c>
      <c r="T98">
        <v>1300856400</v>
      </c>
    </row>
    <row r="99" spans="1:20" ht="31.5" x14ac:dyDescent="0.25">
      <c r="A99">
        <v>97</v>
      </c>
      <c r="B99" s="5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8">
        <f t="shared" si="7"/>
        <v>106.61061946902655</v>
      </c>
      <c r="J99" t="s">
        <v>21</v>
      </c>
      <c r="K99" t="s">
        <v>22</v>
      </c>
      <c r="L99" s="10">
        <f t="shared" si="5"/>
        <v>42180.208333333328</v>
      </c>
      <c r="M99" s="10">
        <f t="shared" si="6"/>
        <v>42234.208333333328</v>
      </c>
      <c r="N99" t="b">
        <v>0</v>
      </c>
      <c r="O99" t="b">
        <v>0</v>
      </c>
      <c r="P99" t="s">
        <v>17</v>
      </c>
      <c r="Q99" t="str" cm="1">
        <f t="array" ref="Q99:R99">_xlfn.TEXTSPLIT(P99,"/", 1)</f>
        <v>food</v>
      </c>
      <c r="R99" t="str">
        <v>food trucks</v>
      </c>
      <c r="S99">
        <v>1435208400</v>
      </c>
      <c r="T99">
        <v>1439874000</v>
      </c>
    </row>
    <row r="100" spans="1:20" ht="31.5" x14ac:dyDescent="0.25">
      <c r="A100">
        <v>98</v>
      </c>
      <c r="B100" s="5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8">
        <f t="shared" si="7"/>
        <v>27.009016393442622</v>
      </c>
      <c r="J100" t="s">
        <v>26</v>
      </c>
      <c r="K100" t="s">
        <v>27</v>
      </c>
      <c r="L100" s="10">
        <f t="shared" si="5"/>
        <v>42212.208333333328</v>
      </c>
      <c r="M100" s="10">
        <f t="shared" si="6"/>
        <v>42216.208333333328</v>
      </c>
      <c r="N100" t="b">
        <v>0</v>
      </c>
      <c r="O100" t="b">
        <v>0</v>
      </c>
      <c r="P100" t="s">
        <v>89</v>
      </c>
      <c r="Q100" t="str" cm="1">
        <f t="array" ref="Q100:R100">_xlfn.TEXTSPLIT(P100,"/", 1)</f>
        <v>games</v>
      </c>
      <c r="R100" t="str">
        <v>video games</v>
      </c>
      <c r="S100">
        <v>1437973200</v>
      </c>
      <c r="T100">
        <v>1438318800</v>
      </c>
    </row>
    <row r="101" spans="1:20" ht="31.5" x14ac:dyDescent="0.25">
      <c r="A101">
        <v>99</v>
      </c>
      <c r="B101" s="5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8">
        <f t="shared" si="7"/>
        <v>91.16463414634147</v>
      </c>
      <c r="J101" t="s">
        <v>21</v>
      </c>
      <c r="K101" t="s">
        <v>22</v>
      </c>
      <c r="L101" s="10">
        <f t="shared" si="5"/>
        <v>41968.25</v>
      </c>
      <c r="M101" s="10">
        <f t="shared" si="6"/>
        <v>41997.25</v>
      </c>
      <c r="N101" t="b">
        <v>0</v>
      </c>
      <c r="O101" t="b">
        <v>0</v>
      </c>
      <c r="P101" t="s">
        <v>33</v>
      </c>
      <c r="Q101" t="str" cm="1">
        <f t="array" ref="Q101:R101">_xlfn.TEXTSPLIT(P101,"/", 1)</f>
        <v>theater</v>
      </c>
      <c r="R101" t="str">
        <v>plays</v>
      </c>
      <c r="S101">
        <v>1416895200</v>
      </c>
      <c r="T101">
        <v>1419400800</v>
      </c>
    </row>
    <row r="102" spans="1:20" ht="31.5" x14ac:dyDescent="0.25">
      <c r="A102">
        <v>100</v>
      </c>
      <c r="B102" s="5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8">
        <f t="shared" si="7"/>
        <v>1</v>
      </c>
      <c r="J102" t="s">
        <v>21</v>
      </c>
      <c r="K102" t="s">
        <v>22</v>
      </c>
      <c r="L102" s="10">
        <f t="shared" si="5"/>
        <v>40835.208333333336</v>
      </c>
      <c r="M102" s="10">
        <f t="shared" si="6"/>
        <v>40853.208333333336</v>
      </c>
      <c r="N102" t="b">
        <v>0</v>
      </c>
      <c r="O102" t="b">
        <v>0</v>
      </c>
      <c r="P102" t="s">
        <v>33</v>
      </c>
      <c r="Q102" t="str" cm="1">
        <f t="array" ref="Q102:R102">_xlfn.TEXTSPLIT(P102,"/", 1)</f>
        <v>theater</v>
      </c>
      <c r="R102" t="str">
        <v>plays</v>
      </c>
      <c r="S102">
        <v>1319000400</v>
      </c>
      <c r="T102">
        <v>1320555600</v>
      </c>
    </row>
    <row r="103" spans="1:20" ht="31.5" x14ac:dyDescent="0.25">
      <c r="A103">
        <v>101</v>
      </c>
      <c r="B103" s="5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8">
        <f t="shared" si="7"/>
        <v>56.054878048780488</v>
      </c>
      <c r="J103" t="s">
        <v>21</v>
      </c>
      <c r="K103" t="s">
        <v>22</v>
      </c>
      <c r="L103" s="10">
        <f t="shared" si="5"/>
        <v>42056.25</v>
      </c>
      <c r="M103" s="10">
        <f t="shared" si="6"/>
        <v>42063.25</v>
      </c>
      <c r="N103" t="b">
        <v>0</v>
      </c>
      <c r="O103" t="b">
        <v>1</v>
      </c>
      <c r="P103" t="s">
        <v>50</v>
      </c>
      <c r="Q103" t="str" cm="1">
        <f t="array" ref="Q103:R103">_xlfn.TEXTSPLIT(P103,"/", 1)</f>
        <v>music</v>
      </c>
      <c r="R103" t="str">
        <v>electric music</v>
      </c>
      <c r="S103">
        <v>1424498400</v>
      </c>
      <c r="T103">
        <v>1425103200</v>
      </c>
    </row>
    <row r="104" spans="1:20" ht="31.5" x14ac:dyDescent="0.25">
      <c r="A104">
        <v>102</v>
      </c>
      <c r="B104" s="5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8">
        <f t="shared" si="7"/>
        <v>31.017857142857142</v>
      </c>
      <c r="J104" t="s">
        <v>21</v>
      </c>
      <c r="K104" t="s">
        <v>22</v>
      </c>
      <c r="L104" s="10">
        <f t="shared" si="5"/>
        <v>43234.208333333328</v>
      </c>
      <c r="M104" s="10">
        <f t="shared" si="6"/>
        <v>43241.208333333328</v>
      </c>
      <c r="N104" t="b">
        <v>0</v>
      </c>
      <c r="O104" t="b">
        <v>1</v>
      </c>
      <c r="P104" t="s">
        <v>65</v>
      </c>
      <c r="Q104" t="str" cm="1">
        <f t="array" ref="Q104:R104">_xlfn.TEXTSPLIT(P104,"/", 1)</f>
        <v>technology</v>
      </c>
      <c r="R104" t="str">
        <v>wearables</v>
      </c>
      <c r="S104">
        <v>1526274000</v>
      </c>
      <c r="T104">
        <v>1526878800</v>
      </c>
    </row>
    <row r="105" spans="1:20" ht="31.5" x14ac:dyDescent="0.25">
      <c r="A105">
        <v>103</v>
      </c>
      <c r="B105" s="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8">
        <f t="shared" si="7"/>
        <v>66.513513513513516</v>
      </c>
      <c r="J105" t="s">
        <v>107</v>
      </c>
      <c r="K105" t="s">
        <v>108</v>
      </c>
      <c r="L105" s="10">
        <f t="shared" si="5"/>
        <v>40475.208333333336</v>
      </c>
      <c r="M105" s="10">
        <f t="shared" si="6"/>
        <v>40484.208333333336</v>
      </c>
      <c r="N105" t="b">
        <v>0</v>
      </c>
      <c r="O105" t="b">
        <v>0</v>
      </c>
      <c r="P105" t="s">
        <v>50</v>
      </c>
      <c r="Q105" t="str" cm="1">
        <f t="array" ref="Q105:R105">_xlfn.TEXTSPLIT(P105,"/", 1)</f>
        <v>music</v>
      </c>
      <c r="R105" t="str">
        <v>electric music</v>
      </c>
      <c r="S105">
        <v>1287896400</v>
      </c>
      <c r="T105">
        <v>1288674000</v>
      </c>
    </row>
    <row r="106" spans="1:20" ht="31.5" x14ac:dyDescent="0.25">
      <c r="A106">
        <v>104</v>
      </c>
      <c r="B106" s="5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8">
        <f t="shared" si="7"/>
        <v>89.005216484089729</v>
      </c>
      <c r="J106" t="s">
        <v>21</v>
      </c>
      <c r="K106" t="s">
        <v>22</v>
      </c>
      <c r="L106" s="10">
        <f t="shared" si="5"/>
        <v>42878.208333333328</v>
      </c>
      <c r="M106" s="10">
        <f t="shared" si="6"/>
        <v>42879.208333333328</v>
      </c>
      <c r="N106" t="b">
        <v>0</v>
      </c>
      <c r="O106" t="b">
        <v>0</v>
      </c>
      <c r="P106" t="s">
        <v>60</v>
      </c>
      <c r="Q106" t="str" cm="1">
        <f t="array" ref="Q106:R106">_xlfn.TEXTSPLIT(P106,"/", 1)</f>
        <v>music</v>
      </c>
      <c r="R106" t="str">
        <v>indie rock</v>
      </c>
      <c r="S106">
        <v>1495515600</v>
      </c>
      <c r="T106">
        <v>1495602000</v>
      </c>
    </row>
    <row r="107" spans="1:20" ht="31.5" x14ac:dyDescent="0.25">
      <c r="A107">
        <v>105</v>
      </c>
      <c r="B107" s="5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8">
        <f t="shared" si="7"/>
        <v>103.46315789473684</v>
      </c>
      <c r="J107" t="s">
        <v>21</v>
      </c>
      <c r="K107" t="s">
        <v>22</v>
      </c>
      <c r="L107" s="10">
        <f t="shared" si="5"/>
        <v>41366.208333333336</v>
      </c>
      <c r="M107" s="10">
        <f t="shared" si="6"/>
        <v>41384.208333333336</v>
      </c>
      <c r="N107" t="b">
        <v>0</v>
      </c>
      <c r="O107" t="b">
        <v>0</v>
      </c>
      <c r="P107" t="s">
        <v>28</v>
      </c>
      <c r="Q107" t="str" cm="1">
        <f t="array" ref="Q107:R107">_xlfn.TEXTSPLIT(P107,"/", 1)</f>
        <v>technology</v>
      </c>
      <c r="R107" t="str">
        <v>web</v>
      </c>
      <c r="S107">
        <v>1364878800</v>
      </c>
      <c r="T107">
        <v>1366434000</v>
      </c>
    </row>
    <row r="108" spans="1:20" ht="31.5" x14ac:dyDescent="0.25">
      <c r="A108">
        <v>106</v>
      </c>
      <c r="B108" s="5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8">
        <f t="shared" si="7"/>
        <v>95.278911564625844</v>
      </c>
      <c r="J108" t="s">
        <v>21</v>
      </c>
      <c r="K108" t="s">
        <v>22</v>
      </c>
      <c r="L108" s="10">
        <f t="shared" si="5"/>
        <v>43716.208333333328</v>
      </c>
      <c r="M108" s="10">
        <f t="shared" si="6"/>
        <v>43721.208333333328</v>
      </c>
      <c r="N108" t="b">
        <v>0</v>
      </c>
      <c r="O108" t="b">
        <v>0</v>
      </c>
      <c r="P108" t="s">
        <v>33</v>
      </c>
      <c r="Q108" t="str" cm="1">
        <f t="array" ref="Q108:R108">_xlfn.TEXTSPLIT(P108,"/", 1)</f>
        <v>theater</v>
      </c>
      <c r="R108" t="str">
        <v>plays</v>
      </c>
      <c r="S108">
        <v>1567918800</v>
      </c>
      <c r="T108">
        <v>1568350800</v>
      </c>
    </row>
    <row r="109" spans="1:20" ht="47.25" x14ac:dyDescent="0.25">
      <c r="A109">
        <v>107</v>
      </c>
      <c r="B109" s="5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8">
        <f t="shared" si="7"/>
        <v>75.895348837209298</v>
      </c>
      <c r="J109" t="s">
        <v>21</v>
      </c>
      <c r="K109" t="s">
        <v>22</v>
      </c>
      <c r="L109" s="10">
        <f t="shared" si="5"/>
        <v>43213.208333333328</v>
      </c>
      <c r="M109" s="10">
        <f t="shared" si="6"/>
        <v>43230.208333333328</v>
      </c>
      <c r="N109" t="b">
        <v>0</v>
      </c>
      <c r="O109" t="b">
        <v>1</v>
      </c>
      <c r="P109" t="s">
        <v>33</v>
      </c>
      <c r="Q109" t="str" cm="1">
        <f t="array" ref="Q109:R109">_xlfn.TEXTSPLIT(P109,"/", 1)</f>
        <v>theater</v>
      </c>
      <c r="R109" t="str">
        <v>plays</v>
      </c>
      <c r="S109">
        <v>1524459600</v>
      </c>
      <c r="T109">
        <v>1525928400</v>
      </c>
    </row>
    <row r="110" spans="1:20" ht="31.5" x14ac:dyDescent="0.25">
      <c r="A110">
        <v>108</v>
      </c>
      <c r="B110" s="5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8">
        <f t="shared" si="7"/>
        <v>107.57831325301204</v>
      </c>
      <c r="J110" t="s">
        <v>21</v>
      </c>
      <c r="K110" t="s">
        <v>22</v>
      </c>
      <c r="L110" s="10">
        <f t="shared" si="5"/>
        <v>41005.208333333336</v>
      </c>
      <c r="M110" s="10">
        <f t="shared" si="6"/>
        <v>41042.208333333336</v>
      </c>
      <c r="N110" t="b">
        <v>0</v>
      </c>
      <c r="O110" t="b">
        <v>0</v>
      </c>
      <c r="P110" t="s">
        <v>42</v>
      </c>
      <c r="Q110" t="str" cm="1">
        <f t="array" ref="Q110:R110">_xlfn.TEXTSPLIT(P110,"/", 1)</f>
        <v>film &amp; video</v>
      </c>
      <c r="R110" t="str">
        <v>documentary</v>
      </c>
      <c r="S110">
        <v>1333688400</v>
      </c>
      <c r="T110">
        <v>1336885200</v>
      </c>
    </row>
    <row r="111" spans="1:20" ht="31.5" x14ac:dyDescent="0.25">
      <c r="A111">
        <v>109</v>
      </c>
      <c r="B111" s="5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8">
        <f t="shared" si="7"/>
        <v>51.31666666666667</v>
      </c>
      <c r="J111" t="s">
        <v>21</v>
      </c>
      <c r="K111" t="s">
        <v>22</v>
      </c>
      <c r="L111" s="10">
        <f t="shared" si="5"/>
        <v>41651.25</v>
      </c>
      <c r="M111" s="10">
        <f t="shared" si="6"/>
        <v>41653.25</v>
      </c>
      <c r="N111" t="b">
        <v>0</v>
      </c>
      <c r="O111" t="b">
        <v>0</v>
      </c>
      <c r="P111" t="s">
        <v>269</v>
      </c>
      <c r="Q111" t="str" cm="1">
        <f t="array" ref="Q111:R111">_xlfn.TEXTSPLIT(P111,"/", 1)</f>
        <v>film &amp; video</v>
      </c>
      <c r="R111" t="str">
        <v>television</v>
      </c>
      <c r="S111">
        <v>1389506400</v>
      </c>
      <c r="T111">
        <v>1389679200</v>
      </c>
    </row>
    <row r="112" spans="1:20" ht="47.25" x14ac:dyDescent="0.25">
      <c r="A112">
        <v>110</v>
      </c>
      <c r="B112" s="5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8">
        <f t="shared" si="7"/>
        <v>71.983108108108112</v>
      </c>
      <c r="J112" t="s">
        <v>21</v>
      </c>
      <c r="K112" t="s">
        <v>22</v>
      </c>
      <c r="L112" s="10">
        <f t="shared" si="5"/>
        <v>43354.208333333328</v>
      </c>
      <c r="M112" s="10">
        <f t="shared" si="6"/>
        <v>43373.208333333328</v>
      </c>
      <c r="N112" t="b">
        <v>0</v>
      </c>
      <c r="O112" t="b">
        <v>0</v>
      </c>
      <c r="P112" t="s">
        <v>17</v>
      </c>
      <c r="Q112" t="str" cm="1">
        <f t="array" ref="Q112:R112">_xlfn.TEXTSPLIT(P112,"/", 1)</f>
        <v>food</v>
      </c>
      <c r="R112" t="str">
        <v>food trucks</v>
      </c>
      <c r="S112">
        <v>1536642000</v>
      </c>
      <c r="T112">
        <v>1538283600</v>
      </c>
    </row>
    <row r="113" spans="1:20" ht="31.5" x14ac:dyDescent="0.25">
      <c r="A113">
        <v>111</v>
      </c>
      <c r="B113" s="5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8">
        <f t="shared" si="7"/>
        <v>108.95414201183432</v>
      </c>
      <c r="J113" t="s">
        <v>21</v>
      </c>
      <c r="K113" t="s">
        <v>22</v>
      </c>
      <c r="L113" s="10">
        <f t="shared" si="5"/>
        <v>41174.208333333336</v>
      </c>
      <c r="M113" s="10">
        <f t="shared" si="6"/>
        <v>41180.208333333336</v>
      </c>
      <c r="N113" t="b">
        <v>0</v>
      </c>
      <c r="O113" t="b">
        <v>0</v>
      </c>
      <c r="P113" t="s">
        <v>133</v>
      </c>
      <c r="Q113" t="str" cm="1">
        <f t="array" ref="Q113:R113">_xlfn.TEXTSPLIT(P113,"/", 1)</f>
        <v>publishing</v>
      </c>
      <c r="R113" t="str">
        <v>radio &amp; podcasts</v>
      </c>
      <c r="S113">
        <v>1348290000</v>
      </c>
      <c r="T113">
        <v>1348808400</v>
      </c>
    </row>
    <row r="114" spans="1:20" ht="31.5" x14ac:dyDescent="0.25">
      <c r="A114">
        <v>112</v>
      </c>
      <c r="B114" s="5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8">
        <f t="shared" si="7"/>
        <v>35</v>
      </c>
      <c r="J114" t="s">
        <v>26</v>
      </c>
      <c r="K114" t="s">
        <v>27</v>
      </c>
      <c r="L114" s="10">
        <f t="shared" si="5"/>
        <v>41875.208333333336</v>
      </c>
      <c r="M114" s="10">
        <f t="shared" si="6"/>
        <v>41890.208333333336</v>
      </c>
      <c r="N114" t="b">
        <v>0</v>
      </c>
      <c r="O114" t="b">
        <v>0</v>
      </c>
      <c r="P114" t="s">
        <v>28</v>
      </c>
      <c r="Q114" t="str" cm="1">
        <f t="array" ref="Q114:R114">_xlfn.TEXTSPLIT(P114,"/", 1)</f>
        <v>technology</v>
      </c>
      <c r="R114" t="str">
        <v>web</v>
      </c>
      <c r="S114">
        <v>1408856400</v>
      </c>
      <c r="T114">
        <v>1410152400</v>
      </c>
    </row>
    <row r="115" spans="1:20" ht="31.5" x14ac:dyDescent="0.25">
      <c r="A115">
        <v>113</v>
      </c>
      <c r="B115" s="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8">
        <f t="shared" si="7"/>
        <v>94.938931297709928</v>
      </c>
      <c r="J115" t="s">
        <v>21</v>
      </c>
      <c r="K115" t="s">
        <v>22</v>
      </c>
      <c r="L115" s="10">
        <f t="shared" si="5"/>
        <v>42990.208333333328</v>
      </c>
      <c r="M115" s="10">
        <f t="shared" si="6"/>
        <v>42997.208333333328</v>
      </c>
      <c r="N115" t="b">
        <v>0</v>
      </c>
      <c r="O115" t="b">
        <v>0</v>
      </c>
      <c r="P115" t="s">
        <v>17</v>
      </c>
      <c r="Q115" t="str" cm="1">
        <f t="array" ref="Q115:R115">_xlfn.TEXTSPLIT(P115,"/", 1)</f>
        <v>food</v>
      </c>
      <c r="R115" t="str">
        <v>food trucks</v>
      </c>
      <c r="S115">
        <v>1505192400</v>
      </c>
      <c r="T115">
        <v>1505797200</v>
      </c>
    </row>
    <row r="116" spans="1:20" ht="31.5" x14ac:dyDescent="0.25">
      <c r="A116">
        <v>114</v>
      </c>
      <c r="B116" s="5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8">
        <f t="shared" si="7"/>
        <v>109.65079365079364</v>
      </c>
      <c r="J116" t="s">
        <v>21</v>
      </c>
      <c r="K116" t="s">
        <v>22</v>
      </c>
      <c r="L116" s="10">
        <f t="shared" si="5"/>
        <v>43564.208333333328</v>
      </c>
      <c r="M116" s="10">
        <f t="shared" si="6"/>
        <v>43565.208333333328</v>
      </c>
      <c r="N116" t="b">
        <v>0</v>
      </c>
      <c r="O116" t="b">
        <v>1</v>
      </c>
      <c r="P116" t="s">
        <v>65</v>
      </c>
      <c r="Q116" t="str" cm="1">
        <f t="array" ref="Q116:R116">_xlfn.TEXTSPLIT(P116,"/", 1)</f>
        <v>technology</v>
      </c>
      <c r="R116" t="str">
        <v>wearables</v>
      </c>
      <c r="S116">
        <v>1554786000</v>
      </c>
      <c r="T116">
        <v>1554872400</v>
      </c>
    </row>
    <row r="117" spans="1:20" ht="31.5" x14ac:dyDescent="0.25">
      <c r="A117">
        <v>115</v>
      </c>
      <c r="B117" s="5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8">
        <f t="shared" si="7"/>
        <v>44.001815980629537</v>
      </c>
      <c r="J117" t="s">
        <v>107</v>
      </c>
      <c r="K117" t="s">
        <v>108</v>
      </c>
      <c r="L117" s="10">
        <f t="shared" si="5"/>
        <v>43056.25</v>
      </c>
      <c r="M117" s="10">
        <f t="shared" si="6"/>
        <v>43091.25</v>
      </c>
      <c r="N117" t="b">
        <v>0</v>
      </c>
      <c r="O117" t="b">
        <v>0</v>
      </c>
      <c r="P117" t="s">
        <v>119</v>
      </c>
      <c r="Q117" t="str" cm="1">
        <f t="array" ref="Q117:R117">_xlfn.TEXTSPLIT(P117,"/", 1)</f>
        <v>publishing</v>
      </c>
      <c r="R117" t="str">
        <v>fiction</v>
      </c>
      <c r="S117">
        <v>1510898400</v>
      </c>
      <c r="T117">
        <v>1513922400</v>
      </c>
    </row>
    <row r="118" spans="1:20" ht="47.25" x14ac:dyDescent="0.25">
      <c r="A118">
        <v>116</v>
      </c>
      <c r="B118" s="5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8">
        <f t="shared" si="7"/>
        <v>86.794520547945211</v>
      </c>
      <c r="J118" t="s">
        <v>21</v>
      </c>
      <c r="K118" t="s">
        <v>22</v>
      </c>
      <c r="L118" s="10">
        <f t="shared" si="5"/>
        <v>42265.208333333328</v>
      </c>
      <c r="M118" s="10">
        <f t="shared" si="6"/>
        <v>42266.208333333328</v>
      </c>
      <c r="N118" t="b">
        <v>0</v>
      </c>
      <c r="O118" t="b">
        <v>0</v>
      </c>
      <c r="P118" t="s">
        <v>33</v>
      </c>
      <c r="Q118" t="str" cm="1">
        <f t="array" ref="Q118:R118">_xlfn.TEXTSPLIT(P118,"/", 1)</f>
        <v>theater</v>
      </c>
      <c r="R118" t="str">
        <v>plays</v>
      </c>
      <c r="S118">
        <v>1442552400</v>
      </c>
      <c r="T118">
        <v>1442638800</v>
      </c>
    </row>
    <row r="119" spans="1:20" ht="31.5" x14ac:dyDescent="0.25">
      <c r="A119">
        <v>117</v>
      </c>
      <c r="B119" s="5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8">
        <f t="shared" si="7"/>
        <v>30.992727272727272</v>
      </c>
      <c r="J119" t="s">
        <v>21</v>
      </c>
      <c r="K119" t="s">
        <v>22</v>
      </c>
      <c r="L119" s="10">
        <f t="shared" si="5"/>
        <v>40808.208333333336</v>
      </c>
      <c r="M119" s="10">
        <f t="shared" si="6"/>
        <v>40814.208333333336</v>
      </c>
      <c r="N119" t="b">
        <v>0</v>
      </c>
      <c r="O119" t="b">
        <v>0</v>
      </c>
      <c r="P119" t="s">
        <v>269</v>
      </c>
      <c r="Q119" t="str" cm="1">
        <f t="array" ref="Q119:R119">_xlfn.TEXTSPLIT(P119,"/", 1)</f>
        <v>film &amp; video</v>
      </c>
      <c r="R119" t="str">
        <v>television</v>
      </c>
      <c r="S119">
        <v>1316667600</v>
      </c>
      <c r="T119">
        <v>1317186000</v>
      </c>
    </row>
    <row r="120" spans="1:20" ht="31.5" x14ac:dyDescent="0.25">
      <c r="A120">
        <v>118</v>
      </c>
      <c r="B120" s="5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8">
        <f t="shared" si="7"/>
        <v>94.791044776119406</v>
      </c>
      <c r="J120" t="s">
        <v>21</v>
      </c>
      <c r="K120" t="s">
        <v>22</v>
      </c>
      <c r="L120" s="10">
        <f t="shared" si="5"/>
        <v>41665.25</v>
      </c>
      <c r="M120" s="10">
        <f t="shared" si="6"/>
        <v>41671.25</v>
      </c>
      <c r="N120" t="b">
        <v>0</v>
      </c>
      <c r="O120" t="b">
        <v>0</v>
      </c>
      <c r="P120" t="s">
        <v>122</v>
      </c>
      <c r="Q120" t="str" cm="1">
        <f t="array" ref="Q120:R120">_xlfn.TEXTSPLIT(P120,"/", 1)</f>
        <v>photography</v>
      </c>
      <c r="R120" t="str">
        <v>photography books</v>
      </c>
      <c r="S120">
        <v>1390716000</v>
      </c>
      <c r="T120">
        <v>1391234400</v>
      </c>
    </row>
    <row r="121" spans="1:20" ht="31.5" x14ac:dyDescent="0.25">
      <c r="A121">
        <v>119</v>
      </c>
      <c r="B121" s="5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8">
        <f t="shared" si="7"/>
        <v>69.79220779220779</v>
      </c>
      <c r="J121" t="s">
        <v>21</v>
      </c>
      <c r="K121" t="s">
        <v>22</v>
      </c>
      <c r="L121" s="10">
        <f t="shared" si="5"/>
        <v>41806.208333333336</v>
      </c>
      <c r="M121" s="10">
        <f t="shared" si="6"/>
        <v>41823.208333333336</v>
      </c>
      <c r="N121" t="b">
        <v>0</v>
      </c>
      <c r="O121" t="b">
        <v>1</v>
      </c>
      <c r="P121" t="s">
        <v>42</v>
      </c>
      <c r="Q121" t="str" cm="1">
        <f t="array" ref="Q121:R121">_xlfn.TEXTSPLIT(P121,"/", 1)</f>
        <v>film &amp; video</v>
      </c>
      <c r="R121" t="str">
        <v>documentary</v>
      </c>
      <c r="S121">
        <v>1402894800</v>
      </c>
      <c r="T121">
        <v>1404363600</v>
      </c>
    </row>
    <row r="122" spans="1:20" ht="31.5" x14ac:dyDescent="0.25">
      <c r="A122">
        <v>120</v>
      </c>
      <c r="B122" s="5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8">
        <f t="shared" si="7"/>
        <v>63.003367003367003</v>
      </c>
      <c r="J122" t="s">
        <v>21</v>
      </c>
      <c r="K122" t="s">
        <v>22</v>
      </c>
      <c r="L122" s="10">
        <f t="shared" si="5"/>
        <v>42111.208333333328</v>
      </c>
      <c r="M122" s="10">
        <f t="shared" si="6"/>
        <v>42115.208333333328</v>
      </c>
      <c r="N122" t="b">
        <v>0</v>
      </c>
      <c r="O122" t="b">
        <v>1</v>
      </c>
      <c r="P122" t="s">
        <v>292</v>
      </c>
      <c r="Q122" t="str" cm="1">
        <f t="array" ref="Q122:R122">_xlfn.TEXTSPLIT(P122,"/", 1)</f>
        <v>games</v>
      </c>
      <c r="R122" t="str">
        <v>mobile games</v>
      </c>
      <c r="S122">
        <v>1429246800</v>
      </c>
      <c r="T122">
        <v>1429592400</v>
      </c>
    </row>
    <row r="123" spans="1:20" ht="31.5" x14ac:dyDescent="0.25">
      <c r="A123">
        <v>121</v>
      </c>
      <c r="B123" s="5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8">
        <f t="shared" si="7"/>
        <v>110.0343300110742</v>
      </c>
      <c r="J123" t="s">
        <v>21</v>
      </c>
      <c r="K123" t="s">
        <v>22</v>
      </c>
      <c r="L123" s="10">
        <f t="shared" si="5"/>
        <v>41917.208333333336</v>
      </c>
      <c r="M123" s="10">
        <f t="shared" si="6"/>
        <v>41930.208333333336</v>
      </c>
      <c r="N123" t="b">
        <v>0</v>
      </c>
      <c r="O123" t="b">
        <v>0</v>
      </c>
      <c r="P123" t="s">
        <v>89</v>
      </c>
      <c r="Q123" t="str" cm="1">
        <f t="array" ref="Q123:R123">_xlfn.TEXTSPLIT(P123,"/", 1)</f>
        <v>games</v>
      </c>
      <c r="R123" t="str">
        <v>video games</v>
      </c>
      <c r="S123">
        <v>1412485200</v>
      </c>
      <c r="T123">
        <v>1413608400</v>
      </c>
    </row>
    <row r="124" spans="1:20" ht="31.5" x14ac:dyDescent="0.25">
      <c r="A124">
        <v>122</v>
      </c>
      <c r="B124" s="5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8">
        <f t="shared" si="7"/>
        <v>25.997933274284026</v>
      </c>
      <c r="J124" t="s">
        <v>21</v>
      </c>
      <c r="K124" t="s">
        <v>22</v>
      </c>
      <c r="L124" s="10">
        <f t="shared" si="5"/>
        <v>41970.25</v>
      </c>
      <c r="M124" s="10">
        <f t="shared" si="6"/>
        <v>41997.25</v>
      </c>
      <c r="N124" t="b">
        <v>0</v>
      </c>
      <c r="O124" t="b">
        <v>0</v>
      </c>
      <c r="P124" t="s">
        <v>119</v>
      </c>
      <c r="Q124" t="str" cm="1">
        <f t="array" ref="Q124:R124">_xlfn.TEXTSPLIT(P124,"/", 1)</f>
        <v>publishing</v>
      </c>
      <c r="R124" t="str">
        <v>fiction</v>
      </c>
      <c r="S124">
        <v>1417068000</v>
      </c>
      <c r="T124">
        <v>1419400800</v>
      </c>
    </row>
    <row r="125" spans="1:20" ht="31.5" x14ac:dyDescent="0.25">
      <c r="A125">
        <v>123</v>
      </c>
      <c r="B125" s="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8">
        <f t="shared" si="7"/>
        <v>49.987915407854985</v>
      </c>
      <c r="J125" t="s">
        <v>15</v>
      </c>
      <c r="K125" t="s">
        <v>16</v>
      </c>
      <c r="L125" s="10">
        <f t="shared" si="5"/>
        <v>42332.25</v>
      </c>
      <c r="M125" s="10">
        <f t="shared" si="6"/>
        <v>42335.25</v>
      </c>
      <c r="N125" t="b">
        <v>1</v>
      </c>
      <c r="O125" t="b">
        <v>0</v>
      </c>
      <c r="P125" t="s">
        <v>33</v>
      </c>
      <c r="Q125" t="str" cm="1">
        <f t="array" ref="Q125:R125">_xlfn.TEXTSPLIT(P125,"/", 1)</f>
        <v>theater</v>
      </c>
      <c r="R125" t="str">
        <v>plays</v>
      </c>
      <c r="S125">
        <v>1448344800</v>
      </c>
      <c r="T125">
        <v>1448604000</v>
      </c>
    </row>
    <row r="126" spans="1:20" ht="31.5" x14ac:dyDescent="0.25">
      <c r="A126">
        <v>124</v>
      </c>
      <c r="B126" s="5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8">
        <f t="shared" si="7"/>
        <v>101.72340425531915</v>
      </c>
      <c r="J126" t="s">
        <v>107</v>
      </c>
      <c r="K126" t="s">
        <v>108</v>
      </c>
      <c r="L126" s="10">
        <f t="shared" si="5"/>
        <v>43598.208333333328</v>
      </c>
      <c r="M126" s="10">
        <f t="shared" si="6"/>
        <v>43651.208333333328</v>
      </c>
      <c r="N126" t="b">
        <v>0</v>
      </c>
      <c r="O126" t="b">
        <v>0</v>
      </c>
      <c r="P126" t="s">
        <v>122</v>
      </c>
      <c r="Q126" t="str" cm="1">
        <f t="array" ref="Q126:R126">_xlfn.TEXTSPLIT(P126,"/", 1)</f>
        <v>photography</v>
      </c>
      <c r="R126" t="str">
        <v>photography books</v>
      </c>
      <c r="S126">
        <v>1557723600</v>
      </c>
      <c r="T126">
        <v>1562302800</v>
      </c>
    </row>
    <row r="127" spans="1:20" ht="31.5" x14ac:dyDescent="0.25">
      <c r="A127">
        <v>125</v>
      </c>
      <c r="B127" s="5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8">
        <f t="shared" si="7"/>
        <v>47.083333333333336</v>
      </c>
      <c r="J127" t="s">
        <v>21</v>
      </c>
      <c r="K127" t="s">
        <v>22</v>
      </c>
      <c r="L127" s="10">
        <f t="shared" si="5"/>
        <v>43362.208333333328</v>
      </c>
      <c r="M127" s="10">
        <f t="shared" si="6"/>
        <v>43366.208333333328</v>
      </c>
      <c r="N127" t="b">
        <v>0</v>
      </c>
      <c r="O127" t="b">
        <v>0</v>
      </c>
      <c r="P127" t="s">
        <v>33</v>
      </c>
      <c r="Q127" t="str" cm="1">
        <f t="array" ref="Q127:R127">_xlfn.TEXTSPLIT(P127,"/", 1)</f>
        <v>theater</v>
      </c>
      <c r="R127" t="str">
        <v>plays</v>
      </c>
      <c r="S127">
        <v>1537333200</v>
      </c>
      <c r="T127">
        <v>1537678800</v>
      </c>
    </row>
    <row r="128" spans="1:20" ht="31.5" x14ac:dyDescent="0.25">
      <c r="A128">
        <v>126</v>
      </c>
      <c r="B128" s="5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8">
        <f t="shared" si="7"/>
        <v>89.944444444444443</v>
      </c>
      <c r="J128" t="s">
        <v>21</v>
      </c>
      <c r="K128" t="s">
        <v>22</v>
      </c>
      <c r="L128" s="10">
        <f t="shared" si="5"/>
        <v>42596.208333333328</v>
      </c>
      <c r="M128" s="10">
        <f t="shared" si="6"/>
        <v>42624.208333333328</v>
      </c>
      <c r="N128" t="b">
        <v>0</v>
      </c>
      <c r="O128" t="b">
        <v>1</v>
      </c>
      <c r="P128" t="s">
        <v>33</v>
      </c>
      <c r="Q128" t="str" cm="1">
        <f t="array" ref="Q128:R128">_xlfn.TEXTSPLIT(P128,"/", 1)</f>
        <v>theater</v>
      </c>
      <c r="R128" t="str">
        <v>plays</v>
      </c>
      <c r="S128">
        <v>1471150800</v>
      </c>
      <c r="T128">
        <v>1473570000</v>
      </c>
    </row>
    <row r="129" spans="1:20" ht="31.5" x14ac:dyDescent="0.25">
      <c r="A129">
        <v>127</v>
      </c>
      <c r="B129" s="5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8">
        <f t="shared" si="7"/>
        <v>78.96875</v>
      </c>
      <c r="J129" t="s">
        <v>15</v>
      </c>
      <c r="K129" t="s">
        <v>16</v>
      </c>
      <c r="L129" s="10">
        <f t="shared" si="5"/>
        <v>40310.208333333336</v>
      </c>
      <c r="M129" s="10">
        <f t="shared" si="6"/>
        <v>40313.208333333336</v>
      </c>
      <c r="N129" t="b">
        <v>0</v>
      </c>
      <c r="O129" t="b">
        <v>0</v>
      </c>
      <c r="P129" t="s">
        <v>33</v>
      </c>
      <c r="Q129" t="str" cm="1">
        <f t="array" ref="Q129:R129">_xlfn.TEXTSPLIT(P129,"/", 1)</f>
        <v>theater</v>
      </c>
      <c r="R129" t="str">
        <v>plays</v>
      </c>
      <c r="S129">
        <v>1273640400</v>
      </c>
      <c r="T129">
        <v>1273899600</v>
      </c>
    </row>
    <row r="130" spans="1:20" ht="31.5" x14ac:dyDescent="0.25">
      <c r="A130">
        <v>128</v>
      </c>
      <c r="B130" s="5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>
        <v>532</v>
      </c>
      <c r="I130" s="8">
        <f t="shared" si="7"/>
        <v>80.067669172932327</v>
      </c>
      <c r="J130" t="s">
        <v>21</v>
      </c>
      <c r="K130" t="s">
        <v>22</v>
      </c>
      <c r="L130" s="10">
        <f t="shared" si="5"/>
        <v>40417.208333333336</v>
      </c>
      <c r="M130" s="10">
        <f t="shared" si="6"/>
        <v>40430.208333333336</v>
      </c>
      <c r="N130" t="b">
        <v>0</v>
      </c>
      <c r="O130" t="b">
        <v>0</v>
      </c>
      <c r="P130" t="s">
        <v>23</v>
      </c>
      <c r="Q130" t="str" cm="1">
        <f t="array" ref="Q130:R130">_xlfn.TEXTSPLIT(P130,"/", 1)</f>
        <v>music</v>
      </c>
      <c r="R130" t="str">
        <v>rock</v>
      </c>
      <c r="S130">
        <v>1282885200</v>
      </c>
      <c r="T130">
        <v>1284008400</v>
      </c>
    </row>
    <row r="131" spans="1:20" ht="31.5" x14ac:dyDescent="0.25">
      <c r="A131">
        <v>129</v>
      </c>
      <c r="B131" s="5" t="s">
        <v>309</v>
      </c>
      <c r="C131" s="3" t="s">
        <v>310</v>
      </c>
      <c r="D131">
        <v>148500</v>
      </c>
      <c r="E131">
        <v>4756</v>
      </c>
      <c r="F131" s="6">
        <f t="shared" ref="F131:F194" si="8">E131/D131*100</f>
        <v>3.202693602693603</v>
      </c>
      <c r="G131" t="s">
        <v>74</v>
      </c>
      <c r="H131">
        <v>55</v>
      </c>
      <c r="I131" s="8">
        <f t="shared" si="7"/>
        <v>86.472727272727269</v>
      </c>
      <c r="J131" t="s">
        <v>26</v>
      </c>
      <c r="K131" t="s">
        <v>27</v>
      </c>
      <c r="L131" s="10">
        <f t="shared" ref="L131:L194" si="9">(((S131/60)/60)/24)+DATE(1970,1,1)</f>
        <v>42038.25</v>
      </c>
      <c r="M131" s="10">
        <f t="shared" ref="M131:M194" si="10">(((T131/60)/60)/24)+DATE(1970,1,1)</f>
        <v>42063.25</v>
      </c>
      <c r="N131" t="b">
        <v>0</v>
      </c>
      <c r="O131" t="b">
        <v>0</v>
      </c>
      <c r="P131" t="s">
        <v>17</v>
      </c>
      <c r="Q131" t="str" cm="1">
        <f t="array" ref="Q131:R131">_xlfn.TEXTSPLIT(P131,"/", 1)</f>
        <v>food</v>
      </c>
      <c r="R131" t="str">
        <v>food trucks</v>
      </c>
      <c r="S131">
        <v>1422943200</v>
      </c>
      <c r="T131">
        <v>1425103200</v>
      </c>
    </row>
    <row r="132" spans="1:20" ht="31.5" x14ac:dyDescent="0.25">
      <c r="A132">
        <v>130</v>
      </c>
      <c r="B132" s="5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8">
        <f t="shared" ref="I132:I195" si="11">E132/H132</f>
        <v>28.001876172607879</v>
      </c>
      <c r="J132" t="s">
        <v>36</v>
      </c>
      <c r="K132" t="s">
        <v>37</v>
      </c>
      <c r="L132" s="10">
        <f t="shared" si="9"/>
        <v>40842.208333333336</v>
      </c>
      <c r="M132" s="10">
        <f t="shared" si="10"/>
        <v>40858.25</v>
      </c>
      <c r="N132" t="b">
        <v>0</v>
      </c>
      <c r="O132" t="b">
        <v>0</v>
      </c>
      <c r="P132" t="s">
        <v>53</v>
      </c>
      <c r="Q132" t="str" cm="1">
        <f t="array" ref="Q132:R132">_xlfn.TEXTSPLIT(P132,"/", 1)</f>
        <v>film &amp; video</v>
      </c>
      <c r="R132" t="str">
        <v>drama</v>
      </c>
      <c r="S132">
        <v>1319605200</v>
      </c>
      <c r="T132">
        <v>1320991200</v>
      </c>
    </row>
    <row r="133" spans="1:20" ht="47.25" x14ac:dyDescent="0.25">
      <c r="A133">
        <v>131</v>
      </c>
      <c r="B133" s="5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8">
        <f t="shared" si="11"/>
        <v>67.996725337699544</v>
      </c>
      <c r="J133" t="s">
        <v>40</v>
      </c>
      <c r="K133" t="s">
        <v>41</v>
      </c>
      <c r="L133" s="10">
        <f t="shared" si="9"/>
        <v>41607.25</v>
      </c>
      <c r="M133" s="10">
        <f t="shared" si="10"/>
        <v>41620.25</v>
      </c>
      <c r="N133" t="b">
        <v>0</v>
      </c>
      <c r="O133" t="b">
        <v>0</v>
      </c>
      <c r="P133" t="s">
        <v>28</v>
      </c>
      <c r="Q133" t="str" cm="1">
        <f t="array" ref="Q133:R133">_xlfn.TEXTSPLIT(P133,"/", 1)</f>
        <v>technology</v>
      </c>
      <c r="R133" t="str">
        <v>web</v>
      </c>
      <c r="S133">
        <v>1385704800</v>
      </c>
      <c r="T133">
        <v>1386828000</v>
      </c>
    </row>
    <row r="134" spans="1:20" x14ac:dyDescent="0.25">
      <c r="A134">
        <v>132</v>
      </c>
      <c r="B134" s="5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8">
        <f t="shared" si="11"/>
        <v>43.078651685393261</v>
      </c>
      <c r="J134" t="s">
        <v>21</v>
      </c>
      <c r="K134" t="s">
        <v>22</v>
      </c>
      <c r="L134" s="10">
        <f t="shared" si="9"/>
        <v>43112.25</v>
      </c>
      <c r="M134" s="10">
        <f t="shared" si="10"/>
        <v>43128.25</v>
      </c>
      <c r="N134" t="b">
        <v>0</v>
      </c>
      <c r="O134" t="b">
        <v>1</v>
      </c>
      <c r="P134" t="s">
        <v>33</v>
      </c>
      <c r="Q134" t="str" cm="1">
        <f t="array" ref="Q134:R134">_xlfn.TEXTSPLIT(P134,"/", 1)</f>
        <v>theater</v>
      </c>
      <c r="R134" t="str">
        <v>plays</v>
      </c>
      <c r="S134">
        <v>1515736800</v>
      </c>
      <c r="T134">
        <v>1517119200</v>
      </c>
    </row>
    <row r="135" spans="1:20" ht="31.5" x14ac:dyDescent="0.25">
      <c r="A135">
        <v>133</v>
      </c>
      <c r="B135" s="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8">
        <f t="shared" si="11"/>
        <v>87.95597484276729</v>
      </c>
      <c r="J135" t="s">
        <v>21</v>
      </c>
      <c r="K135" t="s">
        <v>22</v>
      </c>
      <c r="L135" s="10">
        <f t="shared" si="9"/>
        <v>40767.208333333336</v>
      </c>
      <c r="M135" s="10">
        <f t="shared" si="10"/>
        <v>40789.208333333336</v>
      </c>
      <c r="N135" t="b">
        <v>0</v>
      </c>
      <c r="O135" t="b">
        <v>0</v>
      </c>
      <c r="P135" t="s">
        <v>319</v>
      </c>
      <c r="Q135" t="str" cm="1">
        <f t="array" ref="Q135:R135">_xlfn.TEXTSPLIT(P135,"/", 1)</f>
        <v>music</v>
      </c>
      <c r="R135" t="str">
        <v>world music</v>
      </c>
      <c r="S135">
        <v>1313125200</v>
      </c>
      <c r="T135">
        <v>1315026000</v>
      </c>
    </row>
    <row r="136" spans="1:20" ht="31.5" x14ac:dyDescent="0.25">
      <c r="A136">
        <v>134</v>
      </c>
      <c r="B136" s="5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8">
        <f t="shared" si="11"/>
        <v>94.987234042553197</v>
      </c>
      <c r="J136" t="s">
        <v>98</v>
      </c>
      <c r="K136" t="s">
        <v>99</v>
      </c>
      <c r="L136" s="10">
        <f t="shared" si="9"/>
        <v>40713.208333333336</v>
      </c>
      <c r="M136" s="10">
        <f t="shared" si="10"/>
        <v>40762.208333333336</v>
      </c>
      <c r="N136" t="b">
        <v>0</v>
      </c>
      <c r="O136" t="b">
        <v>1</v>
      </c>
      <c r="P136" t="s">
        <v>42</v>
      </c>
      <c r="Q136" t="str" cm="1">
        <f t="array" ref="Q136:R136">_xlfn.TEXTSPLIT(P136,"/", 1)</f>
        <v>film &amp; video</v>
      </c>
      <c r="R136" t="str">
        <v>documentary</v>
      </c>
      <c r="S136">
        <v>1308459600</v>
      </c>
      <c r="T136">
        <v>1312693200</v>
      </c>
    </row>
    <row r="137" spans="1:20" ht="31.5" x14ac:dyDescent="0.25">
      <c r="A137">
        <v>135</v>
      </c>
      <c r="B137" s="5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8">
        <f t="shared" si="11"/>
        <v>46.905982905982903</v>
      </c>
      <c r="J137" t="s">
        <v>21</v>
      </c>
      <c r="K137" t="s">
        <v>22</v>
      </c>
      <c r="L137" s="10">
        <f t="shared" si="9"/>
        <v>41340.25</v>
      </c>
      <c r="M137" s="10">
        <f t="shared" si="10"/>
        <v>41345.208333333336</v>
      </c>
      <c r="N137" t="b">
        <v>0</v>
      </c>
      <c r="O137" t="b">
        <v>1</v>
      </c>
      <c r="P137" t="s">
        <v>33</v>
      </c>
      <c r="Q137" t="str" cm="1">
        <f t="array" ref="Q137:R137">_xlfn.TEXTSPLIT(P137,"/", 1)</f>
        <v>theater</v>
      </c>
      <c r="R137" t="str">
        <v>plays</v>
      </c>
      <c r="S137">
        <v>1362636000</v>
      </c>
      <c r="T137">
        <v>1363064400</v>
      </c>
    </row>
    <row r="138" spans="1:20" ht="31.5" x14ac:dyDescent="0.25">
      <c r="A138">
        <v>136</v>
      </c>
      <c r="B138" s="5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8">
        <f t="shared" si="11"/>
        <v>46.913793103448278</v>
      </c>
      <c r="J138" t="s">
        <v>21</v>
      </c>
      <c r="K138" t="s">
        <v>22</v>
      </c>
      <c r="L138" s="10">
        <f t="shared" si="9"/>
        <v>41797.208333333336</v>
      </c>
      <c r="M138" s="10">
        <f t="shared" si="10"/>
        <v>41809.208333333336</v>
      </c>
      <c r="N138" t="b">
        <v>0</v>
      </c>
      <c r="O138" t="b">
        <v>1</v>
      </c>
      <c r="P138" t="s">
        <v>53</v>
      </c>
      <c r="Q138" t="str" cm="1">
        <f t="array" ref="Q138:R138">_xlfn.TEXTSPLIT(P138,"/", 1)</f>
        <v>film &amp; video</v>
      </c>
      <c r="R138" t="str">
        <v>drama</v>
      </c>
      <c r="S138">
        <v>1402117200</v>
      </c>
      <c r="T138">
        <v>1403154000</v>
      </c>
    </row>
    <row r="139" spans="1:20" ht="31.5" x14ac:dyDescent="0.25">
      <c r="A139">
        <v>137</v>
      </c>
      <c r="B139" s="5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8">
        <f t="shared" si="11"/>
        <v>94.24</v>
      </c>
      <c r="J139" t="s">
        <v>21</v>
      </c>
      <c r="K139" t="s">
        <v>22</v>
      </c>
      <c r="L139" s="10">
        <f t="shared" si="9"/>
        <v>40457.208333333336</v>
      </c>
      <c r="M139" s="10">
        <f t="shared" si="10"/>
        <v>40463.208333333336</v>
      </c>
      <c r="N139" t="b">
        <v>0</v>
      </c>
      <c r="O139" t="b">
        <v>0</v>
      </c>
      <c r="P139" t="s">
        <v>68</v>
      </c>
      <c r="Q139" t="str" cm="1">
        <f t="array" ref="Q139:R139">_xlfn.TEXTSPLIT(P139,"/", 1)</f>
        <v>publishing</v>
      </c>
      <c r="R139" t="str">
        <v>nonfiction</v>
      </c>
      <c r="S139">
        <v>1286341200</v>
      </c>
      <c r="T139">
        <v>1286859600</v>
      </c>
    </row>
    <row r="140" spans="1:20" ht="31.5" x14ac:dyDescent="0.25">
      <c r="A140">
        <v>138</v>
      </c>
      <c r="B140" s="5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8">
        <f t="shared" si="11"/>
        <v>80.139130434782615</v>
      </c>
      <c r="J140" t="s">
        <v>21</v>
      </c>
      <c r="K140" t="s">
        <v>22</v>
      </c>
      <c r="L140" s="10">
        <f t="shared" si="9"/>
        <v>41180.208333333336</v>
      </c>
      <c r="M140" s="10">
        <f t="shared" si="10"/>
        <v>41186.208333333336</v>
      </c>
      <c r="N140" t="b">
        <v>0</v>
      </c>
      <c r="O140" t="b">
        <v>0</v>
      </c>
      <c r="P140" t="s">
        <v>292</v>
      </c>
      <c r="Q140" t="str" cm="1">
        <f t="array" ref="Q140:R140">_xlfn.TEXTSPLIT(P140,"/", 1)</f>
        <v>games</v>
      </c>
      <c r="R140" t="str">
        <v>mobile games</v>
      </c>
      <c r="S140">
        <v>1348808400</v>
      </c>
      <c r="T140">
        <v>1349326800</v>
      </c>
    </row>
    <row r="141" spans="1:20" ht="31.5" x14ac:dyDescent="0.25">
      <c r="A141">
        <v>139</v>
      </c>
      <c r="B141" s="5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8">
        <f t="shared" si="11"/>
        <v>59.036809815950917</v>
      </c>
      <c r="J141" t="s">
        <v>21</v>
      </c>
      <c r="K141" t="s">
        <v>22</v>
      </c>
      <c r="L141" s="10">
        <f t="shared" si="9"/>
        <v>42115.208333333328</v>
      </c>
      <c r="M141" s="10">
        <f t="shared" si="10"/>
        <v>42131.208333333328</v>
      </c>
      <c r="N141" t="b">
        <v>0</v>
      </c>
      <c r="O141" t="b">
        <v>1</v>
      </c>
      <c r="P141" t="s">
        <v>65</v>
      </c>
      <c r="Q141" t="str" cm="1">
        <f t="array" ref="Q141:R141">_xlfn.TEXTSPLIT(P141,"/", 1)</f>
        <v>technology</v>
      </c>
      <c r="R141" t="str">
        <v>wearables</v>
      </c>
      <c r="S141">
        <v>1429592400</v>
      </c>
      <c r="T141">
        <v>1430974800</v>
      </c>
    </row>
    <row r="142" spans="1:20" ht="47.25" x14ac:dyDescent="0.25">
      <c r="A142">
        <v>140</v>
      </c>
      <c r="B142" s="5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8">
        <f t="shared" si="11"/>
        <v>65.989247311827953</v>
      </c>
      <c r="J142" t="s">
        <v>21</v>
      </c>
      <c r="K142" t="s">
        <v>22</v>
      </c>
      <c r="L142" s="10">
        <f t="shared" si="9"/>
        <v>43156.25</v>
      </c>
      <c r="M142" s="10">
        <f t="shared" si="10"/>
        <v>43161.25</v>
      </c>
      <c r="N142" t="b">
        <v>0</v>
      </c>
      <c r="O142" t="b">
        <v>0</v>
      </c>
      <c r="P142" t="s">
        <v>42</v>
      </c>
      <c r="Q142" t="str" cm="1">
        <f t="array" ref="Q142:R142">_xlfn.TEXTSPLIT(P142,"/", 1)</f>
        <v>film &amp; video</v>
      </c>
      <c r="R142" t="str">
        <v>documentary</v>
      </c>
      <c r="S142">
        <v>1519538400</v>
      </c>
      <c r="T142">
        <v>1519970400</v>
      </c>
    </row>
    <row r="143" spans="1:20" ht="31.5" x14ac:dyDescent="0.25">
      <c r="A143">
        <v>141</v>
      </c>
      <c r="B143" s="5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8">
        <f t="shared" si="11"/>
        <v>60.992530345471522</v>
      </c>
      <c r="J143" t="s">
        <v>21</v>
      </c>
      <c r="K143" t="s">
        <v>22</v>
      </c>
      <c r="L143" s="10">
        <f t="shared" si="9"/>
        <v>42167.208333333328</v>
      </c>
      <c r="M143" s="10">
        <f t="shared" si="10"/>
        <v>42173.208333333328</v>
      </c>
      <c r="N143" t="b">
        <v>0</v>
      </c>
      <c r="O143" t="b">
        <v>0</v>
      </c>
      <c r="P143" t="s">
        <v>28</v>
      </c>
      <c r="Q143" t="str" cm="1">
        <f t="array" ref="Q143:R143">_xlfn.TEXTSPLIT(P143,"/", 1)</f>
        <v>technology</v>
      </c>
      <c r="R143" t="str">
        <v>web</v>
      </c>
      <c r="S143">
        <v>1434085200</v>
      </c>
      <c r="T143">
        <v>1434603600</v>
      </c>
    </row>
    <row r="144" spans="1:20" ht="31.5" x14ac:dyDescent="0.25">
      <c r="A144">
        <v>142</v>
      </c>
      <c r="B144" s="5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8">
        <f t="shared" si="11"/>
        <v>98.307692307692307</v>
      </c>
      <c r="J144" t="s">
        <v>21</v>
      </c>
      <c r="K144" t="s">
        <v>22</v>
      </c>
      <c r="L144" s="10">
        <f t="shared" si="9"/>
        <v>41005.208333333336</v>
      </c>
      <c r="M144" s="10">
        <f t="shared" si="10"/>
        <v>41046.208333333336</v>
      </c>
      <c r="N144" t="b">
        <v>0</v>
      </c>
      <c r="O144" t="b">
        <v>0</v>
      </c>
      <c r="P144" t="s">
        <v>28</v>
      </c>
      <c r="Q144" t="str" cm="1">
        <f t="array" ref="Q144:R144">_xlfn.TEXTSPLIT(P144,"/", 1)</f>
        <v>technology</v>
      </c>
      <c r="R144" t="str">
        <v>web</v>
      </c>
      <c r="S144">
        <v>1333688400</v>
      </c>
      <c r="T144">
        <v>1337230800</v>
      </c>
    </row>
    <row r="145" spans="1:20" ht="31.5" x14ac:dyDescent="0.25">
      <c r="A145">
        <v>143</v>
      </c>
      <c r="B145" s="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8">
        <f t="shared" si="11"/>
        <v>104.6</v>
      </c>
      <c r="J145" t="s">
        <v>21</v>
      </c>
      <c r="K145" t="s">
        <v>22</v>
      </c>
      <c r="L145" s="10">
        <f t="shared" si="9"/>
        <v>40357.208333333336</v>
      </c>
      <c r="M145" s="10">
        <f t="shared" si="10"/>
        <v>40377.208333333336</v>
      </c>
      <c r="N145" t="b">
        <v>0</v>
      </c>
      <c r="O145" t="b">
        <v>0</v>
      </c>
      <c r="P145" t="s">
        <v>60</v>
      </c>
      <c r="Q145" t="str" cm="1">
        <f t="array" ref="Q145:R145">_xlfn.TEXTSPLIT(P145,"/", 1)</f>
        <v>music</v>
      </c>
      <c r="R145" t="str">
        <v>indie rock</v>
      </c>
      <c r="S145">
        <v>1277701200</v>
      </c>
      <c r="T145">
        <v>1279429200</v>
      </c>
    </row>
    <row r="146" spans="1:20" ht="31.5" x14ac:dyDescent="0.25">
      <c r="A146">
        <v>144</v>
      </c>
      <c r="B146" s="5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8">
        <f t="shared" si="11"/>
        <v>86.066666666666663</v>
      </c>
      <c r="J146" t="s">
        <v>21</v>
      </c>
      <c r="K146" t="s">
        <v>22</v>
      </c>
      <c r="L146" s="10">
        <f t="shared" si="9"/>
        <v>43633.208333333328</v>
      </c>
      <c r="M146" s="10">
        <f t="shared" si="10"/>
        <v>43641.208333333328</v>
      </c>
      <c r="N146" t="b">
        <v>0</v>
      </c>
      <c r="O146" t="b">
        <v>0</v>
      </c>
      <c r="P146" t="s">
        <v>33</v>
      </c>
      <c r="Q146" t="str" cm="1">
        <f t="array" ref="Q146:R146">_xlfn.TEXTSPLIT(P146,"/", 1)</f>
        <v>theater</v>
      </c>
      <c r="R146" t="str">
        <v>plays</v>
      </c>
      <c r="S146">
        <v>1560747600</v>
      </c>
      <c r="T146">
        <v>1561438800</v>
      </c>
    </row>
    <row r="147" spans="1:20" x14ac:dyDescent="0.25">
      <c r="A147">
        <v>145</v>
      </c>
      <c r="B147" s="5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8">
        <f t="shared" si="11"/>
        <v>76.989583333333329</v>
      </c>
      <c r="J147" t="s">
        <v>98</v>
      </c>
      <c r="K147" t="s">
        <v>99</v>
      </c>
      <c r="L147" s="10">
        <f t="shared" si="9"/>
        <v>41889.208333333336</v>
      </c>
      <c r="M147" s="10">
        <f t="shared" si="10"/>
        <v>41894.208333333336</v>
      </c>
      <c r="N147" t="b">
        <v>0</v>
      </c>
      <c r="O147" t="b">
        <v>0</v>
      </c>
      <c r="P147" t="s">
        <v>65</v>
      </c>
      <c r="Q147" t="str" cm="1">
        <f t="array" ref="Q147:R147">_xlfn.TEXTSPLIT(P147,"/", 1)</f>
        <v>technology</v>
      </c>
      <c r="R147" t="str">
        <v>wearables</v>
      </c>
      <c r="S147">
        <v>1410066000</v>
      </c>
      <c r="T147">
        <v>1410498000</v>
      </c>
    </row>
    <row r="148" spans="1:20" ht="31.5" x14ac:dyDescent="0.25">
      <c r="A148">
        <v>146</v>
      </c>
      <c r="B148" s="5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8">
        <f t="shared" si="11"/>
        <v>29.764705882352942</v>
      </c>
      <c r="J148" t="s">
        <v>21</v>
      </c>
      <c r="K148" t="s">
        <v>22</v>
      </c>
      <c r="L148" s="10">
        <f t="shared" si="9"/>
        <v>40855.25</v>
      </c>
      <c r="M148" s="10">
        <f t="shared" si="10"/>
        <v>40875.25</v>
      </c>
      <c r="N148" t="b">
        <v>0</v>
      </c>
      <c r="O148" t="b">
        <v>0</v>
      </c>
      <c r="P148" t="s">
        <v>33</v>
      </c>
      <c r="Q148" t="str" cm="1">
        <f t="array" ref="Q148:R148">_xlfn.TEXTSPLIT(P148,"/", 1)</f>
        <v>theater</v>
      </c>
      <c r="R148" t="str">
        <v>plays</v>
      </c>
      <c r="S148">
        <v>1320732000</v>
      </c>
      <c r="T148">
        <v>1322460000</v>
      </c>
    </row>
    <row r="149" spans="1:20" ht="31.5" x14ac:dyDescent="0.25">
      <c r="A149">
        <v>147</v>
      </c>
      <c r="B149" s="5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8">
        <f t="shared" si="11"/>
        <v>46.91959798994975</v>
      </c>
      <c r="J149" t="s">
        <v>21</v>
      </c>
      <c r="K149" t="s">
        <v>22</v>
      </c>
      <c r="L149" s="10">
        <f t="shared" si="9"/>
        <v>42534.208333333328</v>
      </c>
      <c r="M149" s="10">
        <f t="shared" si="10"/>
        <v>42540.208333333328</v>
      </c>
      <c r="N149" t="b">
        <v>0</v>
      </c>
      <c r="O149" t="b">
        <v>1</v>
      </c>
      <c r="P149" t="s">
        <v>33</v>
      </c>
      <c r="Q149" t="str" cm="1">
        <f t="array" ref="Q149:R149">_xlfn.TEXTSPLIT(P149,"/", 1)</f>
        <v>theater</v>
      </c>
      <c r="R149" t="str">
        <v>plays</v>
      </c>
      <c r="S149">
        <v>1465794000</v>
      </c>
      <c r="T149">
        <v>1466312400</v>
      </c>
    </row>
    <row r="150" spans="1:20" ht="31.5" x14ac:dyDescent="0.25">
      <c r="A150">
        <v>148</v>
      </c>
      <c r="B150" s="5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8">
        <f t="shared" si="11"/>
        <v>105.18691588785046</v>
      </c>
      <c r="J150" t="s">
        <v>21</v>
      </c>
      <c r="K150" t="s">
        <v>22</v>
      </c>
      <c r="L150" s="10">
        <f t="shared" si="9"/>
        <v>42941.208333333328</v>
      </c>
      <c r="M150" s="10">
        <f t="shared" si="10"/>
        <v>42950.208333333328</v>
      </c>
      <c r="N150" t="b">
        <v>0</v>
      </c>
      <c r="O150" t="b">
        <v>0</v>
      </c>
      <c r="P150" t="s">
        <v>65</v>
      </c>
      <c r="Q150" t="str" cm="1">
        <f t="array" ref="Q150:R150">_xlfn.TEXTSPLIT(P150,"/", 1)</f>
        <v>technology</v>
      </c>
      <c r="R150" t="str">
        <v>wearables</v>
      </c>
      <c r="S150">
        <v>1500958800</v>
      </c>
      <c r="T150">
        <v>1501736400</v>
      </c>
    </row>
    <row r="151" spans="1:20" ht="31.5" x14ac:dyDescent="0.25">
      <c r="A151">
        <v>149</v>
      </c>
      <c r="B151" s="5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8">
        <f t="shared" si="11"/>
        <v>69.907692307692301</v>
      </c>
      <c r="J151" t="s">
        <v>21</v>
      </c>
      <c r="K151" t="s">
        <v>22</v>
      </c>
      <c r="L151" s="10">
        <f t="shared" si="9"/>
        <v>41275.25</v>
      </c>
      <c r="M151" s="10">
        <f t="shared" si="10"/>
        <v>41327.25</v>
      </c>
      <c r="N151" t="b">
        <v>0</v>
      </c>
      <c r="O151" t="b">
        <v>0</v>
      </c>
      <c r="P151" t="s">
        <v>60</v>
      </c>
      <c r="Q151" t="str" cm="1">
        <f t="array" ref="Q151:R151">_xlfn.TEXTSPLIT(P151,"/", 1)</f>
        <v>music</v>
      </c>
      <c r="R151" t="str">
        <v>indie rock</v>
      </c>
      <c r="S151">
        <v>1357020000</v>
      </c>
      <c r="T151">
        <v>1361512800</v>
      </c>
    </row>
    <row r="152" spans="1:20" ht="31.5" x14ac:dyDescent="0.25">
      <c r="A152">
        <v>150</v>
      </c>
      <c r="B152" s="5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8">
        <f t="shared" si="11"/>
        <v>1</v>
      </c>
      <c r="J152" t="s">
        <v>21</v>
      </c>
      <c r="K152" t="s">
        <v>22</v>
      </c>
      <c r="L152" s="10">
        <f t="shared" si="9"/>
        <v>43450.25</v>
      </c>
      <c r="M152" s="10">
        <f t="shared" si="10"/>
        <v>43451.25</v>
      </c>
      <c r="N152" t="b">
        <v>0</v>
      </c>
      <c r="O152" t="b">
        <v>0</v>
      </c>
      <c r="P152" t="s">
        <v>23</v>
      </c>
      <c r="Q152" t="str" cm="1">
        <f t="array" ref="Q152:R152">_xlfn.TEXTSPLIT(P152,"/", 1)</f>
        <v>music</v>
      </c>
      <c r="R152" t="str">
        <v>rock</v>
      </c>
      <c r="S152">
        <v>1544940000</v>
      </c>
      <c r="T152">
        <v>1545026400</v>
      </c>
    </row>
    <row r="153" spans="1:20" ht="31.5" x14ac:dyDescent="0.25">
      <c r="A153">
        <v>151</v>
      </c>
      <c r="B153" s="5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8">
        <f t="shared" si="11"/>
        <v>60.011588275391958</v>
      </c>
      <c r="J153" t="s">
        <v>21</v>
      </c>
      <c r="K153" t="s">
        <v>22</v>
      </c>
      <c r="L153" s="10">
        <f t="shared" si="9"/>
        <v>41799.208333333336</v>
      </c>
      <c r="M153" s="10">
        <f t="shared" si="10"/>
        <v>41850.208333333336</v>
      </c>
      <c r="N153" t="b">
        <v>0</v>
      </c>
      <c r="O153" t="b">
        <v>0</v>
      </c>
      <c r="P153" t="s">
        <v>50</v>
      </c>
      <c r="Q153" t="str" cm="1">
        <f t="array" ref="Q153:R153">_xlfn.TEXTSPLIT(P153,"/", 1)</f>
        <v>music</v>
      </c>
      <c r="R153" t="str">
        <v>electric music</v>
      </c>
      <c r="S153">
        <v>1402290000</v>
      </c>
      <c r="T153">
        <v>1406696400</v>
      </c>
    </row>
    <row r="154" spans="1:20" ht="31.5" x14ac:dyDescent="0.25">
      <c r="A154">
        <v>152</v>
      </c>
      <c r="B154" s="5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8">
        <f t="shared" si="11"/>
        <v>52.006220379146917</v>
      </c>
      <c r="J154" t="s">
        <v>21</v>
      </c>
      <c r="K154" t="s">
        <v>22</v>
      </c>
      <c r="L154" s="10">
        <f t="shared" si="9"/>
        <v>42783.25</v>
      </c>
      <c r="M154" s="10">
        <f t="shared" si="10"/>
        <v>42790.25</v>
      </c>
      <c r="N154" t="b">
        <v>0</v>
      </c>
      <c r="O154" t="b">
        <v>0</v>
      </c>
      <c r="P154" t="s">
        <v>60</v>
      </c>
      <c r="Q154" t="str" cm="1">
        <f t="array" ref="Q154:R154">_xlfn.TEXTSPLIT(P154,"/", 1)</f>
        <v>music</v>
      </c>
      <c r="R154" t="str">
        <v>indie rock</v>
      </c>
      <c r="S154">
        <v>1487311200</v>
      </c>
      <c r="T154">
        <v>1487916000</v>
      </c>
    </row>
    <row r="155" spans="1:20" ht="31.5" x14ac:dyDescent="0.25">
      <c r="A155">
        <v>153</v>
      </c>
      <c r="B155" s="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8">
        <f t="shared" si="11"/>
        <v>31.000176025347649</v>
      </c>
      <c r="J155" t="s">
        <v>21</v>
      </c>
      <c r="K155" t="s">
        <v>22</v>
      </c>
      <c r="L155" s="10">
        <f t="shared" si="9"/>
        <v>41201.208333333336</v>
      </c>
      <c r="M155" s="10">
        <f t="shared" si="10"/>
        <v>41207.208333333336</v>
      </c>
      <c r="N155" t="b">
        <v>0</v>
      </c>
      <c r="O155" t="b">
        <v>0</v>
      </c>
      <c r="P155" t="s">
        <v>33</v>
      </c>
      <c r="Q155" t="str" cm="1">
        <f t="array" ref="Q155:R155">_xlfn.TEXTSPLIT(P155,"/", 1)</f>
        <v>theater</v>
      </c>
      <c r="R155" t="str">
        <v>plays</v>
      </c>
      <c r="S155">
        <v>1350622800</v>
      </c>
      <c r="T155">
        <v>1351141200</v>
      </c>
    </row>
    <row r="156" spans="1:20" ht="31.5" x14ac:dyDescent="0.25">
      <c r="A156">
        <v>154</v>
      </c>
      <c r="B156" s="5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8">
        <f t="shared" si="11"/>
        <v>95.042492917847028</v>
      </c>
      <c r="J156" t="s">
        <v>21</v>
      </c>
      <c r="K156" t="s">
        <v>22</v>
      </c>
      <c r="L156" s="10">
        <f t="shared" si="9"/>
        <v>42502.208333333328</v>
      </c>
      <c r="M156" s="10">
        <f t="shared" si="10"/>
        <v>42525.208333333328</v>
      </c>
      <c r="N156" t="b">
        <v>0</v>
      </c>
      <c r="O156" t="b">
        <v>1</v>
      </c>
      <c r="P156" t="s">
        <v>60</v>
      </c>
      <c r="Q156" t="str" cm="1">
        <f t="array" ref="Q156:R156">_xlfn.TEXTSPLIT(P156,"/", 1)</f>
        <v>music</v>
      </c>
      <c r="R156" t="str">
        <v>indie rock</v>
      </c>
      <c r="S156">
        <v>1463029200</v>
      </c>
      <c r="T156">
        <v>1465016400</v>
      </c>
    </row>
    <row r="157" spans="1:20" ht="31.5" x14ac:dyDescent="0.25">
      <c r="A157">
        <v>155</v>
      </c>
      <c r="B157" s="5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8">
        <f t="shared" si="11"/>
        <v>75.968174204355108</v>
      </c>
      <c r="J157" t="s">
        <v>21</v>
      </c>
      <c r="K157" t="s">
        <v>22</v>
      </c>
      <c r="L157" s="10">
        <f t="shared" si="9"/>
        <v>40262.208333333336</v>
      </c>
      <c r="M157" s="10">
        <f t="shared" si="10"/>
        <v>40277.208333333336</v>
      </c>
      <c r="N157" t="b">
        <v>0</v>
      </c>
      <c r="O157" t="b">
        <v>0</v>
      </c>
      <c r="P157" t="s">
        <v>33</v>
      </c>
      <c r="Q157" t="str" cm="1">
        <f t="array" ref="Q157:R157">_xlfn.TEXTSPLIT(P157,"/", 1)</f>
        <v>theater</v>
      </c>
      <c r="R157" t="str">
        <v>plays</v>
      </c>
      <c r="S157">
        <v>1269493200</v>
      </c>
      <c r="T157">
        <v>1270789200</v>
      </c>
    </row>
    <row r="158" spans="1:20" ht="47.25" x14ac:dyDescent="0.25">
      <c r="A158">
        <v>156</v>
      </c>
      <c r="B158" s="5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8">
        <f t="shared" si="11"/>
        <v>71.013192612137203</v>
      </c>
      <c r="J158" t="s">
        <v>26</v>
      </c>
      <c r="K158" t="s">
        <v>27</v>
      </c>
      <c r="L158" s="10">
        <f t="shared" si="9"/>
        <v>43743.208333333328</v>
      </c>
      <c r="M158" s="10">
        <f t="shared" si="10"/>
        <v>43767.208333333328</v>
      </c>
      <c r="N158" t="b">
        <v>0</v>
      </c>
      <c r="O158" t="b">
        <v>0</v>
      </c>
      <c r="P158" t="s">
        <v>23</v>
      </c>
      <c r="Q158" t="str" cm="1">
        <f t="array" ref="Q158:R158">_xlfn.TEXTSPLIT(P158,"/", 1)</f>
        <v>music</v>
      </c>
      <c r="R158" t="str">
        <v>rock</v>
      </c>
      <c r="S158">
        <v>1570251600</v>
      </c>
      <c r="T158">
        <v>1572325200</v>
      </c>
    </row>
    <row r="159" spans="1:20" ht="31.5" x14ac:dyDescent="0.25">
      <c r="A159">
        <v>157</v>
      </c>
      <c r="B159" s="5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8">
        <f t="shared" si="11"/>
        <v>73.733333333333334</v>
      </c>
      <c r="J159" t="s">
        <v>26</v>
      </c>
      <c r="K159" t="s">
        <v>27</v>
      </c>
      <c r="L159" s="10">
        <f t="shared" si="9"/>
        <v>41638.25</v>
      </c>
      <c r="M159" s="10">
        <f t="shared" si="10"/>
        <v>41650.25</v>
      </c>
      <c r="N159" t="b">
        <v>0</v>
      </c>
      <c r="O159" t="b">
        <v>0</v>
      </c>
      <c r="P159" t="s">
        <v>122</v>
      </c>
      <c r="Q159" t="str" cm="1">
        <f t="array" ref="Q159:R159">_xlfn.TEXTSPLIT(P159,"/", 1)</f>
        <v>photography</v>
      </c>
      <c r="R159" t="str">
        <v>photography books</v>
      </c>
      <c r="S159">
        <v>1388383200</v>
      </c>
      <c r="T159">
        <v>1389420000</v>
      </c>
    </row>
    <row r="160" spans="1:20" ht="31.5" x14ac:dyDescent="0.25">
      <c r="A160">
        <v>158</v>
      </c>
      <c r="B160" s="5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8">
        <f t="shared" si="11"/>
        <v>113.17073170731707</v>
      </c>
      <c r="J160" t="s">
        <v>21</v>
      </c>
      <c r="K160" t="s">
        <v>22</v>
      </c>
      <c r="L160" s="10">
        <f t="shared" si="9"/>
        <v>42346.25</v>
      </c>
      <c r="M160" s="10">
        <f t="shared" si="10"/>
        <v>42347.25</v>
      </c>
      <c r="N160" t="b">
        <v>0</v>
      </c>
      <c r="O160" t="b">
        <v>0</v>
      </c>
      <c r="P160" t="s">
        <v>23</v>
      </c>
      <c r="Q160" t="str" cm="1">
        <f t="array" ref="Q160:R160">_xlfn.TEXTSPLIT(P160,"/", 1)</f>
        <v>music</v>
      </c>
      <c r="R160" t="str">
        <v>rock</v>
      </c>
      <c r="S160">
        <v>1449554400</v>
      </c>
      <c r="T160">
        <v>1449640800</v>
      </c>
    </row>
    <row r="161" spans="1:20" x14ac:dyDescent="0.25">
      <c r="A161">
        <v>159</v>
      </c>
      <c r="B161" s="5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8">
        <f t="shared" si="11"/>
        <v>105.00933552992861</v>
      </c>
      <c r="J161" t="s">
        <v>21</v>
      </c>
      <c r="K161" t="s">
        <v>22</v>
      </c>
      <c r="L161" s="10">
        <f t="shared" si="9"/>
        <v>43551.208333333328</v>
      </c>
      <c r="M161" s="10">
        <f t="shared" si="10"/>
        <v>43569.208333333328</v>
      </c>
      <c r="N161" t="b">
        <v>0</v>
      </c>
      <c r="O161" t="b">
        <v>1</v>
      </c>
      <c r="P161" t="s">
        <v>33</v>
      </c>
      <c r="Q161" t="str" cm="1">
        <f t="array" ref="Q161:R161">_xlfn.TEXTSPLIT(P161,"/", 1)</f>
        <v>theater</v>
      </c>
      <c r="R161" t="str">
        <v>plays</v>
      </c>
      <c r="S161">
        <v>1553662800</v>
      </c>
      <c r="T161">
        <v>1555218000</v>
      </c>
    </row>
    <row r="162" spans="1:20" ht="31.5" x14ac:dyDescent="0.25">
      <c r="A162">
        <v>160</v>
      </c>
      <c r="B162" s="5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8">
        <f t="shared" si="11"/>
        <v>79.176829268292678</v>
      </c>
      <c r="J162" t="s">
        <v>21</v>
      </c>
      <c r="K162" t="s">
        <v>22</v>
      </c>
      <c r="L162" s="10">
        <f t="shared" si="9"/>
        <v>43582.208333333328</v>
      </c>
      <c r="M162" s="10">
        <f t="shared" si="10"/>
        <v>43598.208333333328</v>
      </c>
      <c r="N162" t="b">
        <v>0</v>
      </c>
      <c r="O162" t="b">
        <v>0</v>
      </c>
      <c r="P162" t="s">
        <v>65</v>
      </c>
      <c r="Q162" t="str" cm="1">
        <f t="array" ref="Q162:R162">_xlfn.TEXTSPLIT(P162,"/", 1)</f>
        <v>technology</v>
      </c>
      <c r="R162" t="str">
        <v>wearables</v>
      </c>
      <c r="S162">
        <v>1556341200</v>
      </c>
      <c r="T162">
        <v>1557723600</v>
      </c>
    </row>
    <row r="163" spans="1:20" ht="47.25" x14ac:dyDescent="0.25">
      <c r="A163">
        <v>161</v>
      </c>
      <c r="B163" s="5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8">
        <f t="shared" si="11"/>
        <v>57.333333333333336</v>
      </c>
      <c r="J163" t="s">
        <v>21</v>
      </c>
      <c r="K163" t="s">
        <v>22</v>
      </c>
      <c r="L163" s="10">
        <f t="shared" si="9"/>
        <v>42270.208333333328</v>
      </c>
      <c r="M163" s="10">
        <f t="shared" si="10"/>
        <v>42276.208333333328</v>
      </c>
      <c r="N163" t="b">
        <v>0</v>
      </c>
      <c r="O163" t="b">
        <v>1</v>
      </c>
      <c r="P163" t="s">
        <v>28</v>
      </c>
      <c r="Q163" t="str" cm="1">
        <f t="array" ref="Q163:R163">_xlfn.TEXTSPLIT(P163,"/", 1)</f>
        <v>technology</v>
      </c>
      <c r="R163" t="str">
        <v>web</v>
      </c>
      <c r="S163">
        <v>1442984400</v>
      </c>
      <c r="T163">
        <v>1443502800</v>
      </c>
    </row>
    <row r="164" spans="1:20" ht="31.5" x14ac:dyDescent="0.25">
      <c r="A164">
        <v>162</v>
      </c>
      <c r="B164" s="5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8">
        <f t="shared" si="11"/>
        <v>58.178343949044589</v>
      </c>
      <c r="J164" t="s">
        <v>98</v>
      </c>
      <c r="K164" t="s">
        <v>99</v>
      </c>
      <c r="L164" s="10">
        <f t="shared" si="9"/>
        <v>43442.25</v>
      </c>
      <c r="M164" s="10">
        <f t="shared" si="10"/>
        <v>43472.25</v>
      </c>
      <c r="N164" t="b">
        <v>0</v>
      </c>
      <c r="O164" t="b">
        <v>0</v>
      </c>
      <c r="P164" t="s">
        <v>23</v>
      </c>
      <c r="Q164" t="str" cm="1">
        <f t="array" ref="Q164:R164">_xlfn.TEXTSPLIT(P164,"/", 1)</f>
        <v>music</v>
      </c>
      <c r="R164" t="str">
        <v>rock</v>
      </c>
      <c r="S164">
        <v>1544248800</v>
      </c>
      <c r="T164">
        <v>1546840800</v>
      </c>
    </row>
    <row r="165" spans="1:20" ht="31.5" x14ac:dyDescent="0.25">
      <c r="A165">
        <v>163</v>
      </c>
      <c r="B165" s="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8">
        <f t="shared" si="11"/>
        <v>36.032520325203251</v>
      </c>
      <c r="J165" t="s">
        <v>21</v>
      </c>
      <c r="K165" t="s">
        <v>22</v>
      </c>
      <c r="L165" s="10">
        <f t="shared" si="9"/>
        <v>43028.208333333328</v>
      </c>
      <c r="M165" s="10">
        <f t="shared" si="10"/>
        <v>43077.25</v>
      </c>
      <c r="N165" t="b">
        <v>0</v>
      </c>
      <c r="O165" t="b">
        <v>1</v>
      </c>
      <c r="P165" t="s">
        <v>122</v>
      </c>
      <c r="Q165" t="str" cm="1">
        <f t="array" ref="Q165:R165">_xlfn.TEXTSPLIT(P165,"/", 1)</f>
        <v>photography</v>
      </c>
      <c r="R165" t="str">
        <v>photography books</v>
      </c>
      <c r="S165">
        <v>1508475600</v>
      </c>
      <c r="T165">
        <v>1512712800</v>
      </c>
    </row>
    <row r="166" spans="1:20" ht="31.5" x14ac:dyDescent="0.25">
      <c r="A166">
        <v>164</v>
      </c>
      <c r="B166" s="5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8">
        <f t="shared" si="11"/>
        <v>107.99068767908309</v>
      </c>
      <c r="J166" t="s">
        <v>21</v>
      </c>
      <c r="K166" t="s">
        <v>22</v>
      </c>
      <c r="L166" s="10">
        <f t="shared" si="9"/>
        <v>43016.208333333328</v>
      </c>
      <c r="M166" s="10">
        <f t="shared" si="10"/>
        <v>43017.208333333328</v>
      </c>
      <c r="N166" t="b">
        <v>0</v>
      </c>
      <c r="O166" t="b">
        <v>0</v>
      </c>
      <c r="P166" t="s">
        <v>33</v>
      </c>
      <c r="Q166" t="str" cm="1">
        <f t="array" ref="Q166:R166">_xlfn.TEXTSPLIT(P166,"/", 1)</f>
        <v>theater</v>
      </c>
      <c r="R166" t="str">
        <v>plays</v>
      </c>
      <c r="S166">
        <v>1507438800</v>
      </c>
      <c r="T166">
        <v>1507525200</v>
      </c>
    </row>
    <row r="167" spans="1:20" ht="31.5" x14ac:dyDescent="0.25">
      <c r="A167">
        <v>165</v>
      </c>
      <c r="B167" s="5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8">
        <f t="shared" si="11"/>
        <v>44.005985634477256</v>
      </c>
      <c r="J167" t="s">
        <v>21</v>
      </c>
      <c r="K167" t="s">
        <v>22</v>
      </c>
      <c r="L167" s="10">
        <f t="shared" si="9"/>
        <v>42948.208333333328</v>
      </c>
      <c r="M167" s="10">
        <f t="shared" si="10"/>
        <v>42980.208333333328</v>
      </c>
      <c r="N167" t="b">
        <v>0</v>
      </c>
      <c r="O167" t="b">
        <v>0</v>
      </c>
      <c r="P167" t="s">
        <v>28</v>
      </c>
      <c r="Q167" t="str" cm="1">
        <f t="array" ref="Q167:R167">_xlfn.TEXTSPLIT(P167,"/", 1)</f>
        <v>technology</v>
      </c>
      <c r="R167" t="str">
        <v>web</v>
      </c>
      <c r="S167">
        <v>1501563600</v>
      </c>
      <c r="T167">
        <v>1504328400</v>
      </c>
    </row>
    <row r="168" spans="1:20" ht="31.5" x14ac:dyDescent="0.25">
      <c r="A168">
        <v>166</v>
      </c>
      <c r="B168" s="5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8">
        <f t="shared" si="11"/>
        <v>55.077868852459019</v>
      </c>
      <c r="J168" t="s">
        <v>21</v>
      </c>
      <c r="K168" t="s">
        <v>22</v>
      </c>
      <c r="L168" s="10">
        <f t="shared" si="9"/>
        <v>40534.25</v>
      </c>
      <c r="M168" s="10">
        <f t="shared" si="10"/>
        <v>40538.25</v>
      </c>
      <c r="N168" t="b">
        <v>0</v>
      </c>
      <c r="O168" t="b">
        <v>0</v>
      </c>
      <c r="P168" t="s">
        <v>122</v>
      </c>
      <c r="Q168" t="str" cm="1">
        <f t="array" ref="Q168:R168">_xlfn.TEXTSPLIT(P168,"/", 1)</f>
        <v>photography</v>
      </c>
      <c r="R168" t="str">
        <v>photography books</v>
      </c>
      <c r="S168">
        <v>1292997600</v>
      </c>
      <c r="T168">
        <v>1293343200</v>
      </c>
    </row>
    <row r="169" spans="1:20" ht="31.5" x14ac:dyDescent="0.25">
      <c r="A169">
        <v>167</v>
      </c>
      <c r="B169" s="5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8">
        <f t="shared" si="11"/>
        <v>74</v>
      </c>
      <c r="J169" t="s">
        <v>26</v>
      </c>
      <c r="K169" t="s">
        <v>27</v>
      </c>
      <c r="L169" s="10">
        <f t="shared" si="9"/>
        <v>41435.208333333336</v>
      </c>
      <c r="M169" s="10">
        <f t="shared" si="10"/>
        <v>41445.208333333336</v>
      </c>
      <c r="N169" t="b">
        <v>0</v>
      </c>
      <c r="O169" t="b">
        <v>0</v>
      </c>
      <c r="P169" t="s">
        <v>33</v>
      </c>
      <c r="Q169" t="str" cm="1">
        <f t="array" ref="Q169:R169">_xlfn.TEXTSPLIT(P169,"/", 1)</f>
        <v>theater</v>
      </c>
      <c r="R169" t="str">
        <v>plays</v>
      </c>
      <c r="S169">
        <v>1370840400</v>
      </c>
      <c r="T169">
        <v>1371704400</v>
      </c>
    </row>
    <row r="170" spans="1:20" ht="31.5" x14ac:dyDescent="0.25">
      <c r="A170">
        <v>168</v>
      </c>
      <c r="B170" s="5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8">
        <f t="shared" si="11"/>
        <v>41.996858638743454</v>
      </c>
      <c r="J170" t="s">
        <v>36</v>
      </c>
      <c r="K170" t="s">
        <v>37</v>
      </c>
      <c r="L170" s="10">
        <f t="shared" si="9"/>
        <v>43518.25</v>
      </c>
      <c r="M170" s="10">
        <f t="shared" si="10"/>
        <v>43541.208333333328</v>
      </c>
      <c r="N170" t="b">
        <v>0</v>
      </c>
      <c r="O170" t="b">
        <v>1</v>
      </c>
      <c r="P170" t="s">
        <v>60</v>
      </c>
      <c r="Q170" t="str" cm="1">
        <f t="array" ref="Q170:R170">_xlfn.TEXTSPLIT(P170,"/", 1)</f>
        <v>music</v>
      </c>
      <c r="R170" t="str">
        <v>indie rock</v>
      </c>
      <c r="S170">
        <v>1550815200</v>
      </c>
      <c r="T170">
        <v>1552798800</v>
      </c>
    </row>
    <row r="171" spans="1:20" ht="31.5" x14ac:dyDescent="0.25">
      <c r="A171">
        <v>169</v>
      </c>
      <c r="B171" s="5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8">
        <f t="shared" si="11"/>
        <v>77.988161010260455</v>
      </c>
      <c r="J171" t="s">
        <v>21</v>
      </c>
      <c r="K171" t="s">
        <v>22</v>
      </c>
      <c r="L171" s="10">
        <f t="shared" si="9"/>
        <v>41077.208333333336</v>
      </c>
      <c r="M171" s="10">
        <f t="shared" si="10"/>
        <v>41105.208333333336</v>
      </c>
      <c r="N171" t="b">
        <v>0</v>
      </c>
      <c r="O171" t="b">
        <v>1</v>
      </c>
      <c r="P171" t="s">
        <v>100</v>
      </c>
      <c r="Q171" t="str" cm="1">
        <f t="array" ref="Q171:R171">_xlfn.TEXTSPLIT(P171,"/", 1)</f>
        <v>film &amp; video</v>
      </c>
      <c r="R171" t="str">
        <v>shorts</v>
      </c>
      <c r="S171">
        <v>1339909200</v>
      </c>
      <c r="T171">
        <v>1342328400</v>
      </c>
    </row>
    <row r="172" spans="1:20" ht="31.5" x14ac:dyDescent="0.25">
      <c r="A172">
        <v>170</v>
      </c>
      <c r="B172" s="5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8">
        <f t="shared" si="11"/>
        <v>82.507462686567166</v>
      </c>
      <c r="J172" t="s">
        <v>21</v>
      </c>
      <c r="K172" t="s">
        <v>22</v>
      </c>
      <c r="L172" s="10">
        <f t="shared" si="9"/>
        <v>42950.208333333328</v>
      </c>
      <c r="M172" s="10">
        <f t="shared" si="10"/>
        <v>42957.208333333328</v>
      </c>
      <c r="N172" t="b">
        <v>0</v>
      </c>
      <c r="O172" t="b">
        <v>0</v>
      </c>
      <c r="P172" t="s">
        <v>60</v>
      </c>
      <c r="Q172" t="str" cm="1">
        <f t="array" ref="Q172:R172">_xlfn.TEXTSPLIT(P172,"/", 1)</f>
        <v>music</v>
      </c>
      <c r="R172" t="str">
        <v>indie rock</v>
      </c>
      <c r="S172">
        <v>1501736400</v>
      </c>
      <c r="T172">
        <v>1502341200</v>
      </c>
    </row>
    <row r="173" spans="1:20" ht="31.5" x14ac:dyDescent="0.25">
      <c r="A173">
        <v>171</v>
      </c>
      <c r="B173" s="5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8">
        <f t="shared" si="11"/>
        <v>104.2</v>
      </c>
      <c r="J173" t="s">
        <v>21</v>
      </c>
      <c r="K173" t="s">
        <v>22</v>
      </c>
      <c r="L173" s="10">
        <f t="shared" si="9"/>
        <v>41718.208333333336</v>
      </c>
      <c r="M173" s="10">
        <f t="shared" si="10"/>
        <v>41740.208333333336</v>
      </c>
      <c r="N173" t="b">
        <v>0</v>
      </c>
      <c r="O173" t="b">
        <v>0</v>
      </c>
      <c r="P173" t="s">
        <v>206</v>
      </c>
      <c r="Q173" t="str" cm="1">
        <f t="array" ref="Q173:R173">_xlfn.TEXTSPLIT(P173,"/", 1)</f>
        <v>publishing</v>
      </c>
      <c r="R173" t="str">
        <v>translations</v>
      </c>
      <c r="S173">
        <v>1395291600</v>
      </c>
      <c r="T173">
        <v>1397192400</v>
      </c>
    </row>
    <row r="174" spans="1:20" ht="31.5" x14ac:dyDescent="0.25">
      <c r="A174">
        <v>172</v>
      </c>
      <c r="B174" s="5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8">
        <f t="shared" si="11"/>
        <v>25.5</v>
      </c>
      <c r="J174" t="s">
        <v>21</v>
      </c>
      <c r="K174" t="s">
        <v>22</v>
      </c>
      <c r="L174" s="10">
        <f t="shared" si="9"/>
        <v>41839.208333333336</v>
      </c>
      <c r="M174" s="10">
        <f t="shared" si="10"/>
        <v>41854.208333333336</v>
      </c>
      <c r="N174" t="b">
        <v>0</v>
      </c>
      <c r="O174" t="b">
        <v>1</v>
      </c>
      <c r="P174" t="s">
        <v>42</v>
      </c>
      <c r="Q174" t="str" cm="1">
        <f t="array" ref="Q174:R174">_xlfn.TEXTSPLIT(P174,"/", 1)</f>
        <v>film &amp; video</v>
      </c>
      <c r="R174" t="str">
        <v>documentary</v>
      </c>
      <c r="S174">
        <v>1405746000</v>
      </c>
      <c r="T174">
        <v>1407042000</v>
      </c>
    </row>
    <row r="175" spans="1:20" ht="47.25" x14ac:dyDescent="0.25">
      <c r="A175">
        <v>173</v>
      </c>
      <c r="B175" s="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8">
        <f t="shared" si="11"/>
        <v>100.98334401024984</v>
      </c>
      <c r="J175" t="s">
        <v>21</v>
      </c>
      <c r="K175" t="s">
        <v>22</v>
      </c>
      <c r="L175" s="10">
        <f t="shared" si="9"/>
        <v>41412.208333333336</v>
      </c>
      <c r="M175" s="10">
        <f t="shared" si="10"/>
        <v>41418.208333333336</v>
      </c>
      <c r="N175" t="b">
        <v>0</v>
      </c>
      <c r="O175" t="b">
        <v>0</v>
      </c>
      <c r="P175" t="s">
        <v>33</v>
      </c>
      <c r="Q175" t="str" cm="1">
        <f t="array" ref="Q175:R175">_xlfn.TEXTSPLIT(P175,"/", 1)</f>
        <v>theater</v>
      </c>
      <c r="R175" t="str">
        <v>plays</v>
      </c>
      <c r="S175">
        <v>1368853200</v>
      </c>
      <c r="T175">
        <v>1369371600</v>
      </c>
    </row>
    <row r="176" spans="1:20" ht="31.5" x14ac:dyDescent="0.25">
      <c r="A176">
        <v>174</v>
      </c>
      <c r="B176" s="5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8">
        <f t="shared" si="11"/>
        <v>111.83333333333333</v>
      </c>
      <c r="J176" t="s">
        <v>21</v>
      </c>
      <c r="K176" t="s">
        <v>22</v>
      </c>
      <c r="L176" s="10">
        <f t="shared" si="9"/>
        <v>42282.208333333328</v>
      </c>
      <c r="M176" s="10">
        <f t="shared" si="10"/>
        <v>42283.208333333328</v>
      </c>
      <c r="N176" t="b">
        <v>0</v>
      </c>
      <c r="O176" t="b">
        <v>1</v>
      </c>
      <c r="P176" t="s">
        <v>65</v>
      </c>
      <c r="Q176" t="str" cm="1">
        <f t="array" ref="Q176:R176">_xlfn.TEXTSPLIT(P176,"/", 1)</f>
        <v>technology</v>
      </c>
      <c r="R176" t="str">
        <v>wearables</v>
      </c>
      <c r="S176">
        <v>1444021200</v>
      </c>
      <c r="T176">
        <v>1444107600</v>
      </c>
    </row>
    <row r="177" spans="1:20" ht="31.5" x14ac:dyDescent="0.25">
      <c r="A177">
        <v>175</v>
      </c>
      <c r="B177" s="5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8">
        <f t="shared" si="11"/>
        <v>41.999115044247787</v>
      </c>
      <c r="J177" t="s">
        <v>21</v>
      </c>
      <c r="K177" t="s">
        <v>22</v>
      </c>
      <c r="L177" s="10">
        <f t="shared" si="9"/>
        <v>42613.208333333328</v>
      </c>
      <c r="M177" s="10">
        <f t="shared" si="10"/>
        <v>42632.208333333328</v>
      </c>
      <c r="N177" t="b">
        <v>0</v>
      </c>
      <c r="O177" t="b">
        <v>0</v>
      </c>
      <c r="P177" t="s">
        <v>33</v>
      </c>
      <c r="Q177" t="str" cm="1">
        <f t="array" ref="Q177:R177">_xlfn.TEXTSPLIT(P177,"/", 1)</f>
        <v>theater</v>
      </c>
      <c r="R177" t="str">
        <v>plays</v>
      </c>
      <c r="S177">
        <v>1472619600</v>
      </c>
      <c r="T177">
        <v>1474261200</v>
      </c>
    </row>
    <row r="178" spans="1:20" ht="31.5" x14ac:dyDescent="0.25">
      <c r="A178">
        <v>176</v>
      </c>
      <c r="B178" s="5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8">
        <f t="shared" si="11"/>
        <v>110.05115089514067</v>
      </c>
      <c r="J178" t="s">
        <v>21</v>
      </c>
      <c r="K178" t="s">
        <v>22</v>
      </c>
      <c r="L178" s="10">
        <f t="shared" si="9"/>
        <v>42616.208333333328</v>
      </c>
      <c r="M178" s="10">
        <f t="shared" si="10"/>
        <v>42625.208333333328</v>
      </c>
      <c r="N178" t="b">
        <v>0</v>
      </c>
      <c r="O178" t="b">
        <v>0</v>
      </c>
      <c r="P178" t="s">
        <v>33</v>
      </c>
      <c r="Q178" t="str" cm="1">
        <f t="array" ref="Q178:R178">_xlfn.TEXTSPLIT(P178,"/", 1)</f>
        <v>theater</v>
      </c>
      <c r="R178" t="str">
        <v>plays</v>
      </c>
      <c r="S178">
        <v>1472878800</v>
      </c>
      <c r="T178">
        <v>1473656400</v>
      </c>
    </row>
    <row r="179" spans="1:20" ht="31.5" x14ac:dyDescent="0.25">
      <c r="A179">
        <v>177</v>
      </c>
      <c r="B179" s="5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8">
        <f t="shared" si="11"/>
        <v>58.997079225994888</v>
      </c>
      <c r="J179" t="s">
        <v>21</v>
      </c>
      <c r="K179" t="s">
        <v>22</v>
      </c>
      <c r="L179" s="10">
        <f t="shared" si="9"/>
        <v>40497.25</v>
      </c>
      <c r="M179" s="10">
        <f t="shared" si="10"/>
        <v>40522.25</v>
      </c>
      <c r="N179" t="b">
        <v>0</v>
      </c>
      <c r="O179" t="b">
        <v>0</v>
      </c>
      <c r="P179" t="s">
        <v>33</v>
      </c>
      <c r="Q179" t="str" cm="1">
        <f t="array" ref="Q179:R179">_xlfn.TEXTSPLIT(P179,"/", 1)</f>
        <v>theater</v>
      </c>
      <c r="R179" t="str">
        <v>plays</v>
      </c>
      <c r="S179">
        <v>1289800800</v>
      </c>
      <c r="T179">
        <v>1291960800</v>
      </c>
    </row>
    <row r="180" spans="1:20" ht="31.5" x14ac:dyDescent="0.25">
      <c r="A180">
        <v>178</v>
      </c>
      <c r="B180" s="5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8">
        <f t="shared" si="11"/>
        <v>32.985714285714288</v>
      </c>
      <c r="J180" t="s">
        <v>21</v>
      </c>
      <c r="K180" t="s">
        <v>22</v>
      </c>
      <c r="L180" s="10">
        <f t="shared" si="9"/>
        <v>42999.208333333328</v>
      </c>
      <c r="M180" s="10">
        <f t="shared" si="10"/>
        <v>43008.208333333328</v>
      </c>
      <c r="N180" t="b">
        <v>0</v>
      </c>
      <c r="O180" t="b">
        <v>0</v>
      </c>
      <c r="P180" t="s">
        <v>17</v>
      </c>
      <c r="Q180" t="str" cm="1">
        <f t="array" ref="Q180:R180">_xlfn.TEXTSPLIT(P180,"/", 1)</f>
        <v>food</v>
      </c>
      <c r="R180" t="str">
        <v>food trucks</v>
      </c>
      <c r="S180">
        <v>1505970000</v>
      </c>
      <c r="T180">
        <v>1506747600</v>
      </c>
    </row>
    <row r="181" spans="1:20" ht="31.5" x14ac:dyDescent="0.25">
      <c r="A181">
        <v>179</v>
      </c>
      <c r="B181" s="5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8">
        <f t="shared" si="11"/>
        <v>45.005654509471306</v>
      </c>
      <c r="J181" t="s">
        <v>15</v>
      </c>
      <c r="K181" t="s">
        <v>16</v>
      </c>
      <c r="L181" s="10">
        <f t="shared" si="9"/>
        <v>41350.208333333336</v>
      </c>
      <c r="M181" s="10">
        <f t="shared" si="10"/>
        <v>41351.208333333336</v>
      </c>
      <c r="N181" t="b">
        <v>0</v>
      </c>
      <c r="O181" t="b">
        <v>1</v>
      </c>
      <c r="P181" t="s">
        <v>33</v>
      </c>
      <c r="Q181" t="str" cm="1">
        <f t="array" ref="Q181:R181">_xlfn.TEXTSPLIT(P181,"/", 1)</f>
        <v>theater</v>
      </c>
      <c r="R181" t="str">
        <v>plays</v>
      </c>
      <c r="S181">
        <v>1363496400</v>
      </c>
      <c r="T181">
        <v>1363582800</v>
      </c>
    </row>
    <row r="182" spans="1:20" ht="31.5" x14ac:dyDescent="0.25">
      <c r="A182">
        <v>180</v>
      </c>
      <c r="B182" s="5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8">
        <f t="shared" si="11"/>
        <v>81.98196487897485</v>
      </c>
      <c r="J182" t="s">
        <v>26</v>
      </c>
      <c r="K182" t="s">
        <v>27</v>
      </c>
      <c r="L182" s="10">
        <f t="shared" si="9"/>
        <v>40259.208333333336</v>
      </c>
      <c r="M182" s="10">
        <f t="shared" si="10"/>
        <v>40264.208333333336</v>
      </c>
      <c r="N182" t="b">
        <v>0</v>
      </c>
      <c r="O182" t="b">
        <v>0</v>
      </c>
      <c r="P182" t="s">
        <v>65</v>
      </c>
      <c r="Q182" t="str" cm="1">
        <f t="array" ref="Q182:R182">_xlfn.TEXTSPLIT(P182,"/", 1)</f>
        <v>technology</v>
      </c>
      <c r="R182" t="str">
        <v>wearables</v>
      </c>
      <c r="S182">
        <v>1269234000</v>
      </c>
      <c r="T182">
        <v>1269666000</v>
      </c>
    </row>
    <row r="183" spans="1:20" ht="31.5" x14ac:dyDescent="0.25">
      <c r="A183">
        <v>181</v>
      </c>
      <c r="B183" s="5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8">
        <f t="shared" si="11"/>
        <v>39.080882352941174</v>
      </c>
      <c r="J183" t="s">
        <v>21</v>
      </c>
      <c r="K183" t="s">
        <v>22</v>
      </c>
      <c r="L183" s="10">
        <f t="shared" si="9"/>
        <v>43012.208333333328</v>
      </c>
      <c r="M183" s="10">
        <f t="shared" si="10"/>
        <v>43030.208333333328</v>
      </c>
      <c r="N183" t="b">
        <v>0</v>
      </c>
      <c r="O183" t="b">
        <v>0</v>
      </c>
      <c r="P183" t="s">
        <v>28</v>
      </c>
      <c r="Q183" t="str" cm="1">
        <f t="array" ref="Q183:R183">_xlfn.TEXTSPLIT(P183,"/", 1)</f>
        <v>technology</v>
      </c>
      <c r="R183" t="str">
        <v>web</v>
      </c>
      <c r="S183">
        <v>1507093200</v>
      </c>
      <c r="T183">
        <v>1508648400</v>
      </c>
    </row>
    <row r="184" spans="1:20" ht="47.25" x14ac:dyDescent="0.25">
      <c r="A184">
        <v>182</v>
      </c>
      <c r="B184" s="5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8">
        <f t="shared" si="11"/>
        <v>58.996383363471971</v>
      </c>
      <c r="J184" t="s">
        <v>36</v>
      </c>
      <c r="K184" t="s">
        <v>37</v>
      </c>
      <c r="L184" s="10">
        <f t="shared" si="9"/>
        <v>43631.208333333328</v>
      </c>
      <c r="M184" s="10">
        <f t="shared" si="10"/>
        <v>43647.208333333328</v>
      </c>
      <c r="N184" t="b">
        <v>0</v>
      </c>
      <c r="O184" t="b">
        <v>0</v>
      </c>
      <c r="P184" t="s">
        <v>33</v>
      </c>
      <c r="Q184" t="str" cm="1">
        <f t="array" ref="Q184:R184">_xlfn.TEXTSPLIT(P184,"/", 1)</f>
        <v>theater</v>
      </c>
      <c r="R184" t="str">
        <v>plays</v>
      </c>
      <c r="S184">
        <v>1560574800</v>
      </c>
      <c r="T184">
        <v>1561957200</v>
      </c>
    </row>
    <row r="185" spans="1:20" ht="47.25" x14ac:dyDescent="0.25">
      <c r="A185">
        <v>183</v>
      </c>
      <c r="B185" s="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8">
        <f t="shared" si="11"/>
        <v>40.988372093023258</v>
      </c>
      <c r="J185" t="s">
        <v>15</v>
      </c>
      <c r="K185" t="s">
        <v>16</v>
      </c>
      <c r="L185" s="10">
        <f t="shared" si="9"/>
        <v>40430.208333333336</v>
      </c>
      <c r="M185" s="10">
        <f t="shared" si="10"/>
        <v>40443.208333333336</v>
      </c>
      <c r="N185" t="b">
        <v>0</v>
      </c>
      <c r="O185" t="b">
        <v>0</v>
      </c>
      <c r="P185" t="s">
        <v>23</v>
      </c>
      <c r="Q185" t="str" cm="1">
        <f t="array" ref="Q185:R185">_xlfn.TEXTSPLIT(P185,"/", 1)</f>
        <v>music</v>
      </c>
      <c r="R185" t="str">
        <v>rock</v>
      </c>
      <c r="S185">
        <v>1284008400</v>
      </c>
      <c r="T185">
        <v>1285131600</v>
      </c>
    </row>
    <row r="186" spans="1:20" ht="31.5" x14ac:dyDescent="0.25">
      <c r="A186">
        <v>184</v>
      </c>
      <c r="B186" s="5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8">
        <f t="shared" si="11"/>
        <v>31.029411764705884</v>
      </c>
      <c r="J186" t="s">
        <v>21</v>
      </c>
      <c r="K186" t="s">
        <v>22</v>
      </c>
      <c r="L186" s="10">
        <f t="shared" si="9"/>
        <v>43588.208333333328</v>
      </c>
      <c r="M186" s="10">
        <f t="shared" si="10"/>
        <v>43589.208333333328</v>
      </c>
      <c r="N186" t="b">
        <v>0</v>
      </c>
      <c r="O186" t="b">
        <v>0</v>
      </c>
      <c r="P186" t="s">
        <v>33</v>
      </c>
      <c r="Q186" t="str" cm="1">
        <f t="array" ref="Q186:R186">_xlfn.TEXTSPLIT(P186,"/", 1)</f>
        <v>theater</v>
      </c>
      <c r="R186" t="str">
        <v>plays</v>
      </c>
      <c r="S186">
        <v>1556859600</v>
      </c>
      <c r="T186">
        <v>1556946000</v>
      </c>
    </row>
    <row r="187" spans="1:20" ht="31.5" x14ac:dyDescent="0.25">
      <c r="A187">
        <v>185</v>
      </c>
      <c r="B187" s="5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8">
        <f t="shared" si="11"/>
        <v>37.789473684210527</v>
      </c>
      <c r="J187" t="s">
        <v>21</v>
      </c>
      <c r="K187" t="s">
        <v>22</v>
      </c>
      <c r="L187" s="10">
        <f t="shared" si="9"/>
        <v>43233.208333333328</v>
      </c>
      <c r="M187" s="10">
        <f t="shared" si="10"/>
        <v>43244.208333333328</v>
      </c>
      <c r="N187" t="b">
        <v>0</v>
      </c>
      <c r="O187" t="b">
        <v>0</v>
      </c>
      <c r="P187" t="s">
        <v>269</v>
      </c>
      <c r="Q187" t="str" cm="1">
        <f t="array" ref="Q187:R187">_xlfn.TEXTSPLIT(P187,"/", 1)</f>
        <v>film &amp; video</v>
      </c>
      <c r="R187" t="str">
        <v>television</v>
      </c>
      <c r="S187">
        <v>1526187600</v>
      </c>
      <c r="T187">
        <v>1527138000</v>
      </c>
    </row>
    <row r="188" spans="1:20" ht="31.5" x14ac:dyDescent="0.25">
      <c r="A188">
        <v>186</v>
      </c>
      <c r="B188" s="5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8">
        <f t="shared" si="11"/>
        <v>32.006772009029348</v>
      </c>
      <c r="J188" t="s">
        <v>21</v>
      </c>
      <c r="K188" t="s">
        <v>22</v>
      </c>
      <c r="L188" s="10">
        <f t="shared" si="9"/>
        <v>41782.208333333336</v>
      </c>
      <c r="M188" s="10">
        <f t="shared" si="10"/>
        <v>41797.208333333336</v>
      </c>
      <c r="N188" t="b">
        <v>0</v>
      </c>
      <c r="O188" t="b">
        <v>0</v>
      </c>
      <c r="P188" t="s">
        <v>33</v>
      </c>
      <c r="Q188" t="str" cm="1">
        <f t="array" ref="Q188:R188">_xlfn.TEXTSPLIT(P188,"/", 1)</f>
        <v>theater</v>
      </c>
      <c r="R188" t="str">
        <v>plays</v>
      </c>
      <c r="S188">
        <v>1400821200</v>
      </c>
      <c r="T188">
        <v>1402117200</v>
      </c>
    </row>
    <row r="189" spans="1:20" ht="31.5" x14ac:dyDescent="0.25">
      <c r="A189">
        <v>187</v>
      </c>
      <c r="B189" s="5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8">
        <f t="shared" si="11"/>
        <v>95.966712898751737</v>
      </c>
      <c r="J189" t="s">
        <v>15</v>
      </c>
      <c r="K189" t="s">
        <v>16</v>
      </c>
      <c r="L189" s="10">
        <f t="shared" si="9"/>
        <v>41328.25</v>
      </c>
      <c r="M189" s="10">
        <f t="shared" si="10"/>
        <v>41356.208333333336</v>
      </c>
      <c r="N189" t="b">
        <v>0</v>
      </c>
      <c r="O189" t="b">
        <v>1</v>
      </c>
      <c r="P189" t="s">
        <v>100</v>
      </c>
      <c r="Q189" t="str" cm="1">
        <f t="array" ref="Q189:R189">_xlfn.TEXTSPLIT(P189,"/", 1)</f>
        <v>film &amp; video</v>
      </c>
      <c r="R189" t="str">
        <v>shorts</v>
      </c>
      <c r="S189">
        <v>1361599200</v>
      </c>
      <c r="T189">
        <v>1364014800</v>
      </c>
    </row>
    <row r="190" spans="1:20" ht="31.5" x14ac:dyDescent="0.25">
      <c r="A190">
        <v>188</v>
      </c>
      <c r="B190" s="5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8">
        <f t="shared" si="11"/>
        <v>75</v>
      </c>
      <c r="J190" t="s">
        <v>107</v>
      </c>
      <c r="K190" t="s">
        <v>108</v>
      </c>
      <c r="L190" s="10">
        <f t="shared" si="9"/>
        <v>41975.25</v>
      </c>
      <c r="M190" s="10">
        <f t="shared" si="10"/>
        <v>41976.25</v>
      </c>
      <c r="N190" t="b">
        <v>0</v>
      </c>
      <c r="O190" t="b">
        <v>0</v>
      </c>
      <c r="P190" t="s">
        <v>33</v>
      </c>
      <c r="Q190" t="str" cm="1">
        <f t="array" ref="Q190:R190">_xlfn.TEXTSPLIT(P190,"/", 1)</f>
        <v>theater</v>
      </c>
      <c r="R190" t="str">
        <v>plays</v>
      </c>
      <c r="S190">
        <v>1417500000</v>
      </c>
      <c r="T190">
        <v>1417586400</v>
      </c>
    </row>
    <row r="191" spans="1:20" ht="31.5" x14ac:dyDescent="0.25">
      <c r="A191">
        <v>189</v>
      </c>
      <c r="B191" s="5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8">
        <f t="shared" si="11"/>
        <v>102.0498866213152</v>
      </c>
      <c r="J191" t="s">
        <v>21</v>
      </c>
      <c r="K191" t="s">
        <v>22</v>
      </c>
      <c r="L191" s="10">
        <f t="shared" si="9"/>
        <v>42433.25</v>
      </c>
      <c r="M191" s="10">
        <f t="shared" si="10"/>
        <v>42433.25</v>
      </c>
      <c r="N191" t="b">
        <v>0</v>
      </c>
      <c r="O191" t="b">
        <v>0</v>
      </c>
      <c r="P191" t="s">
        <v>33</v>
      </c>
      <c r="Q191" t="str" cm="1">
        <f t="array" ref="Q191:R191">_xlfn.TEXTSPLIT(P191,"/", 1)</f>
        <v>theater</v>
      </c>
      <c r="R191" t="str">
        <v>plays</v>
      </c>
      <c r="S191">
        <v>1457071200</v>
      </c>
      <c r="T191">
        <v>1457071200</v>
      </c>
    </row>
    <row r="192" spans="1:20" ht="31.5" x14ac:dyDescent="0.25">
      <c r="A192">
        <v>190</v>
      </c>
      <c r="B192" s="5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8">
        <f t="shared" si="11"/>
        <v>105.75</v>
      </c>
      <c r="J192" t="s">
        <v>21</v>
      </c>
      <c r="K192" t="s">
        <v>22</v>
      </c>
      <c r="L192" s="10">
        <f t="shared" si="9"/>
        <v>41429.208333333336</v>
      </c>
      <c r="M192" s="10">
        <f t="shared" si="10"/>
        <v>41430.208333333336</v>
      </c>
      <c r="N192" t="b">
        <v>0</v>
      </c>
      <c r="O192" t="b">
        <v>1</v>
      </c>
      <c r="P192" t="s">
        <v>33</v>
      </c>
      <c r="Q192" t="str" cm="1">
        <f t="array" ref="Q192:R192">_xlfn.TEXTSPLIT(P192,"/", 1)</f>
        <v>theater</v>
      </c>
      <c r="R192" t="str">
        <v>plays</v>
      </c>
      <c r="S192">
        <v>1370322000</v>
      </c>
      <c r="T192">
        <v>1370408400</v>
      </c>
    </row>
    <row r="193" spans="1:20" ht="31.5" x14ac:dyDescent="0.25">
      <c r="A193">
        <v>191</v>
      </c>
      <c r="B193" s="5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8">
        <f t="shared" si="11"/>
        <v>37.069767441860463</v>
      </c>
      <c r="J193" t="s">
        <v>107</v>
      </c>
      <c r="K193" t="s">
        <v>108</v>
      </c>
      <c r="L193" s="10">
        <f t="shared" si="9"/>
        <v>43536.208333333328</v>
      </c>
      <c r="M193" s="10">
        <f t="shared" si="10"/>
        <v>43539.208333333328</v>
      </c>
      <c r="N193" t="b">
        <v>0</v>
      </c>
      <c r="O193" t="b">
        <v>0</v>
      </c>
      <c r="P193" t="s">
        <v>33</v>
      </c>
      <c r="Q193" t="str" cm="1">
        <f t="array" ref="Q193:R193">_xlfn.TEXTSPLIT(P193,"/", 1)</f>
        <v>theater</v>
      </c>
      <c r="R193" t="str">
        <v>plays</v>
      </c>
      <c r="S193">
        <v>1552366800</v>
      </c>
      <c r="T193">
        <v>1552626000</v>
      </c>
    </row>
    <row r="194" spans="1:20" ht="47.25" x14ac:dyDescent="0.25">
      <c r="A194">
        <v>192</v>
      </c>
      <c r="B194" s="5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>
        <v>243</v>
      </c>
      <c r="I194" s="8">
        <f t="shared" si="11"/>
        <v>35.049382716049379</v>
      </c>
      <c r="J194" t="s">
        <v>21</v>
      </c>
      <c r="K194" t="s">
        <v>22</v>
      </c>
      <c r="L194" s="10">
        <f t="shared" si="9"/>
        <v>41817.208333333336</v>
      </c>
      <c r="M194" s="10">
        <f t="shared" si="10"/>
        <v>41821.208333333336</v>
      </c>
      <c r="N194" t="b">
        <v>0</v>
      </c>
      <c r="O194" t="b">
        <v>0</v>
      </c>
      <c r="P194" t="s">
        <v>23</v>
      </c>
      <c r="Q194" t="str" cm="1">
        <f t="array" ref="Q194:R194">_xlfn.TEXTSPLIT(P194,"/", 1)</f>
        <v>music</v>
      </c>
      <c r="R194" t="str">
        <v>rock</v>
      </c>
      <c r="S194">
        <v>1403845200</v>
      </c>
      <c r="T194">
        <v>1404190800</v>
      </c>
    </row>
    <row r="195" spans="1:20" x14ac:dyDescent="0.25">
      <c r="A195">
        <v>193</v>
      </c>
      <c r="B195" s="5" t="s">
        <v>438</v>
      </c>
      <c r="C195" s="3" t="s">
        <v>439</v>
      </c>
      <c r="D195">
        <v>6600</v>
      </c>
      <c r="E195">
        <v>3012</v>
      </c>
      <c r="F195" s="6">
        <f t="shared" ref="F195:F258" si="12">E195/D195*100</f>
        <v>45.636363636363633</v>
      </c>
      <c r="G195" t="s">
        <v>14</v>
      </c>
      <c r="H195">
        <v>65</v>
      </c>
      <c r="I195" s="8">
        <f t="shared" si="11"/>
        <v>46.338461538461537</v>
      </c>
      <c r="J195" t="s">
        <v>21</v>
      </c>
      <c r="K195" t="s">
        <v>22</v>
      </c>
      <c r="L195" s="10">
        <f t="shared" ref="L195:L258" si="13">(((S195/60)/60)/24)+DATE(1970,1,1)</f>
        <v>43198.208333333328</v>
      </c>
      <c r="M195" s="10">
        <f t="shared" ref="M195:M258" si="14">(((T195/60)/60)/24)+DATE(1970,1,1)</f>
        <v>43202.208333333328</v>
      </c>
      <c r="N195" t="b">
        <v>1</v>
      </c>
      <c r="O195" t="b">
        <v>0</v>
      </c>
      <c r="P195" t="s">
        <v>60</v>
      </c>
      <c r="Q195" t="str" cm="1">
        <f t="array" ref="Q195:R195">_xlfn.TEXTSPLIT(P195,"/", 1)</f>
        <v>music</v>
      </c>
      <c r="R195" t="str">
        <v>indie rock</v>
      </c>
      <c r="S195">
        <v>1523163600</v>
      </c>
      <c r="T195">
        <v>1523509200</v>
      </c>
    </row>
    <row r="196" spans="1:20" ht="31.5" x14ac:dyDescent="0.25">
      <c r="A196">
        <v>194</v>
      </c>
      <c r="B196" s="5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8">
        <f t="shared" ref="I196:I259" si="15">E196/H196</f>
        <v>69.174603174603178</v>
      </c>
      <c r="J196" t="s">
        <v>21</v>
      </c>
      <c r="K196" t="s">
        <v>22</v>
      </c>
      <c r="L196" s="10">
        <f t="shared" si="13"/>
        <v>42261.208333333328</v>
      </c>
      <c r="M196" s="10">
        <f t="shared" si="14"/>
        <v>42277.208333333328</v>
      </c>
      <c r="N196" t="b">
        <v>0</v>
      </c>
      <c r="O196" t="b">
        <v>0</v>
      </c>
      <c r="P196" t="s">
        <v>148</v>
      </c>
      <c r="Q196" t="str" cm="1">
        <f t="array" ref="Q196:R196">_xlfn.TEXTSPLIT(P196,"/", 1)</f>
        <v>music</v>
      </c>
      <c r="R196" t="str">
        <v>metal</v>
      </c>
      <c r="S196">
        <v>1442206800</v>
      </c>
      <c r="T196">
        <v>1443589200</v>
      </c>
    </row>
    <row r="197" spans="1:20" ht="31.5" x14ac:dyDescent="0.25">
      <c r="A197">
        <v>195</v>
      </c>
      <c r="B197" s="5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8">
        <f t="shared" si="15"/>
        <v>109.07824427480917</v>
      </c>
      <c r="J197" t="s">
        <v>21</v>
      </c>
      <c r="K197" t="s">
        <v>22</v>
      </c>
      <c r="L197" s="10">
        <f t="shared" si="13"/>
        <v>43310.208333333328</v>
      </c>
      <c r="M197" s="10">
        <f t="shared" si="14"/>
        <v>43317.208333333328</v>
      </c>
      <c r="N197" t="b">
        <v>0</v>
      </c>
      <c r="O197" t="b">
        <v>0</v>
      </c>
      <c r="P197" t="s">
        <v>50</v>
      </c>
      <c r="Q197" t="str" cm="1">
        <f t="array" ref="Q197:R197">_xlfn.TEXTSPLIT(P197,"/", 1)</f>
        <v>music</v>
      </c>
      <c r="R197" t="str">
        <v>electric music</v>
      </c>
      <c r="S197">
        <v>1532840400</v>
      </c>
      <c r="T197">
        <v>1533445200</v>
      </c>
    </row>
    <row r="198" spans="1:20" ht="31.5" x14ac:dyDescent="0.25">
      <c r="A198">
        <v>196</v>
      </c>
      <c r="B198" s="5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8">
        <f t="shared" si="15"/>
        <v>51.78</v>
      </c>
      <c r="J198" t="s">
        <v>36</v>
      </c>
      <c r="K198" t="s">
        <v>37</v>
      </c>
      <c r="L198" s="10">
        <f t="shared" si="13"/>
        <v>42616.208333333328</v>
      </c>
      <c r="M198" s="10">
        <f t="shared" si="14"/>
        <v>42635.208333333328</v>
      </c>
      <c r="N198" t="b">
        <v>0</v>
      </c>
      <c r="O198" t="b">
        <v>0</v>
      </c>
      <c r="P198" t="s">
        <v>65</v>
      </c>
      <c r="Q198" t="str" cm="1">
        <f t="array" ref="Q198:R198">_xlfn.TEXTSPLIT(P198,"/", 1)</f>
        <v>technology</v>
      </c>
      <c r="R198" t="str">
        <v>wearables</v>
      </c>
      <c r="S198">
        <v>1472878800</v>
      </c>
      <c r="T198">
        <v>1474520400</v>
      </c>
    </row>
    <row r="199" spans="1:20" ht="31.5" x14ac:dyDescent="0.25">
      <c r="A199">
        <v>197</v>
      </c>
      <c r="B199" s="5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8">
        <f t="shared" si="15"/>
        <v>82.010055304172951</v>
      </c>
      <c r="J199" t="s">
        <v>21</v>
      </c>
      <c r="K199" t="s">
        <v>22</v>
      </c>
      <c r="L199" s="10">
        <f t="shared" si="13"/>
        <v>42909.208333333328</v>
      </c>
      <c r="M199" s="10">
        <f t="shared" si="14"/>
        <v>42923.208333333328</v>
      </c>
      <c r="N199" t="b">
        <v>0</v>
      </c>
      <c r="O199" t="b">
        <v>0</v>
      </c>
      <c r="P199" t="s">
        <v>53</v>
      </c>
      <c r="Q199" t="str" cm="1">
        <f t="array" ref="Q199:R199">_xlfn.TEXTSPLIT(P199,"/", 1)</f>
        <v>film &amp; video</v>
      </c>
      <c r="R199" t="str">
        <v>drama</v>
      </c>
      <c r="S199">
        <v>1498194000</v>
      </c>
      <c r="T199">
        <v>1499403600</v>
      </c>
    </row>
    <row r="200" spans="1:20" ht="31.5" x14ac:dyDescent="0.25">
      <c r="A200">
        <v>198</v>
      </c>
      <c r="B200" s="5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8">
        <f t="shared" si="15"/>
        <v>35.958333333333336</v>
      </c>
      <c r="J200" t="s">
        <v>21</v>
      </c>
      <c r="K200" t="s">
        <v>22</v>
      </c>
      <c r="L200" s="10">
        <f t="shared" si="13"/>
        <v>40396.208333333336</v>
      </c>
      <c r="M200" s="10">
        <f t="shared" si="14"/>
        <v>40425.208333333336</v>
      </c>
      <c r="N200" t="b">
        <v>0</v>
      </c>
      <c r="O200" t="b">
        <v>0</v>
      </c>
      <c r="P200" t="s">
        <v>50</v>
      </c>
      <c r="Q200" t="str" cm="1">
        <f t="array" ref="Q200:R200">_xlfn.TEXTSPLIT(P200,"/", 1)</f>
        <v>music</v>
      </c>
      <c r="R200" t="str">
        <v>electric music</v>
      </c>
      <c r="S200">
        <v>1281070800</v>
      </c>
      <c r="T200">
        <v>1283576400</v>
      </c>
    </row>
    <row r="201" spans="1:20" ht="31.5" x14ac:dyDescent="0.25">
      <c r="A201">
        <v>199</v>
      </c>
      <c r="B201" s="5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8">
        <f t="shared" si="15"/>
        <v>74.461538461538467</v>
      </c>
      <c r="J201" t="s">
        <v>21</v>
      </c>
      <c r="K201" t="s">
        <v>22</v>
      </c>
      <c r="L201" s="10">
        <f t="shared" si="13"/>
        <v>42192.208333333328</v>
      </c>
      <c r="M201" s="10">
        <f t="shared" si="14"/>
        <v>42196.208333333328</v>
      </c>
      <c r="N201" t="b">
        <v>0</v>
      </c>
      <c r="O201" t="b">
        <v>0</v>
      </c>
      <c r="P201" t="s">
        <v>23</v>
      </c>
      <c r="Q201" t="str" cm="1">
        <f t="array" ref="Q201:R201">_xlfn.TEXTSPLIT(P201,"/", 1)</f>
        <v>music</v>
      </c>
      <c r="R201" t="str">
        <v>rock</v>
      </c>
      <c r="S201">
        <v>1436245200</v>
      </c>
      <c r="T201">
        <v>1436590800</v>
      </c>
    </row>
    <row r="202" spans="1:20" ht="31.5" x14ac:dyDescent="0.25">
      <c r="A202">
        <v>200</v>
      </c>
      <c r="B202" s="5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8">
        <f t="shared" si="15"/>
        <v>2</v>
      </c>
      <c r="J202" t="s">
        <v>15</v>
      </c>
      <c r="K202" t="s">
        <v>16</v>
      </c>
      <c r="L202" s="10">
        <f t="shared" si="13"/>
        <v>40262.208333333336</v>
      </c>
      <c r="M202" s="10">
        <f t="shared" si="14"/>
        <v>40273.208333333336</v>
      </c>
      <c r="N202" t="b">
        <v>0</v>
      </c>
      <c r="O202" t="b">
        <v>0</v>
      </c>
      <c r="P202" t="s">
        <v>33</v>
      </c>
      <c r="Q202" t="str" cm="1">
        <f t="array" ref="Q202:R202">_xlfn.TEXTSPLIT(P202,"/", 1)</f>
        <v>theater</v>
      </c>
      <c r="R202" t="str">
        <v>plays</v>
      </c>
      <c r="S202">
        <v>1269493200</v>
      </c>
      <c r="T202">
        <v>1270443600</v>
      </c>
    </row>
    <row r="203" spans="1:20" ht="31.5" x14ac:dyDescent="0.25">
      <c r="A203">
        <v>201</v>
      </c>
      <c r="B203" s="5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8">
        <f t="shared" si="15"/>
        <v>91.114649681528661</v>
      </c>
      <c r="J203" t="s">
        <v>21</v>
      </c>
      <c r="K203" t="s">
        <v>22</v>
      </c>
      <c r="L203" s="10">
        <f t="shared" si="13"/>
        <v>41845.208333333336</v>
      </c>
      <c r="M203" s="10">
        <f t="shared" si="14"/>
        <v>41863.208333333336</v>
      </c>
      <c r="N203" t="b">
        <v>0</v>
      </c>
      <c r="O203" t="b">
        <v>0</v>
      </c>
      <c r="P203" t="s">
        <v>28</v>
      </c>
      <c r="Q203" t="str" cm="1">
        <f t="array" ref="Q203:R203">_xlfn.TEXTSPLIT(P203,"/", 1)</f>
        <v>technology</v>
      </c>
      <c r="R203" t="str">
        <v>web</v>
      </c>
      <c r="S203">
        <v>1406264400</v>
      </c>
      <c r="T203">
        <v>1407819600</v>
      </c>
    </row>
    <row r="204" spans="1:20" ht="31.5" x14ac:dyDescent="0.25">
      <c r="A204">
        <v>202</v>
      </c>
      <c r="B204" s="5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8">
        <f t="shared" si="15"/>
        <v>79.792682926829272</v>
      </c>
      <c r="J204" t="s">
        <v>21</v>
      </c>
      <c r="K204" t="s">
        <v>22</v>
      </c>
      <c r="L204" s="10">
        <f t="shared" si="13"/>
        <v>40818.208333333336</v>
      </c>
      <c r="M204" s="10">
        <f t="shared" si="14"/>
        <v>40822.208333333336</v>
      </c>
      <c r="N204" t="b">
        <v>0</v>
      </c>
      <c r="O204" t="b">
        <v>0</v>
      </c>
      <c r="P204" t="s">
        <v>17</v>
      </c>
      <c r="Q204" t="str" cm="1">
        <f t="array" ref="Q204:R204">_xlfn.TEXTSPLIT(P204,"/", 1)</f>
        <v>food</v>
      </c>
      <c r="R204" t="str">
        <v>food trucks</v>
      </c>
      <c r="S204">
        <v>1317531600</v>
      </c>
      <c r="T204">
        <v>1317877200</v>
      </c>
    </row>
    <row r="205" spans="1:20" ht="31.5" x14ac:dyDescent="0.25">
      <c r="A205">
        <v>203</v>
      </c>
      <c r="B205" s="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8">
        <f t="shared" si="15"/>
        <v>42.999777678968428</v>
      </c>
      <c r="J205" t="s">
        <v>26</v>
      </c>
      <c r="K205" t="s">
        <v>27</v>
      </c>
      <c r="L205" s="10">
        <f t="shared" si="13"/>
        <v>42752.25</v>
      </c>
      <c r="M205" s="10">
        <f t="shared" si="14"/>
        <v>42754.25</v>
      </c>
      <c r="N205" t="b">
        <v>0</v>
      </c>
      <c r="O205" t="b">
        <v>0</v>
      </c>
      <c r="P205" t="s">
        <v>33</v>
      </c>
      <c r="Q205" t="str" cm="1">
        <f t="array" ref="Q205:R205">_xlfn.TEXTSPLIT(P205,"/", 1)</f>
        <v>theater</v>
      </c>
      <c r="R205" t="str">
        <v>plays</v>
      </c>
      <c r="S205">
        <v>1484632800</v>
      </c>
      <c r="T205">
        <v>1484805600</v>
      </c>
    </row>
    <row r="206" spans="1:20" ht="31.5" x14ac:dyDescent="0.25">
      <c r="A206">
        <v>204</v>
      </c>
      <c r="B206" s="5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8">
        <f t="shared" si="15"/>
        <v>63.225000000000001</v>
      </c>
      <c r="J206" t="s">
        <v>21</v>
      </c>
      <c r="K206" t="s">
        <v>22</v>
      </c>
      <c r="L206" s="10">
        <f t="shared" si="13"/>
        <v>40636.208333333336</v>
      </c>
      <c r="M206" s="10">
        <f t="shared" si="14"/>
        <v>40646.208333333336</v>
      </c>
      <c r="N206" t="b">
        <v>0</v>
      </c>
      <c r="O206" t="b">
        <v>0</v>
      </c>
      <c r="P206" t="s">
        <v>159</v>
      </c>
      <c r="Q206" t="str" cm="1">
        <f t="array" ref="Q206:R206">_xlfn.TEXTSPLIT(P206,"/", 1)</f>
        <v>music</v>
      </c>
      <c r="R206" t="str">
        <v>jazz</v>
      </c>
      <c r="S206">
        <v>1301806800</v>
      </c>
      <c r="T206">
        <v>1302670800</v>
      </c>
    </row>
    <row r="207" spans="1:20" ht="31.5" x14ac:dyDescent="0.25">
      <c r="A207">
        <v>205</v>
      </c>
      <c r="B207" s="5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8">
        <f t="shared" si="15"/>
        <v>70.174999999999997</v>
      </c>
      <c r="J207" t="s">
        <v>21</v>
      </c>
      <c r="K207" t="s">
        <v>22</v>
      </c>
      <c r="L207" s="10">
        <f t="shared" si="13"/>
        <v>43390.208333333328</v>
      </c>
      <c r="M207" s="10">
        <f t="shared" si="14"/>
        <v>43402.208333333328</v>
      </c>
      <c r="N207" t="b">
        <v>1</v>
      </c>
      <c r="O207" t="b">
        <v>0</v>
      </c>
      <c r="P207" t="s">
        <v>33</v>
      </c>
      <c r="Q207" t="str" cm="1">
        <f t="array" ref="Q207:R207">_xlfn.TEXTSPLIT(P207,"/", 1)</f>
        <v>theater</v>
      </c>
      <c r="R207" t="str">
        <v>plays</v>
      </c>
      <c r="S207">
        <v>1539752400</v>
      </c>
      <c r="T207">
        <v>1540789200</v>
      </c>
    </row>
    <row r="208" spans="1:20" ht="31.5" x14ac:dyDescent="0.25">
      <c r="A208">
        <v>206</v>
      </c>
      <c r="B208" s="5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8">
        <f t="shared" si="15"/>
        <v>61.333333333333336</v>
      </c>
      <c r="J208" t="s">
        <v>21</v>
      </c>
      <c r="K208" t="s">
        <v>22</v>
      </c>
      <c r="L208" s="10">
        <f t="shared" si="13"/>
        <v>40236.25</v>
      </c>
      <c r="M208" s="10">
        <f t="shared" si="14"/>
        <v>40245.25</v>
      </c>
      <c r="N208" t="b">
        <v>0</v>
      </c>
      <c r="O208" t="b">
        <v>0</v>
      </c>
      <c r="P208" t="s">
        <v>119</v>
      </c>
      <c r="Q208" t="str" cm="1">
        <f t="array" ref="Q208:R208">_xlfn.TEXTSPLIT(P208,"/", 1)</f>
        <v>publishing</v>
      </c>
      <c r="R208" t="str">
        <v>fiction</v>
      </c>
      <c r="S208">
        <v>1267250400</v>
      </c>
      <c r="T208">
        <v>1268028000</v>
      </c>
    </row>
    <row r="209" spans="1:20" ht="31.5" x14ac:dyDescent="0.25">
      <c r="A209">
        <v>207</v>
      </c>
      <c r="B209" s="5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8">
        <f t="shared" si="15"/>
        <v>99</v>
      </c>
      <c r="J209" t="s">
        <v>21</v>
      </c>
      <c r="K209" t="s">
        <v>22</v>
      </c>
      <c r="L209" s="10">
        <f t="shared" si="13"/>
        <v>43340.208333333328</v>
      </c>
      <c r="M209" s="10">
        <f t="shared" si="14"/>
        <v>43360.208333333328</v>
      </c>
      <c r="N209" t="b">
        <v>0</v>
      </c>
      <c r="O209" t="b">
        <v>1</v>
      </c>
      <c r="P209" t="s">
        <v>23</v>
      </c>
      <c r="Q209" t="str" cm="1">
        <f t="array" ref="Q209:R209">_xlfn.TEXTSPLIT(P209,"/", 1)</f>
        <v>music</v>
      </c>
      <c r="R209" t="str">
        <v>rock</v>
      </c>
      <c r="S209">
        <v>1535432400</v>
      </c>
      <c r="T209">
        <v>1537160400</v>
      </c>
    </row>
    <row r="210" spans="1:20" ht="31.5" x14ac:dyDescent="0.25">
      <c r="A210">
        <v>208</v>
      </c>
      <c r="B210" s="5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8">
        <f t="shared" si="15"/>
        <v>96.984900146127615</v>
      </c>
      <c r="J210" t="s">
        <v>21</v>
      </c>
      <c r="K210" t="s">
        <v>22</v>
      </c>
      <c r="L210" s="10">
        <f t="shared" si="13"/>
        <v>43048.25</v>
      </c>
      <c r="M210" s="10">
        <f t="shared" si="14"/>
        <v>43072.25</v>
      </c>
      <c r="N210" t="b">
        <v>0</v>
      </c>
      <c r="O210" t="b">
        <v>0</v>
      </c>
      <c r="P210" t="s">
        <v>42</v>
      </c>
      <c r="Q210" t="str" cm="1">
        <f t="array" ref="Q210:R210">_xlfn.TEXTSPLIT(P210,"/", 1)</f>
        <v>film &amp; video</v>
      </c>
      <c r="R210" t="str">
        <v>documentary</v>
      </c>
      <c r="S210">
        <v>1510207200</v>
      </c>
      <c r="T210">
        <v>1512280800</v>
      </c>
    </row>
    <row r="211" spans="1:20" ht="31.5" x14ac:dyDescent="0.25">
      <c r="A211">
        <v>209</v>
      </c>
      <c r="B211" s="5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8">
        <f t="shared" si="15"/>
        <v>51.004950495049506</v>
      </c>
      <c r="J211" t="s">
        <v>26</v>
      </c>
      <c r="K211" t="s">
        <v>27</v>
      </c>
      <c r="L211" s="10">
        <f t="shared" si="13"/>
        <v>42496.208333333328</v>
      </c>
      <c r="M211" s="10">
        <f t="shared" si="14"/>
        <v>42503.208333333328</v>
      </c>
      <c r="N211" t="b">
        <v>0</v>
      </c>
      <c r="O211" t="b">
        <v>0</v>
      </c>
      <c r="P211" t="s">
        <v>42</v>
      </c>
      <c r="Q211" t="str" cm="1">
        <f t="array" ref="Q211:R211">_xlfn.TEXTSPLIT(P211,"/", 1)</f>
        <v>film &amp; video</v>
      </c>
      <c r="R211" t="str">
        <v>documentary</v>
      </c>
      <c r="S211">
        <v>1462510800</v>
      </c>
      <c r="T211">
        <v>1463115600</v>
      </c>
    </row>
    <row r="212" spans="1:20" ht="31.5" x14ac:dyDescent="0.25">
      <c r="A212">
        <v>210</v>
      </c>
      <c r="B212" s="5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8">
        <f t="shared" si="15"/>
        <v>28.044247787610619</v>
      </c>
      <c r="J212" t="s">
        <v>36</v>
      </c>
      <c r="K212" t="s">
        <v>37</v>
      </c>
      <c r="L212" s="10">
        <f t="shared" si="13"/>
        <v>42797.25</v>
      </c>
      <c r="M212" s="10">
        <f t="shared" si="14"/>
        <v>42824.208333333328</v>
      </c>
      <c r="N212" t="b">
        <v>0</v>
      </c>
      <c r="O212" t="b">
        <v>0</v>
      </c>
      <c r="P212" t="s">
        <v>474</v>
      </c>
      <c r="Q212" t="str" cm="1">
        <f t="array" ref="Q212:R212">_xlfn.TEXTSPLIT(P212,"/", 1)</f>
        <v>film &amp; video</v>
      </c>
      <c r="R212" t="str">
        <v>science fiction</v>
      </c>
      <c r="S212">
        <v>1488520800</v>
      </c>
      <c r="T212">
        <v>1490850000</v>
      </c>
    </row>
    <row r="213" spans="1:20" ht="31.5" x14ac:dyDescent="0.25">
      <c r="A213">
        <v>211</v>
      </c>
      <c r="B213" s="5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8">
        <f t="shared" si="15"/>
        <v>60.984615384615381</v>
      </c>
      <c r="J213" t="s">
        <v>21</v>
      </c>
      <c r="K213" t="s">
        <v>22</v>
      </c>
      <c r="L213" s="10">
        <f t="shared" si="13"/>
        <v>41513.208333333336</v>
      </c>
      <c r="M213" s="10">
        <f t="shared" si="14"/>
        <v>41537.208333333336</v>
      </c>
      <c r="N213" t="b">
        <v>0</v>
      </c>
      <c r="O213" t="b">
        <v>0</v>
      </c>
      <c r="P213" t="s">
        <v>33</v>
      </c>
      <c r="Q213" t="str" cm="1">
        <f t="array" ref="Q213:R213">_xlfn.TEXTSPLIT(P213,"/", 1)</f>
        <v>theater</v>
      </c>
      <c r="R213" t="str">
        <v>plays</v>
      </c>
      <c r="S213">
        <v>1377579600</v>
      </c>
      <c r="T213">
        <v>1379653200</v>
      </c>
    </row>
    <row r="214" spans="1:20" ht="47.25" x14ac:dyDescent="0.25">
      <c r="A214">
        <v>212</v>
      </c>
      <c r="B214" s="5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8">
        <f t="shared" si="15"/>
        <v>73.214285714285708</v>
      </c>
      <c r="J214" t="s">
        <v>21</v>
      </c>
      <c r="K214" t="s">
        <v>22</v>
      </c>
      <c r="L214" s="10">
        <f t="shared" si="13"/>
        <v>43814.25</v>
      </c>
      <c r="M214" s="10">
        <f t="shared" si="14"/>
        <v>43860.25</v>
      </c>
      <c r="N214" t="b">
        <v>0</v>
      </c>
      <c r="O214" t="b">
        <v>0</v>
      </c>
      <c r="P214" t="s">
        <v>33</v>
      </c>
      <c r="Q214" t="str" cm="1">
        <f t="array" ref="Q214:R214">_xlfn.TEXTSPLIT(P214,"/", 1)</f>
        <v>theater</v>
      </c>
      <c r="R214" t="str">
        <v>plays</v>
      </c>
      <c r="S214">
        <v>1576389600</v>
      </c>
      <c r="T214">
        <v>1580364000</v>
      </c>
    </row>
    <row r="215" spans="1:20" ht="47.25" x14ac:dyDescent="0.25">
      <c r="A215">
        <v>213</v>
      </c>
      <c r="B215" s="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8">
        <f t="shared" si="15"/>
        <v>39.997435299603637</v>
      </c>
      <c r="J215" t="s">
        <v>21</v>
      </c>
      <c r="K215" t="s">
        <v>22</v>
      </c>
      <c r="L215" s="10">
        <f t="shared" si="13"/>
        <v>40488.208333333336</v>
      </c>
      <c r="M215" s="10">
        <f t="shared" si="14"/>
        <v>40496.25</v>
      </c>
      <c r="N215" t="b">
        <v>0</v>
      </c>
      <c r="O215" t="b">
        <v>1</v>
      </c>
      <c r="P215" t="s">
        <v>60</v>
      </c>
      <c r="Q215" t="str" cm="1">
        <f t="array" ref="Q215:R215">_xlfn.TEXTSPLIT(P215,"/", 1)</f>
        <v>music</v>
      </c>
      <c r="R215" t="str">
        <v>indie rock</v>
      </c>
      <c r="S215">
        <v>1289019600</v>
      </c>
      <c r="T215">
        <v>1289714400</v>
      </c>
    </row>
    <row r="216" spans="1:20" ht="31.5" x14ac:dyDescent="0.25">
      <c r="A216">
        <v>214</v>
      </c>
      <c r="B216" s="5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8">
        <f t="shared" si="15"/>
        <v>86.812121212121212</v>
      </c>
      <c r="J216" t="s">
        <v>21</v>
      </c>
      <c r="K216" t="s">
        <v>22</v>
      </c>
      <c r="L216" s="10">
        <f t="shared" si="13"/>
        <v>40409.208333333336</v>
      </c>
      <c r="M216" s="10">
        <f t="shared" si="14"/>
        <v>40415.208333333336</v>
      </c>
      <c r="N216" t="b">
        <v>0</v>
      </c>
      <c r="O216" t="b">
        <v>0</v>
      </c>
      <c r="P216" t="s">
        <v>23</v>
      </c>
      <c r="Q216" t="str" cm="1">
        <f t="array" ref="Q216:R216">_xlfn.TEXTSPLIT(P216,"/", 1)</f>
        <v>music</v>
      </c>
      <c r="R216" t="str">
        <v>rock</v>
      </c>
      <c r="S216">
        <v>1282194000</v>
      </c>
      <c r="T216">
        <v>1282712400</v>
      </c>
    </row>
    <row r="217" spans="1:20" ht="31.5" x14ac:dyDescent="0.25">
      <c r="A217">
        <v>215</v>
      </c>
      <c r="B217" s="5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8">
        <f t="shared" si="15"/>
        <v>42.125874125874127</v>
      </c>
      <c r="J217" t="s">
        <v>21</v>
      </c>
      <c r="K217" t="s">
        <v>22</v>
      </c>
      <c r="L217" s="10">
        <f t="shared" si="13"/>
        <v>43509.25</v>
      </c>
      <c r="M217" s="10">
        <f t="shared" si="14"/>
        <v>43511.25</v>
      </c>
      <c r="N217" t="b">
        <v>0</v>
      </c>
      <c r="O217" t="b">
        <v>0</v>
      </c>
      <c r="P217" t="s">
        <v>33</v>
      </c>
      <c r="Q217" t="str" cm="1">
        <f t="array" ref="Q217:R217">_xlfn.TEXTSPLIT(P217,"/", 1)</f>
        <v>theater</v>
      </c>
      <c r="R217" t="str">
        <v>plays</v>
      </c>
      <c r="S217">
        <v>1550037600</v>
      </c>
      <c r="T217">
        <v>1550210400</v>
      </c>
    </row>
    <row r="218" spans="1:20" ht="31.5" x14ac:dyDescent="0.25">
      <c r="A218">
        <v>216</v>
      </c>
      <c r="B218" s="5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8">
        <f t="shared" si="15"/>
        <v>103.97851239669421</v>
      </c>
      <c r="J218" t="s">
        <v>21</v>
      </c>
      <c r="K218" t="s">
        <v>22</v>
      </c>
      <c r="L218" s="10">
        <f t="shared" si="13"/>
        <v>40869.25</v>
      </c>
      <c r="M218" s="10">
        <f t="shared" si="14"/>
        <v>40871.25</v>
      </c>
      <c r="N218" t="b">
        <v>0</v>
      </c>
      <c r="O218" t="b">
        <v>0</v>
      </c>
      <c r="P218" t="s">
        <v>33</v>
      </c>
      <c r="Q218" t="str" cm="1">
        <f t="array" ref="Q218:R218">_xlfn.TEXTSPLIT(P218,"/", 1)</f>
        <v>theater</v>
      </c>
      <c r="R218" t="str">
        <v>plays</v>
      </c>
      <c r="S218">
        <v>1321941600</v>
      </c>
      <c r="T218">
        <v>1322114400</v>
      </c>
    </row>
    <row r="219" spans="1:20" ht="31.5" x14ac:dyDescent="0.25">
      <c r="A219">
        <v>217</v>
      </c>
      <c r="B219" s="5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8">
        <f t="shared" si="15"/>
        <v>62.003211991434689</v>
      </c>
      <c r="J219" t="s">
        <v>21</v>
      </c>
      <c r="K219" t="s">
        <v>22</v>
      </c>
      <c r="L219" s="10">
        <f t="shared" si="13"/>
        <v>43583.208333333328</v>
      </c>
      <c r="M219" s="10">
        <f t="shared" si="14"/>
        <v>43592.208333333328</v>
      </c>
      <c r="N219" t="b">
        <v>0</v>
      </c>
      <c r="O219" t="b">
        <v>0</v>
      </c>
      <c r="P219" t="s">
        <v>474</v>
      </c>
      <c r="Q219" t="str" cm="1">
        <f t="array" ref="Q219:R219">_xlfn.TEXTSPLIT(P219,"/", 1)</f>
        <v>film &amp; video</v>
      </c>
      <c r="R219" t="str">
        <v>science fiction</v>
      </c>
      <c r="S219">
        <v>1556427600</v>
      </c>
      <c r="T219">
        <v>1557205200</v>
      </c>
    </row>
    <row r="220" spans="1:20" ht="31.5" x14ac:dyDescent="0.25">
      <c r="A220">
        <v>218</v>
      </c>
      <c r="B220" s="5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8">
        <f t="shared" si="15"/>
        <v>31.005037783375315</v>
      </c>
      <c r="J220" t="s">
        <v>40</v>
      </c>
      <c r="K220" t="s">
        <v>41</v>
      </c>
      <c r="L220" s="10">
        <f t="shared" si="13"/>
        <v>40858.25</v>
      </c>
      <c r="M220" s="10">
        <f t="shared" si="14"/>
        <v>40892.25</v>
      </c>
      <c r="N220" t="b">
        <v>0</v>
      </c>
      <c r="O220" t="b">
        <v>1</v>
      </c>
      <c r="P220" t="s">
        <v>100</v>
      </c>
      <c r="Q220" t="str" cm="1">
        <f t="array" ref="Q220:R220">_xlfn.TEXTSPLIT(P220,"/", 1)</f>
        <v>film &amp; video</v>
      </c>
      <c r="R220" t="str">
        <v>shorts</v>
      </c>
      <c r="S220">
        <v>1320991200</v>
      </c>
      <c r="T220">
        <v>1323928800</v>
      </c>
    </row>
    <row r="221" spans="1:20" ht="31.5" x14ac:dyDescent="0.25">
      <c r="A221">
        <v>219</v>
      </c>
      <c r="B221" s="5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8">
        <f t="shared" si="15"/>
        <v>89.991552956465242</v>
      </c>
      <c r="J221" t="s">
        <v>21</v>
      </c>
      <c r="K221" t="s">
        <v>22</v>
      </c>
      <c r="L221" s="10">
        <f t="shared" si="13"/>
        <v>41137.208333333336</v>
      </c>
      <c r="M221" s="10">
        <f t="shared" si="14"/>
        <v>41149.208333333336</v>
      </c>
      <c r="N221" t="b">
        <v>0</v>
      </c>
      <c r="O221" t="b">
        <v>0</v>
      </c>
      <c r="P221" t="s">
        <v>71</v>
      </c>
      <c r="Q221" t="str" cm="1">
        <f t="array" ref="Q221:R221">_xlfn.TEXTSPLIT(P221,"/", 1)</f>
        <v>film &amp; video</v>
      </c>
      <c r="R221" t="str">
        <v>animation</v>
      </c>
      <c r="S221">
        <v>1345093200</v>
      </c>
      <c r="T221">
        <v>1346130000</v>
      </c>
    </row>
    <row r="222" spans="1:20" ht="31.5" x14ac:dyDescent="0.25">
      <c r="A222">
        <v>220</v>
      </c>
      <c r="B222" s="5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8">
        <f t="shared" si="15"/>
        <v>39.235294117647058</v>
      </c>
      <c r="J222" t="s">
        <v>21</v>
      </c>
      <c r="K222" t="s">
        <v>22</v>
      </c>
      <c r="L222" s="10">
        <f t="shared" si="13"/>
        <v>40725.208333333336</v>
      </c>
      <c r="M222" s="10">
        <f t="shared" si="14"/>
        <v>40743.208333333336</v>
      </c>
      <c r="N222" t="b">
        <v>1</v>
      </c>
      <c r="O222" t="b">
        <v>0</v>
      </c>
      <c r="P222" t="s">
        <v>33</v>
      </c>
      <c r="Q222" t="str" cm="1">
        <f t="array" ref="Q222:R222">_xlfn.TEXTSPLIT(P222,"/", 1)</f>
        <v>theater</v>
      </c>
      <c r="R222" t="str">
        <v>plays</v>
      </c>
      <c r="S222">
        <v>1309496400</v>
      </c>
      <c r="T222">
        <v>1311051600</v>
      </c>
    </row>
    <row r="223" spans="1:20" ht="47.25" x14ac:dyDescent="0.25">
      <c r="A223">
        <v>221</v>
      </c>
      <c r="B223" s="5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8">
        <f t="shared" si="15"/>
        <v>54.993116108306566</v>
      </c>
      <c r="J223" t="s">
        <v>21</v>
      </c>
      <c r="K223" t="s">
        <v>22</v>
      </c>
      <c r="L223" s="10">
        <f t="shared" si="13"/>
        <v>41081.208333333336</v>
      </c>
      <c r="M223" s="10">
        <f t="shared" si="14"/>
        <v>41083.208333333336</v>
      </c>
      <c r="N223" t="b">
        <v>1</v>
      </c>
      <c r="O223" t="b">
        <v>0</v>
      </c>
      <c r="P223" t="s">
        <v>17</v>
      </c>
      <c r="Q223" t="str" cm="1">
        <f t="array" ref="Q223:R223">_xlfn.TEXTSPLIT(P223,"/", 1)</f>
        <v>food</v>
      </c>
      <c r="R223" t="str">
        <v>food trucks</v>
      </c>
      <c r="S223">
        <v>1340254800</v>
      </c>
      <c r="T223">
        <v>1340427600</v>
      </c>
    </row>
    <row r="224" spans="1:20" ht="31.5" x14ac:dyDescent="0.25">
      <c r="A224">
        <v>222</v>
      </c>
      <c r="B224" s="5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8">
        <f t="shared" si="15"/>
        <v>47.992753623188406</v>
      </c>
      <c r="J224" t="s">
        <v>21</v>
      </c>
      <c r="K224" t="s">
        <v>22</v>
      </c>
      <c r="L224" s="10">
        <f t="shared" si="13"/>
        <v>41914.208333333336</v>
      </c>
      <c r="M224" s="10">
        <f t="shared" si="14"/>
        <v>41915.208333333336</v>
      </c>
      <c r="N224" t="b">
        <v>0</v>
      </c>
      <c r="O224" t="b">
        <v>0</v>
      </c>
      <c r="P224" t="s">
        <v>122</v>
      </c>
      <c r="Q224" t="str" cm="1">
        <f t="array" ref="Q224:R224">_xlfn.TEXTSPLIT(P224,"/", 1)</f>
        <v>photography</v>
      </c>
      <c r="R224" t="str">
        <v>photography books</v>
      </c>
      <c r="S224">
        <v>1412226000</v>
      </c>
      <c r="T224">
        <v>1412312400</v>
      </c>
    </row>
    <row r="225" spans="1:20" ht="31.5" x14ac:dyDescent="0.25">
      <c r="A225">
        <v>223</v>
      </c>
      <c r="B225" s="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8">
        <f t="shared" si="15"/>
        <v>87.966702470461868</v>
      </c>
      <c r="J225" t="s">
        <v>21</v>
      </c>
      <c r="K225" t="s">
        <v>22</v>
      </c>
      <c r="L225" s="10">
        <f t="shared" si="13"/>
        <v>42445.208333333328</v>
      </c>
      <c r="M225" s="10">
        <f t="shared" si="14"/>
        <v>42459.208333333328</v>
      </c>
      <c r="N225" t="b">
        <v>0</v>
      </c>
      <c r="O225" t="b">
        <v>0</v>
      </c>
      <c r="P225" t="s">
        <v>33</v>
      </c>
      <c r="Q225" t="str" cm="1">
        <f t="array" ref="Q225:R225">_xlfn.TEXTSPLIT(P225,"/", 1)</f>
        <v>theater</v>
      </c>
      <c r="R225" t="str">
        <v>plays</v>
      </c>
      <c r="S225">
        <v>1458104400</v>
      </c>
      <c r="T225">
        <v>1459314000</v>
      </c>
    </row>
    <row r="226" spans="1:20" ht="31.5" x14ac:dyDescent="0.25">
      <c r="A226">
        <v>224</v>
      </c>
      <c r="B226" s="5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8">
        <f t="shared" si="15"/>
        <v>51.999165275459099</v>
      </c>
      <c r="J226" t="s">
        <v>21</v>
      </c>
      <c r="K226" t="s">
        <v>22</v>
      </c>
      <c r="L226" s="10">
        <f t="shared" si="13"/>
        <v>41906.208333333336</v>
      </c>
      <c r="M226" s="10">
        <f t="shared" si="14"/>
        <v>41951.25</v>
      </c>
      <c r="N226" t="b">
        <v>0</v>
      </c>
      <c r="O226" t="b">
        <v>0</v>
      </c>
      <c r="P226" t="s">
        <v>474</v>
      </c>
      <c r="Q226" t="str" cm="1">
        <f t="array" ref="Q226:R226">_xlfn.TEXTSPLIT(P226,"/", 1)</f>
        <v>film &amp; video</v>
      </c>
      <c r="R226" t="str">
        <v>science fiction</v>
      </c>
      <c r="S226">
        <v>1411534800</v>
      </c>
      <c r="T226">
        <v>1415426400</v>
      </c>
    </row>
    <row r="227" spans="1:20" ht="31.5" x14ac:dyDescent="0.25">
      <c r="A227">
        <v>225</v>
      </c>
      <c r="B227" s="5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8">
        <f t="shared" si="15"/>
        <v>29.999659863945578</v>
      </c>
      <c r="J227" t="s">
        <v>21</v>
      </c>
      <c r="K227" t="s">
        <v>22</v>
      </c>
      <c r="L227" s="10">
        <f t="shared" si="13"/>
        <v>41762.208333333336</v>
      </c>
      <c r="M227" s="10">
        <f t="shared" si="14"/>
        <v>41762.208333333336</v>
      </c>
      <c r="N227" t="b">
        <v>1</v>
      </c>
      <c r="O227" t="b">
        <v>0</v>
      </c>
      <c r="P227" t="s">
        <v>23</v>
      </c>
      <c r="Q227" t="str" cm="1">
        <f t="array" ref="Q227:R227">_xlfn.TEXTSPLIT(P227,"/", 1)</f>
        <v>music</v>
      </c>
      <c r="R227" t="str">
        <v>rock</v>
      </c>
      <c r="S227">
        <v>1399093200</v>
      </c>
      <c r="T227">
        <v>1399093200</v>
      </c>
    </row>
    <row r="228" spans="1:20" ht="31.5" x14ac:dyDescent="0.25">
      <c r="A228">
        <v>226</v>
      </c>
      <c r="B228" s="5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8">
        <f t="shared" si="15"/>
        <v>98.205357142857139</v>
      </c>
      <c r="J228" t="s">
        <v>21</v>
      </c>
      <c r="K228" t="s">
        <v>22</v>
      </c>
      <c r="L228" s="10">
        <f t="shared" si="13"/>
        <v>40276.208333333336</v>
      </c>
      <c r="M228" s="10">
        <f t="shared" si="14"/>
        <v>40313.208333333336</v>
      </c>
      <c r="N228" t="b">
        <v>0</v>
      </c>
      <c r="O228" t="b">
        <v>0</v>
      </c>
      <c r="P228" t="s">
        <v>122</v>
      </c>
      <c r="Q228" t="str" cm="1">
        <f t="array" ref="Q228:R228">_xlfn.TEXTSPLIT(P228,"/", 1)</f>
        <v>photography</v>
      </c>
      <c r="R228" t="str">
        <v>photography books</v>
      </c>
      <c r="S228">
        <v>1270702800</v>
      </c>
      <c r="T228">
        <v>1273899600</v>
      </c>
    </row>
    <row r="229" spans="1:20" ht="31.5" x14ac:dyDescent="0.25">
      <c r="A229">
        <v>227</v>
      </c>
      <c r="B229" s="5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8">
        <f t="shared" si="15"/>
        <v>108.96182396606575</v>
      </c>
      <c r="J229" t="s">
        <v>21</v>
      </c>
      <c r="K229" t="s">
        <v>22</v>
      </c>
      <c r="L229" s="10">
        <f t="shared" si="13"/>
        <v>42139.208333333328</v>
      </c>
      <c r="M229" s="10">
        <f t="shared" si="14"/>
        <v>42145.208333333328</v>
      </c>
      <c r="N229" t="b">
        <v>0</v>
      </c>
      <c r="O229" t="b">
        <v>0</v>
      </c>
      <c r="P229" t="s">
        <v>292</v>
      </c>
      <c r="Q229" t="str" cm="1">
        <f t="array" ref="Q229:R229">_xlfn.TEXTSPLIT(P229,"/", 1)</f>
        <v>games</v>
      </c>
      <c r="R229" t="str">
        <v>mobile games</v>
      </c>
      <c r="S229">
        <v>1431666000</v>
      </c>
      <c r="T229">
        <v>1432184400</v>
      </c>
    </row>
    <row r="230" spans="1:20" ht="31.5" x14ac:dyDescent="0.25">
      <c r="A230">
        <v>228</v>
      </c>
      <c r="B230" s="5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8">
        <f t="shared" si="15"/>
        <v>66.998379254457049</v>
      </c>
      <c r="J230" t="s">
        <v>21</v>
      </c>
      <c r="K230" t="s">
        <v>22</v>
      </c>
      <c r="L230" s="10">
        <f t="shared" si="13"/>
        <v>42613.208333333328</v>
      </c>
      <c r="M230" s="10">
        <f t="shared" si="14"/>
        <v>42638.208333333328</v>
      </c>
      <c r="N230" t="b">
        <v>0</v>
      </c>
      <c r="O230" t="b">
        <v>0</v>
      </c>
      <c r="P230" t="s">
        <v>71</v>
      </c>
      <c r="Q230" t="str" cm="1">
        <f t="array" ref="Q230:R230">_xlfn.TEXTSPLIT(P230,"/", 1)</f>
        <v>film &amp; video</v>
      </c>
      <c r="R230" t="str">
        <v>animation</v>
      </c>
      <c r="S230">
        <v>1472619600</v>
      </c>
      <c r="T230">
        <v>1474779600</v>
      </c>
    </row>
    <row r="231" spans="1:20" ht="31.5" x14ac:dyDescent="0.25">
      <c r="A231">
        <v>229</v>
      </c>
      <c r="B231" s="5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8">
        <f t="shared" si="15"/>
        <v>64.99333594668758</v>
      </c>
      <c r="J231" t="s">
        <v>21</v>
      </c>
      <c r="K231" t="s">
        <v>22</v>
      </c>
      <c r="L231" s="10">
        <f t="shared" si="13"/>
        <v>42887.208333333328</v>
      </c>
      <c r="M231" s="10">
        <f t="shared" si="14"/>
        <v>42935.208333333328</v>
      </c>
      <c r="N231" t="b">
        <v>0</v>
      </c>
      <c r="O231" t="b">
        <v>1</v>
      </c>
      <c r="P231" t="s">
        <v>292</v>
      </c>
      <c r="Q231" t="str" cm="1">
        <f t="array" ref="Q231:R231">_xlfn.TEXTSPLIT(P231,"/", 1)</f>
        <v>games</v>
      </c>
      <c r="R231" t="str">
        <v>mobile games</v>
      </c>
      <c r="S231">
        <v>1496293200</v>
      </c>
      <c r="T231">
        <v>1500440400</v>
      </c>
    </row>
    <row r="232" spans="1:20" ht="31.5" x14ac:dyDescent="0.25">
      <c r="A232">
        <v>230</v>
      </c>
      <c r="B232" s="5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8">
        <f t="shared" si="15"/>
        <v>99.841584158415841</v>
      </c>
      <c r="J232" t="s">
        <v>21</v>
      </c>
      <c r="K232" t="s">
        <v>22</v>
      </c>
      <c r="L232" s="10">
        <f t="shared" si="13"/>
        <v>43805.25</v>
      </c>
      <c r="M232" s="10">
        <f t="shared" si="14"/>
        <v>43805.25</v>
      </c>
      <c r="N232" t="b">
        <v>0</v>
      </c>
      <c r="O232" t="b">
        <v>0</v>
      </c>
      <c r="P232" t="s">
        <v>89</v>
      </c>
      <c r="Q232" t="str" cm="1">
        <f t="array" ref="Q232:R232">_xlfn.TEXTSPLIT(P232,"/", 1)</f>
        <v>games</v>
      </c>
      <c r="R232" t="str">
        <v>video games</v>
      </c>
      <c r="S232">
        <v>1575612000</v>
      </c>
      <c r="T232">
        <v>1575612000</v>
      </c>
    </row>
    <row r="233" spans="1:20" ht="31.5" x14ac:dyDescent="0.25">
      <c r="A233">
        <v>231</v>
      </c>
      <c r="B233" s="5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8">
        <f t="shared" si="15"/>
        <v>82.432835820895519</v>
      </c>
      <c r="J233" t="s">
        <v>21</v>
      </c>
      <c r="K233" t="s">
        <v>22</v>
      </c>
      <c r="L233" s="10">
        <f t="shared" si="13"/>
        <v>41415.208333333336</v>
      </c>
      <c r="M233" s="10">
        <f t="shared" si="14"/>
        <v>41473.208333333336</v>
      </c>
      <c r="N233" t="b">
        <v>0</v>
      </c>
      <c r="O233" t="b">
        <v>0</v>
      </c>
      <c r="P233" t="s">
        <v>33</v>
      </c>
      <c r="Q233" t="str" cm="1">
        <f t="array" ref="Q233:R233">_xlfn.TEXTSPLIT(P233,"/", 1)</f>
        <v>theater</v>
      </c>
      <c r="R233" t="str">
        <v>plays</v>
      </c>
      <c r="S233">
        <v>1369112400</v>
      </c>
      <c r="T233">
        <v>1374123600</v>
      </c>
    </row>
    <row r="234" spans="1:20" ht="31.5" x14ac:dyDescent="0.25">
      <c r="A234">
        <v>232</v>
      </c>
      <c r="B234" s="5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8">
        <f t="shared" si="15"/>
        <v>63.293478260869563</v>
      </c>
      <c r="J234" t="s">
        <v>21</v>
      </c>
      <c r="K234" t="s">
        <v>22</v>
      </c>
      <c r="L234" s="10">
        <f t="shared" si="13"/>
        <v>42576.208333333328</v>
      </c>
      <c r="M234" s="10">
        <f t="shared" si="14"/>
        <v>42577.208333333328</v>
      </c>
      <c r="N234" t="b">
        <v>0</v>
      </c>
      <c r="O234" t="b">
        <v>0</v>
      </c>
      <c r="P234" t="s">
        <v>33</v>
      </c>
      <c r="Q234" t="str" cm="1">
        <f t="array" ref="Q234:R234">_xlfn.TEXTSPLIT(P234,"/", 1)</f>
        <v>theater</v>
      </c>
      <c r="R234" t="str">
        <v>plays</v>
      </c>
      <c r="S234">
        <v>1469422800</v>
      </c>
      <c r="T234">
        <v>1469509200</v>
      </c>
    </row>
    <row r="235" spans="1:20" ht="31.5" x14ac:dyDescent="0.25">
      <c r="A235">
        <v>233</v>
      </c>
      <c r="B235" s="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8">
        <f t="shared" si="15"/>
        <v>96.774193548387103</v>
      </c>
      <c r="J235" t="s">
        <v>21</v>
      </c>
      <c r="K235" t="s">
        <v>22</v>
      </c>
      <c r="L235" s="10">
        <f t="shared" si="13"/>
        <v>40706.208333333336</v>
      </c>
      <c r="M235" s="10">
        <f t="shared" si="14"/>
        <v>40722.208333333336</v>
      </c>
      <c r="N235" t="b">
        <v>0</v>
      </c>
      <c r="O235" t="b">
        <v>0</v>
      </c>
      <c r="P235" t="s">
        <v>71</v>
      </c>
      <c r="Q235" t="str" cm="1">
        <f t="array" ref="Q235:R235">_xlfn.TEXTSPLIT(P235,"/", 1)</f>
        <v>film &amp; video</v>
      </c>
      <c r="R235" t="str">
        <v>animation</v>
      </c>
      <c r="S235">
        <v>1307854800</v>
      </c>
      <c r="T235">
        <v>1309237200</v>
      </c>
    </row>
    <row r="236" spans="1:20" ht="31.5" x14ac:dyDescent="0.25">
      <c r="A236">
        <v>234</v>
      </c>
      <c r="B236" s="5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8">
        <f t="shared" si="15"/>
        <v>54.906040268456373</v>
      </c>
      <c r="J236" t="s">
        <v>107</v>
      </c>
      <c r="K236" t="s">
        <v>108</v>
      </c>
      <c r="L236" s="10">
        <f t="shared" si="13"/>
        <v>42969.208333333328</v>
      </c>
      <c r="M236" s="10">
        <f t="shared" si="14"/>
        <v>42976.208333333328</v>
      </c>
      <c r="N236" t="b">
        <v>0</v>
      </c>
      <c r="O236" t="b">
        <v>1</v>
      </c>
      <c r="P236" t="s">
        <v>89</v>
      </c>
      <c r="Q236" t="str" cm="1">
        <f t="array" ref="Q236:R236">_xlfn.TEXTSPLIT(P236,"/", 1)</f>
        <v>games</v>
      </c>
      <c r="R236" t="str">
        <v>video games</v>
      </c>
      <c r="S236">
        <v>1503378000</v>
      </c>
      <c r="T236">
        <v>1503982800</v>
      </c>
    </row>
    <row r="237" spans="1:20" ht="47.25" x14ac:dyDescent="0.25">
      <c r="A237">
        <v>235</v>
      </c>
      <c r="B237" s="5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8">
        <f t="shared" si="15"/>
        <v>39.010869565217391</v>
      </c>
      <c r="J237" t="s">
        <v>21</v>
      </c>
      <c r="K237" t="s">
        <v>22</v>
      </c>
      <c r="L237" s="10">
        <f t="shared" si="13"/>
        <v>42779.25</v>
      </c>
      <c r="M237" s="10">
        <f t="shared" si="14"/>
        <v>42784.25</v>
      </c>
      <c r="N237" t="b">
        <v>0</v>
      </c>
      <c r="O237" t="b">
        <v>0</v>
      </c>
      <c r="P237" t="s">
        <v>71</v>
      </c>
      <c r="Q237" t="str" cm="1">
        <f t="array" ref="Q237:R237">_xlfn.TEXTSPLIT(P237,"/", 1)</f>
        <v>film &amp; video</v>
      </c>
      <c r="R237" t="str">
        <v>animation</v>
      </c>
      <c r="S237">
        <v>1486965600</v>
      </c>
      <c r="T237">
        <v>1487397600</v>
      </c>
    </row>
    <row r="238" spans="1:20" ht="31.5" x14ac:dyDescent="0.25">
      <c r="A238">
        <v>236</v>
      </c>
      <c r="B238" s="5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8">
        <f t="shared" si="15"/>
        <v>75.84210526315789</v>
      </c>
      <c r="J238" t="s">
        <v>26</v>
      </c>
      <c r="K238" t="s">
        <v>27</v>
      </c>
      <c r="L238" s="10">
        <f t="shared" si="13"/>
        <v>43641.208333333328</v>
      </c>
      <c r="M238" s="10">
        <f t="shared" si="14"/>
        <v>43648.208333333328</v>
      </c>
      <c r="N238" t="b">
        <v>0</v>
      </c>
      <c r="O238" t="b">
        <v>1</v>
      </c>
      <c r="P238" t="s">
        <v>23</v>
      </c>
      <c r="Q238" t="str" cm="1">
        <f t="array" ref="Q238:R238">_xlfn.TEXTSPLIT(P238,"/", 1)</f>
        <v>music</v>
      </c>
      <c r="R238" t="str">
        <v>rock</v>
      </c>
      <c r="S238">
        <v>1561438800</v>
      </c>
      <c r="T238">
        <v>1562043600</v>
      </c>
    </row>
    <row r="239" spans="1:20" ht="47.25" x14ac:dyDescent="0.25">
      <c r="A239">
        <v>237</v>
      </c>
      <c r="B239" s="5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8">
        <f t="shared" si="15"/>
        <v>45.051671732522799</v>
      </c>
      <c r="J239" t="s">
        <v>21</v>
      </c>
      <c r="K239" t="s">
        <v>22</v>
      </c>
      <c r="L239" s="10">
        <f t="shared" si="13"/>
        <v>41754.208333333336</v>
      </c>
      <c r="M239" s="10">
        <f t="shared" si="14"/>
        <v>41756.208333333336</v>
      </c>
      <c r="N239" t="b">
        <v>0</v>
      </c>
      <c r="O239" t="b">
        <v>0</v>
      </c>
      <c r="P239" t="s">
        <v>71</v>
      </c>
      <c r="Q239" t="str" cm="1">
        <f t="array" ref="Q239:R239">_xlfn.TEXTSPLIT(P239,"/", 1)</f>
        <v>film &amp; video</v>
      </c>
      <c r="R239" t="str">
        <v>animation</v>
      </c>
      <c r="S239">
        <v>1398402000</v>
      </c>
      <c r="T239">
        <v>1398574800</v>
      </c>
    </row>
    <row r="240" spans="1:20" ht="31.5" x14ac:dyDescent="0.25">
      <c r="A240">
        <v>238</v>
      </c>
      <c r="B240" s="5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8">
        <f t="shared" si="15"/>
        <v>104.51546391752578</v>
      </c>
      <c r="J240" t="s">
        <v>36</v>
      </c>
      <c r="K240" t="s">
        <v>37</v>
      </c>
      <c r="L240" s="10">
        <f t="shared" si="13"/>
        <v>43083.25</v>
      </c>
      <c r="M240" s="10">
        <f t="shared" si="14"/>
        <v>43108.25</v>
      </c>
      <c r="N240" t="b">
        <v>0</v>
      </c>
      <c r="O240" t="b">
        <v>1</v>
      </c>
      <c r="P240" t="s">
        <v>33</v>
      </c>
      <c r="Q240" t="str" cm="1">
        <f t="array" ref="Q240:R240">_xlfn.TEXTSPLIT(P240,"/", 1)</f>
        <v>theater</v>
      </c>
      <c r="R240" t="str">
        <v>plays</v>
      </c>
      <c r="S240">
        <v>1513231200</v>
      </c>
      <c r="T240">
        <v>1515391200</v>
      </c>
    </row>
    <row r="241" spans="1:20" ht="31.5" x14ac:dyDescent="0.25">
      <c r="A241">
        <v>239</v>
      </c>
      <c r="B241" s="5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8">
        <f t="shared" si="15"/>
        <v>76.268292682926827</v>
      </c>
      <c r="J241" t="s">
        <v>21</v>
      </c>
      <c r="K241" t="s">
        <v>22</v>
      </c>
      <c r="L241" s="10">
        <f t="shared" si="13"/>
        <v>42245.208333333328</v>
      </c>
      <c r="M241" s="10">
        <f t="shared" si="14"/>
        <v>42249.208333333328</v>
      </c>
      <c r="N241" t="b">
        <v>0</v>
      </c>
      <c r="O241" t="b">
        <v>0</v>
      </c>
      <c r="P241" t="s">
        <v>65</v>
      </c>
      <c r="Q241" t="str" cm="1">
        <f t="array" ref="Q241:R241">_xlfn.TEXTSPLIT(P241,"/", 1)</f>
        <v>technology</v>
      </c>
      <c r="R241" t="str">
        <v>wearables</v>
      </c>
      <c r="S241">
        <v>1440824400</v>
      </c>
      <c r="T241">
        <v>1441170000</v>
      </c>
    </row>
    <row r="242" spans="1:20" ht="31.5" x14ac:dyDescent="0.25">
      <c r="A242">
        <v>240</v>
      </c>
      <c r="B242" s="5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8">
        <f t="shared" si="15"/>
        <v>69.015695067264573</v>
      </c>
      <c r="J242" t="s">
        <v>21</v>
      </c>
      <c r="K242" t="s">
        <v>22</v>
      </c>
      <c r="L242" s="10">
        <f t="shared" si="13"/>
        <v>40396.208333333336</v>
      </c>
      <c r="M242" s="10">
        <f t="shared" si="14"/>
        <v>40397.208333333336</v>
      </c>
      <c r="N242" t="b">
        <v>0</v>
      </c>
      <c r="O242" t="b">
        <v>0</v>
      </c>
      <c r="P242" t="s">
        <v>33</v>
      </c>
      <c r="Q242" t="str" cm="1">
        <f t="array" ref="Q242:R242">_xlfn.TEXTSPLIT(P242,"/", 1)</f>
        <v>theater</v>
      </c>
      <c r="R242" t="str">
        <v>plays</v>
      </c>
      <c r="S242">
        <v>1281070800</v>
      </c>
      <c r="T242">
        <v>1281157200</v>
      </c>
    </row>
    <row r="243" spans="1:20" ht="31.5" x14ac:dyDescent="0.25">
      <c r="A243">
        <v>241</v>
      </c>
      <c r="B243" s="5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8">
        <f t="shared" si="15"/>
        <v>101.97684085510689</v>
      </c>
      <c r="J243" t="s">
        <v>26</v>
      </c>
      <c r="K243" t="s">
        <v>27</v>
      </c>
      <c r="L243" s="10">
        <f t="shared" si="13"/>
        <v>41742.208333333336</v>
      </c>
      <c r="M243" s="10">
        <f t="shared" si="14"/>
        <v>41752.208333333336</v>
      </c>
      <c r="N243" t="b">
        <v>0</v>
      </c>
      <c r="O243" t="b">
        <v>1</v>
      </c>
      <c r="P243" t="s">
        <v>68</v>
      </c>
      <c r="Q243" t="str" cm="1">
        <f t="array" ref="Q243:R243">_xlfn.TEXTSPLIT(P243,"/", 1)</f>
        <v>publishing</v>
      </c>
      <c r="R243" t="str">
        <v>nonfiction</v>
      </c>
      <c r="S243">
        <v>1397365200</v>
      </c>
      <c r="T243">
        <v>1398229200</v>
      </c>
    </row>
    <row r="244" spans="1:20" x14ac:dyDescent="0.25">
      <c r="A244">
        <v>242</v>
      </c>
      <c r="B244" s="5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8">
        <f t="shared" si="15"/>
        <v>42.915999999999997</v>
      </c>
      <c r="J244" t="s">
        <v>21</v>
      </c>
      <c r="K244" t="s">
        <v>22</v>
      </c>
      <c r="L244" s="10">
        <f t="shared" si="13"/>
        <v>42865.208333333328</v>
      </c>
      <c r="M244" s="10">
        <f t="shared" si="14"/>
        <v>42875.208333333328</v>
      </c>
      <c r="N244" t="b">
        <v>0</v>
      </c>
      <c r="O244" t="b">
        <v>1</v>
      </c>
      <c r="P244" t="s">
        <v>23</v>
      </c>
      <c r="Q244" t="str" cm="1">
        <f t="array" ref="Q244:R244">_xlfn.TEXTSPLIT(P244,"/", 1)</f>
        <v>music</v>
      </c>
      <c r="R244" t="str">
        <v>rock</v>
      </c>
      <c r="S244">
        <v>1494392400</v>
      </c>
      <c r="T244">
        <v>1495256400</v>
      </c>
    </row>
    <row r="245" spans="1:20" ht="47.25" x14ac:dyDescent="0.25">
      <c r="A245">
        <v>243</v>
      </c>
      <c r="B245" s="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8">
        <f t="shared" si="15"/>
        <v>43.025210084033617</v>
      </c>
      <c r="J245" t="s">
        <v>21</v>
      </c>
      <c r="K245" t="s">
        <v>22</v>
      </c>
      <c r="L245" s="10">
        <f t="shared" si="13"/>
        <v>43163.25</v>
      </c>
      <c r="M245" s="10">
        <f t="shared" si="14"/>
        <v>43166.25</v>
      </c>
      <c r="N245" t="b">
        <v>0</v>
      </c>
      <c r="O245" t="b">
        <v>0</v>
      </c>
      <c r="P245" t="s">
        <v>33</v>
      </c>
      <c r="Q245" t="str" cm="1">
        <f t="array" ref="Q245:R245">_xlfn.TEXTSPLIT(P245,"/", 1)</f>
        <v>theater</v>
      </c>
      <c r="R245" t="str">
        <v>plays</v>
      </c>
      <c r="S245">
        <v>1520143200</v>
      </c>
      <c r="T245">
        <v>1520402400</v>
      </c>
    </row>
    <row r="246" spans="1:20" ht="31.5" x14ac:dyDescent="0.25">
      <c r="A246">
        <v>244</v>
      </c>
      <c r="B246" s="5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8">
        <f t="shared" si="15"/>
        <v>75.245283018867923</v>
      </c>
      <c r="J246" t="s">
        <v>21</v>
      </c>
      <c r="K246" t="s">
        <v>22</v>
      </c>
      <c r="L246" s="10">
        <f t="shared" si="13"/>
        <v>41834.208333333336</v>
      </c>
      <c r="M246" s="10">
        <f t="shared" si="14"/>
        <v>41886.208333333336</v>
      </c>
      <c r="N246" t="b">
        <v>0</v>
      </c>
      <c r="O246" t="b">
        <v>0</v>
      </c>
      <c r="P246" t="s">
        <v>33</v>
      </c>
      <c r="Q246" t="str" cm="1">
        <f t="array" ref="Q246:R246">_xlfn.TEXTSPLIT(P246,"/", 1)</f>
        <v>theater</v>
      </c>
      <c r="R246" t="str">
        <v>plays</v>
      </c>
      <c r="S246">
        <v>1405314000</v>
      </c>
      <c r="T246">
        <v>1409806800</v>
      </c>
    </row>
    <row r="247" spans="1:20" ht="31.5" x14ac:dyDescent="0.25">
      <c r="A247">
        <v>245</v>
      </c>
      <c r="B247" s="5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8">
        <f t="shared" si="15"/>
        <v>69.023364485981304</v>
      </c>
      <c r="J247" t="s">
        <v>21</v>
      </c>
      <c r="K247" t="s">
        <v>22</v>
      </c>
      <c r="L247" s="10">
        <f t="shared" si="13"/>
        <v>41736.208333333336</v>
      </c>
      <c r="M247" s="10">
        <f t="shared" si="14"/>
        <v>41737.208333333336</v>
      </c>
      <c r="N247" t="b">
        <v>0</v>
      </c>
      <c r="O247" t="b">
        <v>0</v>
      </c>
      <c r="P247" t="s">
        <v>33</v>
      </c>
      <c r="Q247" t="str" cm="1">
        <f t="array" ref="Q247:R247">_xlfn.TEXTSPLIT(P247,"/", 1)</f>
        <v>theater</v>
      </c>
      <c r="R247" t="str">
        <v>plays</v>
      </c>
      <c r="S247">
        <v>1396846800</v>
      </c>
      <c r="T247">
        <v>1396933200</v>
      </c>
    </row>
    <row r="248" spans="1:20" ht="31.5" x14ac:dyDescent="0.25">
      <c r="A248">
        <v>246</v>
      </c>
      <c r="B248" s="5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8">
        <f t="shared" si="15"/>
        <v>65.986486486486484</v>
      </c>
      <c r="J248" t="s">
        <v>21</v>
      </c>
      <c r="K248" t="s">
        <v>22</v>
      </c>
      <c r="L248" s="10">
        <f t="shared" si="13"/>
        <v>41491.208333333336</v>
      </c>
      <c r="M248" s="10">
        <f t="shared" si="14"/>
        <v>41495.208333333336</v>
      </c>
      <c r="N248" t="b">
        <v>0</v>
      </c>
      <c r="O248" t="b">
        <v>0</v>
      </c>
      <c r="P248" t="s">
        <v>28</v>
      </c>
      <c r="Q248" t="str" cm="1">
        <f t="array" ref="Q248:R248">_xlfn.TEXTSPLIT(P248,"/", 1)</f>
        <v>technology</v>
      </c>
      <c r="R248" t="str">
        <v>web</v>
      </c>
      <c r="S248">
        <v>1375678800</v>
      </c>
      <c r="T248">
        <v>1376024400</v>
      </c>
    </row>
    <row r="249" spans="1:20" ht="31.5" x14ac:dyDescent="0.25">
      <c r="A249">
        <v>247</v>
      </c>
      <c r="B249" s="5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8">
        <f t="shared" si="15"/>
        <v>98.013800424628457</v>
      </c>
      <c r="J249" t="s">
        <v>21</v>
      </c>
      <c r="K249" t="s">
        <v>22</v>
      </c>
      <c r="L249" s="10">
        <f t="shared" si="13"/>
        <v>42726.25</v>
      </c>
      <c r="M249" s="10">
        <f t="shared" si="14"/>
        <v>42741.25</v>
      </c>
      <c r="N249" t="b">
        <v>0</v>
      </c>
      <c r="O249" t="b">
        <v>1</v>
      </c>
      <c r="P249" t="s">
        <v>119</v>
      </c>
      <c r="Q249" t="str" cm="1">
        <f t="array" ref="Q249:R249">_xlfn.TEXTSPLIT(P249,"/", 1)</f>
        <v>publishing</v>
      </c>
      <c r="R249" t="str">
        <v>fiction</v>
      </c>
      <c r="S249">
        <v>1482386400</v>
      </c>
      <c r="T249">
        <v>1483682400</v>
      </c>
    </row>
    <row r="250" spans="1:20" ht="31.5" x14ac:dyDescent="0.25">
      <c r="A250">
        <v>248</v>
      </c>
      <c r="B250" s="5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8">
        <f t="shared" si="15"/>
        <v>60.105504587155963</v>
      </c>
      <c r="J250" t="s">
        <v>26</v>
      </c>
      <c r="K250" t="s">
        <v>27</v>
      </c>
      <c r="L250" s="10">
        <f t="shared" si="13"/>
        <v>42004.25</v>
      </c>
      <c r="M250" s="10">
        <f t="shared" si="14"/>
        <v>42009.25</v>
      </c>
      <c r="N250" t="b">
        <v>0</v>
      </c>
      <c r="O250" t="b">
        <v>0</v>
      </c>
      <c r="P250" t="s">
        <v>292</v>
      </c>
      <c r="Q250" t="str" cm="1">
        <f t="array" ref="Q250:R250">_xlfn.TEXTSPLIT(P250,"/", 1)</f>
        <v>games</v>
      </c>
      <c r="R250" t="str">
        <v>mobile games</v>
      </c>
      <c r="S250">
        <v>1420005600</v>
      </c>
      <c r="T250">
        <v>1420437600</v>
      </c>
    </row>
    <row r="251" spans="1:20" ht="31.5" x14ac:dyDescent="0.25">
      <c r="A251">
        <v>249</v>
      </c>
      <c r="B251" s="5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8">
        <f t="shared" si="15"/>
        <v>26.000773395204948</v>
      </c>
      <c r="J251" t="s">
        <v>21</v>
      </c>
      <c r="K251" t="s">
        <v>22</v>
      </c>
      <c r="L251" s="10">
        <f t="shared" si="13"/>
        <v>42006.25</v>
      </c>
      <c r="M251" s="10">
        <f t="shared" si="14"/>
        <v>42013.25</v>
      </c>
      <c r="N251" t="b">
        <v>0</v>
      </c>
      <c r="O251" t="b">
        <v>0</v>
      </c>
      <c r="P251" t="s">
        <v>206</v>
      </c>
      <c r="Q251" t="str" cm="1">
        <f t="array" ref="Q251:R251">_xlfn.TEXTSPLIT(P251,"/", 1)</f>
        <v>publishing</v>
      </c>
      <c r="R251" t="str">
        <v>translations</v>
      </c>
      <c r="S251">
        <v>1420178400</v>
      </c>
      <c r="T251">
        <v>1420783200</v>
      </c>
    </row>
    <row r="252" spans="1:20" ht="31.5" x14ac:dyDescent="0.25">
      <c r="A252">
        <v>250</v>
      </c>
      <c r="B252" s="5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8">
        <f t="shared" si="15"/>
        <v>3</v>
      </c>
      <c r="J252" t="s">
        <v>21</v>
      </c>
      <c r="K252" t="s">
        <v>22</v>
      </c>
      <c r="L252" s="10">
        <f t="shared" si="13"/>
        <v>40203.25</v>
      </c>
      <c r="M252" s="10">
        <f t="shared" si="14"/>
        <v>40238.25</v>
      </c>
      <c r="N252" t="b">
        <v>0</v>
      </c>
      <c r="O252" t="b">
        <v>0</v>
      </c>
      <c r="P252" t="s">
        <v>23</v>
      </c>
      <c r="Q252" t="str" cm="1">
        <f t="array" ref="Q252:R252">_xlfn.TEXTSPLIT(P252,"/", 1)</f>
        <v>music</v>
      </c>
      <c r="R252" t="str">
        <v>rock</v>
      </c>
      <c r="S252">
        <v>1264399200</v>
      </c>
      <c r="T252">
        <v>1267423200</v>
      </c>
    </row>
    <row r="253" spans="1:20" ht="31.5" x14ac:dyDescent="0.25">
      <c r="A253">
        <v>251</v>
      </c>
      <c r="B253" s="5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8">
        <f t="shared" si="15"/>
        <v>38.019801980198018</v>
      </c>
      <c r="J253" t="s">
        <v>21</v>
      </c>
      <c r="K253" t="s">
        <v>22</v>
      </c>
      <c r="L253" s="10">
        <f t="shared" si="13"/>
        <v>41252.25</v>
      </c>
      <c r="M253" s="10">
        <f t="shared" si="14"/>
        <v>41254.25</v>
      </c>
      <c r="N253" t="b">
        <v>0</v>
      </c>
      <c r="O253" t="b">
        <v>0</v>
      </c>
      <c r="P253" t="s">
        <v>33</v>
      </c>
      <c r="Q253" t="str" cm="1">
        <f t="array" ref="Q253:R253">_xlfn.TEXTSPLIT(P253,"/", 1)</f>
        <v>theater</v>
      </c>
      <c r="R253" t="str">
        <v>plays</v>
      </c>
      <c r="S253">
        <v>1355032800</v>
      </c>
      <c r="T253">
        <v>1355205600</v>
      </c>
    </row>
    <row r="254" spans="1:20" ht="31.5" x14ac:dyDescent="0.25">
      <c r="A254">
        <v>252</v>
      </c>
      <c r="B254" s="5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8">
        <f t="shared" si="15"/>
        <v>106.15254237288136</v>
      </c>
      <c r="J254" t="s">
        <v>21</v>
      </c>
      <c r="K254" t="s">
        <v>22</v>
      </c>
      <c r="L254" s="10">
        <f t="shared" si="13"/>
        <v>41572.208333333336</v>
      </c>
      <c r="M254" s="10">
        <f t="shared" si="14"/>
        <v>41577.208333333336</v>
      </c>
      <c r="N254" t="b">
        <v>0</v>
      </c>
      <c r="O254" t="b">
        <v>0</v>
      </c>
      <c r="P254" t="s">
        <v>33</v>
      </c>
      <c r="Q254" t="str" cm="1">
        <f t="array" ref="Q254:R254">_xlfn.TEXTSPLIT(P254,"/", 1)</f>
        <v>theater</v>
      </c>
      <c r="R254" t="str">
        <v>plays</v>
      </c>
      <c r="S254">
        <v>1382677200</v>
      </c>
      <c r="T254">
        <v>1383109200</v>
      </c>
    </row>
    <row r="255" spans="1:20" ht="31.5" x14ac:dyDescent="0.25">
      <c r="A255">
        <v>253</v>
      </c>
      <c r="B255" s="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8">
        <f t="shared" si="15"/>
        <v>81.019475655430711</v>
      </c>
      <c r="J255" t="s">
        <v>15</v>
      </c>
      <c r="K255" t="s">
        <v>16</v>
      </c>
      <c r="L255" s="10">
        <f t="shared" si="13"/>
        <v>40641.208333333336</v>
      </c>
      <c r="M255" s="10">
        <f t="shared" si="14"/>
        <v>40653.208333333336</v>
      </c>
      <c r="N255" t="b">
        <v>0</v>
      </c>
      <c r="O255" t="b">
        <v>0</v>
      </c>
      <c r="P255" t="s">
        <v>53</v>
      </c>
      <c r="Q255" t="str" cm="1">
        <f t="array" ref="Q255:R255">_xlfn.TEXTSPLIT(P255,"/", 1)</f>
        <v>film &amp; video</v>
      </c>
      <c r="R255" t="str">
        <v>drama</v>
      </c>
      <c r="S255">
        <v>1302238800</v>
      </c>
      <c r="T255">
        <v>1303275600</v>
      </c>
    </row>
    <row r="256" spans="1:20" ht="31.5" x14ac:dyDescent="0.25">
      <c r="A256">
        <v>254</v>
      </c>
      <c r="B256" s="5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8">
        <f t="shared" si="15"/>
        <v>96.647727272727266</v>
      </c>
      <c r="J256" t="s">
        <v>21</v>
      </c>
      <c r="K256" t="s">
        <v>22</v>
      </c>
      <c r="L256" s="10">
        <f t="shared" si="13"/>
        <v>42787.25</v>
      </c>
      <c r="M256" s="10">
        <f t="shared" si="14"/>
        <v>42789.25</v>
      </c>
      <c r="N256" t="b">
        <v>0</v>
      </c>
      <c r="O256" t="b">
        <v>0</v>
      </c>
      <c r="P256" t="s">
        <v>68</v>
      </c>
      <c r="Q256" t="str" cm="1">
        <f t="array" ref="Q256:R256">_xlfn.TEXTSPLIT(P256,"/", 1)</f>
        <v>publishing</v>
      </c>
      <c r="R256" t="str">
        <v>nonfiction</v>
      </c>
      <c r="S256">
        <v>1487656800</v>
      </c>
      <c r="T256">
        <v>1487829600</v>
      </c>
    </row>
    <row r="257" spans="1:20" ht="31.5" x14ac:dyDescent="0.25">
      <c r="A257">
        <v>255</v>
      </c>
      <c r="B257" s="5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8">
        <f t="shared" si="15"/>
        <v>57.003535651149086</v>
      </c>
      <c r="J257" t="s">
        <v>21</v>
      </c>
      <c r="K257" t="s">
        <v>22</v>
      </c>
      <c r="L257" s="10">
        <f t="shared" si="13"/>
        <v>40590.25</v>
      </c>
      <c r="M257" s="10">
        <f t="shared" si="14"/>
        <v>40595.25</v>
      </c>
      <c r="N257" t="b">
        <v>0</v>
      </c>
      <c r="O257" t="b">
        <v>1</v>
      </c>
      <c r="P257" t="s">
        <v>23</v>
      </c>
      <c r="Q257" t="str" cm="1">
        <f t="array" ref="Q257:R257">_xlfn.TEXTSPLIT(P257,"/", 1)</f>
        <v>music</v>
      </c>
      <c r="R257" t="str">
        <v>rock</v>
      </c>
      <c r="S257">
        <v>1297836000</v>
      </c>
      <c r="T257">
        <v>1298268000</v>
      </c>
    </row>
    <row r="258" spans="1:20" ht="31.5" x14ac:dyDescent="0.25">
      <c r="A258">
        <v>256</v>
      </c>
      <c r="B258" s="5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>
        <v>15</v>
      </c>
      <c r="I258" s="8">
        <f t="shared" si="15"/>
        <v>63.93333333333333</v>
      </c>
      <c r="J258" t="s">
        <v>40</v>
      </c>
      <c r="K258" t="s">
        <v>41</v>
      </c>
      <c r="L258" s="10">
        <f t="shared" si="13"/>
        <v>42393.25</v>
      </c>
      <c r="M258" s="10">
        <f t="shared" si="14"/>
        <v>42430.25</v>
      </c>
      <c r="N258" t="b">
        <v>0</v>
      </c>
      <c r="O258" t="b">
        <v>0</v>
      </c>
      <c r="P258" t="s">
        <v>23</v>
      </c>
      <c r="Q258" t="str" cm="1">
        <f t="array" ref="Q258:R258">_xlfn.TEXTSPLIT(P258,"/", 1)</f>
        <v>music</v>
      </c>
      <c r="R258" t="str">
        <v>rock</v>
      </c>
      <c r="S258">
        <v>1453615200</v>
      </c>
      <c r="T258">
        <v>1456812000</v>
      </c>
    </row>
    <row r="259" spans="1:20" ht="31.5" x14ac:dyDescent="0.25">
      <c r="A259">
        <v>257</v>
      </c>
      <c r="B259" s="5" t="s">
        <v>566</v>
      </c>
      <c r="C259" s="3" t="s">
        <v>567</v>
      </c>
      <c r="D259">
        <v>5700</v>
      </c>
      <c r="E259">
        <v>8322</v>
      </c>
      <c r="F259" s="6">
        <f t="shared" ref="F259:F322" si="16">E259/D259*100</f>
        <v>146</v>
      </c>
      <c r="G259" t="s">
        <v>20</v>
      </c>
      <c r="H259">
        <v>92</v>
      </c>
      <c r="I259" s="8">
        <f t="shared" si="15"/>
        <v>90.456521739130437</v>
      </c>
      <c r="J259" t="s">
        <v>21</v>
      </c>
      <c r="K259" t="s">
        <v>22</v>
      </c>
      <c r="L259" s="10">
        <f t="shared" ref="L259:L322" si="17">(((S259/60)/60)/24)+DATE(1970,1,1)</f>
        <v>41338.25</v>
      </c>
      <c r="M259" s="10">
        <f t="shared" ref="M259:M322" si="18">(((T259/60)/60)/24)+DATE(1970,1,1)</f>
        <v>41352.208333333336</v>
      </c>
      <c r="N259" t="b">
        <v>0</v>
      </c>
      <c r="O259" t="b">
        <v>0</v>
      </c>
      <c r="P259" t="s">
        <v>33</v>
      </c>
      <c r="Q259" t="str" cm="1">
        <f t="array" ref="Q259:R259">_xlfn.TEXTSPLIT(P259,"/", 1)</f>
        <v>theater</v>
      </c>
      <c r="R259" t="str">
        <v>plays</v>
      </c>
      <c r="S259">
        <v>1362463200</v>
      </c>
      <c r="T259">
        <v>1363669200</v>
      </c>
    </row>
    <row r="260" spans="1:20" ht="31.5" x14ac:dyDescent="0.25">
      <c r="A260">
        <v>258</v>
      </c>
      <c r="B260" s="5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8">
        <f t="shared" ref="I260:I323" si="19">E260/H260</f>
        <v>72.172043010752688</v>
      </c>
      <c r="J260" t="s">
        <v>21</v>
      </c>
      <c r="K260" t="s">
        <v>22</v>
      </c>
      <c r="L260" s="10">
        <f t="shared" si="17"/>
        <v>42712.25</v>
      </c>
      <c r="M260" s="10">
        <f t="shared" si="18"/>
        <v>42732.25</v>
      </c>
      <c r="N260" t="b">
        <v>0</v>
      </c>
      <c r="O260" t="b">
        <v>1</v>
      </c>
      <c r="P260" t="s">
        <v>33</v>
      </c>
      <c r="Q260" t="str" cm="1">
        <f t="array" ref="Q260:R260">_xlfn.TEXTSPLIT(P260,"/", 1)</f>
        <v>theater</v>
      </c>
      <c r="R260" t="str">
        <v>plays</v>
      </c>
      <c r="S260">
        <v>1481176800</v>
      </c>
      <c r="T260">
        <v>1482904800</v>
      </c>
    </row>
    <row r="261" spans="1:20" ht="47.25" x14ac:dyDescent="0.25">
      <c r="A261">
        <v>259</v>
      </c>
      <c r="B261" s="5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8">
        <f t="shared" si="19"/>
        <v>77.934782608695656</v>
      </c>
      <c r="J261" t="s">
        <v>21</v>
      </c>
      <c r="K261" t="s">
        <v>22</v>
      </c>
      <c r="L261" s="10">
        <f t="shared" si="17"/>
        <v>41251.25</v>
      </c>
      <c r="M261" s="10">
        <f t="shared" si="18"/>
        <v>41270.25</v>
      </c>
      <c r="N261" t="b">
        <v>1</v>
      </c>
      <c r="O261" t="b">
        <v>0</v>
      </c>
      <c r="P261" t="s">
        <v>122</v>
      </c>
      <c r="Q261" t="str" cm="1">
        <f t="array" ref="Q261:R261">_xlfn.TEXTSPLIT(P261,"/", 1)</f>
        <v>photography</v>
      </c>
      <c r="R261" t="str">
        <v>photography books</v>
      </c>
      <c r="S261">
        <v>1354946400</v>
      </c>
      <c r="T261">
        <v>1356588000</v>
      </c>
    </row>
    <row r="262" spans="1:20" ht="31.5" x14ac:dyDescent="0.25">
      <c r="A262">
        <v>260</v>
      </c>
      <c r="B262" s="5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8">
        <f t="shared" si="19"/>
        <v>38.065134099616856</v>
      </c>
      <c r="J262" t="s">
        <v>21</v>
      </c>
      <c r="K262" t="s">
        <v>22</v>
      </c>
      <c r="L262" s="10">
        <f t="shared" si="17"/>
        <v>41180.208333333336</v>
      </c>
      <c r="M262" s="10">
        <f t="shared" si="18"/>
        <v>41192.208333333336</v>
      </c>
      <c r="N262" t="b">
        <v>0</v>
      </c>
      <c r="O262" t="b">
        <v>0</v>
      </c>
      <c r="P262" t="s">
        <v>23</v>
      </c>
      <c r="Q262" t="str" cm="1">
        <f t="array" ref="Q262:R262">_xlfn.TEXTSPLIT(P262,"/", 1)</f>
        <v>music</v>
      </c>
      <c r="R262" t="str">
        <v>rock</v>
      </c>
      <c r="S262">
        <v>1348808400</v>
      </c>
      <c r="T262">
        <v>1349845200</v>
      </c>
    </row>
    <row r="263" spans="1:20" ht="31.5" x14ac:dyDescent="0.25">
      <c r="A263">
        <v>261</v>
      </c>
      <c r="B263" s="5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8">
        <f t="shared" si="19"/>
        <v>57.936123348017624</v>
      </c>
      <c r="J263" t="s">
        <v>21</v>
      </c>
      <c r="K263" t="s">
        <v>22</v>
      </c>
      <c r="L263" s="10">
        <f t="shared" si="17"/>
        <v>40415.208333333336</v>
      </c>
      <c r="M263" s="10">
        <f t="shared" si="18"/>
        <v>40419.208333333336</v>
      </c>
      <c r="N263" t="b">
        <v>0</v>
      </c>
      <c r="O263" t="b">
        <v>1</v>
      </c>
      <c r="P263" t="s">
        <v>23</v>
      </c>
      <c r="Q263" t="str" cm="1">
        <f t="array" ref="Q263:R263">_xlfn.TEXTSPLIT(P263,"/", 1)</f>
        <v>music</v>
      </c>
      <c r="R263" t="str">
        <v>rock</v>
      </c>
      <c r="S263">
        <v>1282712400</v>
      </c>
      <c r="T263">
        <v>1283058000</v>
      </c>
    </row>
    <row r="264" spans="1:20" ht="31.5" x14ac:dyDescent="0.25">
      <c r="A264">
        <v>262</v>
      </c>
      <c r="B264" s="5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8">
        <f t="shared" si="19"/>
        <v>49.794392523364486</v>
      </c>
      <c r="J264" t="s">
        <v>21</v>
      </c>
      <c r="K264" t="s">
        <v>22</v>
      </c>
      <c r="L264" s="10">
        <f t="shared" si="17"/>
        <v>40638.208333333336</v>
      </c>
      <c r="M264" s="10">
        <f t="shared" si="18"/>
        <v>40664.208333333336</v>
      </c>
      <c r="N264" t="b">
        <v>0</v>
      </c>
      <c r="O264" t="b">
        <v>1</v>
      </c>
      <c r="P264" t="s">
        <v>60</v>
      </c>
      <c r="Q264" t="str" cm="1">
        <f t="array" ref="Q264:R264">_xlfn.TEXTSPLIT(P264,"/", 1)</f>
        <v>music</v>
      </c>
      <c r="R264" t="str">
        <v>indie rock</v>
      </c>
      <c r="S264">
        <v>1301979600</v>
      </c>
      <c r="T264">
        <v>1304226000</v>
      </c>
    </row>
    <row r="265" spans="1:20" ht="31.5" x14ac:dyDescent="0.25">
      <c r="A265">
        <v>263</v>
      </c>
      <c r="B265" s="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8">
        <f t="shared" si="19"/>
        <v>54.050251256281406</v>
      </c>
      <c r="J265" t="s">
        <v>21</v>
      </c>
      <c r="K265" t="s">
        <v>22</v>
      </c>
      <c r="L265" s="10">
        <f t="shared" si="17"/>
        <v>40187.25</v>
      </c>
      <c r="M265" s="10">
        <f t="shared" si="18"/>
        <v>40187.25</v>
      </c>
      <c r="N265" t="b">
        <v>0</v>
      </c>
      <c r="O265" t="b">
        <v>0</v>
      </c>
      <c r="P265" t="s">
        <v>122</v>
      </c>
      <c r="Q265" t="str" cm="1">
        <f t="array" ref="Q265:R265">_xlfn.TEXTSPLIT(P265,"/", 1)</f>
        <v>photography</v>
      </c>
      <c r="R265" t="str">
        <v>photography books</v>
      </c>
      <c r="S265">
        <v>1263016800</v>
      </c>
      <c r="T265">
        <v>1263016800</v>
      </c>
    </row>
    <row r="266" spans="1:20" x14ac:dyDescent="0.25">
      <c r="A266">
        <v>264</v>
      </c>
      <c r="B266" s="5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8">
        <f t="shared" si="19"/>
        <v>30.002721335268504</v>
      </c>
      <c r="J266" t="s">
        <v>21</v>
      </c>
      <c r="K266" t="s">
        <v>22</v>
      </c>
      <c r="L266" s="10">
        <f t="shared" si="17"/>
        <v>41317.25</v>
      </c>
      <c r="M266" s="10">
        <f t="shared" si="18"/>
        <v>41333.25</v>
      </c>
      <c r="N266" t="b">
        <v>0</v>
      </c>
      <c r="O266" t="b">
        <v>0</v>
      </c>
      <c r="P266" t="s">
        <v>33</v>
      </c>
      <c r="Q266" t="str" cm="1">
        <f t="array" ref="Q266:R266">_xlfn.TEXTSPLIT(P266,"/", 1)</f>
        <v>theater</v>
      </c>
      <c r="R266" t="str">
        <v>plays</v>
      </c>
      <c r="S266">
        <v>1360648800</v>
      </c>
      <c r="T266">
        <v>1362031200</v>
      </c>
    </row>
    <row r="267" spans="1:20" ht="31.5" x14ac:dyDescent="0.25">
      <c r="A267">
        <v>265</v>
      </c>
      <c r="B267" s="5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8">
        <f t="shared" si="19"/>
        <v>70.127906976744185</v>
      </c>
      <c r="J267" t="s">
        <v>21</v>
      </c>
      <c r="K267" t="s">
        <v>22</v>
      </c>
      <c r="L267" s="10">
        <f t="shared" si="17"/>
        <v>42372.25</v>
      </c>
      <c r="M267" s="10">
        <f t="shared" si="18"/>
        <v>42416.25</v>
      </c>
      <c r="N267" t="b">
        <v>0</v>
      </c>
      <c r="O267" t="b">
        <v>0</v>
      </c>
      <c r="P267" t="s">
        <v>33</v>
      </c>
      <c r="Q267" t="str" cm="1">
        <f t="array" ref="Q267:R267">_xlfn.TEXTSPLIT(P267,"/", 1)</f>
        <v>theater</v>
      </c>
      <c r="R267" t="str">
        <v>plays</v>
      </c>
      <c r="S267">
        <v>1451800800</v>
      </c>
      <c r="T267">
        <v>1455602400</v>
      </c>
    </row>
    <row r="268" spans="1:20" ht="31.5" x14ac:dyDescent="0.25">
      <c r="A268">
        <v>266</v>
      </c>
      <c r="B268" s="5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8">
        <f t="shared" si="19"/>
        <v>26.996228786926462</v>
      </c>
      <c r="J268" t="s">
        <v>107</v>
      </c>
      <c r="K268" t="s">
        <v>108</v>
      </c>
      <c r="L268" s="10">
        <f t="shared" si="17"/>
        <v>41950.25</v>
      </c>
      <c r="M268" s="10">
        <f t="shared" si="18"/>
        <v>41983.25</v>
      </c>
      <c r="N268" t="b">
        <v>0</v>
      </c>
      <c r="O268" t="b">
        <v>1</v>
      </c>
      <c r="P268" t="s">
        <v>159</v>
      </c>
      <c r="Q268" t="str" cm="1">
        <f t="array" ref="Q268:R268">_xlfn.TEXTSPLIT(P268,"/", 1)</f>
        <v>music</v>
      </c>
      <c r="R268" t="str">
        <v>jazz</v>
      </c>
      <c r="S268">
        <v>1415340000</v>
      </c>
      <c r="T268">
        <v>1418191200</v>
      </c>
    </row>
    <row r="269" spans="1:20" ht="31.5" x14ac:dyDescent="0.25">
      <c r="A269">
        <v>267</v>
      </c>
      <c r="B269" s="5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8">
        <f t="shared" si="19"/>
        <v>51.990606936416185</v>
      </c>
      <c r="J269" t="s">
        <v>26</v>
      </c>
      <c r="K269" t="s">
        <v>27</v>
      </c>
      <c r="L269" s="10">
        <f t="shared" si="17"/>
        <v>41206.208333333336</v>
      </c>
      <c r="M269" s="10">
        <f t="shared" si="18"/>
        <v>41222.25</v>
      </c>
      <c r="N269" t="b">
        <v>0</v>
      </c>
      <c r="O269" t="b">
        <v>0</v>
      </c>
      <c r="P269" t="s">
        <v>33</v>
      </c>
      <c r="Q269" t="str" cm="1">
        <f t="array" ref="Q269:R269">_xlfn.TEXTSPLIT(P269,"/", 1)</f>
        <v>theater</v>
      </c>
      <c r="R269" t="str">
        <v>plays</v>
      </c>
      <c r="S269">
        <v>1351054800</v>
      </c>
      <c r="T269">
        <v>1352440800</v>
      </c>
    </row>
    <row r="270" spans="1:20" ht="31.5" x14ac:dyDescent="0.25">
      <c r="A270">
        <v>268</v>
      </c>
      <c r="B270" s="5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8">
        <f t="shared" si="19"/>
        <v>56.416666666666664</v>
      </c>
      <c r="J270" t="s">
        <v>21</v>
      </c>
      <c r="K270" t="s">
        <v>22</v>
      </c>
      <c r="L270" s="10">
        <f t="shared" si="17"/>
        <v>41186.208333333336</v>
      </c>
      <c r="M270" s="10">
        <f t="shared" si="18"/>
        <v>41232.25</v>
      </c>
      <c r="N270" t="b">
        <v>0</v>
      </c>
      <c r="O270" t="b">
        <v>0</v>
      </c>
      <c r="P270" t="s">
        <v>42</v>
      </c>
      <c r="Q270" t="str" cm="1">
        <f t="array" ref="Q270:R270">_xlfn.TEXTSPLIT(P270,"/", 1)</f>
        <v>film &amp; video</v>
      </c>
      <c r="R270" t="str">
        <v>documentary</v>
      </c>
      <c r="S270">
        <v>1349326800</v>
      </c>
      <c r="T270">
        <v>1353304800</v>
      </c>
    </row>
    <row r="271" spans="1:20" ht="31.5" x14ac:dyDescent="0.25">
      <c r="A271">
        <v>269</v>
      </c>
      <c r="B271" s="5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8">
        <f t="shared" si="19"/>
        <v>101.63218390804597</v>
      </c>
      <c r="J271" t="s">
        <v>21</v>
      </c>
      <c r="K271" t="s">
        <v>22</v>
      </c>
      <c r="L271" s="10">
        <f t="shared" si="17"/>
        <v>43496.25</v>
      </c>
      <c r="M271" s="10">
        <f t="shared" si="18"/>
        <v>43517.25</v>
      </c>
      <c r="N271" t="b">
        <v>0</v>
      </c>
      <c r="O271" t="b">
        <v>0</v>
      </c>
      <c r="P271" t="s">
        <v>269</v>
      </c>
      <c r="Q271" t="str" cm="1">
        <f t="array" ref="Q271:R271">_xlfn.TEXTSPLIT(P271,"/", 1)</f>
        <v>film &amp; video</v>
      </c>
      <c r="R271" t="str">
        <v>television</v>
      </c>
      <c r="S271">
        <v>1548914400</v>
      </c>
      <c r="T271">
        <v>1550728800</v>
      </c>
    </row>
    <row r="272" spans="1:20" ht="31.5" x14ac:dyDescent="0.25">
      <c r="A272">
        <v>270</v>
      </c>
      <c r="B272" s="5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8">
        <f t="shared" si="19"/>
        <v>25.005291005291006</v>
      </c>
      <c r="J272" t="s">
        <v>21</v>
      </c>
      <c r="K272" t="s">
        <v>22</v>
      </c>
      <c r="L272" s="10">
        <f t="shared" si="17"/>
        <v>40514.25</v>
      </c>
      <c r="M272" s="10">
        <f t="shared" si="18"/>
        <v>40516.25</v>
      </c>
      <c r="N272" t="b">
        <v>0</v>
      </c>
      <c r="O272" t="b">
        <v>0</v>
      </c>
      <c r="P272" t="s">
        <v>89</v>
      </c>
      <c r="Q272" t="str" cm="1">
        <f t="array" ref="Q272:R272">_xlfn.TEXTSPLIT(P272,"/", 1)</f>
        <v>games</v>
      </c>
      <c r="R272" t="str">
        <v>video games</v>
      </c>
      <c r="S272">
        <v>1291269600</v>
      </c>
      <c r="T272">
        <v>1291442400</v>
      </c>
    </row>
    <row r="273" spans="1:20" ht="31.5" x14ac:dyDescent="0.25">
      <c r="A273">
        <v>271</v>
      </c>
      <c r="B273" s="5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8">
        <f t="shared" si="19"/>
        <v>32.016393442622949</v>
      </c>
      <c r="J273" t="s">
        <v>21</v>
      </c>
      <c r="K273" t="s">
        <v>22</v>
      </c>
      <c r="L273" s="10">
        <f t="shared" si="17"/>
        <v>42345.25</v>
      </c>
      <c r="M273" s="10">
        <f t="shared" si="18"/>
        <v>42376.25</v>
      </c>
      <c r="N273" t="b">
        <v>0</v>
      </c>
      <c r="O273" t="b">
        <v>0</v>
      </c>
      <c r="P273" t="s">
        <v>122</v>
      </c>
      <c r="Q273" t="str" cm="1">
        <f t="array" ref="Q273:R273">_xlfn.TEXTSPLIT(P273,"/", 1)</f>
        <v>photography</v>
      </c>
      <c r="R273" t="str">
        <v>photography books</v>
      </c>
      <c r="S273">
        <v>1449468000</v>
      </c>
      <c r="T273">
        <v>1452146400</v>
      </c>
    </row>
    <row r="274" spans="1:20" ht="31.5" x14ac:dyDescent="0.25">
      <c r="A274">
        <v>272</v>
      </c>
      <c r="B274" s="5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8">
        <f t="shared" si="19"/>
        <v>82.021647307286173</v>
      </c>
      <c r="J274" t="s">
        <v>21</v>
      </c>
      <c r="K274" t="s">
        <v>22</v>
      </c>
      <c r="L274" s="10">
        <f t="shared" si="17"/>
        <v>43656.208333333328</v>
      </c>
      <c r="M274" s="10">
        <f t="shared" si="18"/>
        <v>43681.208333333328</v>
      </c>
      <c r="N274" t="b">
        <v>0</v>
      </c>
      <c r="O274" t="b">
        <v>1</v>
      </c>
      <c r="P274" t="s">
        <v>33</v>
      </c>
      <c r="Q274" t="str" cm="1">
        <f t="array" ref="Q274:R274">_xlfn.TEXTSPLIT(P274,"/", 1)</f>
        <v>theater</v>
      </c>
      <c r="R274" t="str">
        <v>plays</v>
      </c>
      <c r="S274">
        <v>1562734800</v>
      </c>
      <c r="T274">
        <v>1564894800</v>
      </c>
    </row>
    <row r="275" spans="1:20" ht="31.5" x14ac:dyDescent="0.25">
      <c r="A275">
        <v>273</v>
      </c>
      <c r="B275" s="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8">
        <f t="shared" si="19"/>
        <v>37.957446808510639</v>
      </c>
      <c r="J275" t="s">
        <v>15</v>
      </c>
      <c r="K275" t="s">
        <v>16</v>
      </c>
      <c r="L275" s="10">
        <f t="shared" si="17"/>
        <v>42995.208333333328</v>
      </c>
      <c r="M275" s="10">
        <f t="shared" si="18"/>
        <v>42998.208333333328</v>
      </c>
      <c r="N275" t="b">
        <v>0</v>
      </c>
      <c r="O275" t="b">
        <v>0</v>
      </c>
      <c r="P275" t="s">
        <v>33</v>
      </c>
      <c r="Q275" t="str" cm="1">
        <f t="array" ref="Q275:R275">_xlfn.TEXTSPLIT(P275,"/", 1)</f>
        <v>theater</v>
      </c>
      <c r="R275" t="str">
        <v>plays</v>
      </c>
      <c r="S275">
        <v>1505624400</v>
      </c>
      <c r="T275">
        <v>1505883600</v>
      </c>
    </row>
    <row r="276" spans="1:20" ht="31.5" x14ac:dyDescent="0.25">
      <c r="A276">
        <v>274</v>
      </c>
      <c r="B276" s="5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8">
        <f t="shared" si="19"/>
        <v>51.533333333333331</v>
      </c>
      <c r="J276" t="s">
        <v>21</v>
      </c>
      <c r="K276" t="s">
        <v>22</v>
      </c>
      <c r="L276" s="10">
        <f t="shared" si="17"/>
        <v>43045.25</v>
      </c>
      <c r="M276" s="10">
        <f t="shared" si="18"/>
        <v>43050.25</v>
      </c>
      <c r="N276" t="b">
        <v>0</v>
      </c>
      <c r="O276" t="b">
        <v>0</v>
      </c>
      <c r="P276" t="s">
        <v>33</v>
      </c>
      <c r="Q276" t="str" cm="1">
        <f t="array" ref="Q276:R276">_xlfn.TEXTSPLIT(P276,"/", 1)</f>
        <v>theater</v>
      </c>
      <c r="R276" t="str">
        <v>plays</v>
      </c>
      <c r="S276">
        <v>1509948000</v>
      </c>
      <c r="T276">
        <v>1510380000</v>
      </c>
    </row>
    <row r="277" spans="1:20" ht="31.5" x14ac:dyDescent="0.25">
      <c r="A277">
        <v>275</v>
      </c>
      <c r="B277" s="5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8">
        <f t="shared" si="19"/>
        <v>81.198275862068968</v>
      </c>
      <c r="J277" t="s">
        <v>21</v>
      </c>
      <c r="K277" t="s">
        <v>22</v>
      </c>
      <c r="L277" s="10">
        <f t="shared" si="17"/>
        <v>43561.208333333328</v>
      </c>
      <c r="M277" s="10">
        <f t="shared" si="18"/>
        <v>43569.208333333328</v>
      </c>
      <c r="N277" t="b">
        <v>0</v>
      </c>
      <c r="O277" t="b">
        <v>0</v>
      </c>
      <c r="P277" t="s">
        <v>206</v>
      </c>
      <c r="Q277" t="str" cm="1">
        <f t="array" ref="Q277:R277">_xlfn.TEXTSPLIT(P277,"/", 1)</f>
        <v>publishing</v>
      </c>
      <c r="R277" t="str">
        <v>translations</v>
      </c>
      <c r="S277">
        <v>1554526800</v>
      </c>
      <c r="T277">
        <v>1555218000</v>
      </c>
    </row>
    <row r="278" spans="1:20" ht="31.5" x14ac:dyDescent="0.25">
      <c r="A278">
        <v>276</v>
      </c>
      <c r="B278" s="5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8">
        <f t="shared" si="19"/>
        <v>40.030075187969928</v>
      </c>
      <c r="J278" t="s">
        <v>21</v>
      </c>
      <c r="K278" t="s">
        <v>22</v>
      </c>
      <c r="L278" s="10">
        <f t="shared" si="17"/>
        <v>41018.208333333336</v>
      </c>
      <c r="M278" s="10">
        <f t="shared" si="18"/>
        <v>41023.208333333336</v>
      </c>
      <c r="N278" t="b">
        <v>0</v>
      </c>
      <c r="O278" t="b">
        <v>1</v>
      </c>
      <c r="P278" t="s">
        <v>89</v>
      </c>
      <c r="Q278" t="str" cm="1">
        <f t="array" ref="Q278:R278">_xlfn.TEXTSPLIT(P278,"/", 1)</f>
        <v>games</v>
      </c>
      <c r="R278" t="str">
        <v>video games</v>
      </c>
      <c r="S278">
        <v>1334811600</v>
      </c>
      <c r="T278">
        <v>1335243600</v>
      </c>
    </row>
    <row r="279" spans="1:20" ht="31.5" x14ac:dyDescent="0.25">
      <c r="A279">
        <v>277</v>
      </c>
      <c r="B279" s="5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8">
        <f t="shared" si="19"/>
        <v>89.939759036144579</v>
      </c>
      <c r="J279" t="s">
        <v>21</v>
      </c>
      <c r="K279" t="s">
        <v>22</v>
      </c>
      <c r="L279" s="10">
        <f t="shared" si="17"/>
        <v>40378.208333333336</v>
      </c>
      <c r="M279" s="10">
        <f t="shared" si="18"/>
        <v>40380.208333333336</v>
      </c>
      <c r="N279" t="b">
        <v>0</v>
      </c>
      <c r="O279" t="b">
        <v>0</v>
      </c>
      <c r="P279" t="s">
        <v>33</v>
      </c>
      <c r="Q279" t="str" cm="1">
        <f t="array" ref="Q279:R279">_xlfn.TEXTSPLIT(P279,"/", 1)</f>
        <v>theater</v>
      </c>
      <c r="R279" t="str">
        <v>plays</v>
      </c>
      <c r="S279">
        <v>1279515600</v>
      </c>
      <c r="T279">
        <v>1279688400</v>
      </c>
    </row>
    <row r="280" spans="1:20" ht="31.5" x14ac:dyDescent="0.25">
      <c r="A280">
        <v>278</v>
      </c>
      <c r="B280" s="5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8">
        <f t="shared" si="19"/>
        <v>96.692307692307693</v>
      </c>
      <c r="J280" t="s">
        <v>21</v>
      </c>
      <c r="K280" t="s">
        <v>22</v>
      </c>
      <c r="L280" s="10">
        <f t="shared" si="17"/>
        <v>41239.25</v>
      </c>
      <c r="M280" s="10">
        <f t="shared" si="18"/>
        <v>41264.25</v>
      </c>
      <c r="N280" t="b">
        <v>0</v>
      </c>
      <c r="O280" t="b">
        <v>0</v>
      </c>
      <c r="P280" t="s">
        <v>28</v>
      </c>
      <c r="Q280" t="str" cm="1">
        <f t="array" ref="Q280:R280">_xlfn.TEXTSPLIT(P280,"/", 1)</f>
        <v>technology</v>
      </c>
      <c r="R280" t="str">
        <v>web</v>
      </c>
      <c r="S280">
        <v>1353909600</v>
      </c>
      <c r="T280">
        <v>1356069600</v>
      </c>
    </row>
    <row r="281" spans="1:20" ht="31.5" x14ac:dyDescent="0.25">
      <c r="A281">
        <v>279</v>
      </c>
      <c r="B281" s="5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8">
        <f t="shared" si="19"/>
        <v>25.010989010989011</v>
      </c>
      <c r="J281" t="s">
        <v>21</v>
      </c>
      <c r="K281" t="s">
        <v>22</v>
      </c>
      <c r="L281" s="10">
        <f t="shared" si="17"/>
        <v>43346.208333333328</v>
      </c>
      <c r="M281" s="10">
        <f t="shared" si="18"/>
        <v>43349.208333333328</v>
      </c>
      <c r="N281" t="b">
        <v>0</v>
      </c>
      <c r="O281" t="b">
        <v>0</v>
      </c>
      <c r="P281" t="s">
        <v>33</v>
      </c>
      <c r="Q281" t="str" cm="1">
        <f t="array" ref="Q281:R281">_xlfn.TEXTSPLIT(P281,"/", 1)</f>
        <v>theater</v>
      </c>
      <c r="R281" t="str">
        <v>plays</v>
      </c>
      <c r="S281">
        <v>1535950800</v>
      </c>
      <c r="T281">
        <v>1536210000</v>
      </c>
    </row>
    <row r="282" spans="1:20" ht="31.5" x14ac:dyDescent="0.25">
      <c r="A282">
        <v>280</v>
      </c>
      <c r="B282" s="5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8">
        <f t="shared" si="19"/>
        <v>36.987277353689571</v>
      </c>
      <c r="J282" t="s">
        <v>21</v>
      </c>
      <c r="K282" t="s">
        <v>22</v>
      </c>
      <c r="L282" s="10">
        <f t="shared" si="17"/>
        <v>43060.25</v>
      </c>
      <c r="M282" s="10">
        <f t="shared" si="18"/>
        <v>43066.25</v>
      </c>
      <c r="N282" t="b">
        <v>0</v>
      </c>
      <c r="O282" t="b">
        <v>0</v>
      </c>
      <c r="P282" t="s">
        <v>71</v>
      </c>
      <c r="Q282" t="str" cm="1">
        <f t="array" ref="Q282:R282">_xlfn.TEXTSPLIT(P282,"/", 1)</f>
        <v>film &amp; video</v>
      </c>
      <c r="R282" t="str">
        <v>animation</v>
      </c>
      <c r="S282">
        <v>1511244000</v>
      </c>
      <c r="T282">
        <v>1511762400</v>
      </c>
    </row>
    <row r="283" spans="1:20" ht="31.5" x14ac:dyDescent="0.25">
      <c r="A283">
        <v>281</v>
      </c>
      <c r="B283" s="5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8">
        <f t="shared" si="19"/>
        <v>73.012609117361791</v>
      </c>
      <c r="J283" t="s">
        <v>21</v>
      </c>
      <c r="K283" t="s">
        <v>22</v>
      </c>
      <c r="L283" s="10">
        <f t="shared" si="17"/>
        <v>40979.25</v>
      </c>
      <c r="M283" s="10">
        <f t="shared" si="18"/>
        <v>41000.208333333336</v>
      </c>
      <c r="N283" t="b">
        <v>0</v>
      </c>
      <c r="O283" t="b">
        <v>1</v>
      </c>
      <c r="P283" t="s">
        <v>33</v>
      </c>
      <c r="Q283" t="str" cm="1">
        <f t="array" ref="Q283:R283">_xlfn.TEXTSPLIT(P283,"/", 1)</f>
        <v>theater</v>
      </c>
      <c r="R283" t="str">
        <v>plays</v>
      </c>
      <c r="S283">
        <v>1331445600</v>
      </c>
      <c r="T283">
        <v>1333256400</v>
      </c>
    </row>
    <row r="284" spans="1:20" ht="31.5" x14ac:dyDescent="0.25">
      <c r="A284">
        <v>282</v>
      </c>
      <c r="B284" s="5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8">
        <f t="shared" si="19"/>
        <v>68.240601503759393</v>
      </c>
      <c r="J284" t="s">
        <v>21</v>
      </c>
      <c r="K284" t="s">
        <v>22</v>
      </c>
      <c r="L284" s="10">
        <f t="shared" si="17"/>
        <v>42701.25</v>
      </c>
      <c r="M284" s="10">
        <f t="shared" si="18"/>
        <v>42707.25</v>
      </c>
      <c r="N284" t="b">
        <v>0</v>
      </c>
      <c r="O284" t="b">
        <v>1</v>
      </c>
      <c r="P284" t="s">
        <v>269</v>
      </c>
      <c r="Q284" t="str" cm="1">
        <f t="array" ref="Q284:R284">_xlfn.TEXTSPLIT(P284,"/", 1)</f>
        <v>film &amp; video</v>
      </c>
      <c r="R284" t="str">
        <v>television</v>
      </c>
      <c r="S284">
        <v>1480226400</v>
      </c>
      <c r="T284">
        <v>1480744800</v>
      </c>
    </row>
    <row r="285" spans="1:20" ht="31.5" x14ac:dyDescent="0.25">
      <c r="A285">
        <v>283</v>
      </c>
      <c r="B285" s="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8">
        <f t="shared" si="19"/>
        <v>52.310344827586206</v>
      </c>
      <c r="J285" t="s">
        <v>36</v>
      </c>
      <c r="K285" t="s">
        <v>37</v>
      </c>
      <c r="L285" s="10">
        <f t="shared" si="17"/>
        <v>42520.208333333328</v>
      </c>
      <c r="M285" s="10">
        <f t="shared" si="18"/>
        <v>42525.208333333328</v>
      </c>
      <c r="N285" t="b">
        <v>0</v>
      </c>
      <c r="O285" t="b">
        <v>0</v>
      </c>
      <c r="P285" t="s">
        <v>23</v>
      </c>
      <c r="Q285" t="str" cm="1">
        <f t="array" ref="Q285:R285">_xlfn.TEXTSPLIT(P285,"/", 1)</f>
        <v>music</v>
      </c>
      <c r="R285" t="str">
        <v>rock</v>
      </c>
      <c r="S285">
        <v>1464584400</v>
      </c>
      <c r="T285">
        <v>1465016400</v>
      </c>
    </row>
    <row r="286" spans="1:20" ht="31.5" x14ac:dyDescent="0.25">
      <c r="A286">
        <v>284</v>
      </c>
      <c r="B286" s="5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8">
        <f t="shared" si="19"/>
        <v>61.765151515151516</v>
      </c>
      <c r="J286" t="s">
        <v>21</v>
      </c>
      <c r="K286" t="s">
        <v>22</v>
      </c>
      <c r="L286" s="10">
        <f t="shared" si="17"/>
        <v>41030.208333333336</v>
      </c>
      <c r="M286" s="10">
        <f t="shared" si="18"/>
        <v>41035.208333333336</v>
      </c>
      <c r="N286" t="b">
        <v>0</v>
      </c>
      <c r="O286" t="b">
        <v>0</v>
      </c>
      <c r="P286" t="s">
        <v>28</v>
      </c>
      <c r="Q286" t="str" cm="1">
        <f t="array" ref="Q286:R286">_xlfn.TEXTSPLIT(P286,"/", 1)</f>
        <v>technology</v>
      </c>
      <c r="R286" t="str">
        <v>web</v>
      </c>
      <c r="S286">
        <v>1335848400</v>
      </c>
      <c r="T286">
        <v>1336280400</v>
      </c>
    </row>
    <row r="287" spans="1:20" ht="31.5" x14ac:dyDescent="0.25">
      <c r="A287">
        <v>285</v>
      </c>
      <c r="B287" s="5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8">
        <f t="shared" si="19"/>
        <v>25.027559055118111</v>
      </c>
      <c r="J287" t="s">
        <v>21</v>
      </c>
      <c r="K287" t="s">
        <v>22</v>
      </c>
      <c r="L287" s="10">
        <f t="shared" si="17"/>
        <v>42623.208333333328</v>
      </c>
      <c r="M287" s="10">
        <f t="shared" si="18"/>
        <v>42661.208333333328</v>
      </c>
      <c r="N287" t="b">
        <v>0</v>
      </c>
      <c r="O287" t="b">
        <v>0</v>
      </c>
      <c r="P287" t="s">
        <v>33</v>
      </c>
      <c r="Q287" t="str" cm="1">
        <f t="array" ref="Q287:R287">_xlfn.TEXTSPLIT(P287,"/", 1)</f>
        <v>theater</v>
      </c>
      <c r="R287" t="str">
        <v>plays</v>
      </c>
      <c r="S287">
        <v>1473483600</v>
      </c>
      <c r="T287">
        <v>1476766800</v>
      </c>
    </row>
    <row r="288" spans="1:20" ht="31.5" x14ac:dyDescent="0.25">
      <c r="A288">
        <v>286</v>
      </c>
      <c r="B288" s="5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8">
        <f t="shared" si="19"/>
        <v>106.28804347826087</v>
      </c>
      <c r="J288" t="s">
        <v>21</v>
      </c>
      <c r="K288" t="s">
        <v>22</v>
      </c>
      <c r="L288" s="10">
        <f t="shared" si="17"/>
        <v>42697.25</v>
      </c>
      <c r="M288" s="10">
        <f t="shared" si="18"/>
        <v>42704.25</v>
      </c>
      <c r="N288" t="b">
        <v>0</v>
      </c>
      <c r="O288" t="b">
        <v>0</v>
      </c>
      <c r="P288" t="s">
        <v>33</v>
      </c>
      <c r="Q288" t="str" cm="1">
        <f t="array" ref="Q288:R288">_xlfn.TEXTSPLIT(P288,"/", 1)</f>
        <v>theater</v>
      </c>
      <c r="R288" t="str">
        <v>plays</v>
      </c>
      <c r="S288">
        <v>1479880800</v>
      </c>
      <c r="T288">
        <v>1480485600</v>
      </c>
    </row>
    <row r="289" spans="1:20" ht="31.5" x14ac:dyDescent="0.25">
      <c r="A289">
        <v>287</v>
      </c>
      <c r="B289" s="5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8">
        <f t="shared" si="19"/>
        <v>75.07386363636364</v>
      </c>
      <c r="J289" t="s">
        <v>21</v>
      </c>
      <c r="K289" t="s">
        <v>22</v>
      </c>
      <c r="L289" s="10">
        <f t="shared" si="17"/>
        <v>42122.208333333328</v>
      </c>
      <c r="M289" s="10">
        <f t="shared" si="18"/>
        <v>42122.208333333328</v>
      </c>
      <c r="N289" t="b">
        <v>0</v>
      </c>
      <c r="O289" t="b">
        <v>0</v>
      </c>
      <c r="P289" t="s">
        <v>50</v>
      </c>
      <c r="Q289" t="str" cm="1">
        <f t="array" ref="Q289:R289">_xlfn.TEXTSPLIT(P289,"/", 1)</f>
        <v>music</v>
      </c>
      <c r="R289" t="str">
        <v>electric music</v>
      </c>
      <c r="S289">
        <v>1430197200</v>
      </c>
      <c r="T289">
        <v>1430197200</v>
      </c>
    </row>
    <row r="290" spans="1:20" x14ac:dyDescent="0.25">
      <c r="A290">
        <v>288</v>
      </c>
      <c r="B290" s="5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8">
        <f t="shared" si="19"/>
        <v>39.970802919708028</v>
      </c>
      <c r="J290" t="s">
        <v>36</v>
      </c>
      <c r="K290" t="s">
        <v>37</v>
      </c>
      <c r="L290" s="10">
        <f t="shared" si="17"/>
        <v>40982.208333333336</v>
      </c>
      <c r="M290" s="10">
        <f t="shared" si="18"/>
        <v>40983.208333333336</v>
      </c>
      <c r="N290" t="b">
        <v>0</v>
      </c>
      <c r="O290" t="b">
        <v>1</v>
      </c>
      <c r="P290" t="s">
        <v>148</v>
      </c>
      <c r="Q290" t="str" cm="1">
        <f t="array" ref="Q290:R290">_xlfn.TEXTSPLIT(P290,"/", 1)</f>
        <v>music</v>
      </c>
      <c r="R290" t="str">
        <v>metal</v>
      </c>
      <c r="S290">
        <v>1331701200</v>
      </c>
      <c r="T290">
        <v>1331787600</v>
      </c>
    </row>
    <row r="291" spans="1:20" ht="31.5" x14ac:dyDescent="0.25">
      <c r="A291">
        <v>289</v>
      </c>
      <c r="B291" s="5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8">
        <f t="shared" si="19"/>
        <v>39.982195845697326</v>
      </c>
      <c r="J291" t="s">
        <v>15</v>
      </c>
      <c r="K291" t="s">
        <v>16</v>
      </c>
      <c r="L291" s="10">
        <f t="shared" si="17"/>
        <v>42219.208333333328</v>
      </c>
      <c r="M291" s="10">
        <f t="shared" si="18"/>
        <v>42222.208333333328</v>
      </c>
      <c r="N291" t="b">
        <v>0</v>
      </c>
      <c r="O291" t="b">
        <v>0</v>
      </c>
      <c r="P291" t="s">
        <v>33</v>
      </c>
      <c r="Q291" t="str" cm="1">
        <f t="array" ref="Q291:R291">_xlfn.TEXTSPLIT(P291,"/", 1)</f>
        <v>theater</v>
      </c>
      <c r="R291" t="str">
        <v>plays</v>
      </c>
      <c r="S291">
        <v>1438578000</v>
      </c>
      <c r="T291">
        <v>1438837200</v>
      </c>
    </row>
    <row r="292" spans="1:20" ht="31.5" x14ac:dyDescent="0.25">
      <c r="A292">
        <v>290</v>
      </c>
      <c r="B292" s="5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8">
        <f t="shared" si="19"/>
        <v>101.01541850220265</v>
      </c>
      <c r="J292" t="s">
        <v>21</v>
      </c>
      <c r="K292" t="s">
        <v>22</v>
      </c>
      <c r="L292" s="10">
        <f t="shared" si="17"/>
        <v>41404.208333333336</v>
      </c>
      <c r="M292" s="10">
        <f t="shared" si="18"/>
        <v>41436.208333333336</v>
      </c>
      <c r="N292" t="b">
        <v>0</v>
      </c>
      <c r="O292" t="b">
        <v>1</v>
      </c>
      <c r="P292" t="s">
        <v>42</v>
      </c>
      <c r="Q292" t="str" cm="1">
        <f t="array" ref="Q292:R292">_xlfn.TEXTSPLIT(P292,"/", 1)</f>
        <v>film &amp; video</v>
      </c>
      <c r="R292" t="str">
        <v>documentary</v>
      </c>
      <c r="S292">
        <v>1368162000</v>
      </c>
      <c r="T292">
        <v>1370926800</v>
      </c>
    </row>
    <row r="293" spans="1:20" ht="31.5" x14ac:dyDescent="0.25">
      <c r="A293">
        <v>291</v>
      </c>
      <c r="B293" s="5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8">
        <f t="shared" si="19"/>
        <v>76.813084112149539</v>
      </c>
      <c r="J293" t="s">
        <v>21</v>
      </c>
      <c r="K293" t="s">
        <v>22</v>
      </c>
      <c r="L293" s="10">
        <f t="shared" si="17"/>
        <v>40831.208333333336</v>
      </c>
      <c r="M293" s="10">
        <f t="shared" si="18"/>
        <v>40835.208333333336</v>
      </c>
      <c r="N293" t="b">
        <v>1</v>
      </c>
      <c r="O293" t="b">
        <v>0</v>
      </c>
      <c r="P293" t="s">
        <v>28</v>
      </c>
      <c r="Q293" t="str" cm="1">
        <f t="array" ref="Q293:R293">_xlfn.TEXTSPLIT(P293,"/", 1)</f>
        <v>technology</v>
      </c>
      <c r="R293" t="str">
        <v>web</v>
      </c>
      <c r="S293">
        <v>1318654800</v>
      </c>
      <c r="T293">
        <v>1319000400</v>
      </c>
    </row>
    <row r="294" spans="1:20" ht="31.5" x14ac:dyDescent="0.25">
      <c r="A294">
        <v>292</v>
      </c>
      <c r="B294" s="5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8">
        <f t="shared" si="19"/>
        <v>71.7</v>
      </c>
      <c r="J294" t="s">
        <v>21</v>
      </c>
      <c r="K294" t="s">
        <v>22</v>
      </c>
      <c r="L294" s="10">
        <f t="shared" si="17"/>
        <v>40984.208333333336</v>
      </c>
      <c r="M294" s="10">
        <f t="shared" si="18"/>
        <v>41002.208333333336</v>
      </c>
      <c r="N294" t="b">
        <v>0</v>
      </c>
      <c r="O294" t="b">
        <v>0</v>
      </c>
      <c r="P294" t="s">
        <v>17</v>
      </c>
      <c r="Q294" t="str" cm="1">
        <f t="array" ref="Q294:R294">_xlfn.TEXTSPLIT(P294,"/", 1)</f>
        <v>food</v>
      </c>
      <c r="R294" t="str">
        <v>food trucks</v>
      </c>
      <c r="S294">
        <v>1331874000</v>
      </c>
      <c r="T294">
        <v>1333429200</v>
      </c>
    </row>
    <row r="295" spans="1:20" ht="31.5" x14ac:dyDescent="0.25">
      <c r="A295">
        <v>293</v>
      </c>
      <c r="B295" s="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8">
        <f t="shared" si="19"/>
        <v>33.28125</v>
      </c>
      <c r="J295" t="s">
        <v>107</v>
      </c>
      <c r="K295" t="s">
        <v>108</v>
      </c>
      <c r="L295" s="10">
        <f t="shared" si="17"/>
        <v>40456.208333333336</v>
      </c>
      <c r="M295" s="10">
        <f t="shared" si="18"/>
        <v>40465.208333333336</v>
      </c>
      <c r="N295" t="b">
        <v>0</v>
      </c>
      <c r="O295" t="b">
        <v>0</v>
      </c>
      <c r="P295" t="s">
        <v>33</v>
      </c>
      <c r="Q295" t="str" cm="1">
        <f t="array" ref="Q295:R295">_xlfn.TEXTSPLIT(P295,"/", 1)</f>
        <v>theater</v>
      </c>
      <c r="R295" t="str">
        <v>plays</v>
      </c>
      <c r="S295">
        <v>1286254800</v>
      </c>
      <c r="T295">
        <v>1287032400</v>
      </c>
    </row>
    <row r="296" spans="1:20" ht="31.5" x14ac:dyDescent="0.25">
      <c r="A296">
        <v>294</v>
      </c>
      <c r="B296" s="5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8">
        <f t="shared" si="19"/>
        <v>43.923497267759565</v>
      </c>
      <c r="J296" t="s">
        <v>21</v>
      </c>
      <c r="K296" t="s">
        <v>22</v>
      </c>
      <c r="L296" s="10">
        <f t="shared" si="17"/>
        <v>43399.208333333328</v>
      </c>
      <c r="M296" s="10">
        <f t="shared" si="18"/>
        <v>43411.25</v>
      </c>
      <c r="N296" t="b">
        <v>0</v>
      </c>
      <c r="O296" t="b">
        <v>0</v>
      </c>
      <c r="P296" t="s">
        <v>33</v>
      </c>
      <c r="Q296" t="str" cm="1">
        <f t="array" ref="Q296:R296">_xlfn.TEXTSPLIT(P296,"/", 1)</f>
        <v>theater</v>
      </c>
      <c r="R296" t="str">
        <v>plays</v>
      </c>
      <c r="S296">
        <v>1540530000</v>
      </c>
      <c r="T296">
        <v>1541570400</v>
      </c>
    </row>
    <row r="297" spans="1:20" ht="47.25" x14ac:dyDescent="0.25">
      <c r="A297">
        <v>295</v>
      </c>
      <c r="B297" s="5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8">
        <f t="shared" si="19"/>
        <v>36.004712041884815</v>
      </c>
      <c r="J297" t="s">
        <v>98</v>
      </c>
      <c r="K297" t="s">
        <v>99</v>
      </c>
      <c r="L297" s="10">
        <f t="shared" si="17"/>
        <v>41562.208333333336</v>
      </c>
      <c r="M297" s="10">
        <f t="shared" si="18"/>
        <v>41587.25</v>
      </c>
      <c r="N297" t="b">
        <v>0</v>
      </c>
      <c r="O297" t="b">
        <v>0</v>
      </c>
      <c r="P297" t="s">
        <v>33</v>
      </c>
      <c r="Q297" t="str" cm="1">
        <f t="array" ref="Q297:R297">_xlfn.TEXTSPLIT(P297,"/", 1)</f>
        <v>theater</v>
      </c>
      <c r="R297" t="str">
        <v>plays</v>
      </c>
      <c r="S297">
        <v>1381813200</v>
      </c>
      <c r="T297">
        <v>1383976800</v>
      </c>
    </row>
    <row r="298" spans="1:20" ht="31.5" x14ac:dyDescent="0.25">
      <c r="A298">
        <v>296</v>
      </c>
      <c r="B298" s="5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8">
        <f t="shared" si="19"/>
        <v>88.21052631578948</v>
      </c>
      <c r="J298" t="s">
        <v>26</v>
      </c>
      <c r="K298" t="s">
        <v>27</v>
      </c>
      <c r="L298" s="10">
        <f t="shared" si="17"/>
        <v>43493.25</v>
      </c>
      <c r="M298" s="10">
        <f t="shared" si="18"/>
        <v>43515.25</v>
      </c>
      <c r="N298" t="b">
        <v>0</v>
      </c>
      <c r="O298" t="b">
        <v>0</v>
      </c>
      <c r="P298" t="s">
        <v>33</v>
      </c>
      <c r="Q298" t="str" cm="1">
        <f t="array" ref="Q298:R298">_xlfn.TEXTSPLIT(P298,"/", 1)</f>
        <v>theater</v>
      </c>
      <c r="R298" t="str">
        <v>plays</v>
      </c>
      <c r="S298">
        <v>1548655200</v>
      </c>
      <c r="T298">
        <v>1550556000</v>
      </c>
    </row>
    <row r="299" spans="1:20" ht="31.5" x14ac:dyDescent="0.25">
      <c r="A299">
        <v>297</v>
      </c>
      <c r="B299" s="5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8">
        <f t="shared" si="19"/>
        <v>65.240384615384613</v>
      </c>
      <c r="J299" t="s">
        <v>26</v>
      </c>
      <c r="K299" t="s">
        <v>27</v>
      </c>
      <c r="L299" s="10">
        <f t="shared" si="17"/>
        <v>41653.25</v>
      </c>
      <c r="M299" s="10">
        <f t="shared" si="18"/>
        <v>41662.25</v>
      </c>
      <c r="N299" t="b">
        <v>0</v>
      </c>
      <c r="O299" t="b">
        <v>1</v>
      </c>
      <c r="P299" t="s">
        <v>33</v>
      </c>
      <c r="Q299" t="str" cm="1">
        <f t="array" ref="Q299:R299">_xlfn.TEXTSPLIT(P299,"/", 1)</f>
        <v>theater</v>
      </c>
      <c r="R299" t="str">
        <v>plays</v>
      </c>
      <c r="S299">
        <v>1389679200</v>
      </c>
      <c r="T299">
        <v>1390456800</v>
      </c>
    </row>
    <row r="300" spans="1:20" ht="31.5" x14ac:dyDescent="0.25">
      <c r="A300">
        <v>298</v>
      </c>
      <c r="B300" s="5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8">
        <f t="shared" si="19"/>
        <v>69.958333333333329</v>
      </c>
      <c r="J300" t="s">
        <v>21</v>
      </c>
      <c r="K300" t="s">
        <v>22</v>
      </c>
      <c r="L300" s="10">
        <f t="shared" si="17"/>
        <v>42426.25</v>
      </c>
      <c r="M300" s="10">
        <f t="shared" si="18"/>
        <v>42444.208333333328</v>
      </c>
      <c r="N300" t="b">
        <v>0</v>
      </c>
      <c r="O300" t="b">
        <v>1</v>
      </c>
      <c r="P300" t="s">
        <v>23</v>
      </c>
      <c r="Q300" t="str" cm="1">
        <f t="array" ref="Q300:R300">_xlfn.TEXTSPLIT(P300,"/", 1)</f>
        <v>music</v>
      </c>
      <c r="R300" t="str">
        <v>rock</v>
      </c>
      <c r="S300">
        <v>1456466400</v>
      </c>
      <c r="T300">
        <v>1458018000</v>
      </c>
    </row>
    <row r="301" spans="1:20" ht="31.5" x14ac:dyDescent="0.25">
      <c r="A301">
        <v>299</v>
      </c>
      <c r="B301" s="5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8">
        <f t="shared" si="19"/>
        <v>39.877551020408163</v>
      </c>
      <c r="J301" t="s">
        <v>21</v>
      </c>
      <c r="K301" t="s">
        <v>22</v>
      </c>
      <c r="L301" s="10">
        <f t="shared" si="17"/>
        <v>42432.25</v>
      </c>
      <c r="M301" s="10">
        <f t="shared" si="18"/>
        <v>42488.208333333328</v>
      </c>
      <c r="N301" t="b">
        <v>0</v>
      </c>
      <c r="O301" t="b">
        <v>0</v>
      </c>
      <c r="P301" t="s">
        <v>17</v>
      </c>
      <c r="Q301" t="str" cm="1">
        <f t="array" ref="Q301:R301">_xlfn.TEXTSPLIT(P301,"/", 1)</f>
        <v>food</v>
      </c>
      <c r="R301" t="str">
        <v>food trucks</v>
      </c>
      <c r="S301">
        <v>1456984800</v>
      </c>
      <c r="T301">
        <v>1461819600</v>
      </c>
    </row>
    <row r="302" spans="1:20" x14ac:dyDescent="0.25">
      <c r="A302">
        <v>300</v>
      </c>
      <c r="B302" s="5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8">
        <f t="shared" si="19"/>
        <v>5</v>
      </c>
      <c r="J302" t="s">
        <v>36</v>
      </c>
      <c r="K302" t="s">
        <v>37</v>
      </c>
      <c r="L302" s="10">
        <f t="shared" si="17"/>
        <v>42977.208333333328</v>
      </c>
      <c r="M302" s="10">
        <f t="shared" si="18"/>
        <v>42978.208333333328</v>
      </c>
      <c r="N302" t="b">
        <v>0</v>
      </c>
      <c r="O302" t="b">
        <v>1</v>
      </c>
      <c r="P302" t="s">
        <v>68</v>
      </c>
      <c r="Q302" t="str" cm="1">
        <f t="array" ref="Q302:R302">_xlfn.TEXTSPLIT(P302,"/", 1)</f>
        <v>publishing</v>
      </c>
      <c r="R302" t="str">
        <v>nonfiction</v>
      </c>
      <c r="S302">
        <v>1504069200</v>
      </c>
      <c r="T302">
        <v>1504155600</v>
      </c>
    </row>
    <row r="303" spans="1:20" ht="31.5" x14ac:dyDescent="0.25">
      <c r="A303">
        <v>301</v>
      </c>
      <c r="B303" s="5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8">
        <f t="shared" si="19"/>
        <v>41.023728813559323</v>
      </c>
      <c r="J303" t="s">
        <v>21</v>
      </c>
      <c r="K303" t="s">
        <v>22</v>
      </c>
      <c r="L303" s="10">
        <f t="shared" si="17"/>
        <v>42061.25</v>
      </c>
      <c r="M303" s="10">
        <f t="shared" si="18"/>
        <v>42078.208333333328</v>
      </c>
      <c r="N303" t="b">
        <v>0</v>
      </c>
      <c r="O303" t="b">
        <v>0</v>
      </c>
      <c r="P303" t="s">
        <v>42</v>
      </c>
      <c r="Q303" t="str" cm="1">
        <f t="array" ref="Q303:R303">_xlfn.TEXTSPLIT(P303,"/", 1)</f>
        <v>film &amp; video</v>
      </c>
      <c r="R303" t="str">
        <v>documentary</v>
      </c>
      <c r="S303">
        <v>1424930400</v>
      </c>
      <c r="T303">
        <v>1426395600</v>
      </c>
    </row>
    <row r="304" spans="1:20" ht="31.5" x14ac:dyDescent="0.25">
      <c r="A304">
        <v>302</v>
      </c>
      <c r="B304" s="5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8">
        <f t="shared" si="19"/>
        <v>98.914285714285711</v>
      </c>
      <c r="J304" t="s">
        <v>21</v>
      </c>
      <c r="K304" t="s">
        <v>22</v>
      </c>
      <c r="L304" s="10">
        <f t="shared" si="17"/>
        <v>43345.208333333328</v>
      </c>
      <c r="M304" s="10">
        <f t="shared" si="18"/>
        <v>43359.208333333328</v>
      </c>
      <c r="N304" t="b">
        <v>0</v>
      </c>
      <c r="O304" t="b">
        <v>0</v>
      </c>
      <c r="P304" t="s">
        <v>33</v>
      </c>
      <c r="Q304" t="str" cm="1">
        <f t="array" ref="Q304:R304">_xlfn.TEXTSPLIT(P304,"/", 1)</f>
        <v>theater</v>
      </c>
      <c r="R304" t="str">
        <v>plays</v>
      </c>
      <c r="S304">
        <v>1535864400</v>
      </c>
      <c r="T304">
        <v>1537074000</v>
      </c>
    </row>
    <row r="305" spans="1:20" ht="31.5" x14ac:dyDescent="0.25">
      <c r="A305">
        <v>303</v>
      </c>
      <c r="B305" s="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8">
        <f t="shared" si="19"/>
        <v>87.78125</v>
      </c>
      <c r="J305" t="s">
        <v>21</v>
      </c>
      <c r="K305" t="s">
        <v>22</v>
      </c>
      <c r="L305" s="10">
        <f t="shared" si="17"/>
        <v>42376.25</v>
      </c>
      <c r="M305" s="10">
        <f t="shared" si="18"/>
        <v>42381.25</v>
      </c>
      <c r="N305" t="b">
        <v>0</v>
      </c>
      <c r="O305" t="b">
        <v>0</v>
      </c>
      <c r="P305" t="s">
        <v>60</v>
      </c>
      <c r="Q305" t="str" cm="1">
        <f t="array" ref="Q305:R305">_xlfn.TEXTSPLIT(P305,"/", 1)</f>
        <v>music</v>
      </c>
      <c r="R305" t="str">
        <v>indie rock</v>
      </c>
      <c r="S305">
        <v>1452146400</v>
      </c>
      <c r="T305">
        <v>1452578400</v>
      </c>
    </row>
    <row r="306" spans="1:20" ht="31.5" x14ac:dyDescent="0.25">
      <c r="A306">
        <v>304</v>
      </c>
      <c r="B306" s="5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8">
        <f t="shared" si="19"/>
        <v>80.767605633802816</v>
      </c>
      <c r="J306" t="s">
        <v>21</v>
      </c>
      <c r="K306" t="s">
        <v>22</v>
      </c>
      <c r="L306" s="10">
        <f t="shared" si="17"/>
        <v>42589.208333333328</v>
      </c>
      <c r="M306" s="10">
        <f t="shared" si="18"/>
        <v>42630.208333333328</v>
      </c>
      <c r="N306" t="b">
        <v>0</v>
      </c>
      <c r="O306" t="b">
        <v>0</v>
      </c>
      <c r="P306" t="s">
        <v>42</v>
      </c>
      <c r="Q306" t="str" cm="1">
        <f t="array" ref="Q306:R306">_xlfn.TEXTSPLIT(P306,"/", 1)</f>
        <v>film &amp; video</v>
      </c>
      <c r="R306" t="str">
        <v>documentary</v>
      </c>
      <c r="S306">
        <v>1470546000</v>
      </c>
      <c r="T306">
        <v>1474088400</v>
      </c>
    </row>
    <row r="307" spans="1:20" ht="31.5" x14ac:dyDescent="0.25">
      <c r="A307">
        <v>305</v>
      </c>
      <c r="B307" s="5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8">
        <f t="shared" si="19"/>
        <v>94.28235294117647</v>
      </c>
      <c r="J307" t="s">
        <v>21</v>
      </c>
      <c r="K307" t="s">
        <v>22</v>
      </c>
      <c r="L307" s="10">
        <f t="shared" si="17"/>
        <v>42448.208333333328</v>
      </c>
      <c r="M307" s="10">
        <f t="shared" si="18"/>
        <v>42489.208333333328</v>
      </c>
      <c r="N307" t="b">
        <v>0</v>
      </c>
      <c r="O307" t="b">
        <v>0</v>
      </c>
      <c r="P307" t="s">
        <v>33</v>
      </c>
      <c r="Q307" t="str" cm="1">
        <f t="array" ref="Q307:R307">_xlfn.TEXTSPLIT(P307,"/", 1)</f>
        <v>theater</v>
      </c>
      <c r="R307" t="str">
        <v>plays</v>
      </c>
      <c r="S307">
        <v>1458363600</v>
      </c>
      <c r="T307">
        <v>1461906000</v>
      </c>
    </row>
    <row r="308" spans="1:20" ht="47.25" x14ac:dyDescent="0.25">
      <c r="A308">
        <v>306</v>
      </c>
      <c r="B308" s="5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8">
        <f t="shared" si="19"/>
        <v>73.428571428571431</v>
      </c>
      <c r="J308" t="s">
        <v>21</v>
      </c>
      <c r="K308" t="s">
        <v>22</v>
      </c>
      <c r="L308" s="10">
        <f t="shared" si="17"/>
        <v>42930.208333333328</v>
      </c>
      <c r="M308" s="10">
        <f t="shared" si="18"/>
        <v>42933.208333333328</v>
      </c>
      <c r="N308" t="b">
        <v>0</v>
      </c>
      <c r="O308" t="b">
        <v>1</v>
      </c>
      <c r="P308" t="s">
        <v>33</v>
      </c>
      <c r="Q308" t="str" cm="1">
        <f t="array" ref="Q308:R308">_xlfn.TEXTSPLIT(P308,"/", 1)</f>
        <v>theater</v>
      </c>
      <c r="R308" t="str">
        <v>plays</v>
      </c>
      <c r="S308">
        <v>1500008400</v>
      </c>
      <c r="T308">
        <v>1500267600</v>
      </c>
    </row>
    <row r="309" spans="1:20" ht="31.5" x14ac:dyDescent="0.25">
      <c r="A309">
        <v>307</v>
      </c>
      <c r="B309" s="5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8">
        <f t="shared" si="19"/>
        <v>65.968133535660087</v>
      </c>
      <c r="J309" t="s">
        <v>36</v>
      </c>
      <c r="K309" t="s">
        <v>37</v>
      </c>
      <c r="L309" s="10">
        <f t="shared" si="17"/>
        <v>41066.208333333336</v>
      </c>
      <c r="M309" s="10">
        <f t="shared" si="18"/>
        <v>41086.208333333336</v>
      </c>
      <c r="N309" t="b">
        <v>0</v>
      </c>
      <c r="O309" t="b">
        <v>1</v>
      </c>
      <c r="P309" t="s">
        <v>119</v>
      </c>
      <c r="Q309" t="str" cm="1">
        <f t="array" ref="Q309:R309">_xlfn.TEXTSPLIT(P309,"/", 1)</f>
        <v>publishing</v>
      </c>
      <c r="R309" t="str">
        <v>fiction</v>
      </c>
      <c r="S309">
        <v>1338958800</v>
      </c>
      <c r="T309">
        <v>1340686800</v>
      </c>
    </row>
    <row r="310" spans="1:20" ht="31.5" x14ac:dyDescent="0.25">
      <c r="A310">
        <v>308</v>
      </c>
      <c r="B310" s="5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8">
        <f t="shared" si="19"/>
        <v>109.04109589041096</v>
      </c>
      <c r="J310" t="s">
        <v>21</v>
      </c>
      <c r="K310" t="s">
        <v>22</v>
      </c>
      <c r="L310" s="10">
        <f t="shared" si="17"/>
        <v>40651.208333333336</v>
      </c>
      <c r="M310" s="10">
        <f t="shared" si="18"/>
        <v>40652.208333333336</v>
      </c>
      <c r="N310" t="b">
        <v>0</v>
      </c>
      <c r="O310" t="b">
        <v>0</v>
      </c>
      <c r="P310" t="s">
        <v>33</v>
      </c>
      <c r="Q310" t="str" cm="1">
        <f t="array" ref="Q310:R310">_xlfn.TEXTSPLIT(P310,"/", 1)</f>
        <v>theater</v>
      </c>
      <c r="R310" t="str">
        <v>plays</v>
      </c>
      <c r="S310">
        <v>1303102800</v>
      </c>
      <c r="T310">
        <v>1303189200</v>
      </c>
    </row>
    <row r="311" spans="1:20" ht="31.5" x14ac:dyDescent="0.25">
      <c r="A311">
        <v>309</v>
      </c>
      <c r="B311" s="5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8">
        <f t="shared" si="19"/>
        <v>41.16</v>
      </c>
      <c r="J311" t="s">
        <v>21</v>
      </c>
      <c r="K311" t="s">
        <v>22</v>
      </c>
      <c r="L311" s="10">
        <f t="shared" si="17"/>
        <v>40807.208333333336</v>
      </c>
      <c r="M311" s="10">
        <f t="shared" si="18"/>
        <v>40827.208333333336</v>
      </c>
      <c r="N311" t="b">
        <v>0</v>
      </c>
      <c r="O311" t="b">
        <v>1</v>
      </c>
      <c r="P311" t="s">
        <v>60</v>
      </c>
      <c r="Q311" t="str" cm="1">
        <f t="array" ref="Q311:R311">_xlfn.TEXTSPLIT(P311,"/", 1)</f>
        <v>music</v>
      </c>
      <c r="R311" t="str">
        <v>indie rock</v>
      </c>
      <c r="S311">
        <v>1316581200</v>
      </c>
      <c r="T311">
        <v>1318309200</v>
      </c>
    </row>
    <row r="312" spans="1:20" ht="31.5" x14ac:dyDescent="0.25">
      <c r="A312">
        <v>310</v>
      </c>
      <c r="B312" s="5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8">
        <f t="shared" si="19"/>
        <v>99.125</v>
      </c>
      <c r="J312" t="s">
        <v>21</v>
      </c>
      <c r="K312" t="s">
        <v>22</v>
      </c>
      <c r="L312" s="10">
        <f t="shared" si="17"/>
        <v>40277.208333333336</v>
      </c>
      <c r="M312" s="10">
        <f t="shared" si="18"/>
        <v>40293.208333333336</v>
      </c>
      <c r="N312" t="b">
        <v>0</v>
      </c>
      <c r="O312" t="b">
        <v>0</v>
      </c>
      <c r="P312" t="s">
        <v>89</v>
      </c>
      <c r="Q312" t="str" cm="1">
        <f t="array" ref="Q312:R312">_xlfn.TEXTSPLIT(P312,"/", 1)</f>
        <v>games</v>
      </c>
      <c r="R312" t="str">
        <v>video games</v>
      </c>
      <c r="S312">
        <v>1270789200</v>
      </c>
      <c r="T312">
        <v>1272171600</v>
      </c>
    </row>
    <row r="313" spans="1:20" ht="31.5" x14ac:dyDescent="0.25">
      <c r="A313">
        <v>311</v>
      </c>
      <c r="B313" s="5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8">
        <f t="shared" si="19"/>
        <v>105.88429752066116</v>
      </c>
      <c r="J313" t="s">
        <v>21</v>
      </c>
      <c r="K313" t="s">
        <v>22</v>
      </c>
      <c r="L313" s="10">
        <f t="shared" si="17"/>
        <v>40590.25</v>
      </c>
      <c r="M313" s="10">
        <f t="shared" si="18"/>
        <v>40602.25</v>
      </c>
      <c r="N313" t="b">
        <v>0</v>
      </c>
      <c r="O313" t="b">
        <v>0</v>
      </c>
      <c r="P313" t="s">
        <v>33</v>
      </c>
      <c r="Q313" t="str" cm="1">
        <f t="array" ref="Q313:R313">_xlfn.TEXTSPLIT(P313,"/", 1)</f>
        <v>theater</v>
      </c>
      <c r="R313" t="str">
        <v>plays</v>
      </c>
      <c r="S313">
        <v>1297836000</v>
      </c>
      <c r="T313">
        <v>1298872800</v>
      </c>
    </row>
    <row r="314" spans="1:20" ht="31.5" x14ac:dyDescent="0.25">
      <c r="A314">
        <v>312</v>
      </c>
      <c r="B314" s="5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8">
        <f t="shared" si="19"/>
        <v>48.996525921966864</v>
      </c>
      <c r="J314" t="s">
        <v>21</v>
      </c>
      <c r="K314" t="s">
        <v>22</v>
      </c>
      <c r="L314" s="10">
        <f t="shared" si="17"/>
        <v>41572.208333333336</v>
      </c>
      <c r="M314" s="10">
        <f t="shared" si="18"/>
        <v>41579.208333333336</v>
      </c>
      <c r="N314" t="b">
        <v>0</v>
      </c>
      <c r="O314" t="b">
        <v>0</v>
      </c>
      <c r="P314" t="s">
        <v>33</v>
      </c>
      <c r="Q314" t="str" cm="1">
        <f t="array" ref="Q314:R314">_xlfn.TEXTSPLIT(P314,"/", 1)</f>
        <v>theater</v>
      </c>
      <c r="R314" t="str">
        <v>plays</v>
      </c>
      <c r="S314">
        <v>1382677200</v>
      </c>
      <c r="T314">
        <v>1383282000</v>
      </c>
    </row>
    <row r="315" spans="1:20" ht="31.5" x14ac:dyDescent="0.25">
      <c r="A315">
        <v>313</v>
      </c>
      <c r="B315" s="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8">
        <f t="shared" si="19"/>
        <v>39</v>
      </c>
      <c r="J315" t="s">
        <v>21</v>
      </c>
      <c r="K315" t="s">
        <v>22</v>
      </c>
      <c r="L315" s="10">
        <f t="shared" si="17"/>
        <v>40966.25</v>
      </c>
      <c r="M315" s="10">
        <f t="shared" si="18"/>
        <v>40968.25</v>
      </c>
      <c r="N315" t="b">
        <v>0</v>
      </c>
      <c r="O315" t="b">
        <v>0</v>
      </c>
      <c r="P315" t="s">
        <v>23</v>
      </c>
      <c r="Q315" t="str" cm="1">
        <f t="array" ref="Q315:R315">_xlfn.TEXTSPLIT(P315,"/", 1)</f>
        <v>music</v>
      </c>
      <c r="R315" t="str">
        <v>rock</v>
      </c>
      <c r="S315">
        <v>1330322400</v>
      </c>
      <c r="T315">
        <v>1330495200</v>
      </c>
    </row>
    <row r="316" spans="1:20" ht="31.5" x14ac:dyDescent="0.25">
      <c r="A316">
        <v>314</v>
      </c>
      <c r="B316" s="5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8">
        <f t="shared" si="19"/>
        <v>31.022556390977442</v>
      </c>
      <c r="J316" t="s">
        <v>21</v>
      </c>
      <c r="K316" t="s">
        <v>22</v>
      </c>
      <c r="L316" s="10">
        <f t="shared" si="17"/>
        <v>43536.208333333328</v>
      </c>
      <c r="M316" s="10">
        <f t="shared" si="18"/>
        <v>43541.208333333328</v>
      </c>
      <c r="N316" t="b">
        <v>0</v>
      </c>
      <c r="O316" t="b">
        <v>1</v>
      </c>
      <c r="P316" t="s">
        <v>42</v>
      </c>
      <c r="Q316" t="str" cm="1">
        <f t="array" ref="Q316:R316">_xlfn.TEXTSPLIT(P316,"/", 1)</f>
        <v>film &amp; video</v>
      </c>
      <c r="R316" t="str">
        <v>documentary</v>
      </c>
      <c r="S316">
        <v>1552366800</v>
      </c>
      <c r="T316">
        <v>1552798800</v>
      </c>
    </row>
    <row r="317" spans="1:20" ht="31.5" x14ac:dyDescent="0.25">
      <c r="A317">
        <v>315</v>
      </c>
      <c r="B317" s="5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8">
        <f t="shared" si="19"/>
        <v>103.87096774193549</v>
      </c>
      <c r="J317" t="s">
        <v>21</v>
      </c>
      <c r="K317" t="s">
        <v>22</v>
      </c>
      <c r="L317" s="10">
        <f t="shared" si="17"/>
        <v>41783.208333333336</v>
      </c>
      <c r="M317" s="10">
        <f t="shared" si="18"/>
        <v>41812.208333333336</v>
      </c>
      <c r="N317" t="b">
        <v>0</v>
      </c>
      <c r="O317" t="b">
        <v>0</v>
      </c>
      <c r="P317" t="s">
        <v>33</v>
      </c>
      <c r="Q317" t="str" cm="1">
        <f t="array" ref="Q317:R317">_xlfn.TEXTSPLIT(P317,"/", 1)</f>
        <v>theater</v>
      </c>
      <c r="R317" t="str">
        <v>plays</v>
      </c>
      <c r="S317">
        <v>1400907600</v>
      </c>
      <c r="T317">
        <v>1403413200</v>
      </c>
    </row>
    <row r="318" spans="1:20" ht="31.5" x14ac:dyDescent="0.25">
      <c r="A318">
        <v>316</v>
      </c>
      <c r="B318" s="5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8">
        <f t="shared" si="19"/>
        <v>59.268518518518519</v>
      </c>
      <c r="J318" t="s">
        <v>107</v>
      </c>
      <c r="K318" t="s">
        <v>108</v>
      </c>
      <c r="L318" s="10">
        <f t="shared" si="17"/>
        <v>43788.25</v>
      </c>
      <c r="M318" s="10">
        <f t="shared" si="18"/>
        <v>43789.25</v>
      </c>
      <c r="N318" t="b">
        <v>0</v>
      </c>
      <c r="O318" t="b">
        <v>1</v>
      </c>
      <c r="P318" t="s">
        <v>17</v>
      </c>
      <c r="Q318" t="str" cm="1">
        <f t="array" ref="Q318:R318">_xlfn.TEXTSPLIT(P318,"/", 1)</f>
        <v>food</v>
      </c>
      <c r="R318" t="str">
        <v>food trucks</v>
      </c>
      <c r="S318">
        <v>1574143200</v>
      </c>
      <c r="T318">
        <v>1574229600</v>
      </c>
    </row>
    <row r="319" spans="1:20" ht="31.5" x14ac:dyDescent="0.25">
      <c r="A319">
        <v>317</v>
      </c>
      <c r="B319" s="5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8">
        <f t="shared" si="19"/>
        <v>42.3</v>
      </c>
      <c r="J319" t="s">
        <v>21</v>
      </c>
      <c r="K319" t="s">
        <v>22</v>
      </c>
      <c r="L319" s="10">
        <f t="shared" si="17"/>
        <v>42869.208333333328</v>
      </c>
      <c r="M319" s="10">
        <f t="shared" si="18"/>
        <v>42882.208333333328</v>
      </c>
      <c r="N319" t="b">
        <v>0</v>
      </c>
      <c r="O319" t="b">
        <v>0</v>
      </c>
      <c r="P319" t="s">
        <v>33</v>
      </c>
      <c r="Q319" t="str" cm="1">
        <f t="array" ref="Q319:R319">_xlfn.TEXTSPLIT(P319,"/", 1)</f>
        <v>theater</v>
      </c>
      <c r="R319" t="str">
        <v>plays</v>
      </c>
      <c r="S319">
        <v>1494738000</v>
      </c>
      <c r="T319">
        <v>1495861200</v>
      </c>
    </row>
    <row r="320" spans="1:20" ht="31.5" x14ac:dyDescent="0.25">
      <c r="A320">
        <v>318</v>
      </c>
      <c r="B320" s="5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8">
        <f t="shared" si="19"/>
        <v>53.117647058823529</v>
      </c>
      <c r="J320" t="s">
        <v>21</v>
      </c>
      <c r="K320" t="s">
        <v>22</v>
      </c>
      <c r="L320" s="10">
        <f t="shared" si="17"/>
        <v>41684.25</v>
      </c>
      <c r="M320" s="10">
        <f t="shared" si="18"/>
        <v>41686.25</v>
      </c>
      <c r="N320" t="b">
        <v>0</v>
      </c>
      <c r="O320" t="b">
        <v>0</v>
      </c>
      <c r="P320" t="s">
        <v>23</v>
      </c>
      <c r="Q320" t="str" cm="1">
        <f t="array" ref="Q320:R320">_xlfn.TEXTSPLIT(P320,"/", 1)</f>
        <v>music</v>
      </c>
      <c r="R320" t="str">
        <v>rock</v>
      </c>
      <c r="S320">
        <v>1392357600</v>
      </c>
      <c r="T320">
        <v>1392530400</v>
      </c>
    </row>
    <row r="321" spans="1:20" ht="31.5" x14ac:dyDescent="0.25">
      <c r="A321">
        <v>319</v>
      </c>
      <c r="B321" s="5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8">
        <f t="shared" si="19"/>
        <v>50.796875</v>
      </c>
      <c r="J321" t="s">
        <v>21</v>
      </c>
      <c r="K321" t="s">
        <v>22</v>
      </c>
      <c r="L321" s="10">
        <f t="shared" si="17"/>
        <v>40402.208333333336</v>
      </c>
      <c r="M321" s="10">
        <f t="shared" si="18"/>
        <v>40426.208333333336</v>
      </c>
      <c r="N321" t="b">
        <v>0</v>
      </c>
      <c r="O321" t="b">
        <v>0</v>
      </c>
      <c r="P321" t="s">
        <v>28</v>
      </c>
      <c r="Q321" t="str" cm="1">
        <f t="array" ref="Q321:R321">_xlfn.TEXTSPLIT(P321,"/", 1)</f>
        <v>technology</v>
      </c>
      <c r="R321" t="str">
        <v>web</v>
      </c>
      <c r="S321">
        <v>1281589200</v>
      </c>
      <c r="T321">
        <v>1283662800</v>
      </c>
    </row>
    <row r="322" spans="1:20" ht="31.5" x14ac:dyDescent="0.25">
      <c r="A322">
        <v>320</v>
      </c>
      <c r="B322" s="5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>
        <v>80</v>
      </c>
      <c r="I322" s="8">
        <f t="shared" si="19"/>
        <v>101.15</v>
      </c>
      <c r="J322" t="s">
        <v>21</v>
      </c>
      <c r="K322" t="s">
        <v>22</v>
      </c>
      <c r="L322" s="10">
        <f t="shared" si="17"/>
        <v>40673.208333333336</v>
      </c>
      <c r="M322" s="10">
        <f t="shared" si="18"/>
        <v>40682.208333333336</v>
      </c>
      <c r="N322" t="b">
        <v>0</v>
      </c>
      <c r="O322" t="b">
        <v>0</v>
      </c>
      <c r="P322" t="s">
        <v>119</v>
      </c>
      <c r="Q322" t="str" cm="1">
        <f t="array" ref="Q322:R322">_xlfn.TEXTSPLIT(P322,"/", 1)</f>
        <v>publishing</v>
      </c>
      <c r="R322" t="str">
        <v>fiction</v>
      </c>
      <c r="S322">
        <v>1305003600</v>
      </c>
      <c r="T322">
        <v>1305781200</v>
      </c>
    </row>
    <row r="323" spans="1:20" ht="31.5" x14ac:dyDescent="0.25">
      <c r="A323">
        <v>321</v>
      </c>
      <c r="B323" s="5" t="s">
        <v>694</v>
      </c>
      <c r="C323" s="3" t="s">
        <v>695</v>
      </c>
      <c r="D323">
        <v>170400</v>
      </c>
      <c r="E323">
        <v>160422</v>
      </c>
      <c r="F323" s="6">
        <f t="shared" ref="F323:F386" si="20">E323/D323*100</f>
        <v>94.144366197183089</v>
      </c>
      <c r="G323" t="s">
        <v>14</v>
      </c>
      <c r="H323">
        <v>2468</v>
      </c>
      <c r="I323" s="8">
        <f t="shared" si="19"/>
        <v>65.000810372771468</v>
      </c>
      <c r="J323" t="s">
        <v>21</v>
      </c>
      <c r="K323" t="s">
        <v>22</v>
      </c>
      <c r="L323" s="10">
        <f t="shared" ref="L323:L386" si="21">(((S323/60)/60)/24)+DATE(1970,1,1)</f>
        <v>40634.208333333336</v>
      </c>
      <c r="M323" s="10">
        <f t="shared" ref="M323:M386" si="22">(((T323/60)/60)/24)+DATE(1970,1,1)</f>
        <v>40642.208333333336</v>
      </c>
      <c r="N323" t="b">
        <v>0</v>
      </c>
      <c r="O323" t="b">
        <v>0</v>
      </c>
      <c r="P323" t="s">
        <v>100</v>
      </c>
      <c r="Q323" t="str" cm="1">
        <f t="array" ref="Q323:R323">_xlfn.TEXTSPLIT(P323,"/", 1)</f>
        <v>film &amp; video</v>
      </c>
      <c r="R323" t="str">
        <v>shorts</v>
      </c>
      <c r="S323">
        <v>1301634000</v>
      </c>
      <c r="T323">
        <v>1302325200</v>
      </c>
    </row>
    <row r="324" spans="1:20" ht="31.5" x14ac:dyDescent="0.25">
      <c r="A324">
        <v>322</v>
      </c>
      <c r="B324" s="5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8">
        <f t="shared" ref="I324:I387" si="23">E324/H324</f>
        <v>37.998645510835914</v>
      </c>
      <c r="J324" t="s">
        <v>21</v>
      </c>
      <c r="K324" t="s">
        <v>22</v>
      </c>
      <c r="L324" s="10">
        <f t="shared" si="21"/>
        <v>40507.25</v>
      </c>
      <c r="M324" s="10">
        <f t="shared" si="22"/>
        <v>40520.25</v>
      </c>
      <c r="N324" t="b">
        <v>0</v>
      </c>
      <c r="O324" t="b">
        <v>0</v>
      </c>
      <c r="P324" t="s">
        <v>33</v>
      </c>
      <c r="Q324" t="str" cm="1">
        <f t="array" ref="Q324:R324">_xlfn.TEXTSPLIT(P324,"/", 1)</f>
        <v>theater</v>
      </c>
      <c r="R324" t="str">
        <v>plays</v>
      </c>
      <c r="S324">
        <v>1290664800</v>
      </c>
      <c r="T324">
        <v>1291788000</v>
      </c>
    </row>
    <row r="325" spans="1:20" ht="31.5" x14ac:dyDescent="0.25">
      <c r="A325">
        <v>323</v>
      </c>
      <c r="B325" s="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8">
        <f t="shared" si="23"/>
        <v>82.615384615384613</v>
      </c>
      <c r="J325" t="s">
        <v>40</v>
      </c>
      <c r="K325" t="s">
        <v>41</v>
      </c>
      <c r="L325" s="10">
        <f t="shared" si="21"/>
        <v>41725.208333333336</v>
      </c>
      <c r="M325" s="10">
        <f t="shared" si="22"/>
        <v>41727.208333333336</v>
      </c>
      <c r="N325" t="b">
        <v>0</v>
      </c>
      <c r="O325" t="b">
        <v>0</v>
      </c>
      <c r="P325" t="s">
        <v>42</v>
      </c>
      <c r="Q325" t="str" cm="1">
        <f t="array" ref="Q325:R325">_xlfn.TEXTSPLIT(P325,"/", 1)</f>
        <v>film &amp; video</v>
      </c>
      <c r="R325" t="str">
        <v>documentary</v>
      </c>
      <c r="S325">
        <v>1395896400</v>
      </c>
      <c r="T325">
        <v>1396069200</v>
      </c>
    </row>
    <row r="326" spans="1:20" ht="31.5" x14ac:dyDescent="0.25">
      <c r="A326">
        <v>324</v>
      </c>
      <c r="B326" s="5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8">
        <f t="shared" si="23"/>
        <v>37.941368078175898</v>
      </c>
      <c r="J326" t="s">
        <v>21</v>
      </c>
      <c r="K326" t="s">
        <v>22</v>
      </c>
      <c r="L326" s="10">
        <f t="shared" si="21"/>
        <v>42176.208333333328</v>
      </c>
      <c r="M326" s="10">
        <f t="shared" si="22"/>
        <v>42188.208333333328</v>
      </c>
      <c r="N326" t="b">
        <v>0</v>
      </c>
      <c r="O326" t="b">
        <v>1</v>
      </c>
      <c r="P326" t="s">
        <v>33</v>
      </c>
      <c r="Q326" t="str" cm="1">
        <f t="array" ref="Q326:R326">_xlfn.TEXTSPLIT(P326,"/", 1)</f>
        <v>theater</v>
      </c>
      <c r="R326" t="str">
        <v>plays</v>
      </c>
      <c r="S326">
        <v>1434862800</v>
      </c>
      <c r="T326">
        <v>1435899600</v>
      </c>
    </row>
    <row r="327" spans="1:20" ht="31.5" x14ac:dyDescent="0.25">
      <c r="A327">
        <v>325</v>
      </c>
      <c r="B327" s="5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8">
        <f t="shared" si="23"/>
        <v>80.780821917808225</v>
      </c>
      <c r="J327" t="s">
        <v>21</v>
      </c>
      <c r="K327" t="s">
        <v>22</v>
      </c>
      <c r="L327" s="10">
        <f t="shared" si="21"/>
        <v>43267.208333333328</v>
      </c>
      <c r="M327" s="10">
        <f t="shared" si="22"/>
        <v>43290.208333333328</v>
      </c>
      <c r="N327" t="b">
        <v>0</v>
      </c>
      <c r="O327" t="b">
        <v>1</v>
      </c>
      <c r="P327" t="s">
        <v>33</v>
      </c>
      <c r="Q327" t="str" cm="1">
        <f t="array" ref="Q327:R327">_xlfn.TEXTSPLIT(P327,"/", 1)</f>
        <v>theater</v>
      </c>
      <c r="R327" t="str">
        <v>plays</v>
      </c>
      <c r="S327">
        <v>1529125200</v>
      </c>
      <c r="T327">
        <v>1531112400</v>
      </c>
    </row>
    <row r="328" spans="1:20" ht="31.5" x14ac:dyDescent="0.25">
      <c r="A328">
        <v>326</v>
      </c>
      <c r="B328" s="5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8">
        <f t="shared" si="23"/>
        <v>25.984375</v>
      </c>
      <c r="J328" t="s">
        <v>21</v>
      </c>
      <c r="K328" t="s">
        <v>22</v>
      </c>
      <c r="L328" s="10">
        <f t="shared" si="21"/>
        <v>42364.25</v>
      </c>
      <c r="M328" s="10">
        <f t="shared" si="22"/>
        <v>42370.25</v>
      </c>
      <c r="N328" t="b">
        <v>0</v>
      </c>
      <c r="O328" t="b">
        <v>0</v>
      </c>
      <c r="P328" t="s">
        <v>71</v>
      </c>
      <c r="Q328" t="str" cm="1">
        <f t="array" ref="Q328:R328">_xlfn.TEXTSPLIT(P328,"/", 1)</f>
        <v>film &amp; video</v>
      </c>
      <c r="R328" t="str">
        <v>animation</v>
      </c>
      <c r="S328">
        <v>1451109600</v>
      </c>
      <c r="T328">
        <v>1451628000</v>
      </c>
    </row>
    <row r="329" spans="1:20" ht="31.5" x14ac:dyDescent="0.25">
      <c r="A329">
        <v>327</v>
      </c>
      <c r="B329" s="5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8">
        <f t="shared" si="23"/>
        <v>30.363636363636363</v>
      </c>
      <c r="J329" t="s">
        <v>21</v>
      </c>
      <c r="K329" t="s">
        <v>22</v>
      </c>
      <c r="L329" s="10">
        <f t="shared" si="21"/>
        <v>43705.208333333328</v>
      </c>
      <c r="M329" s="10">
        <f t="shared" si="22"/>
        <v>43709.208333333328</v>
      </c>
      <c r="N329" t="b">
        <v>0</v>
      </c>
      <c r="O329" t="b">
        <v>1</v>
      </c>
      <c r="P329" t="s">
        <v>33</v>
      </c>
      <c r="Q329" t="str" cm="1">
        <f t="array" ref="Q329:R329">_xlfn.TEXTSPLIT(P329,"/", 1)</f>
        <v>theater</v>
      </c>
      <c r="R329" t="str">
        <v>plays</v>
      </c>
      <c r="S329">
        <v>1566968400</v>
      </c>
      <c r="T329">
        <v>1567314000</v>
      </c>
    </row>
    <row r="330" spans="1:20" ht="47.25" x14ac:dyDescent="0.25">
      <c r="A330">
        <v>328</v>
      </c>
      <c r="B330" s="5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8">
        <f t="shared" si="23"/>
        <v>54.004916018025398</v>
      </c>
      <c r="J330" t="s">
        <v>21</v>
      </c>
      <c r="K330" t="s">
        <v>22</v>
      </c>
      <c r="L330" s="10">
        <f t="shared" si="21"/>
        <v>43434.25</v>
      </c>
      <c r="M330" s="10">
        <f t="shared" si="22"/>
        <v>43445.25</v>
      </c>
      <c r="N330" t="b">
        <v>0</v>
      </c>
      <c r="O330" t="b">
        <v>0</v>
      </c>
      <c r="P330" t="s">
        <v>23</v>
      </c>
      <c r="Q330" t="str" cm="1">
        <f t="array" ref="Q330:R330">_xlfn.TEXTSPLIT(P330,"/", 1)</f>
        <v>music</v>
      </c>
      <c r="R330" t="str">
        <v>rock</v>
      </c>
      <c r="S330">
        <v>1543557600</v>
      </c>
      <c r="T330">
        <v>1544508000</v>
      </c>
    </row>
    <row r="331" spans="1:20" ht="31.5" x14ac:dyDescent="0.25">
      <c r="A331">
        <v>329</v>
      </c>
      <c r="B331" s="5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8">
        <f t="shared" si="23"/>
        <v>101.78672985781991</v>
      </c>
      <c r="J331" t="s">
        <v>21</v>
      </c>
      <c r="K331" t="s">
        <v>22</v>
      </c>
      <c r="L331" s="10">
        <f t="shared" si="21"/>
        <v>42716.25</v>
      </c>
      <c r="M331" s="10">
        <f t="shared" si="22"/>
        <v>42727.25</v>
      </c>
      <c r="N331" t="b">
        <v>0</v>
      </c>
      <c r="O331" t="b">
        <v>0</v>
      </c>
      <c r="P331" t="s">
        <v>89</v>
      </c>
      <c r="Q331" t="str" cm="1">
        <f t="array" ref="Q331:R331">_xlfn.TEXTSPLIT(P331,"/", 1)</f>
        <v>games</v>
      </c>
      <c r="R331" t="str">
        <v>video games</v>
      </c>
      <c r="S331">
        <v>1481522400</v>
      </c>
      <c r="T331">
        <v>1482472800</v>
      </c>
    </row>
    <row r="332" spans="1:20" ht="31.5" x14ac:dyDescent="0.25">
      <c r="A332">
        <v>330</v>
      </c>
      <c r="B332" s="5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8">
        <f t="shared" si="23"/>
        <v>45.003610108303249</v>
      </c>
      <c r="J332" t="s">
        <v>40</v>
      </c>
      <c r="K332" t="s">
        <v>41</v>
      </c>
      <c r="L332" s="10">
        <f t="shared" si="21"/>
        <v>43077.25</v>
      </c>
      <c r="M332" s="10">
        <f t="shared" si="22"/>
        <v>43078.25</v>
      </c>
      <c r="N332" t="b">
        <v>0</v>
      </c>
      <c r="O332" t="b">
        <v>0</v>
      </c>
      <c r="P332" t="s">
        <v>42</v>
      </c>
      <c r="Q332" t="str" cm="1">
        <f t="array" ref="Q332:R332">_xlfn.TEXTSPLIT(P332,"/", 1)</f>
        <v>film &amp; video</v>
      </c>
      <c r="R332" t="str">
        <v>documentary</v>
      </c>
      <c r="S332">
        <v>1512712800</v>
      </c>
      <c r="T332">
        <v>1512799200</v>
      </c>
    </row>
    <row r="333" spans="1:20" x14ac:dyDescent="0.25">
      <c r="A333">
        <v>331</v>
      </c>
      <c r="B333" s="5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8">
        <f t="shared" si="23"/>
        <v>77.068421052631578</v>
      </c>
      <c r="J333" t="s">
        <v>21</v>
      </c>
      <c r="K333" t="s">
        <v>22</v>
      </c>
      <c r="L333" s="10">
        <f t="shared" si="21"/>
        <v>40896.25</v>
      </c>
      <c r="M333" s="10">
        <f t="shared" si="22"/>
        <v>40897.25</v>
      </c>
      <c r="N333" t="b">
        <v>0</v>
      </c>
      <c r="O333" t="b">
        <v>0</v>
      </c>
      <c r="P333" t="s">
        <v>17</v>
      </c>
      <c r="Q333" t="str" cm="1">
        <f t="array" ref="Q333:R333">_xlfn.TEXTSPLIT(P333,"/", 1)</f>
        <v>food</v>
      </c>
      <c r="R333" t="str">
        <v>food trucks</v>
      </c>
      <c r="S333">
        <v>1324274400</v>
      </c>
      <c r="T333">
        <v>1324360800</v>
      </c>
    </row>
    <row r="334" spans="1:20" ht="31.5" x14ac:dyDescent="0.25">
      <c r="A334">
        <v>332</v>
      </c>
      <c r="B334" s="5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8">
        <f t="shared" si="23"/>
        <v>88.076595744680844</v>
      </c>
      <c r="J334" t="s">
        <v>21</v>
      </c>
      <c r="K334" t="s">
        <v>22</v>
      </c>
      <c r="L334" s="10">
        <f t="shared" si="21"/>
        <v>41361.208333333336</v>
      </c>
      <c r="M334" s="10">
        <f t="shared" si="22"/>
        <v>41362.208333333336</v>
      </c>
      <c r="N334" t="b">
        <v>0</v>
      </c>
      <c r="O334" t="b">
        <v>0</v>
      </c>
      <c r="P334" t="s">
        <v>65</v>
      </c>
      <c r="Q334" t="str" cm="1">
        <f t="array" ref="Q334:R334">_xlfn.TEXTSPLIT(P334,"/", 1)</f>
        <v>technology</v>
      </c>
      <c r="R334" t="str">
        <v>wearables</v>
      </c>
      <c r="S334">
        <v>1364446800</v>
      </c>
      <c r="T334">
        <v>1364533200</v>
      </c>
    </row>
    <row r="335" spans="1:20" ht="31.5" x14ac:dyDescent="0.25">
      <c r="A335">
        <v>333</v>
      </c>
      <c r="B335" s="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8">
        <f t="shared" si="23"/>
        <v>47.035573122529641</v>
      </c>
      <c r="J335" t="s">
        <v>21</v>
      </c>
      <c r="K335" t="s">
        <v>22</v>
      </c>
      <c r="L335" s="10">
        <f t="shared" si="21"/>
        <v>43424.25</v>
      </c>
      <c r="M335" s="10">
        <f t="shared" si="22"/>
        <v>43452.25</v>
      </c>
      <c r="N335" t="b">
        <v>0</v>
      </c>
      <c r="O335" t="b">
        <v>0</v>
      </c>
      <c r="P335" t="s">
        <v>33</v>
      </c>
      <c r="Q335" t="str" cm="1">
        <f t="array" ref="Q335:R335">_xlfn.TEXTSPLIT(P335,"/", 1)</f>
        <v>theater</v>
      </c>
      <c r="R335" t="str">
        <v>plays</v>
      </c>
      <c r="S335">
        <v>1542693600</v>
      </c>
      <c r="T335">
        <v>1545112800</v>
      </c>
    </row>
    <row r="336" spans="1:20" ht="31.5" x14ac:dyDescent="0.25">
      <c r="A336">
        <v>334</v>
      </c>
      <c r="B336" s="5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8">
        <f t="shared" si="23"/>
        <v>110.99550763701707</v>
      </c>
      <c r="J336" t="s">
        <v>21</v>
      </c>
      <c r="K336" t="s">
        <v>22</v>
      </c>
      <c r="L336" s="10">
        <f t="shared" si="21"/>
        <v>43110.25</v>
      </c>
      <c r="M336" s="10">
        <f t="shared" si="22"/>
        <v>43117.25</v>
      </c>
      <c r="N336" t="b">
        <v>0</v>
      </c>
      <c r="O336" t="b">
        <v>0</v>
      </c>
      <c r="P336" t="s">
        <v>23</v>
      </c>
      <c r="Q336" t="str" cm="1">
        <f t="array" ref="Q336:R336">_xlfn.TEXTSPLIT(P336,"/", 1)</f>
        <v>music</v>
      </c>
      <c r="R336" t="str">
        <v>rock</v>
      </c>
      <c r="S336">
        <v>1515564000</v>
      </c>
      <c r="T336">
        <v>1516168800</v>
      </c>
    </row>
    <row r="337" spans="1:20" x14ac:dyDescent="0.25">
      <c r="A337">
        <v>335</v>
      </c>
      <c r="B337" s="5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8">
        <f t="shared" si="23"/>
        <v>87.003066141042481</v>
      </c>
      <c r="J337" t="s">
        <v>21</v>
      </c>
      <c r="K337" t="s">
        <v>22</v>
      </c>
      <c r="L337" s="10">
        <f t="shared" si="21"/>
        <v>43784.25</v>
      </c>
      <c r="M337" s="10">
        <f t="shared" si="22"/>
        <v>43797.25</v>
      </c>
      <c r="N337" t="b">
        <v>0</v>
      </c>
      <c r="O337" t="b">
        <v>0</v>
      </c>
      <c r="P337" t="s">
        <v>23</v>
      </c>
      <c r="Q337" t="str" cm="1">
        <f t="array" ref="Q337:R337">_xlfn.TEXTSPLIT(P337,"/", 1)</f>
        <v>music</v>
      </c>
      <c r="R337" t="str">
        <v>rock</v>
      </c>
      <c r="S337">
        <v>1573797600</v>
      </c>
      <c r="T337">
        <v>1574920800</v>
      </c>
    </row>
    <row r="338" spans="1:20" ht="31.5" x14ac:dyDescent="0.25">
      <c r="A338">
        <v>336</v>
      </c>
      <c r="B338" s="5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8">
        <f t="shared" si="23"/>
        <v>63.994402985074629</v>
      </c>
      <c r="J338" t="s">
        <v>21</v>
      </c>
      <c r="K338" t="s">
        <v>22</v>
      </c>
      <c r="L338" s="10">
        <f t="shared" si="21"/>
        <v>40527.25</v>
      </c>
      <c r="M338" s="10">
        <f t="shared" si="22"/>
        <v>40528.25</v>
      </c>
      <c r="N338" t="b">
        <v>0</v>
      </c>
      <c r="O338" t="b">
        <v>1</v>
      </c>
      <c r="P338" t="s">
        <v>23</v>
      </c>
      <c r="Q338" t="str" cm="1">
        <f t="array" ref="Q338:R338">_xlfn.TEXTSPLIT(P338,"/", 1)</f>
        <v>music</v>
      </c>
      <c r="R338" t="str">
        <v>rock</v>
      </c>
      <c r="S338">
        <v>1292392800</v>
      </c>
      <c r="T338">
        <v>1292479200</v>
      </c>
    </row>
    <row r="339" spans="1:20" ht="31.5" x14ac:dyDescent="0.25">
      <c r="A339">
        <v>337</v>
      </c>
      <c r="B339" s="5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8">
        <f t="shared" si="23"/>
        <v>105.9945205479452</v>
      </c>
      <c r="J339" t="s">
        <v>21</v>
      </c>
      <c r="K339" t="s">
        <v>22</v>
      </c>
      <c r="L339" s="10">
        <f t="shared" si="21"/>
        <v>43780.25</v>
      </c>
      <c r="M339" s="10">
        <f t="shared" si="22"/>
        <v>43781.25</v>
      </c>
      <c r="N339" t="b">
        <v>0</v>
      </c>
      <c r="O339" t="b">
        <v>0</v>
      </c>
      <c r="P339" t="s">
        <v>33</v>
      </c>
      <c r="Q339" t="str" cm="1">
        <f t="array" ref="Q339:R339">_xlfn.TEXTSPLIT(P339,"/", 1)</f>
        <v>theater</v>
      </c>
      <c r="R339" t="str">
        <v>plays</v>
      </c>
      <c r="S339">
        <v>1573452000</v>
      </c>
      <c r="T339">
        <v>1573538400</v>
      </c>
    </row>
    <row r="340" spans="1:20" ht="31.5" x14ac:dyDescent="0.25">
      <c r="A340">
        <v>338</v>
      </c>
      <c r="B340" s="5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8">
        <f t="shared" si="23"/>
        <v>73.989349112426041</v>
      </c>
      <c r="J340" t="s">
        <v>21</v>
      </c>
      <c r="K340" t="s">
        <v>22</v>
      </c>
      <c r="L340" s="10">
        <f t="shared" si="21"/>
        <v>40821.208333333336</v>
      </c>
      <c r="M340" s="10">
        <f t="shared" si="22"/>
        <v>40851.208333333336</v>
      </c>
      <c r="N340" t="b">
        <v>0</v>
      </c>
      <c r="O340" t="b">
        <v>0</v>
      </c>
      <c r="P340" t="s">
        <v>33</v>
      </c>
      <c r="Q340" t="str" cm="1">
        <f t="array" ref="Q340:R340">_xlfn.TEXTSPLIT(P340,"/", 1)</f>
        <v>theater</v>
      </c>
      <c r="R340" t="str">
        <v>plays</v>
      </c>
      <c r="S340">
        <v>1317790800</v>
      </c>
      <c r="T340">
        <v>1320382800</v>
      </c>
    </row>
    <row r="341" spans="1:20" ht="31.5" x14ac:dyDescent="0.25">
      <c r="A341">
        <v>339</v>
      </c>
      <c r="B341" s="5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8">
        <f t="shared" si="23"/>
        <v>84.02004626060139</v>
      </c>
      <c r="J341" t="s">
        <v>15</v>
      </c>
      <c r="K341" t="s">
        <v>16</v>
      </c>
      <c r="L341" s="10">
        <f t="shared" si="21"/>
        <v>42949.208333333328</v>
      </c>
      <c r="M341" s="10">
        <f t="shared" si="22"/>
        <v>42963.208333333328</v>
      </c>
      <c r="N341" t="b">
        <v>0</v>
      </c>
      <c r="O341" t="b">
        <v>0</v>
      </c>
      <c r="P341" t="s">
        <v>33</v>
      </c>
      <c r="Q341" t="str" cm="1">
        <f t="array" ref="Q341:R341">_xlfn.TEXTSPLIT(P341,"/", 1)</f>
        <v>theater</v>
      </c>
      <c r="R341" t="str">
        <v>plays</v>
      </c>
      <c r="S341">
        <v>1501650000</v>
      </c>
      <c r="T341">
        <v>1502859600</v>
      </c>
    </row>
    <row r="342" spans="1:20" ht="31.5" x14ac:dyDescent="0.25">
      <c r="A342">
        <v>340</v>
      </c>
      <c r="B342" s="5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8">
        <f t="shared" si="23"/>
        <v>88.966921119592882</v>
      </c>
      <c r="J342" t="s">
        <v>21</v>
      </c>
      <c r="K342" t="s">
        <v>22</v>
      </c>
      <c r="L342" s="10">
        <f t="shared" si="21"/>
        <v>40889.25</v>
      </c>
      <c r="M342" s="10">
        <f t="shared" si="22"/>
        <v>40890.25</v>
      </c>
      <c r="N342" t="b">
        <v>0</v>
      </c>
      <c r="O342" t="b">
        <v>0</v>
      </c>
      <c r="P342" t="s">
        <v>122</v>
      </c>
      <c r="Q342" t="str" cm="1">
        <f t="array" ref="Q342:R342">_xlfn.TEXTSPLIT(P342,"/", 1)</f>
        <v>photography</v>
      </c>
      <c r="R342" t="str">
        <v>photography books</v>
      </c>
      <c r="S342">
        <v>1323669600</v>
      </c>
      <c r="T342">
        <v>1323756000</v>
      </c>
    </row>
    <row r="343" spans="1:20" ht="47.25" x14ac:dyDescent="0.25">
      <c r="A343">
        <v>341</v>
      </c>
      <c r="B343" s="5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8">
        <f t="shared" si="23"/>
        <v>76.990453460620529</v>
      </c>
      <c r="J343" t="s">
        <v>21</v>
      </c>
      <c r="K343" t="s">
        <v>22</v>
      </c>
      <c r="L343" s="10">
        <f t="shared" si="21"/>
        <v>42244.208333333328</v>
      </c>
      <c r="M343" s="10">
        <f t="shared" si="22"/>
        <v>42251.208333333328</v>
      </c>
      <c r="N343" t="b">
        <v>0</v>
      </c>
      <c r="O343" t="b">
        <v>0</v>
      </c>
      <c r="P343" t="s">
        <v>60</v>
      </c>
      <c r="Q343" t="str" cm="1">
        <f t="array" ref="Q343:R343">_xlfn.TEXTSPLIT(P343,"/", 1)</f>
        <v>music</v>
      </c>
      <c r="R343" t="str">
        <v>indie rock</v>
      </c>
      <c r="S343">
        <v>1440738000</v>
      </c>
      <c r="T343">
        <v>1441342800</v>
      </c>
    </row>
    <row r="344" spans="1:20" ht="31.5" x14ac:dyDescent="0.25">
      <c r="A344">
        <v>342</v>
      </c>
      <c r="B344" s="5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8">
        <f t="shared" si="23"/>
        <v>97.146341463414629</v>
      </c>
      <c r="J344" t="s">
        <v>21</v>
      </c>
      <c r="K344" t="s">
        <v>22</v>
      </c>
      <c r="L344" s="10">
        <f t="shared" si="21"/>
        <v>41475.208333333336</v>
      </c>
      <c r="M344" s="10">
        <f t="shared" si="22"/>
        <v>41487.208333333336</v>
      </c>
      <c r="N344" t="b">
        <v>0</v>
      </c>
      <c r="O344" t="b">
        <v>0</v>
      </c>
      <c r="P344" t="s">
        <v>33</v>
      </c>
      <c r="Q344" t="str" cm="1">
        <f t="array" ref="Q344:R344">_xlfn.TEXTSPLIT(P344,"/", 1)</f>
        <v>theater</v>
      </c>
      <c r="R344" t="str">
        <v>plays</v>
      </c>
      <c r="S344">
        <v>1374296400</v>
      </c>
      <c r="T344">
        <v>1375333200</v>
      </c>
    </row>
    <row r="345" spans="1:20" ht="31.5" x14ac:dyDescent="0.25">
      <c r="A345">
        <v>343</v>
      </c>
      <c r="B345" s="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8">
        <f t="shared" si="23"/>
        <v>33.013605442176868</v>
      </c>
      <c r="J345" t="s">
        <v>21</v>
      </c>
      <c r="K345" t="s">
        <v>22</v>
      </c>
      <c r="L345" s="10">
        <f t="shared" si="21"/>
        <v>41597.25</v>
      </c>
      <c r="M345" s="10">
        <f t="shared" si="22"/>
        <v>41650.25</v>
      </c>
      <c r="N345" t="b">
        <v>0</v>
      </c>
      <c r="O345" t="b">
        <v>0</v>
      </c>
      <c r="P345" t="s">
        <v>33</v>
      </c>
      <c r="Q345" t="str" cm="1">
        <f t="array" ref="Q345:R345">_xlfn.TEXTSPLIT(P345,"/", 1)</f>
        <v>theater</v>
      </c>
      <c r="R345" t="str">
        <v>plays</v>
      </c>
      <c r="S345">
        <v>1384840800</v>
      </c>
      <c r="T345">
        <v>1389420000</v>
      </c>
    </row>
    <row r="346" spans="1:20" ht="31.5" x14ac:dyDescent="0.25">
      <c r="A346">
        <v>344</v>
      </c>
      <c r="B346" s="5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8">
        <f t="shared" si="23"/>
        <v>99.950602409638549</v>
      </c>
      <c r="J346" t="s">
        <v>21</v>
      </c>
      <c r="K346" t="s">
        <v>22</v>
      </c>
      <c r="L346" s="10">
        <f t="shared" si="21"/>
        <v>43122.25</v>
      </c>
      <c r="M346" s="10">
        <f t="shared" si="22"/>
        <v>43162.25</v>
      </c>
      <c r="N346" t="b">
        <v>0</v>
      </c>
      <c r="O346" t="b">
        <v>0</v>
      </c>
      <c r="P346" t="s">
        <v>89</v>
      </c>
      <c r="Q346" t="str" cm="1">
        <f t="array" ref="Q346:R346">_xlfn.TEXTSPLIT(P346,"/", 1)</f>
        <v>games</v>
      </c>
      <c r="R346" t="str">
        <v>video games</v>
      </c>
      <c r="S346">
        <v>1516600800</v>
      </c>
      <c r="T346">
        <v>1520056800</v>
      </c>
    </row>
    <row r="347" spans="1:20" ht="31.5" x14ac:dyDescent="0.25">
      <c r="A347">
        <v>345</v>
      </c>
      <c r="B347" s="5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8">
        <f t="shared" si="23"/>
        <v>69.966767371601208</v>
      </c>
      <c r="J347" t="s">
        <v>40</v>
      </c>
      <c r="K347" t="s">
        <v>41</v>
      </c>
      <c r="L347" s="10">
        <f t="shared" si="21"/>
        <v>42194.208333333328</v>
      </c>
      <c r="M347" s="10">
        <f t="shared" si="22"/>
        <v>42195.208333333328</v>
      </c>
      <c r="N347" t="b">
        <v>0</v>
      </c>
      <c r="O347" t="b">
        <v>0</v>
      </c>
      <c r="P347" t="s">
        <v>53</v>
      </c>
      <c r="Q347" t="str" cm="1">
        <f t="array" ref="Q347:R347">_xlfn.TEXTSPLIT(P347,"/", 1)</f>
        <v>film &amp; video</v>
      </c>
      <c r="R347" t="str">
        <v>drama</v>
      </c>
      <c r="S347">
        <v>1436418000</v>
      </c>
      <c r="T347">
        <v>1436504400</v>
      </c>
    </row>
    <row r="348" spans="1:20" ht="31.5" x14ac:dyDescent="0.25">
      <c r="A348">
        <v>346</v>
      </c>
      <c r="B348" s="5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8">
        <f t="shared" si="23"/>
        <v>110.32</v>
      </c>
      <c r="J348" t="s">
        <v>21</v>
      </c>
      <c r="K348" t="s">
        <v>22</v>
      </c>
      <c r="L348" s="10">
        <f t="shared" si="21"/>
        <v>42971.208333333328</v>
      </c>
      <c r="M348" s="10">
        <f t="shared" si="22"/>
        <v>43026.208333333328</v>
      </c>
      <c r="N348" t="b">
        <v>0</v>
      </c>
      <c r="O348" t="b">
        <v>1</v>
      </c>
      <c r="P348" t="s">
        <v>60</v>
      </c>
      <c r="Q348" t="str" cm="1">
        <f t="array" ref="Q348:R348">_xlfn.TEXTSPLIT(P348,"/", 1)</f>
        <v>music</v>
      </c>
      <c r="R348" t="str">
        <v>indie rock</v>
      </c>
      <c r="S348">
        <v>1503550800</v>
      </c>
      <c r="T348">
        <v>1508302800</v>
      </c>
    </row>
    <row r="349" spans="1:20" ht="31.5" x14ac:dyDescent="0.25">
      <c r="A349">
        <v>347</v>
      </c>
      <c r="B349" s="5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8">
        <f t="shared" si="23"/>
        <v>66.005235602094245</v>
      </c>
      <c r="J349" t="s">
        <v>21</v>
      </c>
      <c r="K349" t="s">
        <v>22</v>
      </c>
      <c r="L349" s="10">
        <f t="shared" si="21"/>
        <v>42046.25</v>
      </c>
      <c r="M349" s="10">
        <f t="shared" si="22"/>
        <v>42070.25</v>
      </c>
      <c r="N349" t="b">
        <v>0</v>
      </c>
      <c r="O349" t="b">
        <v>0</v>
      </c>
      <c r="P349" t="s">
        <v>28</v>
      </c>
      <c r="Q349" t="str" cm="1">
        <f t="array" ref="Q349:R349">_xlfn.TEXTSPLIT(P349,"/", 1)</f>
        <v>technology</v>
      </c>
      <c r="R349" t="str">
        <v>web</v>
      </c>
      <c r="S349">
        <v>1423634400</v>
      </c>
      <c r="T349">
        <v>1425708000</v>
      </c>
    </row>
    <row r="350" spans="1:20" ht="31.5" x14ac:dyDescent="0.25">
      <c r="A350">
        <v>348</v>
      </c>
      <c r="B350" s="5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8">
        <f t="shared" si="23"/>
        <v>41.005742176284812</v>
      </c>
      <c r="J350" t="s">
        <v>21</v>
      </c>
      <c r="K350" t="s">
        <v>22</v>
      </c>
      <c r="L350" s="10">
        <f t="shared" si="21"/>
        <v>42782.25</v>
      </c>
      <c r="M350" s="10">
        <f t="shared" si="22"/>
        <v>42795.25</v>
      </c>
      <c r="N350" t="b">
        <v>0</v>
      </c>
      <c r="O350" t="b">
        <v>0</v>
      </c>
      <c r="P350" t="s">
        <v>17</v>
      </c>
      <c r="Q350" t="str" cm="1">
        <f t="array" ref="Q350:R350">_xlfn.TEXTSPLIT(P350,"/", 1)</f>
        <v>food</v>
      </c>
      <c r="R350" t="str">
        <v>food trucks</v>
      </c>
      <c r="S350">
        <v>1487224800</v>
      </c>
      <c r="T350">
        <v>1488348000</v>
      </c>
    </row>
    <row r="351" spans="1:20" ht="31.5" x14ac:dyDescent="0.25">
      <c r="A351">
        <v>349</v>
      </c>
      <c r="B351" s="5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8">
        <f t="shared" si="23"/>
        <v>103.96316359696641</v>
      </c>
      <c r="J351" t="s">
        <v>21</v>
      </c>
      <c r="K351" t="s">
        <v>22</v>
      </c>
      <c r="L351" s="10">
        <f t="shared" si="21"/>
        <v>42930.208333333328</v>
      </c>
      <c r="M351" s="10">
        <f t="shared" si="22"/>
        <v>42960.208333333328</v>
      </c>
      <c r="N351" t="b">
        <v>0</v>
      </c>
      <c r="O351" t="b">
        <v>0</v>
      </c>
      <c r="P351" t="s">
        <v>33</v>
      </c>
      <c r="Q351" t="str" cm="1">
        <f t="array" ref="Q351:R351">_xlfn.TEXTSPLIT(P351,"/", 1)</f>
        <v>theater</v>
      </c>
      <c r="R351" t="str">
        <v>plays</v>
      </c>
      <c r="S351">
        <v>1500008400</v>
      </c>
      <c r="T351">
        <v>1502600400</v>
      </c>
    </row>
    <row r="352" spans="1:20" ht="31.5" x14ac:dyDescent="0.25">
      <c r="A352">
        <v>350</v>
      </c>
      <c r="B352" s="5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8">
        <f t="shared" si="23"/>
        <v>5</v>
      </c>
      <c r="J352" t="s">
        <v>21</v>
      </c>
      <c r="K352" t="s">
        <v>22</v>
      </c>
      <c r="L352" s="10">
        <f t="shared" si="21"/>
        <v>42144.208333333328</v>
      </c>
      <c r="M352" s="10">
        <f t="shared" si="22"/>
        <v>42162.208333333328</v>
      </c>
      <c r="N352" t="b">
        <v>0</v>
      </c>
      <c r="O352" t="b">
        <v>1</v>
      </c>
      <c r="P352" t="s">
        <v>159</v>
      </c>
      <c r="Q352" t="str" cm="1">
        <f t="array" ref="Q352:R352">_xlfn.TEXTSPLIT(P352,"/", 1)</f>
        <v>music</v>
      </c>
      <c r="R352" t="str">
        <v>jazz</v>
      </c>
      <c r="S352">
        <v>1432098000</v>
      </c>
      <c r="T352">
        <v>1433653200</v>
      </c>
    </row>
    <row r="353" spans="1:20" ht="31.5" x14ac:dyDescent="0.25">
      <c r="A353">
        <v>351</v>
      </c>
      <c r="B353" s="5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8">
        <f t="shared" si="23"/>
        <v>47.009935419771487</v>
      </c>
      <c r="J353" t="s">
        <v>21</v>
      </c>
      <c r="K353" t="s">
        <v>22</v>
      </c>
      <c r="L353" s="10">
        <f t="shared" si="21"/>
        <v>42240.208333333328</v>
      </c>
      <c r="M353" s="10">
        <f t="shared" si="22"/>
        <v>42254.208333333328</v>
      </c>
      <c r="N353" t="b">
        <v>0</v>
      </c>
      <c r="O353" t="b">
        <v>0</v>
      </c>
      <c r="P353" t="s">
        <v>23</v>
      </c>
      <c r="Q353" t="str" cm="1">
        <f t="array" ref="Q353:R353">_xlfn.TEXTSPLIT(P353,"/", 1)</f>
        <v>music</v>
      </c>
      <c r="R353" t="str">
        <v>rock</v>
      </c>
      <c r="S353">
        <v>1440392400</v>
      </c>
      <c r="T353">
        <v>1441602000</v>
      </c>
    </row>
    <row r="354" spans="1:20" ht="31.5" x14ac:dyDescent="0.25">
      <c r="A354">
        <v>352</v>
      </c>
      <c r="B354" s="5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8">
        <f t="shared" si="23"/>
        <v>29.606060606060606</v>
      </c>
      <c r="J354" t="s">
        <v>15</v>
      </c>
      <c r="K354" t="s">
        <v>16</v>
      </c>
      <c r="L354" s="10">
        <f t="shared" si="21"/>
        <v>42315.25</v>
      </c>
      <c r="M354" s="10">
        <f t="shared" si="22"/>
        <v>42323.25</v>
      </c>
      <c r="N354" t="b">
        <v>0</v>
      </c>
      <c r="O354" t="b">
        <v>0</v>
      </c>
      <c r="P354" t="s">
        <v>33</v>
      </c>
      <c r="Q354" t="str" cm="1">
        <f t="array" ref="Q354:R354">_xlfn.TEXTSPLIT(P354,"/", 1)</f>
        <v>theater</v>
      </c>
      <c r="R354" t="str">
        <v>plays</v>
      </c>
      <c r="S354">
        <v>1446876000</v>
      </c>
      <c r="T354">
        <v>1447567200</v>
      </c>
    </row>
    <row r="355" spans="1:20" ht="31.5" x14ac:dyDescent="0.25">
      <c r="A355">
        <v>353</v>
      </c>
      <c r="B355" s="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8">
        <f t="shared" si="23"/>
        <v>81.010569583088667</v>
      </c>
      <c r="J355" t="s">
        <v>21</v>
      </c>
      <c r="K355" t="s">
        <v>22</v>
      </c>
      <c r="L355" s="10">
        <f t="shared" si="21"/>
        <v>43651.208333333328</v>
      </c>
      <c r="M355" s="10">
        <f t="shared" si="22"/>
        <v>43652.208333333328</v>
      </c>
      <c r="N355" t="b">
        <v>0</v>
      </c>
      <c r="O355" t="b">
        <v>0</v>
      </c>
      <c r="P355" t="s">
        <v>33</v>
      </c>
      <c r="Q355" t="str" cm="1">
        <f t="array" ref="Q355:R355">_xlfn.TEXTSPLIT(P355,"/", 1)</f>
        <v>theater</v>
      </c>
      <c r="R355" t="str">
        <v>plays</v>
      </c>
      <c r="S355">
        <v>1562302800</v>
      </c>
      <c r="T355">
        <v>1562389200</v>
      </c>
    </row>
    <row r="356" spans="1:20" ht="31.5" x14ac:dyDescent="0.25">
      <c r="A356">
        <v>354</v>
      </c>
      <c r="B356" s="5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8">
        <f t="shared" si="23"/>
        <v>94.35</v>
      </c>
      <c r="J356" t="s">
        <v>36</v>
      </c>
      <c r="K356" t="s">
        <v>37</v>
      </c>
      <c r="L356" s="10">
        <f t="shared" si="21"/>
        <v>41520.208333333336</v>
      </c>
      <c r="M356" s="10">
        <f t="shared" si="22"/>
        <v>41527.208333333336</v>
      </c>
      <c r="N356" t="b">
        <v>0</v>
      </c>
      <c r="O356" t="b">
        <v>0</v>
      </c>
      <c r="P356" t="s">
        <v>42</v>
      </c>
      <c r="Q356" t="str" cm="1">
        <f t="array" ref="Q356:R356">_xlfn.TEXTSPLIT(P356,"/", 1)</f>
        <v>film &amp; video</v>
      </c>
      <c r="R356" t="str">
        <v>documentary</v>
      </c>
      <c r="S356">
        <v>1378184400</v>
      </c>
      <c r="T356">
        <v>1378789200</v>
      </c>
    </row>
    <row r="357" spans="1:20" ht="31.5" x14ac:dyDescent="0.25">
      <c r="A357">
        <v>355</v>
      </c>
      <c r="B357" s="5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8">
        <f t="shared" si="23"/>
        <v>26.058139534883722</v>
      </c>
      <c r="J357" t="s">
        <v>21</v>
      </c>
      <c r="K357" t="s">
        <v>22</v>
      </c>
      <c r="L357" s="10">
        <f t="shared" si="21"/>
        <v>42757.25</v>
      </c>
      <c r="M357" s="10">
        <f t="shared" si="22"/>
        <v>42797.25</v>
      </c>
      <c r="N357" t="b">
        <v>0</v>
      </c>
      <c r="O357" t="b">
        <v>0</v>
      </c>
      <c r="P357" t="s">
        <v>65</v>
      </c>
      <c r="Q357" t="str" cm="1">
        <f t="array" ref="Q357:R357">_xlfn.TEXTSPLIT(P357,"/", 1)</f>
        <v>technology</v>
      </c>
      <c r="R357" t="str">
        <v>wearables</v>
      </c>
      <c r="S357">
        <v>1485064800</v>
      </c>
      <c r="T357">
        <v>1488520800</v>
      </c>
    </row>
    <row r="358" spans="1:20" ht="31.5" x14ac:dyDescent="0.25">
      <c r="A358">
        <v>356</v>
      </c>
      <c r="B358" s="5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8">
        <f t="shared" si="23"/>
        <v>85.775000000000006</v>
      </c>
      <c r="J358" t="s">
        <v>107</v>
      </c>
      <c r="K358" t="s">
        <v>108</v>
      </c>
      <c r="L358" s="10">
        <f t="shared" si="21"/>
        <v>40922.25</v>
      </c>
      <c r="M358" s="10">
        <f t="shared" si="22"/>
        <v>40931.25</v>
      </c>
      <c r="N358" t="b">
        <v>0</v>
      </c>
      <c r="O358" t="b">
        <v>0</v>
      </c>
      <c r="P358" t="s">
        <v>33</v>
      </c>
      <c r="Q358" t="str" cm="1">
        <f t="array" ref="Q358:R358">_xlfn.TEXTSPLIT(P358,"/", 1)</f>
        <v>theater</v>
      </c>
      <c r="R358" t="str">
        <v>plays</v>
      </c>
      <c r="S358">
        <v>1326520800</v>
      </c>
      <c r="T358">
        <v>1327298400</v>
      </c>
    </row>
    <row r="359" spans="1:20" ht="31.5" x14ac:dyDescent="0.25">
      <c r="A359">
        <v>357</v>
      </c>
      <c r="B359" s="5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8">
        <f t="shared" si="23"/>
        <v>103.73170731707317</v>
      </c>
      <c r="J359" t="s">
        <v>21</v>
      </c>
      <c r="K359" t="s">
        <v>22</v>
      </c>
      <c r="L359" s="10">
        <f t="shared" si="21"/>
        <v>42250.208333333328</v>
      </c>
      <c r="M359" s="10">
        <f t="shared" si="22"/>
        <v>42275.208333333328</v>
      </c>
      <c r="N359" t="b">
        <v>0</v>
      </c>
      <c r="O359" t="b">
        <v>0</v>
      </c>
      <c r="P359" t="s">
        <v>89</v>
      </c>
      <c r="Q359" t="str" cm="1">
        <f t="array" ref="Q359:R359">_xlfn.TEXTSPLIT(P359,"/", 1)</f>
        <v>games</v>
      </c>
      <c r="R359" t="str">
        <v>video games</v>
      </c>
      <c r="S359">
        <v>1441256400</v>
      </c>
      <c r="T359">
        <v>1443416400</v>
      </c>
    </row>
    <row r="360" spans="1:20" ht="31.5" x14ac:dyDescent="0.25">
      <c r="A360">
        <v>358</v>
      </c>
      <c r="B360" s="5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8">
        <f t="shared" si="23"/>
        <v>49.826086956521742</v>
      </c>
      <c r="J360" t="s">
        <v>15</v>
      </c>
      <c r="K360" t="s">
        <v>16</v>
      </c>
      <c r="L360" s="10">
        <f t="shared" si="21"/>
        <v>43322.208333333328</v>
      </c>
      <c r="M360" s="10">
        <f t="shared" si="22"/>
        <v>43325.208333333328</v>
      </c>
      <c r="N360" t="b">
        <v>1</v>
      </c>
      <c r="O360" t="b">
        <v>0</v>
      </c>
      <c r="P360" t="s">
        <v>122</v>
      </c>
      <c r="Q360" t="str" cm="1">
        <f t="array" ref="Q360:R360">_xlfn.TEXTSPLIT(P360,"/", 1)</f>
        <v>photography</v>
      </c>
      <c r="R360" t="str">
        <v>photography books</v>
      </c>
      <c r="S360">
        <v>1533877200</v>
      </c>
      <c r="T360">
        <v>1534136400</v>
      </c>
    </row>
    <row r="361" spans="1:20" ht="31.5" x14ac:dyDescent="0.25">
      <c r="A361">
        <v>359</v>
      </c>
      <c r="B361" s="5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8">
        <f t="shared" si="23"/>
        <v>63.893048128342244</v>
      </c>
      <c r="J361" t="s">
        <v>21</v>
      </c>
      <c r="K361" t="s">
        <v>22</v>
      </c>
      <c r="L361" s="10">
        <f t="shared" si="21"/>
        <v>40782.208333333336</v>
      </c>
      <c r="M361" s="10">
        <f t="shared" si="22"/>
        <v>40789.208333333336</v>
      </c>
      <c r="N361" t="b">
        <v>0</v>
      </c>
      <c r="O361" t="b">
        <v>0</v>
      </c>
      <c r="P361" t="s">
        <v>71</v>
      </c>
      <c r="Q361" t="str" cm="1">
        <f t="array" ref="Q361:R361">_xlfn.TEXTSPLIT(P361,"/", 1)</f>
        <v>film &amp; video</v>
      </c>
      <c r="R361" t="str">
        <v>animation</v>
      </c>
      <c r="S361">
        <v>1314421200</v>
      </c>
      <c r="T361">
        <v>1315026000</v>
      </c>
    </row>
    <row r="362" spans="1:20" ht="31.5" x14ac:dyDescent="0.25">
      <c r="A362">
        <v>360</v>
      </c>
      <c r="B362" s="5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8">
        <f t="shared" si="23"/>
        <v>47.002434782608695</v>
      </c>
      <c r="J362" t="s">
        <v>40</v>
      </c>
      <c r="K362" t="s">
        <v>41</v>
      </c>
      <c r="L362" s="10">
        <f t="shared" si="21"/>
        <v>40544.25</v>
      </c>
      <c r="M362" s="10">
        <f t="shared" si="22"/>
        <v>40558.25</v>
      </c>
      <c r="N362" t="b">
        <v>0</v>
      </c>
      <c r="O362" t="b">
        <v>1</v>
      </c>
      <c r="P362" t="s">
        <v>33</v>
      </c>
      <c r="Q362" t="str" cm="1">
        <f t="array" ref="Q362:R362">_xlfn.TEXTSPLIT(P362,"/", 1)</f>
        <v>theater</v>
      </c>
      <c r="R362" t="str">
        <v>plays</v>
      </c>
      <c r="S362">
        <v>1293861600</v>
      </c>
      <c r="T362">
        <v>1295071200</v>
      </c>
    </row>
    <row r="363" spans="1:20" ht="31.5" x14ac:dyDescent="0.25">
      <c r="A363">
        <v>361</v>
      </c>
      <c r="B363" s="5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8">
        <f t="shared" si="23"/>
        <v>108.47727272727273</v>
      </c>
      <c r="J363" t="s">
        <v>21</v>
      </c>
      <c r="K363" t="s">
        <v>22</v>
      </c>
      <c r="L363" s="10">
        <f t="shared" si="21"/>
        <v>43015.208333333328</v>
      </c>
      <c r="M363" s="10">
        <f t="shared" si="22"/>
        <v>43039.208333333328</v>
      </c>
      <c r="N363" t="b">
        <v>0</v>
      </c>
      <c r="O363" t="b">
        <v>0</v>
      </c>
      <c r="P363" t="s">
        <v>33</v>
      </c>
      <c r="Q363" t="str" cm="1">
        <f t="array" ref="Q363:R363">_xlfn.TEXTSPLIT(P363,"/", 1)</f>
        <v>theater</v>
      </c>
      <c r="R363" t="str">
        <v>plays</v>
      </c>
      <c r="S363">
        <v>1507352400</v>
      </c>
      <c r="T363">
        <v>1509426000</v>
      </c>
    </row>
    <row r="364" spans="1:20" ht="31.5" x14ac:dyDescent="0.25">
      <c r="A364">
        <v>362</v>
      </c>
      <c r="B364" s="5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8">
        <f t="shared" si="23"/>
        <v>72.015706806282722</v>
      </c>
      <c r="J364" t="s">
        <v>21</v>
      </c>
      <c r="K364" t="s">
        <v>22</v>
      </c>
      <c r="L364" s="10">
        <f t="shared" si="21"/>
        <v>40570.25</v>
      </c>
      <c r="M364" s="10">
        <f t="shared" si="22"/>
        <v>40608.25</v>
      </c>
      <c r="N364" t="b">
        <v>0</v>
      </c>
      <c r="O364" t="b">
        <v>0</v>
      </c>
      <c r="P364" t="s">
        <v>23</v>
      </c>
      <c r="Q364" t="str" cm="1">
        <f t="array" ref="Q364:R364">_xlfn.TEXTSPLIT(P364,"/", 1)</f>
        <v>music</v>
      </c>
      <c r="R364" t="str">
        <v>rock</v>
      </c>
      <c r="S364">
        <v>1296108000</v>
      </c>
      <c r="T364">
        <v>1299391200</v>
      </c>
    </row>
    <row r="365" spans="1:20" ht="31.5" x14ac:dyDescent="0.25">
      <c r="A365">
        <v>363</v>
      </c>
      <c r="B365" s="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8">
        <f t="shared" si="23"/>
        <v>59.928057553956833</v>
      </c>
      <c r="J365" t="s">
        <v>21</v>
      </c>
      <c r="K365" t="s">
        <v>22</v>
      </c>
      <c r="L365" s="10">
        <f t="shared" si="21"/>
        <v>40904.25</v>
      </c>
      <c r="M365" s="10">
        <f t="shared" si="22"/>
        <v>40905.25</v>
      </c>
      <c r="N365" t="b">
        <v>0</v>
      </c>
      <c r="O365" t="b">
        <v>0</v>
      </c>
      <c r="P365" t="s">
        <v>23</v>
      </c>
      <c r="Q365" t="str" cm="1">
        <f t="array" ref="Q365:R365">_xlfn.TEXTSPLIT(P365,"/", 1)</f>
        <v>music</v>
      </c>
      <c r="R365" t="str">
        <v>rock</v>
      </c>
      <c r="S365">
        <v>1324965600</v>
      </c>
      <c r="T365">
        <v>1325052000</v>
      </c>
    </row>
    <row r="366" spans="1:20" ht="31.5" x14ac:dyDescent="0.25">
      <c r="A366">
        <v>364</v>
      </c>
      <c r="B366" s="5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8">
        <f t="shared" si="23"/>
        <v>78.209677419354833</v>
      </c>
      <c r="J366" t="s">
        <v>21</v>
      </c>
      <c r="K366" t="s">
        <v>22</v>
      </c>
      <c r="L366" s="10">
        <f t="shared" si="21"/>
        <v>43164.25</v>
      </c>
      <c r="M366" s="10">
        <f t="shared" si="22"/>
        <v>43194.208333333328</v>
      </c>
      <c r="N366" t="b">
        <v>0</v>
      </c>
      <c r="O366" t="b">
        <v>0</v>
      </c>
      <c r="P366" t="s">
        <v>60</v>
      </c>
      <c r="Q366" t="str" cm="1">
        <f t="array" ref="Q366:R366">_xlfn.TEXTSPLIT(P366,"/", 1)</f>
        <v>music</v>
      </c>
      <c r="R366" t="str">
        <v>indie rock</v>
      </c>
      <c r="S366">
        <v>1520229600</v>
      </c>
      <c r="T366">
        <v>1522818000</v>
      </c>
    </row>
    <row r="367" spans="1:20" ht="31.5" x14ac:dyDescent="0.25">
      <c r="A367">
        <v>365</v>
      </c>
      <c r="B367" s="5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8">
        <f t="shared" si="23"/>
        <v>104.77678571428571</v>
      </c>
      <c r="J367" t="s">
        <v>26</v>
      </c>
      <c r="K367" t="s">
        <v>27</v>
      </c>
      <c r="L367" s="10">
        <f t="shared" si="21"/>
        <v>42733.25</v>
      </c>
      <c r="M367" s="10">
        <f t="shared" si="22"/>
        <v>42760.25</v>
      </c>
      <c r="N367" t="b">
        <v>0</v>
      </c>
      <c r="O367" t="b">
        <v>0</v>
      </c>
      <c r="P367" t="s">
        <v>33</v>
      </c>
      <c r="Q367" t="str" cm="1">
        <f t="array" ref="Q367:R367">_xlfn.TEXTSPLIT(P367,"/", 1)</f>
        <v>theater</v>
      </c>
      <c r="R367" t="str">
        <v>plays</v>
      </c>
      <c r="S367">
        <v>1482991200</v>
      </c>
      <c r="T367">
        <v>1485324000</v>
      </c>
    </row>
    <row r="368" spans="1:20" ht="31.5" x14ac:dyDescent="0.25">
      <c r="A368">
        <v>366</v>
      </c>
      <c r="B368" s="5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8">
        <f t="shared" si="23"/>
        <v>105.52475247524752</v>
      </c>
      <c r="J368" t="s">
        <v>21</v>
      </c>
      <c r="K368" t="s">
        <v>22</v>
      </c>
      <c r="L368" s="10">
        <f t="shared" si="21"/>
        <v>40546.25</v>
      </c>
      <c r="M368" s="10">
        <f t="shared" si="22"/>
        <v>40547.25</v>
      </c>
      <c r="N368" t="b">
        <v>0</v>
      </c>
      <c r="O368" t="b">
        <v>1</v>
      </c>
      <c r="P368" t="s">
        <v>33</v>
      </c>
      <c r="Q368" t="str" cm="1">
        <f t="array" ref="Q368:R368">_xlfn.TEXTSPLIT(P368,"/", 1)</f>
        <v>theater</v>
      </c>
      <c r="R368" t="str">
        <v>plays</v>
      </c>
      <c r="S368">
        <v>1294034400</v>
      </c>
      <c r="T368">
        <v>1294120800</v>
      </c>
    </row>
    <row r="369" spans="1:20" ht="31.5" x14ac:dyDescent="0.25">
      <c r="A369">
        <v>367</v>
      </c>
      <c r="B369" s="5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8">
        <f t="shared" si="23"/>
        <v>24.933333333333334</v>
      </c>
      <c r="J369" t="s">
        <v>21</v>
      </c>
      <c r="K369" t="s">
        <v>22</v>
      </c>
      <c r="L369" s="10">
        <f t="shared" si="21"/>
        <v>41930.208333333336</v>
      </c>
      <c r="M369" s="10">
        <f t="shared" si="22"/>
        <v>41954.25</v>
      </c>
      <c r="N369" t="b">
        <v>0</v>
      </c>
      <c r="O369" t="b">
        <v>1</v>
      </c>
      <c r="P369" t="s">
        <v>33</v>
      </c>
      <c r="Q369" t="str" cm="1">
        <f t="array" ref="Q369:R369">_xlfn.TEXTSPLIT(P369,"/", 1)</f>
        <v>theater</v>
      </c>
      <c r="R369" t="str">
        <v>plays</v>
      </c>
      <c r="S369">
        <v>1413608400</v>
      </c>
      <c r="T369">
        <v>1415685600</v>
      </c>
    </row>
    <row r="370" spans="1:20" ht="31.5" x14ac:dyDescent="0.25">
      <c r="A370">
        <v>368</v>
      </c>
      <c r="B370" s="5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8">
        <f t="shared" si="23"/>
        <v>69.873786407766985</v>
      </c>
      <c r="J370" t="s">
        <v>40</v>
      </c>
      <c r="K370" t="s">
        <v>41</v>
      </c>
      <c r="L370" s="10">
        <f t="shared" si="21"/>
        <v>40464.208333333336</v>
      </c>
      <c r="M370" s="10">
        <f t="shared" si="22"/>
        <v>40487.208333333336</v>
      </c>
      <c r="N370" t="b">
        <v>0</v>
      </c>
      <c r="O370" t="b">
        <v>1</v>
      </c>
      <c r="P370" t="s">
        <v>42</v>
      </c>
      <c r="Q370" t="str" cm="1">
        <f t="array" ref="Q370:R370">_xlfn.TEXTSPLIT(P370,"/", 1)</f>
        <v>film &amp; video</v>
      </c>
      <c r="R370" t="str">
        <v>documentary</v>
      </c>
      <c r="S370">
        <v>1286946000</v>
      </c>
      <c r="T370">
        <v>1288933200</v>
      </c>
    </row>
    <row r="371" spans="1:20" ht="31.5" x14ac:dyDescent="0.25">
      <c r="A371">
        <v>369</v>
      </c>
      <c r="B371" s="5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8">
        <f t="shared" si="23"/>
        <v>95.733766233766232</v>
      </c>
      <c r="J371" t="s">
        <v>21</v>
      </c>
      <c r="K371" t="s">
        <v>22</v>
      </c>
      <c r="L371" s="10">
        <f t="shared" si="21"/>
        <v>41308.25</v>
      </c>
      <c r="M371" s="10">
        <f t="shared" si="22"/>
        <v>41347.208333333336</v>
      </c>
      <c r="N371" t="b">
        <v>0</v>
      </c>
      <c r="O371" t="b">
        <v>1</v>
      </c>
      <c r="P371" t="s">
        <v>269</v>
      </c>
      <c r="Q371" t="str" cm="1">
        <f t="array" ref="Q371:R371">_xlfn.TEXTSPLIT(P371,"/", 1)</f>
        <v>film &amp; video</v>
      </c>
      <c r="R371" t="str">
        <v>television</v>
      </c>
      <c r="S371">
        <v>1359871200</v>
      </c>
      <c r="T371">
        <v>1363237200</v>
      </c>
    </row>
    <row r="372" spans="1:20" ht="31.5" x14ac:dyDescent="0.25">
      <c r="A372">
        <v>370</v>
      </c>
      <c r="B372" s="5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8">
        <f t="shared" si="23"/>
        <v>29.997485752598056</v>
      </c>
      <c r="J372" t="s">
        <v>21</v>
      </c>
      <c r="K372" t="s">
        <v>22</v>
      </c>
      <c r="L372" s="10">
        <f t="shared" si="21"/>
        <v>43570.208333333328</v>
      </c>
      <c r="M372" s="10">
        <f t="shared" si="22"/>
        <v>43576.208333333328</v>
      </c>
      <c r="N372" t="b">
        <v>0</v>
      </c>
      <c r="O372" t="b">
        <v>0</v>
      </c>
      <c r="P372" t="s">
        <v>33</v>
      </c>
      <c r="Q372" t="str" cm="1">
        <f t="array" ref="Q372:R372">_xlfn.TEXTSPLIT(P372,"/", 1)</f>
        <v>theater</v>
      </c>
      <c r="R372" t="str">
        <v>plays</v>
      </c>
      <c r="S372">
        <v>1555304400</v>
      </c>
      <c r="T372">
        <v>1555822800</v>
      </c>
    </row>
    <row r="373" spans="1:20" ht="31.5" x14ac:dyDescent="0.25">
      <c r="A373">
        <v>371</v>
      </c>
      <c r="B373" s="5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8">
        <f t="shared" si="23"/>
        <v>59.011948529411768</v>
      </c>
      <c r="J373" t="s">
        <v>21</v>
      </c>
      <c r="K373" t="s">
        <v>22</v>
      </c>
      <c r="L373" s="10">
        <f t="shared" si="21"/>
        <v>42043.25</v>
      </c>
      <c r="M373" s="10">
        <f t="shared" si="22"/>
        <v>42094.208333333328</v>
      </c>
      <c r="N373" t="b">
        <v>0</v>
      </c>
      <c r="O373" t="b">
        <v>0</v>
      </c>
      <c r="P373" t="s">
        <v>33</v>
      </c>
      <c r="Q373" t="str" cm="1">
        <f t="array" ref="Q373:R373">_xlfn.TEXTSPLIT(P373,"/", 1)</f>
        <v>theater</v>
      </c>
      <c r="R373" t="str">
        <v>plays</v>
      </c>
      <c r="S373">
        <v>1423375200</v>
      </c>
      <c r="T373">
        <v>1427778000</v>
      </c>
    </row>
    <row r="374" spans="1:20" ht="31.5" x14ac:dyDescent="0.25">
      <c r="A374">
        <v>372</v>
      </c>
      <c r="B374" s="5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8">
        <f t="shared" si="23"/>
        <v>84.757396449704146</v>
      </c>
      <c r="J374" t="s">
        <v>21</v>
      </c>
      <c r="K374" t="s">
        <v>22</v>
      </c>
      <c r="L374" s="10">
        <f t="shared" si="21"/>
        <v>42012.25</v>
      </c>
      <c r="M374" s="10">
        <f t="shared" si="22"/>
        <v>42032.25</v>
      </c>
      <c r="N374" t="b">
        <v>0</v>
      </c>
      <c r="O374" t="b">
        <v>1</v>
      </c>
      <c r="P374" t="s">
        <v>42</v>
      </c>
      <c r="Q374" t="str" cm="1">
        <f t="array" ref="Q374:R374">_xlfn.TEXTSPLIT(P374,"/", 1)</f>
        <v>film &amp; video</v>
      </c>
      <c r="R374" t="str">
        <v>documentary</v>
      </c>
      <c r="S374">
        <v>1420696800</v>
      </c>
      <c r="T374">
        <v>1422424800</v>
      </c>
    </row>
    <row r="375" spans="1:20" ht="31.5" x14ac:dyDescent="0.25">
      <c r="A375">
        <v>373</v>
      </c>
      <c r="B375" s="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8">
        <f t="shared" si="23"/>
        <v>78.010921177587846</v>
      </c>
      <c r="J375" t="s">
        <v>21</v>
      </c>
      <c r="K375" t="s">
        <v>22</v>
      </c>
      <c r="L375" s="10">
        <f t="shared" si="21"/>
        <v>42964.208333333328</v>
      </c>
      <c r="M375" s="10">
        <f t="shared" si="22"/>
        <v>42972.208333333328</v>
      </c>
      <c r="N375" t="b">
        <v>0</v>
      </c>
      <c r="O375" t="b">
        <v>0</v>
      </c>
      <c r="P375" t="s">
        <v>33</v>
      </c>
      <c r="Q375" t="str" cm="1">
        <f t="array" ref="Q375:R375">_xlfn.TEXTSPLIT(P375,"/", 1)</f>
        <v>theater</v>
      </c>
      <c r="R375" t="str">
        <v>plays</v>
      </c>
      <c r="S375">
        <v>1502946000</v>
      </c>
      <c r="T375">
        <v>1503637200</v>
      </c>
    </row>
    <row r="376" spans="1:20" ht="31.5" x14ac:dyDescent="0.25">
      <c r="A376">
        <v>374</v>
      </c>
      <c r="B376" s="5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8">
        <f t="shared" si="23"/>
        <v>50.05215419501134</v>
      </c>
      <c r="J376" t="s">
        <v>21</v>
      </c>
      <c r="K376" t="s">
        <v>22</v>
      </c>
      <c r="L376" s="10">
        <f t="shared" si="21"/>
        <v>43476.25</v>
      </c>
      <c r="M376" s="10">
        <f t="shared" si="22"/>
        <v>43481.25</v>
      </c>
      <c r="N376" t="b">
        <v>0</v>
      </c>
      <c r="O376" t="b">
        <v>1</v>
      </c>
      <c r="P376" t="s">
        <v>42</v>
      </c>
      <c r="Q376" t="str" cm="1">
        <f t="array" ref="Q376:R376">_xlfn.TEXTSPLIT(P376,"/", 1)</f>
        <v>film &amp; video</v>
      </c>
      <c r="R376" t="str">
        <v>documentary</v>
      </c>
      <c r="S376">
        <v>1547186400</v>
      </c>
      <c r="T376">
        <v>1547618400</v>
      </c>
    </row>
    <row r="377" spans="1:20" ht="31.5" x14ac:dyDescent="0.25">
      <c r="A377">
        <v>375</v>
      </c>
      <c r="B377" s="5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8">
        <f t="shared" si="23"/>
        <v>59.16</v>
      </c>
      <c r="J377" t="s">
        <v>21</v>
      </c>
      <c r="K377" t="s">
        <v>22</v>
      </c>
      <c r="L377" s="10">
        <f t="shared" si="21"/>
        <v>42293.208333333328</v>
      </c>
      <c r="M377" s="10">
        <f t="shared" si="22"/>
        <v>42350.25</v>
      </c>
      <c r="N377" t="b">
        <v>0</v>
      </c>
      <c r="O377" t="b">
        <v>0</v>
      </c>
      <c r="P377" t="s">
        <v>60</v>
      </c>
      <c r="Q377" t="str" cm="1">
        <f t="array" ref="Q377:R377">_xlfn.TEXTSPLIT(P377,"/", 1)</f>
        <v>music</v>
      </c>
      <c r="R377" t="str">
        <v>indie rock</v>
      </c>
      <c r="S377">
        <v>1444971600</v>
      </c>
      <c r="T377">
        <v>1449900000</v>
      </c>
    </row>
    <row r="378" spans="1:20" ht="31.5" x14ac:dyDescent="0.25">
      <c r="A378">
        <v>376</v>
      </c>
      <c r="B378" s="5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8">
        <f t="shared" si="23"/>
        <v>93.702290076335885</v>
      </c>
      <c r="J378" t="s">
        <v>21</v>
      </c>
      <c r="K378" t="s">
        <v>22</v>
      </c>
      <c r="L378" s="10">
        <f t="shared" si="21"/>
        <v>41826.208333333336</v>
      </c>
      <c r="M378" s="10">
        <f t="shared" si="22"/>
        <v>41832.208333333336</v>
      </c>
      <c r="N378" t="b">
        <v>0</v>
      </c>
      <c r="O378" t="b">
        <v>0</v>
      </c>
      <c r="P378" t="s">
        <v>23</v>
      </c>
      <c r="Q378" t="str" cm="1">
        <f t="array" ref="Q378:R378">_xlfn.TEXTSPLIT(P378,"/", 1)</f>
        <v>music</v>
      </c>
      <c r="R378" t="str">
        <v>rock</v>
      </c>
      <c r="S378">
        <v>1404622800</v>
      </c>
      <c r="T378">
        <v>1405141200</v>
      </c>
    </row>
    <row r="379" spans="1:20" ht="31.5" x14ac:dyDescent="0.25">
      <c r="A379">
        <v>377</v>
      </c>
      <c r="B379" s="5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8">
        <f t="shared" si="23"/>
        <v>40.14173228346457</v>
      </c>
      <c r="J379" t="s">
        <v>21</v>
      </c>
      <c r="K379" t="s">
        <v>22</v>
      </c>
      <c r="L379" s="10">
        <f t="shared" si="21"/>
        <v>43760.208333333328</v>
      </c>
      <c r="M379" s="10">
        <f t="shared" si="22"/>
        <v>43774.25</v>
      </c>
      <c r="N379" t="b">
        <v>0</v>
      </c>
      <c r="O379" t="b">
        <v>0</v>
      </c>
      <c r="P379" t="s">
        <v>33</v>
      </c>
      <c r="Q379" t="str" cm="1">
        <f t="array" ref="Q379:R379">_xlfn.TEXTSPLIT(P379,"/", 1)</f>
        <v>theater</v>
      </c>
      <c r="R379" t="str">
        <v>plays</v>
      </c>
      <c r="S379">
        <v>1571720400</v>
      </c>
      <c r="T379">
        <v>1572933600</v>
      </c>
    </row>
    <row r="380" spans="1:20" ht="31.5" x14ac:dyDescent="0.25">
      <c r="A380">
        <v>378</v>
      </c>
      <c r="B380" s="5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8">
        <f t="shared" si="23"/>
        <v>70.090140845070422</v>
      </c>
      <c r="J380" t="s">
        <v>21</v>
      </c>
      <c r="K380" t="s">
        <v>22</v>
      </c>
      <c r="L380" s="10">
        <f t="shared" si="21"/>
        <v>43241.208333333328</v>
      </c>
      <c r="M380" s="10">
        <f t="shared" si="22"/>
        <v>43279.208333333328</v>
      </c>
      <c r="N380" t="b">
        <v>0</v>
      </c>
      <c r="O380" t="b">
        <v>0</v>
      </c>
      <c r="P380" t="s">
        <v>42</v>
      </c>
      <c r="Q380" t="str" cm="1">
        <f t="array" ref="Q380:R380">_xlfn.TEXTSPLIT(P380,"/", 1)</f>
        <v>film &amp; video</v>
      </c>
      <c r="R380" t="str">
        <v>documentary</v>
      </c>
      <c r="S380">
        <v>1526878800</v>
      </c>
      <c r="T380">
        <v>1530162000</v>
      </c>
    </row>
    <row r="381" spans="1:20" ht="31.5" x14ac:dyDescent="0.25">
      <c r="A381">
        <v>379</v>
      </c>
      <c r="B381" s="5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8">
        <f t="shared" si="23"/>
        <v>66.181818181818187</v>
      </c>
      <c r="J381" t="s">
        <v>40</v>
      </c>
      <c r="K381" t="s">
        <v>41</v>
      </c>
      <c r="L381" s="10">
        <f t="shared" si="21"/>
        <v>40843.208333333336</v>
      </c>
      <c r="M381" s="10">
        <f t="shared" si="22"/>
        <v>40857.25</v>
      </c>
      <c r="N381" t="b">
        <v>0</v>
      </c>
      <c r="O381" t="b">
        <v>0</v>
      </c>
      <c r="P381" t="s">
        <v>33</v>
      </c>
      <c r="Q381" t="str" cm="1">
        <f t="array" ref="Q381:R381">_xlfn.TEXTSPLIT(P381,"/", 1)</f>
        <v>theater</v>
      </c>
      <c r="R381" t="str">
        <v>plays</v>
      </c>
      <c r="S381">
        <v>1319691600</v>
      </c>
      <c r="T381">
        <v>1320904800</v>
      </c>
    </row>
    <row r="382" spans="1:20" ht="31.5" x14ac:dyDescent="0.25">
      <c r="A382">
        <v>380</v>
      </c>
      <c r="B382" s="5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8">
        <f t="shared" si="23"/>
        <v>47.714285714285715</v>
      </c>
      <c r="J382" t="s">
        <v>21</v>
      </c>
      <c r="K382" t="s">
        <v>22</v>
      </c>
      <c r="L382" s="10">
        <f t="shared" si="21"/>
        <v>41448.208333333336</v>
      </c>
      <c r="M382" s="10">
        <f t="shared" si="22"/>
        <v>41453.208333333336</v>
      </c>
      <c r="N382" t="b">
        <v>0</v>
      </c>
      <c r="O382" t="b">
        <v>0</v>
      </c>
      <c r="P382" t="s">
        <v>33</v>
      </c>
      <c r="Q382" t="str" cm="1">
        <f t="array" ref="Q382:R382">_xlfn.TEXTSPLIT(P382,"/", 1)</f>
        <v>theater</v>
      </c>
      <c r="R382" t="str">
        <v>plays</v>
      </c>
      <c r="S382">
        <v>1371963600</v>
      </c>
      <c r="T382">
        <v>1372395600</v>
      </c>
    </row>
    <row r="383" spans="1:20" ht="31.5" x14ac:dyDescent="0.25">
      <c r="A383">
        <v>381</v>
      </c>
      <c r="B383" s="5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8">
        <f t="shared" si="23"/>
        <v>62.896774193548389</v>
      </c>
      <c r="J383" t="s">
        <v>21</v>
      </c>
      <c r="K383" t="s">
        <v>22</v>
      </c>
      <c r="L383" s="10">
        <f t="shared" si="21"/>
        <v>42163.208333333328</v>
      </c>
      <c r="M383" s="10">
        <f t="shared" si="22"/>
        <v>42209.208333333328</v>
      </c>
      <c r="N383" t="b">
        <v>0</v>
      </c>
      <c r="O383" t="b">
        <v>0</v>
      </c>
      <c r="P383" t="s">
        <v>33</v>
      </c>
      <c r="Q383" t="str" cm="1">
        <f t="array" ref="Q383:R383">_xlfn.TEXTSPLIT(P383,"/", 1)</f>
        <v>theater</v>
      </c>
      <c r="R383" t="str">
        <v>plays</v>
      </c>
      <c r="S383">
        <v>1433739600</v>
      </c>
      <c r="T383">
        <v>1437714000</v>
      </c>
    </row>
    <row r="384" spans="1:20" ht="31.5" x14ac:dyDescent="0.25">
      <c r="A384">
        <v>382</v>
      </c>
      <c r="B384" s="5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8">
        <f t="shared" si="23"/>
        <v>86.611940298507463</v>
      </c>
      <c r="J384" t="s">
        <v>21</v>
      </c>
      <c r="K384" t="s">
        <v>22</v>
      </c>
      <c r="L384" s="10">
        <f t="shared" si="21"/>
        <v>43024.208333333328</v>
      </c>
      <c r="M384" s="10">
        <f t="shared" si="22"/>
        <v>43043.208333333328</v>
      </c>
      <c r="N384" t="b">
        <v>0</v>
      </c>
      <c r="O384" t="b">
        <v>0</v>
      </c>
      <c r="P384" t="s">
        <v>122</v>
      </c>
      <c r="Q384" t="str" cm="1">
        <f t="array" ref="Q384:R384">_xlfn.TEXTSPLIT(P384,"/", 1)</f>
        <v>photography</v>
      </c>
      <c r="R384" t="str">
        <v>photography books</v>
      </c>
      <c r="S384">
        <v>1508130000</v>
      </c>
      <c r="T384">
        <v>1509771600</v>
      </c>
    </row>
    <row r="385" spans="1:20" ht="31.5" x14ac:dyDescent="0.25">
      <c r="A385">
        <v>383</v>
      </c>
      <c r="B385" s="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8">
        <f t="shared" si="23"/>
        <v>75.126984126984127</v>
      </c>
      <c r="J385" t="s">
        <v>21</v>
      </c>
      <c r="K385" t="s">
        <v>22</v>
      </c>
      <c r="L385" s="10">
        <f t="shared" si="21"/>
        <v>43509.25</v>
      </c>
      <c r="M385" s="10">
        <f t="shared" si="22"/>
        <v>43515.25</v>
      </c>
      <c r="N385" t="b">
        <v>0</v>
      </c>
      <c r="O385" t="b">
        <v>1</v>
      </c>
      <c r="P385" t="s">
        <v>17</v>
      </c>
      <c r="Q385" t="str" cm="1">
        <f t="array" ref="Q385:R385">_xlfn.TEXTSPLIT(P385,"/", 1)</f>
        <v>food</v>
      </c>
      <c r="R385" t="str">
        <v>food trucks</v>
      </c>
      <c r="S385">
        <v>1550037600</v>
      </c>
      <c r="T385">
        <v>1550556000</v>
      </c>
    </row>
    <row r="386" spans="1:20" ht="31.5" x14ac:dyDescent="0.25">
      <c r="A386">
        <v>384</v>
      </c>
      <c r="B386" s="5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>
        <v>4799</v>
      </c>
      <c r="I386" s="8">
        <f t="shared" si="23"/>
        <v>41.004167534903104</v>
      </c>
      <c r="J386" t="s">
        <v>21</v>
      </c>
      <c r="K386" t="s">
        <v>22</v>
      </c>
      <c r="L386" s="10">
        <f t="shared" si="21"/>
        <v>42776.25</v>
      </c>
      <c r="M386" s="10">
        <f t="shared" si="22"/>
        <v>42803.25</v>
      </c>
      <c r="N386" t="b">
        <v>1</v>
      </c>
      <c r="O386" t="b">
        <v>1</v>
      </c>
      <c r="P386" t="s">
        <v>42</v>
      </c>
      <c r="Q386" t="str" cm="1">
        <f t="array" ref="Q386:R386">_xlfn.TEXTSPLIT(P386,"/", 1)</f>
        <v>film &amp; video</v>
      </c>
      <c r="R386" t="str">
        <v>documentary</v>
      </c>
      <c r="S386">
        <v>1486706400</v>
      </c>
      <c r="T386">
        <v>1489039200</v>
      </c>
    </row>
    <row r="387" spans="1:20" ht="47.25" x14ac:dyDescent="0.25">
      <c r="A387">
        <v>385</v>
      </c>
      <c r="B387" s="5" t="s">
        <v>822</v>
      </c>
      <c r="C387" s="3" t="s">
        <v>823</v>
      </c>
      <c r="D387">
        <v>38900</v>
      </c>
      <c r="E387">
        <v>56859</v>
      </c>
      <c r="F387" s="6">
        <f t="shared" ref="F387:F450" si="24">E387/D387*100</f>
        <v>146.16709511568124</v>
      </c>
      <c r="G387" t="s">
        <v>20</v>
      </c>
      <c r="H387">
        <v>1137</v>
      </c>
      <c r="I387" s="8">
        <f t="shared" si="23"/>
        <v>50.007915567282325</v>
      </c>
      <c r="J387" t="s">
        <v>21</v>
      </c>
      <c r="K387" t="s">
        <v>22</v>
      </c>
      <c r="L387" s="10">
        <f t="shared" ref="L387:L450" si="25">(((S387/60)/60)/24)+DATE(1970,1,1)</f>
        <v>43553.208333333328</v>
      </c>
      <c r="M387" s="10">
        <f t="shared" ref="M387:M450" si="26">(((T387/60)/60)/24)+DATE(1970,1,1)</f>
        <v>43585.208333333328</v>
      </c>
      <c r="N387" t="b">
        <v>0</v>
      </c>
      <c r="O387" t="b">
        <v>0</v>
      </c>
      <c r="P387" t="s">
        <v>68</v>
      </c>
      <c r="Q387" t="str" cm="1">
        <f t="array" ref="Q387:R387">_xlfn.TEXTSPLIT(P387,"/", 1)</f>
        <v>publishing</v>
      </c>
      <c r="R387" t="str">
        <v>nonfiction</v>
      </c>
      <c r="S387">
        <v>1553835600</v>
      </c>
      <c r="T387">
        <v>1556600400</v>
      </c>
    </row>
    <row r="388" spans="1:20" ht="47.25" x14ac:dyDescent="0.25">
      <c r="A388">
        <v>386</v>
      </c>
      <c r="B388" s="5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8">
        <f t="shared" ref="I388:I451" si="27">E388/H388</f>
        <v>96.960674157303373</v>
      </c>
      <c r="J388" t="s">
        <v>21</v>
      </c>
      <c r="K388" t="s">
        <v>22</v>
      </c>
      <c r="L388" s="10">
        <f t="shared" si="25"/>
        <v>40355.208333333336</v>
      </c>
      <c r="M388" s="10">
        <f t="shared" si="26"/>
        <v>40367.208333333336</v>
      </c>
      <c r="N388" t="b">
        <v>0</v>
      </c>
      <c r="O388" t="b">
        <v>0</v>
      </c>
      <c r="P388" t="s">
        <v>33</v>
      </c>
      <c r="Q388" t="str" cm="1">
        <f t="array" ref="Q388:R388">_xlfn.TEXTSPLIT(P388,"/", 1)</f>
        <v>theater</v>
      </c>
      <c r="R388" t="str">
        <v>plays</v>
      </c>
      <c r="S388">
        <v>1277528400</v>
      </c>
      <c r="T388">
        <v>1278565200</v>
      </c>
    </row>
    <row r="389" spans="1:20" ht="31.5" x14ac:dyDescent="0.25">
      <c r="A389">
        <v>387</v>
      </c>
      <c r="B389" s="5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8">
        <f t="shared" si="27"/>
        <v>100.93160377358491</v>
      </c>
      <c r="J389" t="s">
        <v>21</v>
      </c>
      <c r="K389" t="s">
        <v>22</v>
      </c>
      <c r="L389" s="10">
        <f t="shared" si="25"/>
        <v>41072.208333333336</v>
      </c>
      <c r="M389" s="10">
        <f t="shared" si="26"/>
        <v>41077.208333333336</v>
      </c>
      <c r="N389" t="b">
        <v>0</v>
      </c>
      <c r="O389" t="b">
        <v>0</v>
      </c>
      <c r="P389" t="s">
        <v>65</v>
      </c>
      <c r="Q389" t="str" cm="1">
        <f t="array" ref="Q389:R389">_xlfn.TEXTSPLIT(P389,"/", 1)</f>
        <v>technology</v>
      </c>
      <c r="R389" t="str">
        <v>wearables</v>
      </c>
      <c r="S389">
        <v>1339477200</v>
      </c>
      <c r="T389">
        <v>1339909200</v>
      </c>
    </row>
    <row r="390" spans="1:20" ht="31.5" x14ac:dyDescent="0.25">
      <c r="A390">
        <v>388</v>
      </c>
      <c r="B390" s="5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8">
        <f t="shared" si="27"/>
        <v>89.227586206896547</v>
      </c>
      <c r="J390" t="s">
        <v>98</v>
      </c>
      <c r="K390" t="s">
        <v>99</v>
      </c>
      <c r="L390" s="10">
        <f t="shared" si="25"/>
        <v>40912.25</v>
      </c>
      <c r="M390" s="10">
        <f t="shared" si="26"/>
        <v>40914.25</v>
      </c>
      <c r="N390" t="b">
        <v>0</v>
      </c>
      <c r="O390" t="b">
        <v>0</v>
      </c>
      <c r="P390" t="s">
        <v>60</v>
      </c>
      <c r="Q390" t="str" cm="1">
        <f t="array" ref="Q390:R390">_xlfn.TEXTSPLIT(P390,"/", 1)</f>
        <v>music</v>
      </c>
      <c r="R390" t="str">
        <v>indie rock</v>
      </c>
      <c r="S390">
        <v>1325656800</v>
      </c>
      <c r="T390">
        <v>1325829600</v>
      </c>
    </row>
    <row r="391" spans="1:20" ht="31.5" x14ac:dyDescent="0.25">
      <c r="A391">
        <v>389</v>
      </c>
      <c r="B391" s="5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8">
        <f t="shared" si="27"/>
        <v>87.979166666666671</v>
      </c>
      <c r="J391" t="s">
        <v>21</v>
      </c>
      <c r="K391" t="s">
        <v>22</v>
      </c>
      <c r="L391" s="10">
        <f t="shared" si="25"/>
        <v>40479.208333333336</v>
      </c>
      <c r="M391" s="10">
        <f t="shared" si="26"/>
        <v>40506.25</v>
      </c>
      <c r="N391" t="b">
        <v>0</v>
      </c>
      <c r="O391" t="b">
        <v>0</v>
      </c>
      <c r="P391" t="s">
        <v>33</v>
      </c>
      <c r="Q391" t="str" cm="1">
        <f t="array" ref="Q391:R391">_xlfn.TEXTSPLIT(P391,"/", 1)</f>
        <v>theater</v>
      </c>
      <c r="R391" t="str">
        <v>plays</v>
      </c>
      <c r="S391">
        <v>1288242000</v>
      </c>
      <c r="T391">
        <v>1290578400</v>
      </c>
    </row>
    <row r="392" spans="1:20" ht="31.5" x14ac:dyDescent="0.25">
      <c r="A392">
        <v>390</v>
      </c>
      <c r="B392" s="5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8">
        <f t="shared" si="27"/>
        <v>89.54</v>
      </c>
      <c r="J392" t="s">
        <v>21</v>
      </c>
      <c r="K392" t="s">
        <v>22</v>
      </c>
      <c r="L392" s="10">
        <f t="shared" si="25"/>
        <v>41530.208333333336</v>
      </c>
      <c r="M392" s="10">
        <f t="shared" si="26"/>
        <v>41545.208333333336</v>
      </c>
      <c r="N392" t="b">
        <v>0</v>
      </c>
      <c r="O392" t="b">
        <v>0</v>
      </c>
      <c r="P392" t="s">
        <v>122</v>
      </c>
      <c r="Q392" t="str" cm="1">
        <f t="array" ref="Q392:R392">_xlfn.TEXTSPLIT(P392,"/", 1)</f>
        <v>photography</v>
      </c>
      <c r="R392" t="str">
        <v>photography books</v>
      </c>
      <c r="S392">
        <v>1379048400</v>
      </c>
      <c r="T392">
        <v>1380344400</v>
      </c>
    </row>
    <row r="393" spans="1:20" ht="31.5" x14ac:dyDescent="0.25">
      <c r="A393">
        <v>391</v>
      </c>
      <c r="B393" s="5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8">
        <f t="shared" si="27"/>
        <v>29.09271523178808</v>
      </c>
      <c r="J393" t="s">
        <v>21</v>
      </c>
      <c r="K393" t="s">
        <v>22</v>
      </c>
      <c r="L393" s="10">
        <f t="shared" si="25"/>
        <v>41653.25</v>
      </c>
      <c r="M393" s="10">
        <f t="shared" si="26"/>
        <v>41655.25</v>
      </c>
      <c r="N393" t="b">
        <v>0</v>
      </c>
      <c r="O393" t="b">
        <v>0</v>
      </c>
      <c r="P393" t="s">
        <v>68</v>
      </c>
      <c r="Q393" t="str" cm="1">
        <f t="array" ref="Q393:R393">_xlfn.TEXTSPLIT(P393,"/", 1)</f>
        <v>publishing</v>
      </c>
      <c r="R393" t="str">
        <v>nonfiction</v>
      </c>
      <c r="S393">
        <v>1389679200</v>
      </c>
      <c r="T393">
        <v>1389852000</v>
      </c>
    </row>
    <row r="394" spans="1:20" ht="31.5" x14ac:dyDescent="0.25">
      <c r="A394">
        <v>392</v>
      </c>
      <c r="B394" s="5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8">
        <f t="shared" si="27"/>
        <v>42.006218905472636</v>
      </c>
      <c r="J394" t="s">
        <v>21</v>
      </c>
      <c r="K394" t="s">
        <v>22</v>
      </c>
      <c r="L394" s="10">
        <f t="shared" si="25"/>
        <v>40549.25</v>
      </c>
      <c r="M394" s="10">
        <f t="shared" si="26"/>
        <v>40551.25</v>
      </c>
      <c r="N394" t="b">
        <v>0</v>
      </c>
      <c r="O394" t="b">
        <v>0</v>
      </c>
      <c r="P394" t="s">
        <v>65</v>
      </c>
      <c r="Q394" t="str" cm="1">
        <f t="array" ref="Q394:R394">_xlfn.TEXTSPLIT(P394,"/", 1)</f>
        <v>technology</v>
      </c>
      <c r="R394" t="str">
        <v>wearables</v>
      </c>
      <c r="S394">
        <v>1294293600</v>
      </c>
      <c r="T394">
        <v>1294466400</v>
      </c>
    </row>
    <row r="395" spans="1:20" ht="31.5" x14ac:dyDescent="0.25">
      <c r="A395">
        <v>393</v>
      </c>
      <c r="B395" s="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8">
        <f t="shared" si="27"/>
        <v>47.004903563255965</v>
      </c>
      <c r="J395" t="s">
        <v>15</v>
      </c>
      <c r="K395" t="s">
        <v>16</v>
      </c>
      <c r="L395" s="10">
        <f t="shared" si="25"/>
        <v>42933.208333333328</v>
      </c>
      <c r="M395" s="10">
        <f t="shared" si="26"/>
        <v>42934.208333333328</v>
      </c>
      <c r="N395" t="b">
        <v>0</v>
      </c>
      <c r="O395" t="b">
        <v>0</v>
      </c>
      <c r="P395" t="s">
        <v>159</v>
      </c>
      <c r="Q395" t="str" cm="1">
        <f t="array" ref="Q395:R395">_xlfn.TEXTSPLIT(P395,"/", 1)</f>
        <v>music</v>
      </c>
      <c r="R395" t="str">
        <v>jazz</v>
      </c>
      <c r="S395">
        <v>1500267600</v>
      </c>
      <c r="T395">
        <v>1500354000</v>
      </c>
    </row>
    <row r="396" spans="1:20" ht="31.5" x14ac:dyDescent="0.25">
      <c r="A396">
        <v>394</v>
      </c>
      <c r="B396" s="5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8">
        <f t="shared" si="27"/>
        <v>110.44117647058823</v>
      </c>
      <c r="J396" t="s">
        <v>21</v>
      </c>
      <c r="K396" t="s">
        <v>22</v>
      </c>
      <c r="L396" s="10">
        <f t="shared" si="25"/>
        <v>41484.208333333336</v>
      </c>
      <c r="M396" s="10">
        <f t="shared" si="26"/>
        <v>41494.208333333336</v>
      </c>
      <c r="N396" t="b">
        <v>0</v>
      </c>
      <c r="O396" t="b">
        <v>1</v>
      </c>
      <c r="P396" t="s">
        <v>42</v>
      </c>
      <c r="Q396" t="str" cm="1">
        <f t="array" ref="Q396:R396">_xlfn.TEXTSPLIT(P396,"/", 1)</f>
        <v>film &amp; video</v>
      </c>
      <c r="R396" t="str">
        <v>documentary</v>
      </c>
      <c r="S396">
        <v>1375074000</v>
      </c>
      <c r="T396">
        <v>1375938000</v>
      </c>
    </row>
    <row r="397" spans="1:20" ht="31.5" x14ac:dyDescent="0.25">
      <c r="A397">
        <v>395</v>
      </c>
      <c r="B397" s="5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8">
        <f t="shared" si="27"/>
        <v>41.990909090909092</v>
      </c>
      <c r="J397" t="s">
        <v>21</v>
      </c>
      <c r="K397" t="s">
        <v>22</v>
      </c>
      <c r="L397" s="10">
        <f t="shared" si="25"/>
        <v>40885.25</v>
      </c>
      <c r="M397" s="10">
        <f t="shared" si="26"/>
        <v>40886.25</v>
      </c>
      <c r="N397" t="b">
        <v>1</v>
      </c>
      <c r="O397" t="b">
        <v>0</v>
      </c>
      <c r="P397" t="s">
        <v>33</v>
      </c>
      <c r="Q397" t="str" cm="1">
        <f t="array" ref="Q397:R397">_xlfn.TEXTSPLIT(P397,"/", 1)</f>
        <v>theater</v>
      </c>
      <c r="R397" t="str">
        <v>plays</v>
      </c>
      <c r="S397">
        <v>1323324000</v>
      </c>
      <c r="T397">
        <v>1323410400</v>
      </c>
    </row>
    <row r="398" spans="1:20" ht="31.5" x14ac:dyDescent="0.25">
      <c r="A398">
        <v>396</v>
      </c>
      <c r="B398" s="5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8">
        <f t="shared" si="27"/>
        <v>48.012468827930178</v>
      </c>
      <c r="J398" t="s">
        <v>26</v>
      </c>
      <c r="K398" t="s">
        <v>27</v>
      </c>
      <c r="L398" s="10">
        <f t="shared" si="25"/>
        <v>43378.208333333328</v>
      </c>
      <c r="M398" s="10">
        <f t="shared" si="26"/>
        <v>43386.208333333328</v>
      </c>
      <c r="N398" t="b">
        <v>0</v>
      </c>
      <c r="O398" t="b">
        <v>0</v>
      </c>
      <c r="P398" t="s">
        <v>53</v>
      </c>
      <c r="Q398" t="str" cm="1">
        <f t="array" ref="Q398:R398">_xlfn.TEXTSPLIT(P398,"/", 1)</f>
        <v>film &amp; video</v>
      </c>
      <c r="R398" t="str">
        <v>drama</v>
      </c>
      <c r="S398">
        <v>1538715600</v>
      </c>
      <c r="T398">
        <v>1539406800</v>
      </c>
    </row>
    <row r="399" spans="1:20" ht="31.5" x14ac:dyDescent="0.25">
      <c r="A399">
        <v>397</v>
      </c>
      <c r="B399" s="5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8">
        <f t="shared" si="27"/>
        <v>31.019823788546255</v>
      </c>
      <c r="J399" t="s">
        <v>21</v>
      </c>
      <c r="K399" t="s">
        <v>22</v>
      </c>
      <c r="L399" s="10">
        <f t="shared" si="25"/>
        <v>41417.208333333336</v>
      </c>
      <c r="M399" s="10">
        <f t="shared" si="26"/>
        <v>41423.208333333336</v>
      </c>
      <c r="N399" t="b">
        <v>0</v>
      </c>
      <c r="O399" t="b">
        <v>0</v>
      </c>
      <c r="P399" t="s">
        <v>23</v>
      </c>
      <c r="Q399" t="str" cm="1">
        <f t="array" ref="Q399:R399">_xlfn.TEXTSPLIT(P399,"/", 1)</f>
        <v>music</v>
      </c>
      <c r="R399" t="str">
        <v>rock</v>
      </c>
      <c r="S399">
        <v>1369285200</v>
      </c>
      <c r="T399">
        <v>1369803600</v>
      </c>
    </row>
    <row r="400" spans="1:20" ht="31.5" x14ac:dyDescent="0.25">
      <c r="A400">
        <v>398</v>
      </c>
      <c r="B400" s="5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8">
        <f t="shared" si="27"/>
        <v>99.203252032520325</v>
      </c>
      <c r="J400" t="s">
        <v>107</v>
      </c>
      <c r="K400" t="s">
        <v>108</v>
      </c>
      <c r="L400" s="10">
        <f t="shared" si="25"/>
        <v>43228.208333333328</v>
      </c>
      <c r="M400" s="10">
        <f t="shared" si="26"/>
        <v>43230.208333333328</v>
      </c>
      <c r="N400" t="b">
        <v>0</v>
      </c>
      <c r="O400" t="b">
        <v>1</v>
      </c>
      <c r="P400" t="s">
        <v>71</v>
      </c>
      <c r="Q400" t="str" cm="1">
        <f t="array" ref="Q400:R400">_xlfn.TEXTSPLIT(P400,"/", 1)</f>
        <v>film &amp; video</v>
      </c>
      <c r="R400" t="str">
        <v>animation</v>
      </c>
      <c r="S400">
        <v>1525755600</v>
      </c>
      <c r="T400">
        <v>1525928400</v>
      </c>
    </row>
    <row r="401" spans="1:20" ht="31.5" x14ac:dyDescent="0.25">
      <c r="A401">
        <v>399</v>
      </c>
      <c r="B401" s="5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8">
        <f t="shared" si="27"/>
        <v>66.022316684378325</v>
      </c>
      <c r="J401" t="s">
        <v>21</v>
      </c>
      <c r="K401" t="s">
        <v>22</v>
      </c>
      <c r="L401" s="10">
        <f t="shared" si="25"/>
        <v>40576.25</v>
      </c>
      <c r="M401" s="10">
        <f t="shared" si="26"/>
        <v>40583.25</v>
      </c>
      <c r="N401" t="b">
        <v>0</v>
      </c>
      <c r="O401" t="b">
        <v>0</v>
      </c>
      <c r="P401" t="s">
        <v>60</v>
      </c>
      <c r="Q401" t="str" cm="1">
        <f t="array" ref="Q401:R401">_xlfn.TEXTSPLIT(P401,"/", 1)</f>
        <v>music</v>
      </c>
      <c r="R401" t="str">
        <v>indie rock</v>
      </c>
      <c r="S401">
        <v>1296626400</v>
      </c>
      <c r="T401">
        <v>1297231200</v>
      </c>
    </row>
    <row r="402" spans="1:20" ht="31.5" x14ac:dyDescent="0.25">
      <c r="A402">
        <v>400</v>
      </c>
      <c r="B402" s="5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8">
        <f t="shared" si="27"/>
        <v>2</v>
      </c>
      <c r="J402" t="s">
        <v>21</v>
      </c>
      <c r="K402" t="s">
        <v>22</v>
      </c>
      <c r="L402" s="10">
        <f t="shared" si="25"/>
        <v>41502.208333333336</v>
      </c>
      <c r="M402" s="10">
        <f t="shared" si="26"/>
        <v>41524.208333333336</v>
      </c>
      <c r="N402" t="b">
        <v>0</v>
      </c>
      <c r="O402" t="b">
        <v>1</v>
      </c>
      <c r="P402" t="s">
        <v>122</v>
      </c>
      <c r="Q402" t="str" cm="1">
        <f t="array" ref="Q402:R402">_xlfn.TEXTSPLIT(P402,"/", 1)</f>
        <v>photography</v>
      </c>
      <c r="R402" t="str">
        <v>photography books</v>
      </c>
      <c r="S402">
        <v>1376629200</v>
      </c>
      <c r="T402">
        <v>1378530000</v>
      </c>
    </row>
    <row r="403" spans="1:20" x14ac:dyDescent="0.25">
      <c r="A403">
        <v>401</v>
      </c>
      <c r="B403" s="5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8">
        <f t="shared" si="27"/>
        <v>46.060200668896321</v>
      </c>
      <c r="J403" t="s">
        <v>21</v>
      </c>
      <c r="K403" t="s">
        <v>22</v>
      </c>
      <c r="L403" s="10">
        <f t="shared" si="25"/>
        <v>43765.208333333328</v>
      </c>
      <c r="M403" s="10">
        <f t="shared" si="26"/>
        <v>43765.208333333328</v>
      </c>
      <c r="N403" t="b">
        <v>0</v>
      </c>
      <c r="O403" t="b">
        <v>0</v>
      </c>
      <c r="P403" t="s">
        <v>33</v>
      </c>
      <c r="Q403" t="str" cm="1">
        <f t="array" ref="Q403:R403">_xlfn.TEXTSPLIT(P403,"/", 1)</f>
        <v>theater</v>
      </c>
      <c r="R403" t="str">
        <v>plays</v>
      </c>
      <c r="S403">
        <v>1572152400</v>
      </c>
      <c r="T403">
        <v>1572152400</v>
      </c>
    </row>
    <row r="404" spans="1:20" ht="31.5" x14ac:dyDescent="0.25">
      <c r="A404">
        <v>402</v>
      </c>
      <c r="B404" s="5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8">
        <f t="shared" si="27"/>
        <v>73.650000000000006</v>
      </c>
      <c r="J404" t="s">
        <v>21</v>
      </c>
      <c r="K404" t="s">
        <v>22</v>
      </c>
      <c r="L404" s="10">
        <f t="shared" si="25"/>
        <v>40914.25</v>
      </c>
      <c r="M404" s="10">
        <f t="shared" si="26"/>
        <v>40961.25</v>
      </c>
      <c r="N404" t="b">
        <v>0</v>
      </c>
      <c r="O404" t="b">
        <v>1</v>
      </c>
      <c r="P404" t="s">
        <v>100</v>
      </c>
      <c r="Q404" t="str" cm="1">
        <f t="array" ref="Q404:R404">_xlfn.TEXTSPLIT(P404,"/", 1)</f>
        <v>film &amp; video</v>
      </c>
      <c r="R404" t="str">
        <v>shorts</v>
      </c>
      <c r="S404">
        <v>1325829600</v>
      </c>
      <c r="T404">
        <v>1329890400</v>
      </c>
    </row>
    <row r="405" spans="1:20" ht="31.5" x14ac:dyDescent="0.25">
      <c r="A405">
        <v>403</v>
      </c>
      <c r="B405" s="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8">
        <f t="shared" si="27"/>
        <v>55.99336650082919</v>
      </c>
      <c r="J405" t="s">
        <v>15</v>
      </c>
      <c r="K405" t="s">
        <v>16</v>
      </c>
      <c r="L405" s="10">
        <f t="shared" si="25"/>
        <v>40310.208333333336</v>
      </c>
      <c r="M405" s="10">
        <f t="shared" si="26"/>
        <v>40346.208333333336</v>
      </c>
      <c r="N405" t="b">
        <v>0</v>
      </c>
      <c r="O405" t="b">
        <v>1</v>
      </c>
      <c r="P405" t="s">
        <v>33</v>
      </c>
      <c r="Q405" t="str" cm="1">
        <f t="array" ref="Q405:R405">_xlfn.TEXTSPLIT(P405,"/", 1)</f>
        <v>theater</v>
      </c>
      <c r="R405" t="str">
        <v>plays</v>
      </c>
      <c r="S405">
        <v>1273640400</v>
      </c>
      <c r="T405">
        <v>1276750800</v>
      </c>
    </row>
    <row r="406" spans="1:20" ht="31.5" x14ac:dyDescent="0.25">
      <c r="A406">
        <v>404</v>
      </c>
      <c r="B406" s="5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8">
        <f t="shared" si="27"/>
        <v>68.985695127402778</v>
      </c>
      <c r="J406" t="s">
        <v>21</v>
      </c>
      <c r="K406" t="s">
        <v>22</v>
      </c>
      <c r="L406" s="10">
        <f t="shared" si="25"/>
        <v>43053.25</v>
      </c>
      <c r="M406" s="10">
        <f t="shared" si="26"/>
        <v>43056.25</v>
      </c>
      <c r="N406" t="b">
        <v>0</v>
      </c>
      <c r="O406" t="b">
        <v>0</v>
      </c>
      <c r="P406" t="s">
        <v>33</v>
      </c>
      <c r="Q406" t="str" cm="1">
        <f t="array" ref="Q406:R406">_xlfn.TEXTSPLIT(P406,"/", 1)</f>
        <v>theater</v>
      </c>
      <c r="R406" t="str">
        <v>plays</v>
      </c>
      <c r="S406">
        <v>1510639200</v>
      </c>
      <c r="T406">
        <v>1510898400</v>
      </c>
    </row>
    <row r="407" spans="1:20" ht="31.5" x14ac:dyDescent="0.25">
      <c r="A407">
        <v>405</v>
      </c>
      <c r="B407" s="5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8">
        <f t="shared" si="27"/>
        <v>60.981609195402299</v>
      </c>
      <c r="J407" t="s">
        <v>21</v>
      </c>
      <c r="K407" t="s">
        <v>22</v>
      </c>
      <c r="L407" s="10">
        <f t="shared" si="25"/>
        <v>43255.208333333328</v>
      </c>
      <c r="M407" s="10">
        <f t="shared" si="26"/>
        <v>43305.208333333328</v>
      </c>
      <c r="N407" t="b">
        <v>0</v>
      </c>
      <c r="O407" t="b">
        <v>0</v>
      </c>
      <c r="P407" t="s">
        <v>33</v>
      </c>
      <c r="Q407" t="str" cm="1">
        <f t="array" ref="Q407:R407">_xlfn.TEXTSPLIT(P407,"/", 1)</f>
        <v>theater</v>
      </c>
      <c r="R407" t="str">
        <v>plays</v>
      </c>
      <c r="S407">
        <v>1528088400</v>
      </c>
      <c r="T407">
        <v>1532408400</v>
      </c>
    </row>
    <row r="408" spans="1:20" ht="31.5" x14ac:dyDescent="0.25">
      <c r="A408">
        <v>406</v>
      </c>
      <c r="B408" s="5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8">
        <f t="shared" si="27"/>
        <v>110.98139534883721</v>
      </c>
      <c r="J408" t="s">
        <v>21</v>
      </c>
      <c r="K408" t="s">
        <v>22</v>
      </c>
      <c r="L408" s="10">
        <f t="shared" si="25"/>
        <v>41304.25</v>
      </c>
      <c r="M408" s="10">
        <f t="shared" si="26"/>
        <v>41316.25</v>
      </c>
      <c r="N408" t="b">
        <v>1</v>
      </c>
      <c r="O408" t="b">
        <v>0</v>
      </c>
      <c r="P408" t="s">
        <v>42</v>
      </c>
      <c r="Q408" t="str" cm="1">
        <f t="array" ref="Q408:R408">_xlfn.TEXTSPLIT(P408,"/", 1)</f>
        <v>film &amp; video</v>
      </c>
      <c r="R408" t="str">
        <v>documentary</v>
      </c>
      <c r="S408">
        <v>1359525600</v>
      </c>
      <c r="T408">
        <v>1360562400</v>
      </c>
    </row>
    <row r="409" spans="1:20" ht="31.5" x14ac:dyDescent="0.25">
      <c r="A409">
        <v>407</v>
      </c>
      <c r="B409" s="5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8">
        <f t="shared" si="27"/>
        <v>25</v>
      </c>
      <c r="J409" t="s">
        <v>36</v>
      </c>
      <c r="K409" t="s">
        <v>37</v>
      </c>
      <c r="L409" s="10">
        <f t="shared" si="25"/>
        <v>43751.208333333328</v>
      </c>
      <c r="M409" s="10">
        <f t="shared" si="26"/>
        <v>43758.208333333328</v>
      </c>
      <c r="N409" t="b">
        <v>0</v>
      </c>
      <c r="O409" t="b">
        <v>0</v>
      </c>
      <c r="P409" t="s">
        <v>33</v>
      </c>
      <c r="Q409" t="str" cm="1">
        <f t="array" ref="Q409:R409">_xlfn.TEXTSPLIT(P409,"/", 1)</f>
        <v>theater</v>
      </c>
      <c r="R409" t="str">
        <v>plays</v>
      </c>
      <c r="S409">
        <v>1570942800</v>
      </c>
      <c r="T409">
        <v>1571547600</v>
      </c>
    </row>
    <row r="410" spans="1:20" ht="31.5" x14ac:dyDescent="0.25">
      <c r="A410">
        <v>408</v>
      </c>
      <c r="B410" s="5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8">
        <f t="shared" si="27"/>
        <v>78.759740259740255</v>
      </c>
      <c r="J410" t="s">
        <v>15</v>
      </c>
      <c r="K410" t="s">
        <v>16</v>
      </c>
      <c r="L410" s="10">
        <f t="shared" si="25"/>
        <v>42541.208333333328</v>
      </c>
      <c r="M410" s="10">
        <f t="shared" si="26"/>
        <v>42561.208333333328</v>
      </c>
      <c r="N410" t="b">
        <v>0</v>
      </c>
      <c r="O410" t="b">
        <v>0</v>
      </c>
      <c r="P410" t="s">
        <v>42</v>
      </c>
      <c r="Q410" t="str" cm="1">
        <f t="array" ref="Q410:R410">_xlfn.TEXTSPLIT(P410,"/", 1)</f>
        <v>film &amp; video</v>
      </c>
      <c r="R410" t="str">
        <v>documentary</v>
      </c>
      <c r="S410">
        <v>1466398800</v>
      </c>
      <c r="T410">
        <v>1468126800</v>
      </c>
    </row>
    <row r="411" spans="1:20" ht="31.5" x14ac:dyDescent="0.25">
      <c r="A411">
        <v>409</v>
      </c>
      <c r="B411" s="5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8">
        <f t="shared" si="27"/>
        <v>87.960784313725483</v>
      </c>
      <c r="J411" t="s">
        <v>21</v>
      </c>
      <c r="K411" t="s">
        <v>22</v>
      </c>
      <c r="L411" s="10">
        <f t="shared" si="25"/>
        <v>42843.208333333328</v>
      </c>
      <c r="M411" s="10">
        <f t="shared" si="26"/>
        <v>42847.208333333328</v>
      </c>
      <c r="N411" t="b">
        <v>0</v>
      </c>
      <c r="O411" t="b">
        <v>0</v>
      </c>
      <c r="P411" t="s">
        <v>23</v>
      </c>
      <c r="Q411" t="str" cm="1">
        <f t="array" ref="Q411:R411">_xlfn.TEXTSPLIT(P411,"/", 1)</f>
        <v>music</v>
      </c>
      <c r="R411" t="str">
        <v>rock</v>
      </c>
      <c r="S411">
        <v>1492491600</v>
      </c>
      <c r="T411">
        <v>1492837200</v>
      </c>
    </row>
    <row r="412" spans="1:20" ht="31.5" x14ac:dyDescent="0.25">
      <c r="A412">
        <v>410</v>
      </c>
      <c r="B412" s="5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8">
        <f t="shared" si="27"/>
        <v>49.987398739873989</v>
      </c>
      <c r="J412" t="s">
        <v>21</v>
      </c>
      <c r="K412" t="s">
        <v>22</v>
      </c>
      <c r="L412" s="10">
        <f t="shared" si="25"/>
        <v>42122.208333333328</v>
      </c>
      <c r="M412" s="10">
        <f t="shared" si="26"/>
        <v>42122.208333333328</v>
      </c>
      <c r="N412" t="b">
        <v>0</v>
      </c>
      <c r="O412" t="b">
        <v>0</v>
      </c>
      <c r="P412" t="s">
        <v>292</v>
      </c>
      <c r="Q412" t="str" cm="1">
        <f t="array" ref="Q412:R412">_xlfn.TEXTSPLIT(P412,"/", 1)</f>
        <v>games</v>
      </c>
      <c r="R412" t="str">
        <v>mobile games</v>
      </c>
      <c r="S412">
        <v>1430197200</v>
      </c>
      <c r="T412">
        <v>1430197200</v>
      </c>
    </row>
    <row r="413" spans="1:20" ht="31.5" x14ac:dyDescent="0.25">
      <c r="A413">
        <v>411</v>
      </c>
      <c r="B413" s="5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8">
        <f t="shared" si="27"/>
        <v>99.524390243902445</v>
      </c>
      <c r="J413" t="s">
        <v>21</v>
      </c>
      <c r="K413" t="s">
        <v>22</v>
      </c>
      <c r="L413" s="10">
        <f t="shared" si="25"/>
        <v>42884.208333333328</v>
      </c>
      <c r="M413" s="10">
        <f t="shared" si="26"/>
        <v>42886.208333333328</v>
      </c>
      <c r="N413" t="b">
        <v>0</v>
      </c>
      <c r="O413" t="b">
        <v>0</v>
      </c>
      <c r="P413" t="s">
        <v>33</v>
      </c>
      <c r="Q413" t="str" cm="1">
        <f t="array" ref="Q413:R413">_xlfn.TEXTSPLIT(P413,"/", 1)</f>
        <v>theater</v>
      </c>
      <c r="R413" t="str">
        <v>plays</v>
      </c>
      <c r="S413">
        <v>1496034000</v>
      </c>
      <c r="T413">
        <v>1496206800</v>
      </c>
    </row>
    <row r="414" spans="1:20" ht="31.5" x14ac:dyDescent="0.25">
      <c r="A414">
        <v>412</v>
      </c>
      <c r="B414" s="5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8">
        <f t="shared" si="27"/>
        <v>104.82089552238806</v>
      </c>
      <c r="J414" t="s">
        <v>21</v>
      </c>
      <c r="K414" t="s">
        <v>22</v>
      </c>
      <c r="L414" s="10">
        <f t="shared" si="25"/>
        <v>41642.25</v>
      </c>
      <c r="M414" s="10">
        <f t="shared" si="26"/>
        <v>41652.25</v>
      </c>
      <c r="N414" t="b">
        <v>0</v>
      </c>
      <c r="O414" t="b">
        <v>0</v>
      </c>
      <c r="P414" t="s">
        <v>119</v>
      </c>
      <c r="Q414" t="str" cm="1">
        <f t="array" ref="Q414:R414">_xlfn.TEXTSPLIT(P414,"/", 1)</f>
        <v>publishing</v>
      </c>
      <c r="R414" t="str">
        <v>fiction</v>
      </c>
      <c r="S414">
        <v>1388728800</v>
      </c>
      <c r="T414">
        <v>1389592800</v>
      </c>
    </row>
    <row r="415" spans="1:20" ht="31.5" x14ac:dyDescent="0.25">
      <c r="A415">
        <v>413</v>
      </c>
      <c r="B415" s="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8">
        <f t="shared" si="27"/>
        <v>108.01469237832875</v>
      </c>
      <c r="J415" t="s">
        <v>21</v>
      </c>
      <c r="K415" t="s">
        <v>22</v>
      </c>
      <c r="L415" s="10">
        <f t="shared" si="25"/>
        <v>43431.25</v>
      </c>
      <c r="M415" s="10">
        <f t="shared" si="26"/>
        <v>43458.25</v>
      </c>
      <c r="N415" t="b">
        <v>0</v>
      </c>
      <c r="O415" t="b">
        <v>0</v>
      </c>
      <c r="P415" t="s">
        <v>71</v>
      </c>
      <c r="Q415" t="str" cm="1">
        <f t="array" ref="Q415:R415">_xlfn.TEXTSPLIT(P415,"/", 1)</f>
        <v>film &amp; video</v>
      </c>
      <c r="R415" t="str">
        <v>animation</v>
      </c>
      <c r="S415">
        <v>1543298400</v>
      </c>
      <c r="T415">
        <v>1545631200</v>
      </c>
    </row>
    <row r="416" spans="1:20" ht="31.5" x14ac:dyDescent="0.25">
      <c r="A416">
        <v>414</v>
      </c>
      <c r="B416" s="5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8">
        <f t="shared" si="27"/>
        <v>28.998544660724033</v>
      </c>
      <c r="J416" t="s">
        <v>21</v>
      </c>
      <c r="K416" t="s">
        <v>22</v>
      </c>
      <c r="L416" s="10">
        <f t="shared" si="25"/>
        <v>40288.208333333336</v>
      </c>
      <c r="M416" s="10">
        <f t="shared" si="26"/>
        <v>40296.208333333336</v>
      </c>
      <c r="N416" t="b">
        <v>0</v>
      </c>
      <c r="O416" t="b">
        <v>1</v>
      </c>
      <c r="P416" t="s">
        <v>17</v>
      </c>
      <c r="Q416" t="str" cm="1">
        <f t="array" ref="Q416:R416">_xlfn.TEXTSPLIT(P416,"/", 1)</f>
        <v>food</v>
      </c>
      <c r="R416" t="str">
        <v>food trucks</v>
      </c>
      <c r="S416">
        <v>1271739600</v>
      </c>
      <c r="T416">
        <v>1272430800</v>
      </c>
    </row>
    <row r="417" spans="1:20" ht="31.5" x14ac:dyDescent="0.25">
      <c r="A417">
        <v>415</v>
      </c>
      <c r="B417" s="5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8">
        <f t="shared" si="27"/>
        <v>30.028708133971293</v>
      </c>
      <c r="J417" t="s">
        <v>21</v>
      </c>
      <c r="K417" t="s">
        <v>22</v>
      </c>
      <c r="L417" s="10">
        <f t="shared" si="25"/>
        <v>40921.25</v>
      </c>
      <c r="M417" s="10">
        <f t="shared" si="26"/>
        <v>40938.25</v>
      </c>
      <c r="N417" t="b">
        <v>0</v>
      </c>
      <c r="O417" t="b">
        <v>0</v>
      </c>
      <c r="P417" t="s">
        <v>33</v>
      </c>
      <c r="Q417" t="str" cm="1">
        <f t="array" ref="Q417:R417">_xlfn.TEXTSPLIT(P417,"/", 1)</f>
        <v>theater</v>
      </c>
      <c r="R417" t="str">
        <v>plays</v>
      </c>
      <c r="S417">
        <v>1326434400</v>
      </c>
      <c r="T417">
        <v>1327903200</v>
      </c>
    </row>
    <row r="418" spans="1:20" ht="31.5" x14ac:dyDescent="0.25">
      <c r="A418">
        <v>416</v>
      </c>
      <c r="B418" s="5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8">
        <f t="shared" si="27"/>
        <v>41.005559416261292</v>
      </c>
      <c r="J418" t="s">
        <v>21</v>
      </c>
      <c r="K418" t="s">
        <v>22</v>
      </c>
      <c r="L418" s="10">
        <f t="shared" si="25"/>
        <v>40560.25</v>
      </c>
      <c r="M418" s="10">
        <f t="shared" si="26"/>
        <v>40569.25</v>
      </c>
      <c r="N418" t="b">
        <v>0</v>
      </c>
      <c r="O418" t="b">
        <v>1</v>
      </c>
      <c r="P418" t="s">
        <v>42</v>
      </c>
      <c r="Q418" t="str" cm="1">
        <f t="array" ref="Q418:R418">_xlfn.TEXTSPLIT(P418,"/", 1)</f>
        <v>film &amp; video</v>
      </c>
      <c r="R418" t="str">
        <v>documentary</v>
      </c>
      <c r="S418">
        <v>1295244000</v>
      </c>
      <c r="T418">
        <v>1296021600</v>
      </c>
    </row>
    <row r="419" spans="1:20" ht="31.5" x14ac:dyDescent="0.25">
      <c r="A419">
        <v>417</v>
      </c>
      <c r="B419" s="5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8">
        <f t="shared" si="27"/>
        <v>62.866666666666667</v>
      </c>
      <c r="J419" t="s">
        <v>21</v>
      </c>
      <c r="K419" t="s">
        <v>22</v>
      </c>
      <c r="L419" s="10">
        <f t="shared" si="25"/>
        <v>43407.208333333328</v>
      </c>
      <c r="M419" s="10">
        <f t="shared" si="26"/>
        <v>43431.25</v>
      </c>
      <c r="N419" t="b">
        <v>0</v>
      </c>
      <c r="O419" t="b">
        <v>0</v>
      </c>
      <c r="P419" t="s">
        <v>33</v>
      </c>
      <c r="Q419" t="str" cm="1">
        <f t="array" ref="Q419:R419">_xlfn.TEXTSPLIT(P419,"/", 1)</f>
        <v>theater</v>
      </c>
      <c r="R419" t="str">
        <v>plays</v>
      </c>
      <c r="S419">
        <v>1541221200</v>
      </c>
      <c r="T419">
        <v>1543298400</v>
      </c>
    </row>
    <row r="420" spans="1:20" ht="31.5" x14ac:dyDescent="0.25">
      <c r="A420">
        <v>418</v>
      </c>
      <c r="B420" s="5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8">
        <f t="shared" si="27"/>
        <v>47.005002501250623</v>
      </c>
      <c r="J420" t="s">
        <v>15</v>
      </c>
      <c r="K420" t="s">
        <v>16</v>
      </c>
      <c r="L420" s="10">
        <f t="shared" si="25"/>
        <v>41035.208333333336</v>
      </c>
      <c r="M420" s="10">
        <f t="shared" si="26"/>
        <v>41036.208333333336</v>
      </c>
      <c r="N420" t="b">
        <v>0</v>
      </c>
      <c r="O420" t="b">
        <v>0</v>
      </c>
      <c r="P420" t="s">
        <v>42</v>
      </c>
      <c r="Q420" t="str" cm="1">
        <f t="array" ref="Q420:R420">_xlfn.TEXTSPLIT(P420,"/", 1)</f>
        <v>film &amp; video</v>
      </c>
      <c r="R420" t="str">
        <v>documentary</v>
      </c>
      <c r="S420">
        <v>1336280400</v>
      </c>
      <c r="T420">
        <v>1336366800</v>
      </c>
    </row>
    <row r="421" spans="1:20" ht="31.5" x14ac:dyDescent="0.25">
      <c r="A421">
        <v>419</v>
      </c>
      <c r="B421" s="5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8">
        <f t="shared" si="27"/>
        <v>26.997693638285604</v>
      </c>
      <c r="J421" t="s">
        <v>21</v>
      </c>
      <c r="K421" t="s">
        <v>22</v>
      </c>
      <c r="L421" s="10">
        <f t="shared" si="25"/>
        <v>40899.25</v>
      </c>
      <c r="M421" s="10">
        <f t="shared" si="26"/>
        <v>40905.25</v>
      </c>
      <c r="N421" t="b">
        <v>0</v>
      </c>
      <c r="O421" t="b">
        <v>0</v>
      </c>
      <c r="P421" t="s">
        <v>28</v>
      </c>
      <c r="Q421" t="str" cm="1">
        <f t="array" ref="Q421:R421">_xlfn.TEXTSPLIT(P421,"/", 1)</f>
        <v>technology</v>
      </c>
      <c r="R421" t="str">
        <v>web</v>
      </c>
      <c r="S421">
        <v>1324533600</v>
      </c>
      <c r="T421">
        <v>1325052000</v>
      </c>
    </row>
    <row r="422" spans="1:20" ht="31.5" x14ac:dyDescent="0.25">
      <c r="A422">
        <v>420</v>
      </c>
      <c r="B422" s="5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8">
        <f t="shared" si="27"/>
        <v>68.329787234042556</v>
      </c>
      <c r="J422" t="s">
        <v>21</v>
      </c>
      <c r="K422" t="s">
        <v>22</v>
      </c>
      <c r="L422" s="10">
        <f t="shared" si="25"/>
        <v>42911.208333333328</v>
      </c>
      <c r="M422" s="10">
        <f t="shared" si="26"/>
        <v>42925.208333333328</v>
      </c>
      <c r="N422" t="b">
        <v>0</v>
      </c>
      <c r="O422" t="b">
        <v>0</v>
      </c>
      <c r="P422" t="s">
        <v>33</v>
      </c>
      <c r="Q422" t="str" cm="1">
        <f t="array" ref="Q422:R422">_xlfn.TEXTSPLIT(P422,"/", 1)</f>
        <v>theater</v>
      </c>
      <c r="R422" t="str">
        <v>plays</v>
      </c>
      <c r="S422">
        <v>1498366800</v>
      </c>
      <c r="T422">
        <v>1499576400</v>
      </c>
    </row>
    <row r="423" spans="1:20" ht="31.5" x14ac:dyDescent="0.25">
      <c r="A423">
        <v>421</v>
      </c>
      <c r="B423" s="5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8">
        <f t="shared" si="27"/>
        <v>50.974576271186443</v>
      </c>
      <c r="J423" t="s">
        <v>21</v>
      </c>
      <c r="K423" t="s">
        <v>22</v>
      </c>
      <c r="L423" s="10">
        <f t="shared" si="25"/>
        <v>42915.208333333328</v>
      </c>
      <c r="M423" s="10">
        <f t="shared" si="26"/>
        <v>42945.208333333328</v>
      </c>
      <c r="N423" t="b">
        <v>0</v>
      </c>
      <c r="O423" t="b">
        <v>1</v>
      </c>
      <c r="P423" t="s">
        <v>65</v>
      </c>
      <c r="Q423" t="str" cm="1">
        <f t="array" ref="Q423:R423">_xlfn.TEXTSPLIT(P423,"/", 1)</f>
        <v>technology</v>
      </c>
      <c r="R423" t="str">
        <v>wearables</v>
      </c>
      <c r="S423">
        <v>1498712400</v>
      </c>
      <c r="T423">
        <v>1501304400</v>
      </c>
    </row>
    <row r="424" spans="1:20" ht="31.5" x14ac:dyDescent="0.25">
      <c r="A424">
        <v>422</v>
      </c>
      <c r="B424" s="5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8">
        <f t="shared" si="27"/>
        <v>54.024390243902438</v>
      </c>
      <c r="J424" t="s">
        <v>21</v>
      </c>
      <c r="K424" t="s">
        <v>22</v>
      </c>
      <c r="L424" s="10">
        <f t="shared" si="25"/>
        <v>40285.208333333336</v>
      </c>
      <c r="M424" s="10">
        <f t="shared" si="26"/>
        <v>40305.208333333336</v>
      </c>
      <c r="N424" t="b">
        <v>0</v>
      </c>
      <c r="O424" t="b">
        <v>1</v>
      </c>
      <c r="P424" t="s">
        <v>33</v>
      </c>
      <c r="Q424" t="str" cm="1">
        <f t="array" ref="Q424:R424">_xlfn.TEXTSPLIT(P424,"/", 1)</f>
        <v>theater</v>
      </c>
      <c r="R424" t="str">
        <v>plays</v>
      </c>
      <c r="S424">
        <v>1271480400</v>
      </c>
      <c r="T424">
        <v>1273208400</v>
      </c>
    </row>
    <row r="425" spans="1:20" ht="31.5" x14ac:dyDescent="0.25">
      <c r="A425">
        <v>423</v>
      </c>
      <c r="B425" s="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8">
        <f t="shared" si="27"/>
        <v>97.055555555555557</v>
      </c>
      <c r="J425" t="s">
        <v>21</v>
      </c>
      <c r="K425" t="s">
        <v>22</v>
      </c>
      <c r="L425" s="10">
        <f t="shared" si="25"/>
        <v>40808.208333333336</v>
      </c>
      <c r="M425" s="10">
        <f t="shared" si="26"/>
        <v>40810.208333333336</v>
      </c>
      <c r="N425" t="b">
        <v>0</v>
      </c>
      <c r="O425" t="b">
        <v>1</v>
      </c>
      <c r="P425" t="s">
        <v>17</v>
      </c>
      <c r="Q425" t="str" cm="1">
        <f t="array" ref="Q425:R425">_xlfn.TEXTSPLIT(P425,"/", 1)</f>
        <v>food</v>
      </c>
      <c r="R425" t="str">
        <v>food trucks</v>
      </c>
      <c r="S425">
        <v>1316667600</v>
      </c>
      <c r="T425">
        <v>1316840400</v>
      </c>
    </row>
    <row r="426" spans="1:20" ht="31.5" x14ac:dyDescent="0.25">
      <c r="A426">
        <v>424</v>
      </c>
      <c r="B426" s="5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8">
        <f t="shared" si="27"/>
        <v>24.867469879518072</v>
      </c>
      <c r="J426" t="s">
        <v>21</v>
      </c>
      <c r="K426" t="s">
        <v>22</v>
      </c>
      <c r="L426" s="10">
        <f t="shared" si="25"/>
        <v>43208.208333333328</v>
      </c>
      <c r="M426" s="10">
        <f t="shared" si="26"/>
        <v>43214.208333333328</v>
      </c>
      <c r="N426" t="b">
        <v>0</v>
      </c>
      <c r="O426" t="b">
        <v>0</v>
      </c>
      <c r="P426" t="s">
        <v>60</v>
      </c>
      <c r="Q426" t="str" cm="1">
        <f t="array" ref="Q426:R426">_xlfn.TEXTSPLIT(P426,"/", 1)</f>
        <v>music</v>
      </c>
      <c r="R426" t="str">
        <v>indie rock</v>
      </c>
      <c r="S426">
        <v>1524027600</v>
      </c>
      <c r="T426">
        <v>1524546000</v>
      </c>
    </row>
    <row r="427" spans="1:20" ht="31.5" x14ac:dyDescent="0.25">
      <c r="A427">
        <v>425</v>
      </c>
      <c r="B427" s="5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8">
        <f t="shared" si="27"/>
        <v>84.423913043478265</v>
      </c>
      <c r="J427" t="s">
        <v>21</v>
      </c>
      <c r="K427" t="s">
        <v>22</v>
      </c>
      <c r="L427" s="10">
        <f t="shared" si="25"/>
        <v>42213.208333333328</v>
      </c>
      <c r="M427" s="10">
        <f t="shared" si="26"/>
        <v>42219.208333333328</v>
      </c>
      <c r="N427" t="b">
        <v>0</v>
      </c>
      <c r="O427" t="b">
        <v>0</v>
      </c>
      <c r="P427" t="s">
        <v>122</v>
      </c>
      <c r="Q427" t="str" cm="1">
        <f t="array" ref="Q427:R427">_xlfn.TEXTSPLIT(P427,"/", 1)</f>
        <v>photography</v>
      </c>
      <c r="R427" t="str">
        <v>photography books</v>
      </c>
      <c r="S427">
        <v>1438059600</v>
      </c>
      <c r="T427">
        <v>1438578000</v>
      </c>
    </row>
    <row r="428" spans="1:20" ht="31.5" x14ac:dyDescent="0.25">
      <c r="A428">
        <v>426</v>
      </c>
      <c r="B428" s="5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8">
        <f t="shared" si="27"/>
        <v>47.091324200913242</v>
      </c>
      <c r="J428" t="s">
        <v>21</v>
      </c>
      <c r="K428" t="s">
        <v>22</v>
      </c>
      <c r="L428" s="10">
        <f t="shared" si="25"/>
        <v>41332.25</v>
      </c>
      <c r="M428" s="10">
        <f t="shared" si="26"/>
        <v>41339.25</v>
      </c>
      <c r="N428" t="b">
        <v>0</v>
      </c>
      <c r="O428" t="b">
        <v>0</v>
      </c>
      <c r="P428" t="s">
        <v>33</v>
      </c>
      <c r="Q428" t="str" cm="1">
        <f t="array" ref="Q428:R428">_xlfn.TEXTSPLIT(P428,"/", 1)</f>
        <v>theater</v>
      </c>
      <c r="R428" t="str">
        <v>plays</v>
      </c>
      <c r="S428">
        <v>1361944800</v>
      </c>
      <c r="T428">
        <v>1362549600</v>
      </c>
    </row>
    <row r="429" spans="1:20" ht="31.5" x14ac:dyDescent="0.25">
      <c r="A429">
        <v>427</v>
      </c>
      <c r="B429" s="5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8">
        <f t="shared" si="27"/>
        <v>77.996041171813147</v>
      </c>
      <c r="J429" t="s">
        <v>21</v>
      </c>
      <c r="K429" t="s">
        <v>22</v>
      </c>
      <c r="L429" s="10">
        <f t="shared" si="25"/>
        <v>41895.208333333336</v>
      </c>
      <c r="M429" s="10">
        <f t="shared" si="26"/>
        <v>41927.208333333336</v>
      </c>
      <c r="N429" t="b">
        <v>0</v>
      </c>
      <c r="O429" t="b">
        <v>1</v>
      </c>
      <c r="P429" t="s">
        <v>33</v>
      </c>
      <c r="Q429" t="str" cm="1">
        <f t="array" ref="Q429:R429">_xlfn.TEXTSPLIT(P429,"/", 1)</f>
        <v>theater</v>
      </c>
      <c r="R429" t="str">
        <v>plays</v>
      </c>
      <c r="S429">
        <v>1410584400</v>
      </c>
      <c r="T429">
        <v>1413349200</v>
      </c>
    </row>
    <row r="430" spans="1:20" ht="31.5" x14ac:dyDescent="0.25">
      <c r="A430">
        <v>428</v>
      </c>
      <c r="B430" s="5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8">
        <f t="shared" si="27"/>
        <v>62.967871485943775</v>
      </c>
      <c r="J430" t="s">
        <v>21</v>
      </c>
      <c r="K430" t="s">
        <v>22</v>
      </c>
      <c r="L430" s="10">
        <f t="shared" si="25"/>
        <v>40585.25</v>
      </c>
      <c r="M430" s="10">
        <f t="shared" si="26"/>
        <v>40592.25</v>
      </c>
      <c r="N430" t="b">
        <v>0</v>
      </c>
      <c r="O430" t="b">
        <v>0</v>
      </c>
      <c r="P430" t="s">
        <v>71</v>
      </c>
      <c r="Q430" t="str" cm="1">
        <f t="array" ref="Q430:R430">_xlfn.TEXTSPLIT(P430,"/", 1)</f>
        <v>film &amp; video</v>
      </c>
      <c r="R430" t="str">
        <v>animation</v>
      </c>
      <c r="S430">
        <v>1297404000</v>
      </c>
      <c r="T430">
        <v>1298008800</v>
      </c>
    </row>
    <row r="431" spans="1:20" ht="31.5" x14ac:dyDescent="0.25">
      <c r="A431">
        <v>429</v>
      </c>
      <c r="B431" s="5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8">
        <f t="shared" si="27"/>
        <v>81.006080449017773</v>
      </c>
      <c r="J431" t="s">
        <v>21</v>
      </c>
      <c r="K431" t="s">
        <v>22</v>
      </c>
      <c r="L431" s="10">
        <f t="shared" si="25"/>
        <v>41680.25</v>
      </c>
      <c r="M431" s="10">
        <f t="shared" si="26"/>
        <v>41708.208333333336</v>
      </c>
      <c r="N431" t="b">
        <v>0</v>
      </c>
      <c r="O431" t="b">
        <v>1</v>
      </c>
      <c r="P431" t="s">
        <v>122</v>
      </c>
      <c r="Q431" t="str" cm="1">
        <f t="array" ref="Q431:R431">_xlfn.TEXTSPLIT(P431,"/", 1)</f>
        <v>photography</v>
      </c>
      <c r="R431" t="str">
        <v>photography books</v>
      </c>
      <c r="S431">
        <v>1392012000</v>
      </c>
      <c r="T431">
        <v>1394427600</v>
      </c>
    </row>
    <row r="432" spans="1:20" ht="31.5" x14ac:dyDescent="0.25">
      <c r="A432">
        <v>430</v>
      </c>
      <c r="B432" s="5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8">
        <f t="shared" si="27"/>
        <v>65.321428571428569</v>
      </c>
      <c r="J432" t="s">
        <v>21</v>
      </c>
      <c r="K432" t="s">
        <v>22</v>
      </c>
      <c r="L432" s="10">
        <f t="shared" si="25"/>
        <v>43737.208333333328</v>
      </c>
      <c r="M432" s="10">
        <f t="shared" si="26"/>
        <v>43771.208333333328</v>
      </c>
      <c r="N432" t="b">
        <v>0</v>
      </c>
      <c r="O432" t="b">
        <v>0</v>
      </c>
      <c r="P432" t="s">
        <v>33</v>
      </c>
      <c r="Q432" t="str" cm="1">
        <f t="array" ref="Q432:R432">_xlfn.TEXTSPLIT(P432,"/", 1)</f>
        <v>theater</v>
      </c>
      <c r="R432" t="str">
        <v>plays</v>
      </c>
      <c r="S432">
        <v>1569733200</v>
      </c>
      <c r="T432">
        <v>1572670800</v>
      </c>
    </row>
    <row r="433" spans="1:20" ht="31.5" x14ac:dyDescent="0.25">
      <c r="A433">
        <v>431</v>
      </c>
      <c r="B433" s="5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8">
        <f t="shared" si="27"/>
        <v>104.43617021276596</v>
      </c>
      <c r="J433" t="s">
        <v>21</v>
      </c>
      <c r="K433" t="s">
        <v>22</v>
      </c>
      <c r="L433" s="10">
        <f t="shared" si="25"/>
        <v>43273.208333333328</v>
      </c>
      <c r="M433" s="10">
        <f t="shared" si="26"/>
        <v>43290.208333333328</v>
      </c>
      <c r="N433" t="b">
        <v>1</v>
      </c>
      <c r="O433" t="b">
        <v>0</v>
      </c>
      <c r="P433" t="s">
        <v>33</v>
      </c>
      <c r="Q433" t="str" cm="1">
        <f t="array" ref="Q433:R433">_xlfn.TEXTSPLIT(P433,"/", 1)</f>
        <v>theater</v>
      </c>
      <c r="R433" t="str">
        <v>plays</v>
      </c>
      <c r="S433">
        <v>1529643600</v>
      </c>
      <c r="T433">
        <v>1531112400</v>
      </c>
    </row>
    <row r="434" spans="1:20" ht="31.5" x14ac:dyDescent="0.25">
      <c r="A434">
        <v>432</v>
      </c>
      <c r="B434" s="5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8">
        <f t="shared" si="27"/>
        <v>69.989010989010993</v>
      </c>
      <c r="J434" t="s">
        <v>21</v>
      </c>
      <c r="K434" t="s">
        <v>22</v>
      </c>
      <c r="L434" s="10">
        <f t="shared" si="25"/>
        <v>41761.208333333336</v>
      </c>
      <c r="M434" s="10">
        <f t="shared" si="26"/>
        <v>41781.208333333336</v>
      </c>
      <c r="N434" t="b">
        <v>0</v>
      </c>
      <c r="O434" t="b">
        <v>0</v>
      </c>
      <c r="P434" t="s">
        <v>33</v>
      </c>
      <c r="Q434" t="str" cm="1">
        <f t="array" ref="Q434:R434">_xlfn.TEXTSPLIT(P434,"/", 1)</f>
        <v>theater</v>
      </c>
      <c r="R434" t="str">
        <v>plays</v>
      </c>
      <c r="S434">
        <v>1399006800</v>
      </c>
      <c r="T434">
        <v>1400734800</v>
      </c>
    </row>
    <row r="435" spans="1:20" ht="31.5" x14ac:dyDescent="0.25">
      <c r="A435">
        <v>433</v>
      </c>
      <c r="B435" s="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8">
        <f t="shared" si="27"/>
        <v>83.023989898989896</v>
      </c>
      <c r="J435" t="s">
        <v>21</v>
      </c>
      <c r="K435" t="s">
        <v>22</v>
      </c>
      <c r="L435" s="10">
        <f t="shared" si="25"/>
        <v>41603.25</v>
      </c>
      <c r="M435" s="10">
        <f t="shared" si="26"/>
        <v>41619.25</v>
      </c>
      <c r="N435" t="b">
        <v>0</v>
      </c>
      <c r="O435" t="b">
        <v>1</v>
      </c>
      <c r="P435" t="s">
        <v>42</v>
      </c>
      <c r="Q435" t="str" cm="1">
        <f t="array" ref="Q435:R435">_xlfn.TEXTSPLIT(P435,"/", 1)</f>
        <v>film &amp; video</v>
      </c>
      <c r="R435" t="str">
        <v>documentary</v>
      </c>
      <c r="S435">
        <v>1385359200</v>
      </c>
      <c r="T435">
        <v>1386741600</v>
      </c>
    </row>
    <row r="436" spans="1:20" ht="31.5" x14ac:dyDescent="0.25">
      <c r="A436">
        <v>434</v>
      </c>
      <c r="B436" s="5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8">
        <f t="shared" si="27"/>
        <v>90.3</v>
      </c>
      <c r="J436" t="s">
        <v>15</v>
      </c>
      <c r="K436" t="s">
        <v>16</v>
      </c>
      <c r="L436" s="10">
        <f t="shared" si="25"/>
        <v>42705.25</v>
      </c>
      <c r="M436" s="10">
        <f t="shared" si="26"/>
        <v>42719.25</v>
      </c>
      <c r="N436" t="b">
        <v>1</v>
      </c>
      <c r="O436" t="b">
        <v>0</v>
      </c>
      <c r="P436" t="s">
        <v>33</v>
      </c>
      <c r="Q436" t="str" cm="1">
        <f t="array" ref="Q436:R436">_xlfn.TEXTSPLIT(P436,"/", 1)</f>
        <v>theater</v>
      </c>
      <c r="R436" t="str">
        <v>plays</v>
      </c>
      <c r="S436">
        <v>1480572000</v>
      </c>
      <c r="T436">
        <v>1481781600</v>
      </c>
    </row>
    <row r="437" spans="1:20" ht="31.5" x14ac:dyDescent="0.25">
      <c r="A437">
        <v>435</v>
      </c>
      <c r="B437" s="5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8">
        <f t="shared" si="27"/>
        <v>103.98131932282546</v>
      </c>
      <c r="J437" t="s">
        <v>107</v>
      </c>
      <c r="K437" t="s">
        <v>108</v>
      </c>
      <c r="L437" s="10">
        <f t="shared" si="25"/>
        <v>41988.25</v>
      </c>
      <c r="M437" s="10">
        <f t="shared" si="26"/>
        <v>42000.25</v>
      </c>
      <c r="N437" t="b">
        <v>0</v>
      </c>
      <c r="O437" t="b">
        <v>1</v>
      </c>
      <c r="P437" t="s">
        <v>33</v>
      </c>
      <c r="Q437" t="str" cm="1">
        <f t="array" ref="Q437:R437">_xlfn.TEXTSPLIT(P437,"/", 1)</f>
        <v>theater</v>
      </c>
      <c r="R437" t="str">
        <v>plays</v>
      </c>
      <c r="S437">
        <v>1418623200</v>
      </c>
      <c r="T437">
        <v>1419660000</v>
      </c>
    </row>
    <row r="438" spans="1:20" ht="31.5" x14ac:dyDescent="0.25">
      <c r="A438">
        <v>436</v>
      </c>
      <c r="B438" s="5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8">
        <f t="shared" si="27"/>
        <v>54.931726907630519</v>
      </c>
      <c r="J438" t="s">
        <v>21</v>
      </c>
      <c r="K438" t="s">
        <v>22</v>
      </c>
      <c r="L438" s="10">
        <f t="shared" si="25"/>
        <v>43575.208333333328</v>
      </c>
      <c r="M438" s="10">
        <f t="shared" si="26"/>
        <v>43576.208333333328</v>
      </c>
      <c r="N438" t="b">
        <v>0</v>
      </c>
      <c r="O438" t="b">
        <v>0</v>
      </c>
      <c r="P438" t="s">
        <v>159</v>
      </c>
      <c r="Q438" t="str" cm="1">
        <f t="array" ref="Q438:R438">_xlfn.TEXTSPLIT(P438,"/", 1)</f>
        <v>music</v>
      </c>
      <c r="R438" t="str">
        <v>jazz</v>
      </c>
      <c r="S438">
        <v>1555736400</v>
      </c>
      <c r="T438">
        <v>1555822800</v>
      </c>
    </row>
    <row r="439" spans="1:20" ht="31.5" x14ac:dyDescent="0.25">
      <c r="A439">
        <v>437</v>
      </c>
      <c r="B439" s="5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8">
        <f t="shared" si="27"/>
        <v>51.921875</v>
      </c>
      <c r="J439" t="s">
        <v>21</v>
      </c>
      <c r="K439" t="s">
        <v>22</v>
      </c>
      <c r="L439" s="10">
        <f t="shared" si="25"/>
        <v>42260.208333333328</v>
      </c>
      <c r="M439" s="10">
        <f t="shared" si="26"/>
        <v>42263.208333333328</v>
      </c>
      <c r="N439" t="b">
        <v>0</v>
      </c>
      <c r="O439" t="b">
        <v>1</v>
      </c>
      <c r="P439" t="s">
        <v>71</v>
      </c>
      <c r="Q439" t="str" cm="1">
        <f t="array" ref="Q439:R439">_xlfn.TEXTSPLIT(P439,"/", 1)</f>
        <v>film &amp; video</v>
      </c>
      <c r="R439" t="str">
        <v>animation</v>
      </c>
      <c r="S439">
        <v>1442120400</v>
      </c>
      <c r="T439">
        <v>1442379600</v>
      </c>
    </row>
    <row r="440" spans="1:20" ht="31.5" x14ac:dyDescent="0.25">
      <c r="A440">
        <v>438</v>
      </c>
      <c r="B440" s="5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8">
        <f t="shared" si="27"/>
        <v>60.02834008097166</v>
      </c>
      <c r="J440" t="s">
        <v>21</v>
      </c>
      <c r="K440" t="s">
        <v>22</v>
      </c>
      <c r="L440" s="10">
        <f t="shared" si="25"/>
        <v>41337.25</v>
      </c>
      <c r="M440" s="10">
        <f t="shared" si="26"/>
        <v>41367.208333333336</v>
      </c>
      <c r="N440" t="b">
        <v>0</v>
      </c>
      <c r="O440" t="b">
        <v>0</v>
      </c>
      <c r="P440" t="s">
        <v>33</v>
      </c>
      <c r="Q440" t="str" cm="1">
        <f t="array" ref="Q440:R440">_xlfn.TEXTSPLIT(P440,"/", 1)</f>
        <v>theater</v>
      </c>
      <c r="R440" t="str">
        <v>plays</v>
      </c>
      <c r="S440">
        <v>1362376800</v>
      </c>
      <c r="T440">
        <v>1364965200</v>
      </c>
    </row>
    <row r="441" spans="1:20" ht="31.5" x14ac:dyDescent="0.25">
      <c r="A441">
        <v>439</v>
      </c>
      <c r="B441" s="5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8">
        <f t="shared" si="27"/>
        <v>44.003488879197555</v>
      </c>
      <c r="J441" t="s">
        <v>21</v>
      </c>
      <c r="K441" t="s">
        <v>22</v>
      </c>
      <c r="L441" s="10">
        <f t="shared" si="25"/>
        <v>42680.208333333328</v>
      </c>
      <c r="M441" s="10">
        <f t="shared" si="26"/>
        <v>42687.25</v>
      </c>
      <c r="N441" t="b">
        <v>0</v>
      </c>
      <c r="O441" t="b">
        <v>0</v>
      </c>
      <c r="P441" t="s">
        <v>474</v>
      </c>
      <c r="Q441" t="str" cm="1">
        <f t="array" ref="Q441:R441">_xlfn.TEXTSPLIT(P441,"/", 1)</f>
        <v>film &amp; video</v>
      </c>
      <c r="R441" t="str">
        <v>science fiction</v>
      </c>
      <c r="S441">
        <v>1478408400</v>
      </c>
      <c r="T441">
        <v>1479016800</v>
      </c>
    </row>
    <row r="442" spans="1:20" ht="31.5" x14ac:dyDescent="0.25">
      <c r="A442">
        <v>440</v>
      </c>
      <c r="B442" s="5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8">
        <f t="shared" si="27"/>
        <v>53.003513254551258</v>
      </c>
      <c r="J442" t="s">
        <v>21</v>
      </c>
      <c r="K442" t="s">
        <v>22</v>
      </c>
      <c r="L442" s="10">
        <f t="shared" si="25"/>
        <v>42916.208333333328</v>
      </c>
      <c r="M442" s="10">
        <f t="shared" si="26"/>
        <v>42926.208333333328</v>
      </c>
      <c r="N442" t="b">
        <v>0</v>
      </c>
      <c r="O442" t="b">
        <v>0</v>
      </c>
      <c r="P442" t="s">
        <v>269</v>
      </c>
      <c r="Q442" t="str" cm="1">
        <f t="array" ref="Q442:R442">_xlfn.TEXTSPLIT(P442,"/", 1)</f>
        <v>film &amp; video</v>
      </c>
      <c r="R442" t="str">
        <v>television</v>
      </c>
      <c r="S442">
        <v>1498798800</v>
      </c>
      <c r="T442">
        <v>1499662800</v>
      </c>
    </row>
    <row r="443" spans="1:20" ht="31.5" x14ac:dyDescent="0.25">
      <c r="A443">
        <v>441</v>
      </c>
      <c r="B443" s="5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8">
        <f t="shared" si="27"/>
        <v>54.5</v>
      </c>
      <c r="J443" t="s">
        <v>21</v>
      </c>
      <c r="K443" t="s">
        <v>22</v>
      </c>
      <c r="L443" s="10">
        <f t="shared" si="25"/>
        <v>41025.208333333336</v>
      </c>
      <c r="M443" s="10">
        <f t="shared" si="26"/>
        <v>41053.208333333336</v>
      </c>
      <c r="N443" t="b">
        <v>0</v>
      </c>
      <c r="O443" t="b">
        <v>0</v>
      </c>
      <c r="P443" t="s">
        <v>65</v>
      </c>
      <c r="Q443" t="str" cm="1">
        <f t="array" ref="Q443:R443">_xlfn.TEXTSPLIT(P443,"/", 1)</f>
        <v>technology</v>
      </c>
      <c r="R443" t="str">
        <v>wearables</v>
      </c>
      <c r="S443">
        <v>1335416400</v>
      </c>
      <c r="T443">
        <v>1337835600</v>
      </c>
    </row>
    <row r="444" spans="1:20" ht="31.5" x14ac:dyDescent="0.25">
      <c r="A444">
        <v>442</v>
      </c>
      <c r="B444" s="5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8">
        <f t="shared" si="27"/>
        <v>75.04195804195804</v>
      </c>
      <c r="J444" t="s">
        <v>107</v>
      </c>
      <c r="K444" t="s">
        <v>108</v>
      </c>
      <c r="L444" s="10">
        <f t="shared" si="25"/>
        <v>42980.208333333328</v>
      </c>
      <c r="M444" s="10">
        <f t="shared" si="26"/>
        <v>42996.208333333328</v>
      </c>
      <c r="N444" t="b">
        <v>0</v>
      </c>
      <c r="O444" t="b">
        <v>0</v>
      </c>
      <c r="P444" t="s">
        <v>33</v>
      </c>
      <c r="Q444" t="str" cm="1">
        <f t="array" ref="Q444:R444">_xlfn.TEXTSPLIT(P444,"/", 1)</f>
        <v>theater</v>
      </c>
      <c r="R444" t="str">
        <v>plays</v>
      </c>
      <c r="S444">
        <v>1504328400</v>
      </c>
      <c r="T444">
        <v>1505710800</v>
      </c>
    </row>
    <row r="445" spans="1:20" ht="31.5" x14ac:dyDescent="0.25">
      <c r="A445">
        <v>443</v>
      </c>
      <c r="B445" s="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8">
        <f t="shared" si="27"/>
        <v>35.911111111111111</v>
      </c>
      <c r="J445" t="s">
        <v>21</v>
      </c>
      <c r="K445" t="s">
        <v>22</v>
      </c>
      <c r="L445" s="10">
        <f t="shared" si="25"/>
        <v>40451.208333333336</v>
      </c>
      <c r="M445" s="10">
        <f t="shared" si="26"/>
        <v>40470.208333333336</v>
      </c>
      <c r="N445" t="b">
        <v>0</v>
      </c>
      <c r="O445" t="b">
        <v>0</v>
      </c>
      <c r="P445" t="s">
        <v>33</v>
      </c>
      <c r="Q445" t="str" cm="1">
        <f t="array" ref="Q445:R445">_xlfn.TEXTSPLIT(P445,"/", 1)</f>
        <v>theater</v>
      </c>
      <c r="R445" t="str">
        <v>plays</v>
      </c>
      <c r="S445">
        <v>1285822800</v>
      </c>
      <c r="T445">
        <v>1287464400</v>
      </c>
    </row>
    <row r="446" spans="1:20" x14ac:dyDescent="0.25">
      <c r="A446">
        <v>444</v>
      </c>
      <c r="B446" s="5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8">
        <f t="shared" si="27"/>
        <v>36.952702702702702</v>
      </c>
      <c r="J446" t="s">
        <v>21</v>
      </c>
      <c r="K446" t="s">
        <v>22</v>
      </c>
      <c r="L446" s="10">
        <f t="shared" si="25"/>
        <v>40748.208333333336</v>
      </c>
      <c r="M446" s="10">
        <f t="shared" si="26"/>
        <v>40750.208333333336</v>
      </c>
      <c r="N446" t="b">
        <v>0</v>
      </c>
      <c r="O446" t="b">
        <v>1</v>
      </c>
      <c r="P446" t="s">
        <v>60</v>
      </c>
      <c r="Q446" t="str" cm="1">
        <f t="array" ref="Q446:R446">_xlfn.TEXTSPLIT(P446,"/", 1)</f>
        <v>music</v>
      </c>
      <c r="R446" t="str">
        <v>indie rock</v>
      </c>
      <c r="S446">
        <v>1311483600</v>
      </c>
      <c r="T446">
        <v>1311656400</v>
      </c>
    </row>
    <row r="447" spans="1:20" ht="31.5" x14ac:dyDescent="0.25">
      <c r="A447">
        <v>445</v>
      </c>
      <c r="B447" s="5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8">
        <f t="shared" si="27"/>
        <v>63.170588235294119</v>
      </c>
      <c r="J447" t="s">
        <v>21</v>
      </c>
      <c r="K447" t="s">
        <v>22</v>
      </c>
      <c r="L447" s="10">
        <f t="shared" si="25"/>
        <v>40515.25</v>
      </c>
      <c r="M447" s="10">
        <f t="shared" si="26"/>
        <v>40536.25</v>
      </c>
      <c r="N447" t="b">
        <v>0</v>
      </c>
      <c r="O447" t="b">
        <v>1</v>
      </c>
      <c r="P447" t="s">
        <v>33</v>
      </c>
      <c r="Q447" t="str" cm="1">
        <f t="array" ref="Q447:R447">_xlfn.TEXTSPLIT(P447,"/", 1)</f>
        <v>theater</v>
      </c>
      <c r="R447" t="str">
        <v>plays</v>
      </c>
      <c r="S447">
        <v>1291356000</v>
      </c>
      <c r="T447">
        <v>1293170400</v>
      </c>
    </row>
    <row r="448" spans="1:20" ht="31.5" x14ac:dyDescent="0.25">
      <c r="A448">
        <v>446</v>
      </c>
      <c r="B448" s="5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8">
        <f t="shared" si="27"/>
        <v>29.99462365591398</v>
      </c>
      <c r="J448" t="s">
        <v>21</v>
      </c>
      <c r="K448" t="s">
        <v>22</v>
      </c>
      <c r="L448" s="10">
        <f t="shared" si="25"/>
        <v>41261.25</v>
      </c>
      <c r="M448" s="10">
        <f t="shared" si="26"/>
        <v>41263.25</v>
      </c>
      <c r="N448" t="b">
        <v>0</v>
      </c>
      <c r="O448" t="b">
        <v>0</v>
      </c>
      <c r="P448" t="s">
        <v>65</v>
      </c>
      <c r="Q448" t="str" cm="1">
        <f t="array" ref="Q448:R448">_xlfn.TEXTSPLIT(P448,"/", 1)</f>
        <v>technology</v>
      </c>
      <c r="R448" t="str">
        <v>wearables</v>
      </c>
      <c r="S448">
        <v>1355810400</v>
      </c>
      <c r="T448">
        <v>1355983200</v>
      </c>
    </row>
    <row r="449" spans="1:20" ht="31.5" x14ac:dyDescent="0.25">
      <c r="A449">
        <v>447</v>
      </c>
      <c r="B449" s="5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8">
        <f t="shared" si="27"/>
        <v>86</v>
      </c>
      <c r="J449" t="s">
        <v>40</v>
      </c>
      <c r="K449" t="s">
        <v>41</v>
      </c>
      <c r="L449" s="10">
        <f t="shared" si="25"/>
        <v>43088.25</v>
      </c>
      <c r="M449" s="10">
        <f t="shared" si="26"/>
        <v>43104.25</v>
      </c>
      <c r="N449" t="b">
        <v>0</v>
      </c>
      <c r="O449" t="b">
        <v>0</v>
      </c>
      <c r="P449" t="s">
        <v>269</v>
      </c>
      <c r="Q449" t="str" cm="1">
        <f t="array" ref="Q449:R449">_xlfn.TEXTSPLIT(P449,"/", 1)</f>
        <v>film &amp; video</v>
      </c>
      <c r="R449" t="str">
        <v>television</v>
      </c>
      <c r="S449">
        <v>1513663200</v>
      </c>
      <c r="T449">
        <v>1515045600</v>
      </c>
    </row>
    <row r="450" spans="1:20" ht="31.5" x14ac:dyDescent="0.25">
      <c r="A450">
        <v>448</v>
      </c>
      <c r="B450" s="5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>
        <v>605</v>
      </c>
      <c r="I450" s="8">
        <f t="shared" si="27"/>
        <v>75.014876033057845</v>
      </c>
      <c r="J450" t="s">
        <v>21</v>
      </c>
      <c r="K450" t="s">
        <v>22</v>
      </c>
      <c r="L450" s="10">
        <f t="shared" si="25"/>
        <v>41378.208333333336</v>
      </c>
      <c r="M450" s="10">
        <f t="shared" si="26"/>
        <v>41380.208333333336</v>
      </c>
      <c r="N450" t="b">
        <v>0</v>
      </c>
      <c r="O450" t="b">
        <v>1</v>
      </c>
      <c r="P450" t="s">
        <v>89</v>
      </c>
      <c r="Q450" t="str" cm="1">
        <f t="array" ref="Q450:R450">_xlfn.TEXTSPLIT(P450,"/", 1)</f>
        <v>games</v>
      </c>
      <c r="R450" t="str">
        <v>video games</v>
      </c>
      <c r="S450">
        <v>1365915600</v>
      </c>
      <c r="T450">
        <v>1366088400</v>
      </c>
    </row>
    <row r="451" spans="1:20" ht="31.5" x14ac:dyDescent="0.25">
      <c r="A451">
        <v>449</v>
      </c>
      <c r="B451" s="5" t="s">
        <v>946</v>
      </c>
      <c r="C451" s="3" t="s">
        <v>947</v>
      </c>
      <c r="D451">
        <v>900</v>
      </c>
      <c r="E451">
        <v>8703</v>
      </c>
      <c r="F451" s="6">
        <f t="shared" ref="F451:F514" si="28">E451/D451*100</f>
        <v>967</v>
      </c>
      <c r="G451" t="s">
        <v>20</v>
      </c>
      <c r="H451">
        <v>86</v>
      </c>
      <c r="I451" s="8">
        <f t="shared" si="27"/>
        <v>101.19767441860465</v>
      </c>
      <c r="J451" t="s">
        <v>36</v>
      </c>
      <c r="K451" t="s">
        <v>37</v>
      </c>
      <c r="L451" s="10">
        <f t="shared" ref="L451:L514" si="29">(((S451/60)/60)/24)+DATE(1970,1,1)</f>
        <v>43530.25</v>
      </c>
      <c r="M451" s="10">
        <f t="shared" ref="M451:M514" si="30">(((T451/60)/60)/24)+DATE(1970,1,1)</f>
        <v>43547.208333333328</v>
      </c>
      <c r="N451" t="b">
        <v>0</v>
      </c>
      <c r="O451" t="b">
        <v>0</v>
      </c>
      <c r="P451" t="s">
        <v>89</v>
      </c>
      <c r="Q451" t="str" cm="1">
        <f t="array" ref="Q451:R451">_xlfn.TEXTSPLIT(P451,"/", 1)</f>
        <v>games</v>
      </c>
      <c r="R451" t="str">
        <v>video games</v>
      </c>
      <c r="S451">
        <v>1551852000</v>
      </c>
      <c r="T451">
        <v>1553317200</v>
      </c>
    </row>
    <row r="452" spans="1:20" ht="31.5" x14ac:dyDescent="0.25">
      <c r="A452">
        <v>450</v>
      </c>
      <c r="B452" s="5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8">
        <f t="shared" ref="I452:I515" si="31">E452/H452</f>
        <v>4</v>
      </c>
      <c r="J452" t="s">
        <v>15</v>
      </c>
      <c r="K452" t="s">
        <v>16</v>
      </c>
      <c r="L452" s="10">
        <f t="shared" si="29"/>
        <v>43394.208333333328</v>
      </c>
      <c r="M452" s="10">
        <f t="shared" si="30"/>
        <v>43417.25</v>
      </c>
      <c r="N452" t="b">
        <v>0</v>
      </c>
      <c r="O452" t="b">
        <v>0</v>
      </c>
      <c r="P452" t="s">
        <v>71</v>
      </c>
      <c r="Q452" t="str" cm="1">
        <f t="array" ref="Q452:R452">_xlfn.TEXTSPLIT(P452,"/", 1)</f>
        <v>film &amp; video</v>
      </c>
      <c r="R452" t="str">
        <v>animation</v>
      </c>
      <c r="S452">
        <v>1540098000</v>
      </c>
      <c r="T452">
        <v>1542088800</v>
      </c>
    </row>
    <row r="453" spans="1:20" ht="31.5" x14ac:dyDescent="0.25">
      <c r="A453">
        <v>451</v>
      </c>
      <c r="B453" s="5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8">
        <f t="shared" si="31"/>
        <v>29.001272669424118</v>
      </c>
      <c r="J453" t="s">
        <v>21</v>
      </c>
      <c r="K453" t="s">
        <v>22</v>
      </c>
      <c r="L453" s="10">
        <f t="shared" si="29"/>
        <v>42935.208333333328</v>
      </c>
      <c r="M453" s="10">
        <f t="shared" si="30"/>
        <v>42966.208333333328</v>
      </c>
      <c r="N453" t="b">
        <v>0</v>
      </c>
      <c r="O453" t="b">
        <v>0</v>
      </c>
      <c r="P453" t="s">
        <v>23</v>
      </c>
      <c r="Q453" t="str" cm="1">
        <f t="array" ref="Q453:R453">_xlfn.TEXTSPLIT(P453,"/", 1)</f>
        <v>music</v>
      </c>
      <c r="R453" t="str">
        <v>rock</v>
      </c>
      <c r="S453">
        <v>1500440400</v>
      </c>
      <c r="T453">
        <v>1503118800</v>
      </c>
    </row>
    <row r="454" spans="1:20" ht="31.5" x14ac:dyDescent="0.25">
      <c r="A454">
        <v>452</v>
      </c>
      <c r="B454" s="5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8">
        <f t="shared" si="31"/>
        <v>98.225806451612897</v>
      </c>
      <c r="J454" t="s">
        <v>21</v>
      </c>
      <c r="K454" t="s">
        <v>22</v>
      </c>
      <c r="L454" s="10">
        <f t="shared" si="29"/>
        <v>40365.208333333336</v>
      </c>
      <c r="M454" s="10">
        <f t="shared" si="30"/>
        <v>40366.208333333336</v>
      </c>
      <c r="N454" t="b">
        <v>0</v>
      </c>
      <c r="O454" t="b">
        <v>0</v>
      </c>
      <c r="P454" t="s">
        <v>53</v>
      </c>
      <c r="Q454" t="str" cm="1">
        <f t="array" ref="Q454:R454">_xlfn.TEXTSPLIT(P454,"/", 1)</f>
        <v>film &amp; video</v>
      </c>
      <c r="R454" t="str">
        <v>drama</v>
      </c>
      <c r="S454">
        <v>1278392400</v>
      </c>
      <c r="T454">
        <v>1278478800</v>
      </c>
    </row>
    <row r="455" spans="1:20" ht="31.5" x14ac:dyDescent="0.25">
      <c r="A455">
        <v>453</v>
      </c>
      <c r="B455" s="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8">
        <f t="shared" si="31"/>
        <v>87.001693480101608</v>
      </c>
      <c r="J455" t="s">
        <v>21</v>
      </c>
      <c r="K455" t="s">
        <v>22</v>
      </c>
      <c r="L455" s="10">
        <f t="shared" si="29"/>
        <v>42705.25</v>
      </c>
      <c r="M455" s="10">
        <f t="shared" si="30"/>
        <v>42746.25</v>
      </c>
      <c r="N455" t="b">
        <v>0</v>
      </c>
      <c r="O455" t="b">
        <v>0</v>
      </c>
      <c r="P455" t="s">
        <v>474</v>
      </c>
      <c r="Q455" t="str" cm="1">
        <f t="array" ref="Q455:R455">_xlfn.TEXTSPLIT(P455,"/", 1)</f>
        <v>film &amp; video</v>
      </c>
      <c r="R455" t="str">
        <v>science fiction</v>
      </c>
      <c r="S455">
        <v>1480572000</v>
      </c>
      <c r="T455">
        <v>1484114400</v>
      </c>
    </row>
    <row r="456" spans="1:20" ht="31.5" x14ac:dyDescent="0.25">
      <c r="A456">
        <v>454</v>
      </c>
      <c r="B456" s="5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8">
        <f t="shared" si="31"/>
        <v>45.205128205128204</v>
      </c>
      <c r="J456" t="s">
        <v>21</v>
      </c>
      <c r="K456" t="s">
        <v>22</v>
      </c>
      <c r="L456" s="10">
        <f t="shared" si="29"/>
        <v>41568.208333333336</v>
      </c>
      <c r="M456" s="10">
        <f t="shared" si="30"/>
        <v>41604.25</v>
      </c>
      <c r="N456" t="b">
        <v>0</v>
      </c>
      <c r="O456" t="b">
        <v>1</v>
      </c>
      <c r="P456" t="s">
        <v>53</v>
      </c>
      <c r="Q456" t="str" cm="1">
        <f t="array" ref="Q456:R456">_xlfn.TEXTSPLIT(P456,"/", 1)</f>
        <v>film &amp; video</v>
      </c>
      <c r="R456" t="str">
        <v>drama</v>
      </c>
      <c r="S456">
        <v>1382331600</v>
      </c>
      <c r="T456">
        <v>1385445600</v>
      </c>
    </row>
    <row r="457" spans="1:20" ht="31.5" x14ac:dyDescent="0.25">
      <c r="A457">
        <v>455</v>
      </c>
      <c r="B457" s="5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8">
        <f t="shared" si="31"/>
        <v>37.001341561577675</v>
      </c>
      <c r="J457" t="s">
        <v>21</v>
      </c>
      <c r="K457" t="s">
        <v>22</v>
      </c>
      <c r="L457" s="10">
        <f t="shared" si="29"/>
        <v>40809.208333333336</v>
      </c>
      <c r="M457" s="10">
        <f t="shared" si="30"/>
        <v>40832.208333333336</v>
      </c>
      <c r="N457" t="b">
        <v>0</v>
      </c>
      <c r="O457" t="b">
        <v>0</v>
      </c>
      <c r="P457" t="s">
        <v>33</v>
      </c>
      <c r="Q457" t="str" cm="1">
        <f t="array" ref="Q457:R457">_xlfn.TEXTSPLIT(P457,"/", 1)</f>
        <v>theater</v>
      </c>
      <c r="R457" t="str">
        <v>plays</v>
      </c>
      <c r="S457">
        <v>1316754000</v>
      </c>
      <c r="T457">
        <v>1318741200</v>
      </c>
    </row>
    <row r="458" spans="1:20" ht="47.25" x14ac:dyDescent="0.25">
      <c r="A458">
        <v>456</v>
      </c>
      <c r="B458" s="5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8">
        <f t="shared" si="31"/>
        <v>94.976947040498445</v>
      </c>
      <c r="J458" t="s">
        <v>21</v>
      </c>
      <c r="K458" t="s">
        <v>22</v>
      </c>
      <c r="L458" s="10">
        <f t="shared" si="29"/>
        <v>43141.25</v>
      </c>
      <c r="M458" s="10">
        <f t="shared" si="30"/>
        <v>43141.25</v>
      </c>
      <c r="N458" t="b">
        <v>0</v>
      </c>
      <c r="O458" t="b">
        <v>1</v>
      </c>
      <c r="P458" t="s">
        <v>60</v>
      </c>
      <c r="Q458" t="str" cm="1">
        <f t="array" ref="Q458:R458">_xlfn.TEXTSPLIT(P458,"/", 1)</f>
        <v>music</v>
      </c>
      <c r="R458" t="str">
        <v>indie rock</v>
      </c>
      <c r="S458">
        <v>1518242400</v>
      </c>
      <c r="T458">
        <v>1518242400</v>
      </c>
    </row>
    <row r="459" spans="1:20" ht="31.5" x14ac:dyDescent="0.25">
      <c r="A459">
        <v>457</v>
      </c>
      <c r="B459" s="5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8">
        <f t="shared" si="31"/>
        <v>28.956521739130434</v>
      </c>
      <c r="J459" t="s">
        <v>21</v>
      </c>
      <c r="K459" t="s">
        <v>22</v>
      </c>
      <c r="L459" s="10">
        <f t="shared" si="29"/>
        <v>42657.208333333328</v>
      </c>
      <c r="M459" s="10">
        <f t="shared" si="30"/>
        <v>42659.208333333328</v>
      </c>
      <c r="N459" t="b">
        <v>0</v>
      </c>
      <c r="O459" t="b">
        <v>0</v>
      </c>
      <c r="P459" t="s">
        <v>33</v>
      </c>
      <c r="Q459" t="str" cm="1">
        <f t="array" ref="Q459:R459">_xlfn.TEXTSPLIT(P459,"/", 1)</f>
        <v>theater</v>
      </c>
      <c r="R459" t="str">
        <v>plays</v>
      </c>
      <c r="S459">
        <v>1476421200</v>
      </c>
      <c r="T459">
        <v>1476594000</v>
      </c>
    </row>
    <row r="460" spans="1:20" ht="31.5" x14ac:dyDescent="0.25">
      <c r="A460">
        <v>458</v>
      </c>
      <c r="B460" s="5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8">
        <f t="shared" si="31"/>
        <v>55.993396226415094</v>
      </c>
      <c r="J460" t="s">
        <v>21</v>
      </c>
      <c r="K460" t="s">
        <v>22</v>
      </c>
      <c r="L460" s="10">
        <f t="shared" si="29"/>
        <v>40265.208333333336</v>
      </c>
      <c r="M460" s="10">
        <f t="shared" si="30"/>
        <v>40309.208333333336</v>
      </c>
      <c r="N460" t="b">
        <v>0</v>
      </c>
      <c r="O460" t="b">
        <v>0</v>
      </c>
      <c r="P460" t="s">
        <v>33</v>
      </c>
      <c r="Q460" t="str" cm="1">
        <f t="array" ref="Q460:R460">_xlfn.TEXTSPLIT(P460,"/", 1)</f>
        <v>theater</v>
      </c>
      <c r="R460" t="str">
        <v>plays</v>
      </c>
      <c r="S460">
        <v>1269752400</v>
      </c>
      <c r="T460">
        <v>1273554000</v>
      </c>
    </row>
    <row r="461" spans="1:20" ht="31.5" x14ac:dyDescent="0.25">
      <c r="A461">
        <v>459</v>
      </c>
      <c r="B461" s="5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8">
        <f t="shared" si="31"/>
        <v>54.038095238095238</v>
      </c>
      <c r="J461" t="s">
        <v>21</v>
      </c>
      <c r="K461" t="s">
        <v>22</v>
      </c>
      <c r="L461" s="10">
        <f t="shared" si="29"/>
        <v>42001.25</v>
      </c>
      <c r="M461" s="10">
        <f t="shared" si="30"/>
        <v>42026.25</v>
      </c>
      <c r="N461" t="b">
        <v>0</v>
      </c>
      <c r="O461" t="b">
        <v>0</v>
      </c>
      <c r="P461" t="s">
        <v>42</v>
      </c>
      <c r="Q461" t="str" cm="1">
        <f t="array" ref="Q461:R461">_xlfn.TEXTSPLIT(P461,"/", 1)</f>
        <v>film &amp; video</v>
      </c>
      <c r="R461" t="str">
        <v>documentary</v>
      </c>
      <c r="S461">
        <v>1419746400</v>
      </c>
      <c r="T461">
        <v>1421906400</v>
      </c>
    </row>
    <row r="462" spans="1:20" ht="31.5" x14ac:dyDescent="0.25">
      <c r="A462">
        <v>460</v>
      </c>
      <c r="B462" s="5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8">
        <f t="shared" si="31"/>
        <v>82.38</v>
      </c>
      <c r="J462" t="s">
        <v>21</v>
      </c>
      <c r="K462" t="s">
        <v>22</v>
      </c>
      <c r="L462" s="10">
        <f t="shared" si="29"/>
        <v>40399.208333333336</v>
      </c>
      <c r="M462" s="10">
        <f t="shared" si="30"/>
        <v>40402.208333333336</v>
      </c>
      <c r="N462" t="b">
        <v>0</v>
      </c>
      <c r="O462" t="b">
        <v>0</v>
      </c>
      <c r="P462" t="s">
        <v>33</v>
      </c>
      <c r="Q462" t="str" cm="1">
        <f t="array" ref="Q462:R462">_xlfn.TEXTSPLIT(P462,"/", 1)</f>
        <v>theater</v>
      </c>
      <c r="R462" t="str">
        <v>plays</v>
      </c>
      <c r="S462">
        <v>1281330000</v>
      </c>
      <c r="T462">
        <v>1281589200</v>
      </c>
    </row>
    <row r="463" spans="1:20" ht="31.5" x14ac:dyDescent="0.25">
      <c r="A463">
        <v>461</v>
      </c>
      <c r="B463" s="5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8">
        <f t="shared" si="31"/>
        <v>66.997115384615384</v>
      </c>
      <c r="J463" t="s">
        <v>21</v>
      </c>
      <c r="K463" t="s">
        <v>22</v>
      </c>
      <c r="L463" s="10">
        <f t="shared" si="29"/>
        <v>41757.208333333336</v>
      </c>
      <c r="M463" s="10">
        <f t="shared" si="30"/>
        <v>41777.208333333336</v>
      </c>
      <c r="N463" t="b">
        <v>0</v>
      </c>
      <c r="O463" t="b">
        <v>0</v>
      </c>
      <c r="P463" t="s">
        <v>53</v>
      </c>
      <c r="Q463" t="str" cm="1">
        <f t="array" ref="Q463:R463">_xlfn.TEXTSPLIT(P463,"/", 1)</f>
        <v>film &amp; video</v>
      </c>
      <c r="R463" t="str">
        <v>drama</v>
      </c>
      <c r="S463">
        <v>1398661200</v>
      </c>
      <c r="T463">
        <v>1400389200</v>
      </c>
    </row>
    <row r="464" spans="1:20" ht="31.5" x14ac:dyDescent="0.25">
      <c r="A464">
        <v>462</v>
      </c>
      <c r="B464" s="5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8">
        <f t="shared" si="31"/>
        <v>107.91401869158878</v>
      </c>
      <c r="J464" t="s">
        <v>21</v>
      </c>
      <c r="K464" t="s">
        <v>22</v>
      </c>
      <c r="L464" s="10">
        <f t="shared" si="29"/>
        <v>41304.25</v>
      </c>
      <c r="M464" s="10">
        <f t="shared" si="30"/>
        <v>41342.25</v>
      </c>
      <c r="N464" t="b">
        <v>0</v>
      </c>
      <c r="O464" t="b">
        <v>0</v>
      </c>
      <c r="P464" t="s">
        <v>292</v>
      </c>
      <c r="Q464" t="str" cm="1">
        <f t="array" ref="Q464:R464">_xlfn.TEXTSPLIT(P464,"/", 1)</f>
        <v>games</v>
      </c>
      <c r="R464" t="str">
        <v>mobile games</v>
      </c>
      <c r="S464">
        <v>1359525600</v>
      </c>
      <c r="T464">
        <v>1362808800</v>
      </c>
    </row>
    <row r="465" spans="1:20" ht="31.5" x14ac:dyDescent="0.25">
      <c r="A465">
        <v>463</v>
      </c>
      <c r="B465" s="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8">
        <f t="shared" si="31"/>
        <v>69.009501187648453</v>
      </c>
      <c r="J465" t="s">
        <v>21</v>
      </c>
      <c r="K465" t="s">
        <v>22</v>
      </c>
      <c r="L465" s="10">
        <f t="shared" si="29"/>
        <v>41639.25</v>
      </c>
      <c r="M465" s="10">
        <f t="shared" si="30"/>
        <v>41643.25</v>
      </c>
      <c r="N465" t="b">
        <v>0</v>
      </c>
      <c r="O465" t="b">
        <v>0</v>
      </c>
      <c r="P465" t="s">
        <v>71</v>
      </c>
      <c r="Q465" t="str" cm="1">
        <f t="array" ref="Q465:R465">_xlfn.TEXTSPLIT(P465,"/", 1)</f>
        <v>film &amp; video</v>
      </c>
      <c r="R465" t="str">
        <v>animation</v>
      </c>
      <c r="S465">
        <v>1388469600</v>
      </c>
      <c r="T465">
        <v>1388815200</v>
      </c>
    </row>
    <row r="466" spans="1:20" ht="31.5" x14ac:dyDescent="0.25">
      <c r="A466">
        <v>464</v>
      </c>
      <c r="B466" s="5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8">
        <f t="shared" si="31"/>
        <v>39.006568144499177</v>
      </c>
      <c r="J466" t="s">
        <v>21</v>
      </c>
      <c r="K466" t="s">
        <v>22</v>
      </c>
      <c r="L466" s="10">
        <f t="shared" si="29"/>
        <v>43142.25</v>
      </c>
      <c r="M466" s="10">
        <f t="shared" si="30"/>
        <v>43156.25</v>
      </c>
      <c r="N466" t="b">
        <v>0</v>
      </c>
      <c r="O466" t="b">
        <v>0</v>
      </c>
      <c r="P466" t="s">
        <v>33</v>
      </c>
      <c r="Q466" t="str" cm="1">
        <f t="array" ref="Q466:R466">_xlfn.TEXTSPLIT(P466,"/", 1)</f>
        <v>theater</v>
      </c>
      <c r="R466" t="str">
        <v>plays</v>
      </c>
      <c r="S466">
        <v>1518328800</v>
      </c>
      <c r="T466">
        <v>1519538400</v>
      </c>
    </row>
    <row r="467" spans="1:20" ht="31.5" x14ac:dyDescent="0.25">
      <c r="A467">
        <v>465</v>
      </c>
      <c r="B467" s="5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8">
        <f t="shared" si="31"/>
        <v>110.3625</v>
      </c>
      <c r="J467" t="s">
        <v>21</v>
      </c>
      <c r="K467" t="s">
        <v>22</v>
      </c>
      <c r="L467" s="10">
        <f t="shared" si="29"/>
        <v>43127.25</v>
      </c>
      <c r="M467" s="10">
        <f t="shared" si="30"/>
        <v>43136.25</v>
      </c>
      <c r="N467" t="b">
        <v>0</v>
      </c>
      <c r="O467" t="b">
        <v>0</v>
      </c>
      <c r="P467" t="s">
        <v>206</v>
      </c>
      <c r="Q467" t="str" cm="1">
        <f t="array" ref="Q467:R467">_xlfn.TEXTSPLIT(P467,"/", 1)</f>
        <v>publishing</v>
      </c>
      <c r="R467" t="str">
        <v>translations</v>
      </c>
      <c r="S467">
        <v>1517032800</v>
      </c>
      <c r="T467">
        <v>1517810400</v>
      </c>
    </row>
    <row r="468" spans="1:20" ht="31.5" x14ac:dyDescent="0.25">
      <c r="A468">
        <v>466</v>
      </c>
      <c r="B468" s="5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8">
        <f t="shared" si="31"/>
        <v>94.857142857142861</v>
      </c>
      <c r="J468" t="s">
        <v>21</v>
      </c>
      <c r="K468" t="s">
        <v>22</v>
      </c>
      <c r="L468" s="10">
        <f t="shared" si="29"/>
        <v>41409.208333333336</v>
      </c>
      <c r="M468" s="10">
        <f t="shared" si="30"/>
        <v>41432.208333333336</v>
      </c>
      <c r="N468" t="b">
        <v>0</v>
      </c>
      <c r="O468" t="b">
        <v>1</v>
      </c>
      <c r="P468" t="s">
        <v>65</v>
      </c>
      <c r="Q468" t="str" cm="1">
        <f t="array" ref="Q468:R468">_xlfn.TEXTSPLIT(P468,"/", 1)</f>
        <v>technology</v>
      </c>
      <c r="R468" t="str">
        <v>wearables</v>
      </c>
      <c r="S468">
        <v>1368594000</v>
      </c>
      <c r="T468">
        <v>1370581200</v>
      </c>
    </row>
    <row r="469" spans="1:20" ht="31.5" x14ac:dyDescent="0.25">
      <c r="A469">
        <v>467</v>
      </c>
      <c r="B469" s="5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8">
        <f t="shared" si="31"/>
        <v>57.935251798561154</v>
      </c>
      <c r="J469" t="s">
        <v>15</v>
      </c>
      <c r="K469" t="s">
        <v>16</v>
      </c>
      <c r="L469" s="10">
        <f t="shared" si="29"/>
        <v>42331.25</v>
      </c>
      <c r="M469" s="10">
        <f t="shared" si="30"/>
        <v>42338.25</v>
      </c>
      <c r="N469" t="b">
        <v>0</v>
      </c>
      <c r="O469" t="b">
        <v>1</v>
      </c>
      <c r="P469" t="s">
        <v>28</v>
      </c>
      <c r="Q469" t="str" cm="1">
        <f t="array" ref="Q469:R469">_xlfn.TEXTSPLIT(P469,"/", 1)</f>
        <v>technology</v>
      </c>
      <c r="R469" t="str">
        <v>web</v>
      </c>
      <c r="S469">
        <v>1448258400</v>
      </c>
      <c r="T469">
        <v>1448863200</v>
      </c>
    </row>
    <row r="470" spans="1:20" ht="31.5" x14ac:dyDescent="0.25">
      <c r="A470">
        <v>468</v>
      </c>
      <c r="B470" s="5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8">
        <f t="shared" si="31"/>
        <v>101.25</v>
      </c>
      <c r="J470" t="s">
        <v>21</v>
      </c>
      <c r="K470" t="s">
        <v>22</v>
      </c>
      <c r="L470" s="10">
        <f t="shared" si="29"/>
        <v>43569.208333333328</v>
      </c>
      <c r="M470" s="10">
        <f t="shared" si="30"/>
        <v>43585.208333333328</v>
      </c>
      <c r="N470" t="b">
        <v>0</v>
      </c>
      <c r="O470" t="b">
        <v>0</v>
      </c>
      <c r="P470" t="s">
        <v>33</v>
      </c>
      <c r="Q470" t="str" cm="1">
        <f t="array" ref="Q470:R470">_xlfn.TEXTSPLIT(P470,"/", 1)</f>
        <v>theater</v>
      </c>
      <c r="R470" t="str">
        <v>plays</v>
      </c>
      <c r="S470">
        <v>1555218000</v>
      </c>
      <c r="T470">
        <v>1556600400</v>
      </c>
    </row>
    <row r="471" spans="1:20" ht="31.5" x14ac:dyDescent="0.25">
      <c r="A471">
        <v>469</v>
      </c>
      <c r="B471" s="5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8">
        <f t="shared" si="31"/>
        <v>64.95597484276729</v>
      </c>
      <c r="J471" t="s">
        <v>21</v>
      </c>
      <c r="K471" t="s">
        <v>22</v>
      </c>
      <c r="L471" s="10">
        <f t="shared" si="29"/>
        <v>42142.208333333328</v>
      </c>
      <c r="M471" s="10">
        <f t="shared" si="30"/>
        <v>42144.208333333328</v>
      </c>
      <c r="N471" t="b">
        <v>0</v>
      </c>
      <c r="O471" t="b">
        <v>0</v>
      </c>
      <c r="P471" t="s">
        <v>53</v>
      </c>
      <c r="Q471" t="str" cm="1">
        <f t="array" ref="Q471:R471">_xlfn.TEXTSPLIT(P471,"/", 1)</f>
        <v>film &amp; video</v>
      </c>
      <c r="R471" t="str">
        <v>drama</v>
      </c>
      <c r="S471">
        <v>1431925200</v>
      </c>
      <c r="T471">
        <v>1432098000</v>
      </c>
    </row>
    <row r="472" spans="1:20" ht="31.5" x14ac:dyDescent="0.25">
      <c r="A472">
        <v>470</v>
      </c>
      <c r="B472" s="5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8">
        <f t="shared" si="31"/>
        <v>27.00524934383202</v>
      </c>
      <c r="J472" t="s">
        <v>21</v>
      </c>
      <c r="K472" t="s">
        <v>22</v>
      </c>
      <c r="L472" s="10">
        <f t="shared" si="29"/>
        <v>42716.25</v>
      </c>
      <c r="M472" s="10">
        <f t="shared" si="30"/>
        <v>42723.25</v>
      </c>
      <c r="N472" t="b">
        <v>0</v>
      </c>
      <c r="O472" t="b">
        <v>0</v>
      </c>
      <c r="P472" t="s">
        <v>65</v>
      </c>
      <c r="Q472" t="str" cm="1">
        <f t="array" ref="Q472:R472">_xlfn.TEXTSPLIT(P472,"/", 1)</f>
        <v>technology</v>
      </c>
      <c r="R472" t="str">
        <v>wearables</v>
      </c>
      <c r="S472">
        <v>1481522400</v>
      </c>
      <c r="T472">
        <v>1482127200</v>
      </c>
    </row>
    <row r="473" spans="1:20" ht="31.5" x14ac:dyDescent="0.25">
      <c r="A473">
        <v>471</v>
      </c>
      <c r="B473" s="5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8">
        <f t="shared" si="31"/>
        <v>50.97422680412371</v>
      </c>
      <c r="J473" t="s">
        <v>40</v>
      </c>
      <c r="K473" t="s">
        <v>41</v>
      </c>
      <c r="L473" s="10">
        <f t="shared" si="29"/>
        <v>41031.208333333336</v>
      </c>
      <c r="M473" s="10">
        <f t="shared" si="30"/>
        <v>41031.208333333336</v>
      </c>
      <c r="N473" t="b">
        <v>0</v>
      </c>
      <c r="O473" t="b">
        <v>1</v>
      </c>
      <c r="P473" t="s">
        <v>17</v>
      </c>
      <c r="Q473" t="str" cm="1">
        <f t="array" ref="Q473:R473">_xlfn.TEXTSPLIT(P473,"/", 1)</f>
        <v>food</v>
      </c>
      <c r="R473" t="str">
        <v>food trucks</v>
      </c>
      <c r="S473">
        <v>1335934800</v>
      </c>
      <c r="T473">
        <v>1335934800</v>
      </c>
    </row>
    <row r="474" spans="1:20" ht="31.5" x14ac:dyDescent="0.25">
      <c r="A474">
        <v>472</v>
      </c>
      <c r="B474" s="5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8">
        <f t="shared" si="31"/>
        <v>104.94260869565217</v>
      </c>
      <c r="J474" t="s">
        <v>21</v>
      </c>
      <c r="K474" t="s">
        <v>22</v>
      </c>
      <c r="L474" s="10">
        <f t="shared" si="29"/>
        <v>43535.208333333328</v>
      </c>
      <c r="M474" s="10">
        <f t="shared" si="30"/>
        <v>43589.208333333328</v>
      </c>
      <c r="N474" t="b">
        <v>0</v>
      </c>
      <c r="O474" t="b">
        <v>0</v>
      </c>
      <c r="P474" t="s">
        <v>23</v>
      </c>
      <c r="Q474" t="str" cm="1">
        <f t="array" ref="Q474:R474">_xlfn.TEXTSPLIT(P474,"/", 1)</f>
        <v>music</v>
      </c>
      <c r="R474" t="str">
        <v>rock</v>
      </c>
      <c r="S474">
        <v>1552280400</v>
      </c>
      <c r="T474">
        <v>1556946000</v>
      </c>
    </row>
    <row r="475" spans="1:20" ht="31.5" x14ac:dyDescent="0.25">
      <c r="A475">
        <v>473</v>
      </c>
      <c r="B475" s="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8">
        <f t="shared" si="31"/>
        <v>84.028301886792448</v>
      </c>
      <c r="J475" t="s">
        <v>21</v>
      </c>
      <c r="K475" t="s">
        <v>22</v>
      </c>
      <c r="L475" s="10">
        <f t="shared" si="29"/>
        <v>43277.208333333328</v>
      </c>
      <c r="M475" s="10">
        <f t="shared" si="30"/>
        <v>43278.208333333328</v>
      </c>
      <c r="N475" t="b">
        <v>0</v>
      </c>
      <c r="O475" t="b">
        <v>0</v>
      </c>
      <c r="P475" t="s">
        <v>50</v>
      </c>
      <c r="Q475" t="str" cm="1">
        <f t="array" ref="Q475:R475">_xlfn.TEXTSPLIT(P475,"/", 1)</f>
        <v>music</v>
      </c>
      <c r="R475" t="str">
        <v>electric music</v>
      </c>
      <c r="S475">
        <v>1529989200</v>
      </c>
      <c r="T475">
        <v>1530075600</v>
      </c>
    </row>
    <row r="476" spans="1:20" x14ac:dyDescent="0.25">
      <c r="A476">
        <v>474</v>
      </c>
      <c r="B476" s="5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8">
        <f t="shared" si="31"/>
        <v>102.85915492957747</v>
      </c>
      <c r="J476" t="s">
        <v>21</v>
      </c>
      <c r="K476" t="s">
        <v>22</v>
      </c>
      <c r="L476" s="10">
        <f t="shared" si="29"/>
        <v>41989.25</v>
      </c>
      <c r="M476" s="10">
        <f t="shared" si="30"/>
        <v>41990.25</v>
      </c>
      <c r="N476" t="b">
        <v>0</v>
      </c>
      <c r="O476" t="b">
        <v>0</v>
      </c>
      <c r="P476" t="s">
        <v>269</v>
      </c>
      <c r="Q476" t="str" cm="1">
        <f t="array" ref="Q476:R476">_xlfn.TEXTSPLIT(P476,"/", 1)</f>
        <v>film &amp; video</v>
      </c>
      <c r="R476" t="str">
        <v>television</v>
      </c>
      <c r="S476">
        <v>1418709600</v>
      </c>
      <c r="T476">
        <v>1418796000</v>
      </c>
    </row>
    <row r="477" spans="1:20" ht="31.5" x14ac:dyDescent="0.25">
      <c r="A477">
        <v>475</v>
      </c>
      <c r="B477" s="5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8">
        <f t="shared" si="31"/>
        <v>39.962085308056871</v>
      </c>
      <c r="J477" t="s">
        <v>21</v>
      </c>
      <c r="K477" t="s">
        <v>22</v>
      </c>
      <c r="L477" s="10">
        <f t="shared" si="29"/>
        <v>41450.208333333336</v>
      </c>
      <c r="M477" s="10">
        <f t="shared" si="30"/>
        <v>41454.208333333336</v>
      </c>
      <c r="N477" t="b">
        <v>0</v>
      </c>
      <c r="O477" t="b">
        <v>1</v>
      </c>
      <c r="P477" t="s">
        <v>206</v>
      </c>
      <c r="Q477" t="str" cm="1">
        <f t="array" ref="Q477:R477">_xlfn.TEXTSPLIT(P477,"/", 1)</f>
        <v>publishing</v>
      </c>
      <c r="R477" t="str">
        <v>translations</v>
      </c>
      <c r="S477">
        <v>1372136400</v>
      </c>
      <c r="T477">
        <v>1372482000</v>
      </c>
    </row>
    <row r="478" spans="1:20" ht="31.5" x14ac:dyDescent="0.25">
      <c r="A478">
        <v>476</v>
      </c>
      <c r="B478" s="5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8">
        <f t="shared" si="31"/>
        <v>51.001785714285717</v>
      </c>
      <c r="J478" t="s">
        <v>21</v>
      </c>
      <c r="K478" t="s">
        <v>22</v>
      </c>
      <c r="L478" s="10">
        <f t="shared" si="29"/>
        <v>43322.208333333328</v>
      </c>
      <c r="M478" s="10">
        <f t="shared" si="30"/>
        <v>43328.208333333328</v>
      </c>
      <c r="N478" t="b">
        <v>0</v>
      </c>
      <c r="O478" t="b">
        <v>0</v>
      </c>
      <c r="P478" t="s">
        <v>119</v>
      </c>
      <c r="Q478" t="str" cm="1">
        <f t="array" ref="Q478:R478">_xlfn.TEXTSPLIT(P478,"/", 1)</f>
        <v>publishing</v>
      </c>
      <c r="R478" t="str">
        <v>fiction</v>
      </c>
      <c r="S478">
        <v>1533877200</v>
      </c>
      <c r="T478">
        <v>1534395600</v>
      </c>
    </row>
    <row r="479" spans="1:20" ht="31.5" x14ac:dyDescent="0.25">
      <c r="A479">
        <v>477</v>
      </c>
      <c r="B479" s="5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8">
        <f t="shared" si="31"/>
        <v>40.823008849557525</v>
      </c>
      <c r="J479" t="s">
        <v>21</v>
      </c>
      <c r="K479" t="s">
        <v>22</v>
      </c>
      <c r="L479" s="10">
        <f t="shared" si="29"/>
        <v>40720.208333333336</v>
      </c>
      <c r="M479" s="10">
        <f t="shared" si="30"/>
        <v>40747.208333333336</v>
      </c>
      <c r="N479" t="b">
        <v>0</v>
      </c>
      <c r="O479" t="b">
        <v>0</v>
      </c>
      <c r="P479" t="s">
        <v>474</v>
      </c>
      <c r="Q479" t="str" cm="1">
        <f t="array" ref="Q479:R479">_xlfn.TEXTSPLIT(P479,"/", 1)</f>
        <v>film &amp; video</v>
      </c>
      <c r="R479" t="str">
        <v>science fiction</v>
      </c>
      <c r="S479">
        <v>1309064400</v>
      </c>
      <c r="T479">
        <v>1311397200</v>
      </c>
    </row>
    <row r="480" spans="1:20" ht="31.5" x14ac:dyDescent="0.25">
      <c r="A480">
        <v>478</v>
      </c>
      <c r="B480" s="5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8">
        <f t="shared" si="31"/>
        <v>58.999637155297535</v>
      </c>
      <c r="J480" t="s">
        <v>21</v>
      </c>
      <c r="K480" t="s">
        <v>22</v>
      </c>
      <c r="L480" s="10">
        <f t="shared" si="29"/>
        <v>42072.208333333328</v>
      </c>
      <c r="M480" s="10">
        <f t="shared" si="30"/>
        <v>42084.208333333328</v>
      </c>
      <c r="N480" t="b">
        <v>0</v>
      </c>
      <c r="O480" t="b">
        <v>0</v>
      </c>
      <c r="P480" t="s">
        <v>65</v>
      </c>
      <c r="Q480" t="str" cm="1">
        <f t="array" ref="Q480:R480">_xlfn.TEXTSPLIT(P480,"/", 1)</f>
        <v>technology</v>
      </c>
      <c r="R480" t="str">
        <v>wearables</v>
      </c>
      <c r="S480">
        <v>1425877200</v>
      </c>
      <c r="T480">
        <v>1426914000</v>
      </c>
    </row>
    <row r="481" spans="1:20" ht="31.5" x14ac:dyDescent="0.25">
      <c r="A481">
        <v>479</v>
      </c>
      <c r="B481" s="5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8">
        <f t="shared" si="31"/>
        <v>71.156069364161851</v>
      </c>
      <c r="J481" t="s">
        <v>40</v>
      </c>
      <c r="K481" t="s">
        <v>41</v>
      </c>
      <c r="L481" s="10">
        <f t="shared" si="29"/>
        <v>42945.208333333328</v>
      </c>
      <c r="M481" s="10">
        <f t="shared" si="30"/>
        <v>42947.208333333328</v>
      </c>
      <c r="N481" t="b">
        <v>0</v>
      </c>
      <c r="O481" t="b">
        <v>0</v>
      </c>
      <c r="P481" t="s">
        <v>17</v>
      </c>
      <c r="Q481" t="str" cm="1">
        <f t="array" ref="Q481:R481">_xlfn.TEXTSPLIT(P481,"/", 1)</f>
        <v>food</v>
      </c>
      <c r="R481" t="str">
        <v>food trucks</v>
      </c>
      <c r="S481">
        <v>1501304400</v>
      </c>
      <c r="T481">
        <v>1501477200</v>
      </c>
    </row>
    <row r="482" spans="1:20" ht="31.5" x14ac:dyDescent="0.25">
      <c r="A482">
        <v>480</v>
      </c>
      <c r="B482" s="5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8">
        <f t="shared" si="31"/>
        <v>99.494252873563212</v>
      </c>
      <c r="J482" t="s">
        <v>21</v>
      </c>
      <c r="K482" t="s">
        <v>22</v>
      </c>
      <c r="L482" s="10">
        <f t="shared" si="29"/>
        <v>40248.25</v>
      </c>
      <c r="M482" s="10">
        <f t="shared" si="30"/>
        <v>40257.208333333336</v>
      </c>
      <c r="N482" t="b">
        <v>0</v>
      </c>
      <c r="O482" t="b">
        <v>1</v>
      </c>
      <c r="P482" t="s">
        <v>122</v>
      </c>
      <c r="Q482" t="str" cm="1">
        <f t="array" ref="Q482:R482">_xlfn.TEXTSPLIT(P482,"/", 1)</f>
        <v>photography</v>
      </c>
      <c r="R482" t="str">
        <v>photography books</v>
      </c>
      <c r="S482">
        <v>1268287200</v>
      </c>
      <c r="T482">
        <v>1269061200</v>
      </c>
    </row>
    <row r="483" spans="1:20" ht="31.5" x14ac:dyDescent="0.25">
      <c r="A483">
        <v>481</v>
      </c>
      <c r="B483" s="5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8">
        <f t="shared" si="31"/>
        <v>103.98634590377114</v>
      </c>
      <c r="J483" t="s">
        <v>21</v>
      </c>
      <c r="K483" t="s">
        <v>22</v>
      </c>
      <c r="L483" s="10">
        <f t="shared" si="29"/>
        <v>41913.208333333336</v>
      </c>
      <c r="M483" s="10">
        <f t="shared" si="30"/>
        <v>41955.25</v>
      </c>
      <c r="N483" t="b">
        <v>0</v>
      </c>
      <c r="O483" t="b">
        <v>1</v>
      </c>
      <c r="P483" t="s">
        <v>33</v>
      </c>
      <c r="Q483" t="str" cm="1">
        <f t="array" ref="Q483:R483">_xlfn.TEXTSPLIT(P483,"/", 1)</f>
        <v>theater</v>
      </c>
      <c r="R483" t="str">
        <v>plays</v>
      </c>
      <c r="S483">
        <v>1412139600</v>
      </c>
      <c r="T483">
        <v>1415772000</v>
      </c>
    </row>
    <row r="484" spans="1:20" ht="31.5" x14ac:dyDescent="0.25">
      <c r="A484">
        <v>482</v>
      </c>
      <c r="B484" s="5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8">
        <f t="shared" si="31"/>
        <v>76.555555555555557</v>
      </c>
      <c r="J484" t="s">
        <v>21</v>
      </c>
      <c r="K484" t="s">
        <v>22</v>
      </c>
      <c r="L484" s="10">
        <f t="shared" si="29"/>
        <v>40963.25</v>
      </c>
      <c r="M484" s="10">
        <f t="shared" si="30"/>
        <v>40974.25</v>
      </c>
      <c r="N484" t="b">
        <v>0</v>
      </c>
      <c r="O484" t="b">
        <v>1</v>
      </c>
      <c r="P484" t="s">
        <v>119</v>
      </c>
      <c r="Q484" t="str" cm="1">
        <f t="array" ref="Q484:R484">_xlfn.TEXTSPLIT(P484,"/", 1)</f>
        <v>publishing</v>
      </c>
      <c r="R484" t="str">
        <v>fiction</v>
      </c>
      <c r="S484">
        <v>1330063200</v>
      </c>
      <c r="T484">
        <v>1331013600</v>
      </c>
    </row>
    <row r="485" spans="1:20" ht="31.5" x14ac:dyDescent="0.25">
      <c r="A485">
        <v>483</v>
      </c>
      <c r="B485" s="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8">
        <f t="shared" si="31"/>
        <v>87.068592057761734</v>
      </c>
      <c r="J485" t="s">
        <v>21</v>
      </c>
      <c r="K485" t="s">
        <v>22</v>
      </c>
      <c r="L485" s="10">
        <f t="shared" si="29"/>
        <v>43811.25</v>
      </c>
      <c r="M485" s="10">
        <f t="shared" si="30"/>
        <v>43818.25</v>
      </c>
      <c r="N485" t="b">
        <v>0</v>
      </c>
      <c r="O485" t="b">
        <v>0</v>
      </c>
      <c r="P485" t="s">
        <v>33</v>
      </c>
      <c r="Q485" t="str" cm="1">
        <f t="array" ref="Q485:R485">_xlfn.TEXTSPLIT(P485,"/", 1)</f>
        <v>theater</v>
      </c>
      <c r="R485" t="str">
        <v>plays</v>
      </c>
      <c r="S485">
        <v>1576130400</v>
      </c>
      <c r="T485">
        <v>1576735200</v>
      </c>
    </row>
    <row r="486" spans="1:20" ht="31.5" x14ac:dyDescent="0.25">
      <c r="A486">
        <v>484</v>
      </c>
      <c r="B486" s="5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8">
        <f t="shared" si="31"/>
        <v>48.99554707379135</v>
      </c>
      <c r="J486" t="s">
        <v>40</v>
      </c>
      <c r="K486" t="s">
        <v>41</v>
      </c>
      <c r="L486" s="10">
        <f t="shared" si="29"/>
        <v>41855.208333333336</v>
      </c>
      <c r="M486" s="10">
        <f t="shared" si="30"/>
        <v>41904.208333333336</v>
      </c>
      <c r="N486" t="b">
        <v>0</v>
      </c>
      <c r="O486" t="b">
        <v>1</v>
      </c>
      <c r="P486" t="s">
        <v>17</v>
      </c>
      <c r="Q486" t="str" cm="1">
        <f t="array" ref="Q486:R486">_xlfn.TEXTSPLIT(P486,"/", 1)</f>
        <v>food</v>
      </c>
      <c r="R486" t="str">
        <v>food trucks</v>
      </c>
      <c r="S486">
        <v>1407128400</v>
      </c>
      <c r="T486">
        <v>1411362000</v>
      </c>
    </row>
    <row r="487" spans="1:20" ht="31.5" x14ac:dyDescent="0.25">
      <c r="A487">
        <v>485</v>
      </c>
      <c r="B487" s="5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8">
        <f t="shared" si="31"/>
        <v>42.969135802469133</v>
      </c>
      <c r="J487" t="s">
        <v>40</v>
      </c>
      <c r="K487" t="s">
        <v>41</v>
      </c>
      <c r="L487" s="10">
        <f t="shared" si="29"/>
        <v>43626.208333333328</v>
      </c>
      <c r="M487" s="10">
        <f t="shared" si="30"/>
        <v>43667.208333333328</v>
      </c>
      <c r="N487" t="b">
        <v>0</v>
      </c>
      <c r="O487" t="b">
        <v>0</v>
      </c>
      <c r="P487" t="s">
        <v>33</v>
      </c>
      <c r="Q487" t="str" cm="1">
        <f t="array" ref="Q487:R487">_xlfn.TEXTSPLIT(P487,"/", 1)</f>
        <v>theater</v>
      </c>
      <c r="R487" t="str">
        <v>plays</v>
      </c>
      <c r="S487">
        <v>1560142800</v>
      </c>
      <c r="T487">
        <v>1563685200</v>
      </c>
    </row>
    <row r="488" spans="1:20" ht="31.5" x14ac:dyDescent="0.25">
      <c r="A488">
        <v>486</v>
      </c>
      <c r="B488" s="5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8">
        <f t="shared" si="31"/>
        <v>33.428571428571431</v>
      </c>
      <c r="J488" t="s">
        <v>40</v>
      </c>
      <c r="K488" t="s">
        <v>41</v>
      </c>
      <c r="L488" s="10">
        <f t="shared" si="29"/>
        <v>43168.25</v>
      </c>
      <c r="M488" s="10">
        <f t="shared" si="30"/>
        <v>43183.208333333328</v>
      </c>
      <c r="N488" t="b">
        <v>0</v>
      </c>
      <c r="O488" t="b">
        <v>1</v>
      </c>
      <c r="P488" t="s">
        <v>206</v>
      </c>
      <c r="Q488" t="str" cm="1">
        <f t="array" ref="Q488:R488">_xlfn.TEXTSPLIT(P488,"/", 1)</f>
        <v>publishing</v>
      </c>
      <c r="R488" t="str">
        <v>translations</v>
      </c>
      <c r="S488">
        <v>1520575200</v>
      </c>
      <c r="T488">
        <v>1521867600</v>
      </c>
    </row>
    <row r="489" spans="1:20" ht="31.5" x14ac:dyDescent="0.25">
      <c r="A489">
        <v>487</v>
      </c>
      <c r="B489" s="5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8">
        <f t="shared" si="31"/>
        <v>83.982949701619773</v>
      </c>
      <c r="J489" t="s">
        <v>21</v>
      </c>
      <c r="K489" t="s">
        <v>22</v>
      </c>
      <c r="L489" s="10">
        <f t="shared" si="29"/>
        <v>42845.208333333328</v>
      </c>
      <c r="M489" s="10">
        <f t="shared" si="30"/>
        <v>42878.208333333328</v>
      </c>
      <c r="N489" t="b">
        <v>0</v>
      </c>
      <c r="O489" t="b">
        <v>0</v>
      </c>
      <c r="P489" t="s">
        <v>33</v>
      </c>
      <c r="Q489" t="str" cm="1">
        <f t="array" ref="Q489:R489">_xlfn.TEXTSPLIT(P489,"/", 1)</f>
        <v>theater</v>
      </c>
      <c r="R489" t="str">
        <v>plays</v>
      </c>
      <c r="S489">
        <v>1492664400</v>
      </c>
      <c r="T489">
        <v>1495515600</v>
      </c>
    </row>
    <row r="490" spans="1:20" ht="31.5" x14ac:dyDescent="0.25">
      <c r="A490">
        <v>488</v>
      </c>
      <c r="B490" s="5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8">
        <f t="shared" si="31"/>
        <v>101.41739130434783</v>
      </c>
      <c r="J490" t="s">
        <v>21</v>
      </c>
      <c r="K490" t="s">
        <v>22</v>
      </c>
      <c r="L490" s="10">
        <f t="shared" si="29"/>
        <v>42403.25</v>
      </c>
      <c r="M490" s="10">
        <f t="shared" si="30"/>
        <v>42420.25</v>
      </c>
      <c r="N490" t="b">
        <v>0</v>
      </c>
      <c r="O490" t="b">
        <v>0</v>
      </c>
      <c r="P490" t="s">
        <v>33</v>
      </c>
      <c r="Q490" t="str" cm="1">
        <f t="array" ref="Q490:R490">_xlfn.TEXTSPLIT(P490,"/", 1)</f>
        <v>theater</v>
      </c>
      <c r="R490" t="str">
        <v>plays</v>
      </c>
      <c r="S490">
        <v>1454479200</v>
      </c>
      <c r="T490">
        <v>1455948000</v>
      </c>
    </row>
    <row r="491" spans="1:20" ht="31.5" x14ac:dyDescent="0.25">
      <c r="A491">
        <v>489</v>
      </c>
      <c r="B491" s="5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8">
        <f t="shared" si="31"/>
        <v>109.87058823529412</v>
      </c>
      <c r="J491" t="s">
        <v>107</v>
      </c>
      <c r="K491" t="s">
        <v>108</v>
      </c>
      <c r="L491" s="10">
        <f t="shared" si="29"/>
        <v>40406.208333333336</v>
      </c>
      <c r="M491" s="10">
        <f t="shared" si="30"/>
        <v>40411.208333333336</v>
      </c>
      <c r="N491" t="b">
        <v>0</v>
      </c>
      <c r="O491" t="b">
        <v>0</v>
      </c>
      <c r="P491" t="s">
        <v>65</v>
      </c>
      <c r="Q491" t="str" cm="1">
        <f t="array" ref="Q491:R491">_xlfn.TEXTSPLIT(P491,"/", 1)</f>
        <v>technology</v>
      </c>
      <c r="R491" t="str">
        <v>wearables</v>
      </c>
      <c r="S491">
        <v>1281934800</v>
      </c>
      <c r="T491">
        <v>1282366800</v>
      </c>
    </row>
    <row r="492" spans="1:20" ht="47.25" x14ac:dyDescent="0.25">
      <c r="A492">
        <v>490</v>
      </c>
      <c r="B492" s="5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8">
        <f t="shared" si="31"/>
        <v>31.916666666666668</v>
      </c>
      <c r="J492" t="s">
        <v>21</v>
      </c>
      <c r="K492" t="s">
        <v>22</v>
      </c>
      <c r="L492" s="10">
        <f t="shared" si="29"/>
        <v>43786.25</v>
      </c>
      <c r="M492" s="10">
        <f t="shared" si="30"/>
        <v>43793.25</v>
      </c>
      <c r="N492" t="b">
        <v>0</v>
      </c>
      <c r="O492" t="b">
        <v>0</v>
      </c>
      <c r="P492" t="s">
        <v>1029</v>
      </c>
      <c r="Q492" t="str" cm="1">
        <f t="array" ref="Q492:R492">_xlfn.TEXTSPLIT(P492,"/", 1)</f>
        <v>journalism</v>
      </c>
      <c r="R492" t="str">
        <v>audio</v>
      </c>
      <c r="S492">
        <v>1573970400</v>
      </c>
      <c r="T492">
        <v>1574575200</v>
      </c>
    </row>
    <row r="493" spans="1:20" ht="31.5" x14ac:dyDescent="0.25">
      <c r="A493">
        <v>491</v>
      </c>
      <c r="B493" s="5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8">
        <f t="shared" si="31"/>
        <v>70.993450675399103</v>
      </c>
      <c r="J493" t="s">
        <v>21</v>
      </c>
      <c r="K493" t="s">
        <v>22</v>
      </c>
      <c r="L493" s="10">
        <f t="shared" si="29"/>
        <v>41456.208333333336</v>
      </c>
      <c r="M493" s="10">
        <f t="shared" si="30"/>
        <v>41482.208333333336</v>
      </c>
      <c r="N493" t="b">
        <v>0</v>
      </c>
      <c r="O493" t="b">
        <v>1</v>
      </c>
      <c r="P493" t="s">
        <v>17</v>
      </c>
      <c r="Q493" t="str" cm="1">
        <f t="array" ref="Q493:R493">_xlfn.TEXTSPLIT(P493,"/", 1)</f>
        <v>food</v>
      </c>
      <c r="R493" t="str">
        <v>food trucks</v>
      </c>
      <c r="S493">
        <v>1372654800</v>
      </c>
      <c r="T493">
        <v>1374901200</v>
      </c>
    </row>
    <row r="494" spans="1:20" ht="31.5" x14ac:dyDescent="0.25">
      <c r="A494">
        <v>492</v>
      </c>
      <c r="B494" s="5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8">
        <f t="shared" si="31"/>
        <v>77.026890756302521</v>
      </c>
      <c r="J494" t="s">
        <v>21</v>
      </c>
      <c r="K494" t="s">
        <v>22</v>
      </c>
      <c r="L494" s="10">
        <f t="shared" si="29"/>
        <v>40336.208333333336</v>
      </c>
      <c r="M494" s="10">
        <f t="shared" si="30"/>
        <v>40371.208333333336</v>
      </c>
      <c r="N494" t="b">
        <v>1</v>
      </c>
      <c r="O494" t="b">
        <v>1</v>
      </c>
      <c r="P494" t="s">
        <v>100</v>
      </c>
      <c r="Q494" t="str" cm="1">
        <f t="array" ref="Q494:R494">_xlfn.TEXTSPLIT(P494,"/", 1)</f>
        <v>film &amp; video</v>
      </c>
      <c r="R494" t="str">
        <v>shorts</v>
      </c>
      <c r="S494">
        <v>1275886800</v>
      </c>
      <c r="T494">
        <v>1278910800</v>
      </c>
    </row>
    <row r="495" spans="1:20" ht="31.5" x14ac:dyDescent="0.25">
      <c r="A495">
        <v>493</v>
      </c>
      <c r="B495" s="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8">
        <f t="shared" si="31"/>
        <v>101.78125</v>
      </c>
      <c r="J495" t="s">
        <v>21</v>
      </c>
      <c r="K495" t="s">
        <v>22</v>
      </c>
      <c r="L495" s="10">
        <f t="shared" si="29"/>
        <v>43645.208333333328</v>
      </c>
      <c r="M495" s="10">
        <f t="shared" si="30"/>
        <v>43658.208333333328</v>
      </c>
      <c r="N495" t="b">
        <v>0</v>
      </c>
      <c r="O495" t="b">
        <v>0</v>
      </c>
      <c r="P495" t="s">
        <v>122</v>
      </c>
      <c r="Q495" t="str" cm="1">
        <f t="array" ref="Q495:R495">_xlfn.TEXTSPLIT(P495,"/", 1)</f>
        <v>photography</v>
      </c>
      <c r="R495" t="str">
        <v>photography books</v>
      </c>
      <c r="S495">
        <v>1561784400</v>
      </c>
      <c r="T495">
        <v>1562907600</v>
      </c>
    </row>
    <row r="496" spans="1:20" ht="31.5" x14ac:dyDescent="0.25">
      <c r="A496">
        <v>494</v>
      </c>
      <c r="B496" s="5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8">
        <f t="shared" si="31"/>
        <v>51.059701492537314</v>
      </c>
      <c r="J496" t="s">
        <v>21</v>
      </c>
      <c r="K496" t="s">
        <v>22</v>
      </c>
      <c r="L496" s="10">
        <f t="shared" si="29"/>
        <v>40990.208333333336</v>
      </c>
      <c r="M496" s="10">
        <f t="shared" si="30"/>
        <v>40991.208333333336</v>
      </c>
      <c r="N496" t="b">
        <v>0</v>
      </c>
      <c r="O496" t="b">
        <v>0</v>
      </c>
      <c r="P496" t="s">
        <v>65</v>
      </c>
      <c r="Q496" t="str" cm="1">
        <f t="array" ref="Q496:R496">_xlfn.TEXTSPLIT(P496,"/", 1)</f>
        <v>technology</v>
      </c>
      <c r="R496" t="str">
        <v>wearables</v>
      </c>
      <c r="S496">
        <v>1332392400</v>
      </c>
      <c r="T496">
        <v>1332478800</v>
      </c>
    </row>
    <row r="497" spans="1:20" ht="31.5" x14ac:dyDescent="0.25">
      <c r="A497">
        <v>495</v>
      </c>
      <c r="B497" s="5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8">
        <f t="shared" si="31"/>
        <v>68.02051282051282</v>
      </c>
      <c r="J497" t="s">
        <v>36</v>
      </c>
      <c r="K497" t="s">
        <v>37</v>
      </c>
      <c r="L497" s="10">
        <f t="shared" si="29"/>
        <v>41800.208333333336</v>
      </c>
      <c r="M497" s="10">
        <f t="shared" si="30"/>
        <v>41804.208333333336</v>
      </c>
      <c r="N497" t="b">
        <v>0</v>
      </c>
      <c r="O497" t="b">
        <v>0</v>
      </c>
      <c r="P497" t="s">
        <v>33</v>
      </c>
      <c r="Q497" t="str" cm="1">
        <f t="array" ref="Q497:R497">_xlfn.TEXTSPLIT(P497,"/", 1)</f>
        <v>theater</v>
      </c>
      <c r="R497" t="str">
        <v>plays</v>
      </c>
      <c r="S497">
        <v>1402376400</v>
      </c>
      <c r="T497">
        <v>1402722000</v>
      </c>
    </row>
    <row r="498" spans="1:20" ht="31.5" x14ac:dyDescent="0.25">
      <c r="A498">
        <v>496</v>
      </c>
      <c r="B498" s="5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8">
        <f t="shared" si="31"/>
        <v>30.87037037037037</v>
      </c>
      <c r="J498" t="s">
        <v>21</v>
      </c>
      <c r="K498" t="s">
        <v>22</v>
      </c>
      <c r="L498" s="10">
        <f t="shared" si="29"/>
        <v>42876.208333333328</v>
      </c>
      <c r="M498" s="10">
        <f t="shared" si="30"/>
        <v>42893.208333333328</v>
      </c>
      <c r="N498" t="b">
        <v>0</v>
      </c>
      <c r="O498" t="b">
        <v>0</v>
      </c>
      <c r="P498" t="s">
        <v>71</v>
      </c>
      <c r="Q498" t="str" cm="1">
        <f t="array" ref="Q498:R498">_xlfn.TEXTSPLIT(P498,"/", 1)</f>
        <v>film &amp; video</v>
      </c>
      <c r="R498" t="str">
        <v>animation</v>
      </c>
      <c r="S498">
        <v>1495342800</v>
      </c>
      <c r="T498">
        <v>1496811600</v>
      </c>
    </row>
    <row r="499" spans="1:20" ht="31.5" x14ac:dyDescent="0.25">
      <c r="A499">
        <v>497</v>
      </c>
      <c r="B499" s="5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8">
        <f t="shared" si="31"/>
        <v>27.908333333333335</v>
      </c>
      <c r="J499" t="s">
        <v>21</v>
      </c>
      <c r="K499" t="s">
        <v>22</v>
      </c>
      <c r="L499" s="10">
        <f t="shared" si="29"/>
        <v>42724.25</v>
      </c>
      <c r="M499" s="10">
        <f t="shared" si="30"/>
        <v>42724.25</v>
      </c>
      <c r="N499" t="b">
        <v>0</v>
      </c>
      <c r="O499" t="b">
        <v>1</v>
      </c>
      <c r="P499" t="s">
        <v>65</v>
      </c>
      <c r="Q499" t="str" cm="1">
        <f t="array" ref="Q499:R499">_xlfn.TEXTSPLIT(P499,"/", 1)</f>
        <v>technology</v>
      </c>
      <c r="R499" t="str">
        <v>wearables</v>
      </c>
      <c r="S499">
        <v>1482213600</v>
      </c>
      <c r="T499">
        <v>1482213600</v>
      </c>
    </row>
    <row r="500" spans="1:20" ht="31.5" x14ac:dyDescent="0.25">
      <c r="A500">
        <v>498</v>
      </c>
      <c r="B500" s="5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8">
        <f t="shared" si="31"/>
        <v>79.994818652849744</v>
      </c>
      <c r="J500" t="s">
        <v>36</v>
      </c>
      <c r="K500" t="s">
        <v>37</v>
      </c>
      <c r="L500" s="10">
        <f t="shared" si="29"/>
        <v>42005.25</v>
      </c>
      <c r="M500" s="10">
        <f t="shared" si="30"/>
        <v>42007.25</v>
      </c>
      <c r="N500" t="b">
        <v>0</v>
      </c>
      <c r="O500" t="b">
        <v>0</v>
      </c>
      <c r="P500" t="s">
        <v>28</v>
      </c>
      <c r="Q500" t="str" cm="1">
        <f t="array" ref="Q500:R500">_xlfn.TEXTSPLIT(P500,"/", 1)</f>
        <v>technology</v>
      </c>
      <c r="R500" t="str">
        <v>web</v>
      </c>
      <c r="S500">
        <v>1420092000</v>
      </c>
      <c r="T500">
        <v>1420264800</v>
      </c>
    </row>
    <row r="501" spans="1:20" ht="31.5" x14ac:dyDescent="0.25">
      <c r="A501">
        <v>499</v>
      </c>
      <c r="B501" s="5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8">
        <f t="shared" si="31"/>
        <v>38.003378378378379</v>
      </c>
      <c r="J501" t="s">
        <v>21</v>
      </c>
      <c r="K501" t="s">
        <v>22</v>
      </c>
      <c r="L501" s="10">
        <f t="shared" si="29"/>
        <v>42444.208333333328</v>
      </c>
      <c r="M501" s="10">
        <f t="shared" si="30"/>
        <v>42449.208333333328</v>
      </c>
      <c r="N501" t="b">
        <v>0</v>
      </c>
      <c r="O501" t="b">
        <v>1</v>
      </c>
      <c r="P501" t="s">
        <v>42</v>
      </c>
      <c r="Q501" t="str" cm="1">
        <f t="array" ref="Q501:R501">_xlfn.TEXTSPLIT(P501,"/", 1)</f>
        <v>film &amp; video</v>
      </c>
      <c r="R501" t="str">
        <v>documentary</v>
      </c>
      <c r="S501">
        <v>1458018000</v>
      </c>
      <c r="T501">
        <v>1458450000</v>
      </c>
    </row>
    <row r="502" spans="1:20" ht="31.5" x14ac:dyDescent="0.25">
      <c r="A502">
        <v>500</v>
      </c>
      <c r="B502" s="5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8" t="e">
        <f t="shared" si="31"/>
        <v>#DIV/0!</v>
      </c>
      <c r="J502" t="s">
        <v>21</v>
      </c>
      <c r="K502" t="s">
        <v>22</v>
      </c>
      <c r="L502" s="10">
        <f t="shared" si="29"/>
        <v>41395.208333333336</v>
      </c>
      <c r="M502" s="10">
        <f t="shared" si="30"/>
        <v>41423.208333333336</v>
      </c>
      <c r="N502" t="b">
        <v>0</v>
      </c>
      <c r="O502" t="b">
        <v>1</v>
      </c>
      <c r="P502" t="s">
        <v>33</v>
      </c>
      <c r="Q502" t="str" cm="1">
        <f t="array" ref="Q502:R502">_xlfn.TEXTSPLIT(P502,"/", 1)</f>
        <v>theater</v>
      </c>
      <c r="R502" t="str">
        <v>plays</v>
      </c>
      <c r="S502">
        <v>1367384400</v>
      </c>
      <c r="T502">
        <v>1369803600</v>
      </c>
    </row>
    <row r="503" spans="1:20" ht="31.5" x14ac:dyDescent="0.25">
      <c r="A503">
        <v>501</v>
      </c>
      <c r="B503" s="5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8">
        <f t="shared" si="31"/>
        <v>59.990534521158132</v>
      </c>
      <c r="J503" t="s">
        <v>21</v>
      </c>
      <c r="K503" t="s">
        <v>22</v>
      </c>
      <c r="L503" s="10">
        <f t="shared" si="29"/>
        <v>41345.208333333336</v>
      </c>
      <c r="M503" s="10">
        <f t="shared" si="30"/>
        <v>41347.208333333336</v>
      </c>
      <c r="N503" t="b">
        <v>0</v>
      </c>
      <c r="O503" t="b">
        <v>0</v>
      </c>
      <c r="P503" t="s">
        <v>42</v>
      </c>
      <c r="Q503" t="str" cm="1">
        <f t="array" ref="Q503:R503">_xlfn.TEXTSPLIT(P503,"/", 1)</f>
        <v>film &amp; video</v>
      </c>
      <c r="R503" t="str">
        <v>documentary</v>
      </c>
      <c r="S503">
        <v>1363064400</v>
      </c>
      <c r="T503">
        <v>1363237200</v>
      </c>
    </row>
    <row r="504" spans="1:20" ht="31.5" x14ac:dyDescent="0.25">
      <c r="A504">
        <v>502</v>
      </c>
      <c r="B504" s="5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8">
        <f t="shared" si="31"/>
        <v>37.037634408602152</v>
      </c>
      <c r="J504" t="s">
        <v>26</v>
      </c>
      <c r="K504" t="s">
        <v>27</v>
      </c>
      <c r="L504" s="10">
        <f t="shared" si="29"/>
        <v>41117.208333333336</v>
      </c>
      <c r="M504" s="10">
        <f t="shared" si="30"/>
        <v>41146.208333333336</v>
      </c>
      <c r="N504" t="b">
        <v>0</v>
      </c>
      <c r="O504" t="b">
        <v>1</v>
      </c>
      <c r="P504" t="s">
        <v>89</v>
      </c>
      <c r="Q504" t="str" cm="1">
        <f t="array" ref="Q504:R504">_xlfn.TEXTSPLIT(P504,"/", 1)</f>
        <v>games</v>
      </c>
      <c r="R504" t="str">
        <v>video games</v>
      </c>
      <c r="S504">
        <v>1343365200</v>
      </c>
      <c r="T504">
        <v>1345870800</v>
      </c>
    </row>
    <row r="505" spans="1:20" ht="47.25" x14ac:dyDescent="0.25">
      <c r="A505">
        <v>503</v>
      </c>
      <c r="B505" s="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8">
        <f t="shared" si="31"/>
        <v>99.963043478260872</v>
      </c>
      <c r="J505" t="s">
        <v>21</v>
      </c>
      <c r="K505" t="s">
        <v>22</v>
      </c>
      <c r="L505" s="10">
        <f t="shared" si="29"/>
        <v>42186.208333333328</v>
      </c>
      <c r="M505" s="10">
        <f t="shared" si="30"/>
        <v>42206.208333333328</v>
      </c>
      <c r="N505" t="b">
        <v>0</v>
      </c>
      <c r="O505" t="b">
        <v>0</v>
      </c>
      <c r="P505" t="s">
        <v>53</v>
      </c>
      <c r="Q505" t="str" cm="1">
        <f t="array" ref="Q505:R505">_xlfn.TEXTSPLIT(P505,"/", 1)</f>
        <v>film &amp; video</v>
      </c>
      <c r="R505" t="str">
        <v>drama</v>
      </c>
      <c r="S505">
        <v>1435726800</v>
      </c>
      <c r="T505">
        <v>1437454800</v>
      </c>
    </row>
    <row r="506" spans="1:20" ht="31.5" x14ac:dyDescent="0.25">
      <c r="A506">
        <v>504</v>
      </c>
      <c r="B506" s="5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8">
        <f t="shared" si="31"/>
        <v>111.6774193548387</v>
      </c>
      <c r="J506" t="s">
        <v>107</v>
      </c>
      <c r="K506" t="s">
        <v>108</v>
      </c>
      <c r="L506" s="10">
        <f t="shared" si="29"/>
        <v>42142.208333333328</v>
      </c>
      <c r="M506" s="10">
        <f t="shared" si="30"/>
        <v>42143.208333333328</v>
      </c>
      <c r="N506" t="b">
        <v>0</v>
      </c>
      <c r="O506" t="b">
        <v>0</v>
      </c>
      <c r="P506" t="s">
        <v>23</v>
      </c>
      <c r="Q506" t="str" cm="1">
        <f t="array" ref="Q506:R506">_xlfn.TEXTSPLIT(P506,"/", 1)</f>
        <v>music</v>
      </c>
      <c r="R506" t="str">
        <v>rock</v>
      </c>
      <c r="S506">
        <v>1431925200</v>
      </c>
      <c r="T506">
        <v>1432011600</v>
      </c>
    </row>
    <row r="507" spans="1:20" ht="31.5" x14ac:dyDescent="0.25">
      <c r="A507">
        <v>505</v>
      </c>
      <c r="B507" s="5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8">
        <f t="shared" si="31"/>
        <v>36.014409221902014</v>
      </c>
      <c r="J507" t="s">
        <v>21</v>
      </c>
      <c r="K507" t="s">
        <v>22</v>
      </c>
      <c r="L507" s="10">
        <f t="shared" si="29"/>
        <v>41341.25</v>
      </c>
      <c r="M507" s="10">
        <f t="shared" si="30"/>
        <v>41383.208333333336</v>
      </c>
      <c r="N507" t="b">
        <v>0</v>
      </c>
      <c r="O507" t="b">
        <v>1</v>
      </c>
      <c r="P507" t="s">
        <v>133</v>
      </c>
      <c r="Q507" t="str" cm="1">
        <f t="array" ref="Q507:R507">_xlfn.TEXTSPLIT(P507,"/", 1)</f>
        <v>publishing</v>
      </c>
      <c r="R507" t="str">
        <v>radio &amp; podcasts</v>
      </c>
      <c r="S507">
        <v>1362722400</v>
      </c>
      <c r="T507">
        <v>1366347600</v>
      </c>
    </row>
    <row r="508" spans="1:20" ht="31.5" x14ac:dyDescent="0.25">
      <c r="A508">
        <v>506</v>
      </c>
      <c r="B508" s="5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8">
        <f t="shared" si="31"/>
        <v>66.010284810126578</v>
      </c>
      <c r="J508" t="s">
        <v>21</v>
      </c>
      <c r="K508" t="s">
        <v>22</v>
      </c>
      <c r="L508" s="10">
        <f t="shared" si="29"/>
        <v>43062.25</v>
      </c>
      <c r="M508" s="10">
        <f t="shared" si="30"/>
        <v>43079.25</v>
      </c>
      <c r="N508" t="b">
        <v>0</v>
      </c>
      <c r="O508" t="b">
        <v>1</v>
      </c>
      <c r="P508" t="s">
        <v>33</v>
      </c>
      <c r="Q508" t="str" cm="1">
        <f t="array" ref="Q508:R508">_xlfn.TEXTSPLIT(P508,"/", 1)</f>
        <v>theater</v>
      </c>
      <c r="R508" t="str">
        <v>plays</v>
      </c>
      <c r="S508">
        <v>1511416800</v>
      </c>
      <c r="T508">
        <v>1512885600</v>
      </c>
    </row>
    <row r="509" spans="1:20" ht="47.25" x14ac:dyDescent="0.25">
      <c r="A509">
        <v>507</v>
      </c>
      <c r="B509" s="5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8">
        <f t="shared" si="31"/>
        <v>44.05263157894737</v>
      </c>
      <c r="J509" t="s">
        <v>21</v>
      </c>
      <c r="K509" t="s">
        <v>22</v>
      </c>
      <c r="L509" s="10">
        <f t="shared" si="29"/>
        <v>41373.208333333336</v>
      </c>
      <c r="M509" s="10">
        <f t="shared" si="30"/>
        <v>41422.208333333336</v>
      </c>
      <c r="N509" t="b">
        <v>0</v>
      </c>
      <c r="O509" t="b">
        <v>1</v>
      </c>
      <c r="P509" t="s">
        <v>28</v>
      </c>
      <c r="Q509" t="str" cm="1">
        <f t="array" ref="Q509:R509">_xlfn.TEXTSPLIT(P509,"/", 1)</f>
        <v>technology</v>
      </c>
      <c r="R509" t="str">
        <v>web</v>
      </c>
      <c r="S509">
        <v>1365483600</v>
      </c>
      <c r="T509">
        <v>1369717200</v>
      </c>
    </row>
    <row r="510" spans="1:20" ht="31.5" x14ac:dyDescent="0.25">
      <c r="A510">
        <v>508</v>
      </c>
      <c r="B510" s="5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8">
        <f t="shared" si="31"/>
        <v>52.999726551818434</v>
      </c>
      <c r="J510" t="s">
        <v>21</v>
      </c>
      <c r="K510" t="s">
        <v>22</v>
      </c>
      <c r="L510" s="10">
        <f t="shared" si="29"/>
        <v>43310.208333333328</v>
      </c>
      <c r="M510" s="10">
        <f t="shared" si="30"/>
        <v>43331.208333333328</v>
      </c>
      <c r="N510" t="b">
        <v>0</v>
      </c>
      <c r="O510" t="b">
        <v>0</v>
      </c>
      <c r="P510" t="s">
        <v>33</v>
      </c>
      <c r="Q510" t="str" cm="1">
        <f t="array" ref="Q510:R510">_xlfn.TEXTSPLIT(P510,"/", 1)</f>
        <v>theater</v>
      </c>
      <c r="R510" t="str">
        <v>plays</v>
      </c>
      <c r="S510">
        <v>1532840400</v>
      </c>
      <c r="T510">
        <v>1534654800</v>
      </c>
    </row>
    <row r="511" spans="1:20" ht="31.5" x14ac:dyDescent="0.25">
      <c r="A511">
        <v>509</v>
      </c>
      <c r="B511" s="5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8">
        <f t="shared" si="31"/>
        <v>95</v>
      </c>
      <c r="J511" t="s">
        <v>21</v>
      </c>
      <c r="K511" t="s">
        <v>22</v>
      </c>
      <c r="L511" s="10">
        <f t="shared" si="29"/>
        <v>41034.208333333336</v>
      </c>
      <c r="M511" s="10">
        <f t="shared" si="30"/>
        <v>41044.208333333336</v>
      </c>
      <c r="N511" t="b">
        <v>0</v>
      </c>
      <c r="O511" t="b">
        <v>0</v>
      </c>
      <c r="P511" t="s">
        <v>33</v>
      </c>
      <c r="Q511" t="str" cm="1">
        <f t="array" ref="Q511:R511">_xlfn.TEXTSPLIT(P511,"/", 1)</f>
        <v>theater</v>
      </c>
      <c r="R511" t="str">
        <v>plays</v>
      </c>
      <c r="S511">
        <v>1336194000</v>
      </c>
      <c r="T511">
        <v>1337058000</v>
      </c>
    </row>
    <row r="512" spans="1:20" ht="31.5" x14ac:dyDescent="0.25">
      <c r="A512">
        <v>510</v>
      </c>
      <c r="B512" s="5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8">
        <f t="shared" si="31"/>
        <v>70.908396946564892</v>
      </c>
      <c r="J512" t="s">
        <v>26</v>
      </c>
      <c r="K512" t="s">
        <v>27</v>
      </c>
      <c r="L512" s="10">
        <f t="shared" si="29"/>
        <v>43251.208333333328</v>
      </c>
      <c r="M512" s="10">
        <f t="shared" si="30"/>
        <v>43275.208333333328</v>
      </c>
      <c r="N512" t="b">
        <v>0</v>
      </c>
      <c r="O512" t="b">
        <v>0</v>
      </c>
      <c r="P512" t="s">
        <v>53</v>
      </c>
      <c r="Q512" t="str" cm="1">
        <f t="array" ref="Q512:R512">_xlfn.TEXTSPLIT(P512,"/", 1)</f>
        <v>film &amp; video</v>
      </c>
      <c r="R512" t="str">
        <v>drama</v>
      </c>
      <c r="S512">
        <v>1527742800</v>
      </c>
      <c r="T512">
        <v>1529816400</v>
      </c>
    </row>
    <row r="513" spans="1:20" ht="31.5" x14ac:dyDescent="0.25">
      <c r="A513">
        <v>511</v>
      </c>
      <c r="B513" s="5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8">
        <f t="shared" si="31"/>
        <v>98.060773480662988</v>
      </c>
      <c r="J513" t="s">
        <v>21</v>
      </c>
      <c r="K513" t="s">
        <v>22</v>
      </c>
      <c r="L513" s="10">
        <f t="shared" si="29"/>
        <v>43671.208333333328</v>
      </c>
      <c r="M513" s="10">
        <f t="shared" si="30"/>
        <v>43681.208333333328</v>
      </c>
      <c r="N513" t="b">
        <v>0</v>
      </c>
      <c r="O513" t="b">
        <v>0</v>
      </c>
      <c r="P513" t="s">
        <v>33</v>
      </c>
      <c r="Q513" t="str" cm="1">
        <f t="array" ref="Q513:R513">_xlfn.TEXTSPLIT(P513,"/", 1)</f>
        <v>theater</v>
      </c>
      <c r="R513" t="str">
        <v>plays</v>
      </c>
      <c r="S513">
        <v>1564030800</v>
      </c>
      <c r="T513">
        <v>1564894800</v>
      </c>
    </row>
    <row r="514" spans="1:20" x14ac:dyDescent="0.25">
      <c r="A514">
        <v>512</v>
      </c>
      <c r="B514" s="5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>
        <v>239</v>
      </c>
      <c r="I514" s="8">
        <f t="shared" si="31"/>
        <v>53.046025104602514</v>
      </c>
      <c r="J514" t="s">
        <v>21</v>
      </c>
      <c r="K514" t="s">
        <v>22</v>
      </c>
      <c r="L514" s="10">
        <f t="shared" si="29"/>
        <v>41825.208333333336</v>
      </c>
      <c r="M514" s="10">
        <f t="shared" si="30"/>
        <v>41826.208333333336</v>
      </c>
      <c r="N514" t="b">
        <v>0</v>
      </c>
      <c r="O514" t="b">
        <v>1</v>
      </c>
      <c r="P514" t="s">
        <v>89</v>
      </c>
      <c r="Q514" t="str" cm="1">
        <f t="array" ref="Q514:R514">_xlfn.TEXTSPLIT(P514,"/", 1)</f>
        <v>games</v>
      </c>
      <c r="R514" t="str">
        <v>video games</v>
      </c>
      <c r="S514">
        <v>1404536400</v>
      </c>
      <c r="T514">
        <v>1404622800</v>
      </c>
    </row>
    <row r="515" spans="1:20" ht="31.5" x14ac:dyDescent="0.25">
      <c r="A515">
        <v>513</v>
      </c>
      <c r="B515" s="5" t="s">
        <v>1072</v>
      </c>
      <c r="C515" s="3" t="s">
        <v>1073</v>
      </c>
      <c r="D515">
        <v>8300</v>
      </c>
      <c r="E515">
        <v>3260</v>
      </c>
      <c r="F515" s="6">
        <f t="shared" ref="F515:F578" si="32">E515/D515*100</f>
        <v>39.277108433734945</v>
      </c>
      <c r="G515" t="s">
        <v>74</v>
      </c>
      <c r="H515">
        <v>35</v>
      </c>
      <c r="I515" s="8">
        <f t="shared" si="31"/>
        <v>93.142857142857139</v>
      </c>
      <c r="J515" t="s">
        <v>21</v>
      </c>
      <c r="K515" t="s">
        <v>22</v>
      </c>
      <c r="L515" s="10">
        <f t="shared" ref="L515:L578" si="33">(((S515/60)/60)/24)+DATE(1970,1,1)</f>
        <v>40430.208333333336</v>
      </c>
      <c r="M515" s="10">
        <f t="shared" ref="M515:M578" si="34">(((T515/60)/60)/24)+DATE(1970,1,1)</f>
        <v>40432.208333333336</v>
      </c>
      <c r="N515" t="b">
        <v>0</v>
      </c>
      <c r="O515" t="b">
        <v>0</v>
      </c>
      <c r="P515" t="s">
        <v>269</v>
      </c>
      <c r="Q515" t="str" cm="1">
        <f t="array" ref="Q515:R515">_xlfn.TEXTSPLIT(P515,"/", 1)</f>
        <v>film &amp; video</v>
      </c>
      <c r="R515" t="str">
        <v>television</v>
      </c>
      <c r="S515">
        <v>1284008400</v>
      </c>
      <c r="T515">
        <v>1284181200</v>
      </c>
    </row>
    <row r="516" spans="1:20" ht="31.5" x14ac:dyDescent="0.25">
      <c r="A516">
        <v>514</v>
      </c>
      <c r="B516" s="5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8">
        <f t="shared" ref="I516:I579" si="35">E516/H516</f>
        <v>58.945075757575758</v>
      </c>
      <c r="J516" t="s">
        <v>98</v>
      </c>
      <c r="K516" t="s">
        <v>99</v>
      </c>
      <c r="L516" s="10">
        <f t="shared" si="33"/>
        <v>41614.25</v>
      </c>
      <c r="M516" s="10">
        <f t="shared" si="34"/>
        <v>41619.25</v>
      </c>
      <c r="N516" t="b">
        <v>0</v>
      </c>
      <c r="O516" t="b">
        <v>1</v>
      </c>
      <c r="P516" t="s">
        <v>23</v>
      </c>
      <c r="Q516" t="str" cm="1">
        <f t="array" ref="Q516:R516">_xlfn.TEXTSPLIT(P516,"/", 1)</f>
        <v>music</v>
      </c>
      <c r="R516" t="str">
        <v>rock</v>
      </c>
      <c r="S516">
        <v>1386309600</v>
      </c>
      <c r="T516">
        <v>1386741600</v>
      </c>
    </row>
    <row r="517" spans="1:20" x14ac:dyDescent="0.25">
      <c r="A517">
        <v>515</v>
      </c>
      <c r="B517" s="5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8">
        <f t="shared" si="35"/>
        <v>36.067669172932334</v>
      </c>
      <c r="J517" t="s">
        <v>15</v>
      </c>
      <c r="K517" t="s">
        <v>16</v>
      </c>
      <c r="L517" s="10">
        <f t="shared" si="33"/>
        <v>40900.25</v>
      </c>
      <c r="M517" s="10">
        <f t="shared" si="34"/>
        <v>40902.25</v>
      </c>
      <c r="N517" t="b">
        <v>0</v>
      </c>
      <c r="O517" t="b">
        <v>1</v>
      </c>
      <c r="P517" t="s">
        <v>33</v>
      </c>
      <c r="Q517" t="str" cm="1">
        <f t="array" ref="Q517:R517">_xlfn.TEXTSPLIT(P517,"/", 1)</f>
        <v>theater</v>
      </c>
      <c r="R517" t="str">
        <v>plays</v>
      </c>
      <c r="S517">
        <v>1324620000</v>
      </c>
      <c r="T517">
        <v>1324792800</v>
      </c>
    </row>
    <row r="518" spans="1:20" ht="31.5" x14ac:dyDescent="0.25">
      <c r="A518">
        <v>516</v>
      </c>
      <c r="B518" s="5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8">
        <f t="shared" si="35"/>
        <v>63.030732860520096</v>
      </c>
      <c r="J518" t="s">
        <v>21</v>
      </c>
      <c r="K518" t="s">
        <v>22</v>
      </c>
      <c r="L518" s="10">
        <f t="shared" si="33"/>
        <v>40396.208333333336</v>
      </c>
      <c r="M518" s="10">
        <f t="shared" si="34"/>
        <v>40434.208333333336</v>
      </c>
      <c r="N518" t="b">
        <v>0</v>
      </c>
      <c r="O518" t="b">
        <v>0</v>
      </c>
      <c r="P518" t="s">
        <v>68</v>
      </c>
      <c r="Q518" t="str" cm="1">
        <f t="array" ref="Q518:R518">_xlfn.TEXTSPLIT(P518,"/", 1)</f>
        <v>publishing</v>
      </c>
      <c r="R518" t="str">
        <v>nonfiction</v>
      </c>
      <c r="S518">
        <v>1281070800</v>
      </c>
      <c r="T518">
        <v>1284354000</v>
      </c>
    </row>
    <row r="519" spans="1:20" ht="31.5" x14ac:dyDescent="0.25">
      <c r="A519">
        <v>517</v>
      </c>
      <c r="B519" s="5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8">
        <f t="shared" si="35"/>
        <v>84.717948717948715</v>
      </c>
      <c r="J519" t="s">
        <v>21</v>
      </c>
      <c r="K519" t="s">
        <v>22</v>
      </c>
      <c r="L519" s="10">
        <f t="shared" si="33"/>
        <v>42860.208333333328</v>
      </c>
      <c r="M519" s="10">
        <f t="shared" si="34"/>
        <v>42865.208333333328</v>
      </c>
      <c r="N519" t="b">
        <v>0</v>
      </c>
      <c r="O519" t="b">
        <v>0</v>
      </c>
      <c r="P519" t="s">
        <v>17</v>
      </c>
      <c r="Q519" t="str" cm="1">
        <f t="array" ref="Q519:R519">_xlfn.TEXTSPLIT(P519,"/", 1)</f>
        <v>food</v>
      </c>
      <c r="R519" t="str">
        <v>food trucks</v>
      </c>
      <c r="S519">
        <v>1493960400</v>
      </c>
      <c r="T519">
        <v>1494392400</v>
      </c>
    </row>
    <row r="520" spans="1:20" ht="31.5" x14ac:dyDescent="0.25">
      <c r="A520">
        <v>518</v>
      </c>
      <c r="B520" s="5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8">
        <f t="shared" si="35"/>
        <v>62.2</v>
      </c>
      <c r="J520" t="s">
        <v>21</v>
      </c>
      <c r="K520" t="s">
        <v>22</v>
      </c>
      <c r="L520" s="10">
        <f t="shared" si="33"/>
        <v>43154.25</v>
      </c>
      <c r="M520" s="10">
        <f t="shared" si="34"/>
        <v>43156.25</v>
      </c>
      <c r="N520" t="b">
        <v>0</v>
      </c>
      <c r="O520" t="b">
        <v>1</v>
      </c>
      <c r="P520" t="s">
        <v>71</v>
      </c>
      <c r="Q520" t="str" cm="1">
        <f t="array" ref="Q520:R520">_xlfn.TEXTSPLIT(P520,"/", 1)</f>
        <v>film &amp; video</v>
      </c>
      <c r="R520" t="str">
        <v>animation</v>
      </c>
      <c r="S520">
        <v>1519365600</v>
      </c>
      <c r="T520">
        <v>1519538400</v>
      </c>
    </row>
    <row r="521" spans="1:20" ht="31.5" x14ac:dyDescent="0.25">
      <c r="A521">
        <v>519</v>
      </c>
      <c r="B521" s="5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8">
        <f t="shared" si="35"/>
        <v>101.97518330513255</v>
      </c>
      <c r="J521" t="s">
        <v>21</v>
      </c>
      <c r="K521" t="s">
        <v>22</v>
      </c>
      <c r="L521" s="10">
        <f t="shared" si="33"/>
        <v>42012.25</v>
      </c>
      <c r="M521" s="10">
        <f t="shared" si="34"/>
        <v>42026.25</v>
      </c>
      <c r="N521" t="b">
        <v>0</v>
      </c>
      <c r="O521" t="b">
        <v>1</v>
      </c>
      <c r="P521" t="s">
        <v>23</v>
      </c>
      <c r="Q521" t="str" cm="1">
        <f t="array" ref="Q521:R521">_xlfn.TEXTSPLIT(P521,"/", 1)</f>
        <v>music</v>
      </c>
      <c r="R521" t="str">
        <v>rock</v>
      </c>
      <c r="S521">
        <v>1420696800</v>
      </c>
      <c r="T521">
        <v>1421906400</v>
      </c>
    </row>
    <row r="522" spans="1:20" ht="31.5" x14ac:dyDescent="0.25">
      <c r="A522">
        <v>520</v>
      </c>
      <c r="B522" s="5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8">
        <f t="shared" si="35"/>
        <v>106.4375</v>
      </c>
      <c r="J522" t="s">
        <v>21</v>
      </c>
      <c r="K522" t="s">
        <v>22</v>
      </c>
      <c r="L522" s="10">
        <f t="shared" si="33"/>
        <v>43574.208333333328</v>
      </c>
      <c r="M522" s="10">
        <f t="shared" si="34"/>
        <v>43577.208333333328</v>
      </c>
      <c r="N522" t="b">
        <v>0</v>
      </c>
      <c r="O522" t="b">
        <v>0</v>
      </c>
      <c r="P522" t="s">
        <v>33</v>
      </c>
      <c r="Q522" t="str" cm="1">
        <f t="array" ref="Q522:R522">_xlfn.TEXTSPLIT(P522,"/", 1)</f>
        <v>theater</v>
      </c>
      <c r="R522" t="str">
        <v>plays</v>
      </c>
      <c r="S522">
        <v>1555650000</v>
      </c>
      <c r="T522">
        <v>1555909200</v>
      </c>
    </row>
    <row r="523" spans="1:20" ht="31.5" x14ac:dyDescent="0.25">
      <c r="A523">
        <v>521</v>
      </c>
      <c r="B523" s="5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8">
        <f t="shared" si="35"/>
        <v>29.975609756097562</v>
      </c>
      <c r="J523" t="s">
        <v>21</v>
      </c>
      <c r="K523" t="s">
        <v>22</v>
      </c>
      <c r="L523" s="10">
        <f t="shared" si="33"/>
        <v>42605.208333333328</v>
      </c>
      <c r="M523" s="10">
        <f t="shared" si="34"/>
        <v>42611.208333333328</v>
      </c>
      <c r="N523" t="b">
        <v>0</v>
      </c>
      <c r="O523" t="b">
        <v>1</v>
      </c>
      <c r="P523" t="s">
        <v>53</v>
      </c>
      <c r="Q523" t="str" cm="1">
        <f t="array" ref="Q523:R523">_xlfn.TEXTSPLIT(P523,"/", 1)</f>
        <v>film &amp; video</v>
      </c>
      <c r="R523" t="str">
        <v>drama</v>
      </c>
      <c r="S523">
        <v>1471928400</v>
      </c>
      <c r="T523">
        <v>1472446800</v>
      </c>
    </row>
    <row r="524" spans="1:20" ht="31.5" x14ac:dyDescent="0.25">
      <c r="A524">
        <v>522</v>
      </c>
      <c r="B524" s="5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8">
        <f t="shared" si="35"/>
        <v>85.806282722513089</v>
      </c>
      <c r="J524" t="s">
        <v>21</v>
      </c>
      <c r="K524" t="s">
        <v>22</v>
      </c>
      <c r="L524" s="10">
        <f t="shared" si="33"/>
        <v>41093.208333333336</v>
      </c>
      <c r="M524" s="10">
        <f t="shared" si="34"/>
        <v>41105.208333333336</v>
      </c>
      <c r="N524" t="b">
        <v>0</v>
      </c>
      <c r="O524" t="b">
        <v>0</v>
      </c>
      <c r="P524" t="s">
        <v>100</v>
      </c>
      <c r="Q524" t="str" cm="1">
        <f t="array" ref="Q524:R524">_xlfn.TEXTSPLIT(P524,"/", 1)</f>
        <v>film &amp; video</v>
      </c>
      <c r="R524" t="str">
        <v>shorts</v>
      </c>
      <c r="S524">
        <v>1341291600</v>
      </c>
      <c r="T524">
        <v>1342328400</v>
      </c>
    </row>
    <row r="525" spans="1:20" ht="31.5" x14ac:dyDescent="0.25">
      <c r="A525">
        <v>523</v>
      </c>
      <c r="B525" s="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8">
        <f t="shared" si="35"/>
        <v>70.82022471910112</v>
      </c>
      <c r="J525" t="s">
        <v>21</v>
      </c>
      <c r="K525" t="s">
        <v>22</v>
      </c>
      <c r="L525" s="10">
        <f t="shared" si="33"/>
        <v>40241.25</v>
      </c>
      <c r="M525" s="10">
        <f t="shared" si="34"/>
        <v>40246.25</v>
      </c>
      <c r="N525" t="b">
        <v>0</v>
      </c>
      <c r="O525" t="b">
        <v>0</v>
      </c>
      <c r="P525" t="s">
        <v>100</v>
      </c>
      <c r="Q525" t="str" cm="1">
        <f t="array" ref="Q525:R525">_xlfn.TEXTSPLIT(P525,"/", 1)</f>
        <v>film &amp; video</v>
      </c>
      <c r="R525" t="str">
        <v>shorts</v>
      </c>
      <c r="S525">
        <v>1267682400</v>
      </c>
      <c r="T525">
        <v>1268114400</v>
      </c>
    </row>
    <row r="526" spans="1:20" ht="31.5" x14ac:dyDescent="0.25">
      <c r="A526">
        <v>524</v>
      </c>
      <c r="B526" s="5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8">
        <f t="shared" si="35"/>
        <v>40.998484082870135</v>
      </c>
      <c r="J526" t="s">
        <v>21</v>
      </c>
      <c r="K526" t="s">
        <v>22</v>
      </c>
      <c r="L526" s="10">
        <f t="shared" si="33"/>
        <v>40294.208333333336</v>
      </c>
      <c r="M526" s="10">
        <f t="shared" si="34"/>
        <v>40307.208333333336</v>
      </c>
      <c r="N526" t="b">
        <v>0</v>
      </c>
      <c r="O526" t="b">
        <v>0</v>
      </c>
      <c r="P526" t="s">
        <v>33</v>
      </c>
      <c r="Q526" t="str" cm="1">
        <f t="array" ref="Q526:R526">_xlfn.TEXTSPLIT(P526,"/", 1)</f>
        <v>theater</v>
      </c>
      <c r="R526" t="str">
        <v>plays</v>
      </c>
      <c r="S526">
        <v>1272258000</v>
      </c>
      <c r="T526">
        <v>1273381200</v>
      </c>
    </row>
    <row r="527" spans="1:20" ht="31.5" x14ac:dyDescent="0.25">
      <c r="A527">
        <v>525</v>
      </c>
      <c r="B527" s="5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8">
        <f t="shared" si="35"/>
        <v>28.063492063492063</v>
      </c>
      <c r="J527" t="s">
        <v>21</v>
      </c>
      <c r="K527" t="s">
        <v>22</v>
      </c>
      <c r="L527" s="10">
        <f t="shared" si="33"/>
        <v>40505.25</v>
      </c>
      <c r="M527" s="10">
        <f t="shared" si="34"/>
        <v>40509.25</v>
      </c>
      <c r="N527" t="b">
        <v>0</v>
      </c>
      <c r="O527" t="b">
        <v>0</v>
      </c>
      <c r="P527" t="s">
        <v>65</v>
      </c>
      <c r="Q527" t="str" cm="1">
        <f t="array" ref="Q527:R527">_xlfn.TEXTSPLIT(P527,"/", 1)</f>
        <v>technology</v>
      </c>
      <c r="R527" t="str">
        <v>wearables</v>
      </c>
      <c r="S527">
        <v>1290492000</v>
      </c>
      <c r="T527">
        <v>1290837600</v>
      </c>
    </row>
    <row r="528" spans="1:20" ht="47.25" x14ac:dyDescent="0.25">
      <c r="A528">
        <v>526</v>
      </c>
      <c r="B528" s="5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8">
        <f t="shared" si="35"/>
        <v>88.054421768707485</v>
      </c>
      <c r="J528" t="s">
        <v>21</v>
      </c>
      <c r="K528" t="s">
        <v>22</v>
      </c>
      <c r="L528" s="10">
        <f t="shared" si="33"/>
        <v>42364.25</v>
      </c>
      <c r="M528" s="10">
        <f t="shared" si="34"/>
        <v>42401.25</v>
      </c>
      <c r="N528" t="b">
        <v>0</v>
      </c>
      <c r="O528" t="b">
        <v>1</v>
      </c>
      <c r="P528" t="s">
        <v>33</v>
      </c>
      <c r="Q528" t="str" cm="1">
        <f t="array" ref="Q528:R528">_xlfn.TEXTSPLIT(P528,"/", 1)</f>
        <v>theater</v>
      </c>
      <c r="R528" t="str">
        <v>plays</v>
      </c>
      <c r="S528">
        <v>1451109600</v>
      </c>
      <c r="T528">
        <v>1454306400</v>
      </c>
    </row>
    <row r="529" spans="1:20" ht="31.5" x14ac:dyDescent="0.25">
      <c r="A529">
        <v>527</v>
      </c>
      <c r="B529" s="5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8">
        <f t="shared" si="35"/>
        <v>31</v>
      </c>
      <c r="J529" t="s">
        <v>15</v>
      </c>
      <c r="K529" t="s">
        <v>16</v>
      </c>
      <c r="L529" s="10">
        <f t="shared" si="33"/>
        <v>42405.25</v>
      </c>
      <c r="M529" s="10">
        <f t="shared" si="34"/>
        <v>42441.25</v>
      </c>
      <c r="N529" t="b">
        <v>0</v>
      </c>
      <c r="O529" t="b">
        <v>0</v>
      </c>
      <c r="P529" t="s">
        <v>71</v>
      </c>
      <c r="Q529" t="str" cm="1">
        <f t="array" ref="Q529:R529">_xlfn.TEXTSPLIT(P529,"/", 1)</f>
        <v>film &amp; video</v>
      </c>
      <c r="R529" t="str">
        <v>animation</v>
      </c>
      <c r="S529">
        <v>1454652000</v>
      </c>
      <c r="T529">
        <v>1457762400</v>
      </c>
    </row>
    <row r="530" spans="1:20" ht="31.5" x14ac:dyDescent="0.25">
      <c r="A530">
        <v>528</v>
      </c>
      <c r="B530" s="5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8">
        <f t="shared" si="35"/>
        <v>90.337500000000006</v>
      </c>
      <c r="J530" t="s">
        <v>40</v>
      </c>
      <c r="K530" t="s">
        <v>41</v>
      </c>
      <c r="L530" s="10">
        <f t="shared" si="33"/>
        <v>41601.25</v>
      </c>
      <c r="M530" s="10">
        <f t="shared" si="34"/>
        <v>41646.25</v>
      </c>
      <c r="N530" t="b">
        <v>0</v>
      </c>
      <c r="O530" t="b">
        <v>0</v>
      </c>
      <c r="P530" t="s">
        <v>60</v>
      </c>
      <c r="Q530" t="str" cm="1">
        <f t="array" ref="Q530:R530">_xlfn.TEXTSPLIT(P530,"/", 1)</f>
        <v>music</v>
      </c>
      <c r="R530" t="str">
        <v>indie rock</v>
      </c>
      <c r="S530">
        <v>1385186400</v>
      </c>
      <c r="T530">
        <v>1389074400</v>
      </c>
    </row>
    <row r="531" spans="1:20" ht="31.5" x14ac:dyDescent="0.25">
      <c r="A531">
        <v>529</v>
      </c>
      <c r="B531" s="5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8">
        <f t="shared" si="35"/>
        <v>63.777777777777779</v>
      </c>
      <c r="J531" t="s">
        <v>21</v>
      </c>
      <c r="K531" t="s">
        <v>22</v>
      </c>
      <c r="L531" s="10">
        <f t="shared" si="33"/>
        <v>41769.208333333336</v>
      </c>
      <c r="M531" s="10">
        <f t="shared" si="34"/>
        <v>41797.208333333336</v>
      </c>
      <c r="N531" t="b">
        <v>0</v>
      </c>
      <c r="O531" t="b">
        <v>0</v>
      </c>
      <c r="P531" t="s">
        <v>89</v>
      </c>
      <c r="Q531" t="str" cm="1">
        <f t="array" ref="Q531:R531">_xlfn.TEXTSPLIT(P531,"/", 1)</f>
        <v>games</v>
      </c>
      <c r="R531" t="str">
        <v>video games</v>
      </c>
      <c r="S531">
        <v>1399698000</v>
      </c>
      <c r="T531">
        <v>1402117200</v>
      </c>
    </row>
    <row r="532" spans="1:20" ht="31.5" x14ac:dyDescent="0.25">
      <c r="A532">
        <v>530</v>
      </c>
      <c r="B532" s="5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8">
        <f t="shared" si="35"/>
        <v>53.995515695067262</v>
      </c>
      <c r="J532" t="s">
        <v>21</v>
      </c>
      <c r="K532" t="s">
        <v>22</v>
      </c>
      <c r="L532" s="10">
        <f t="shared" si="33"/>
        <v>40421.208333333336</v>
      </c>
      <c r="M532" s="10">
        <f t="shared" si="34"/>
        <v>40435.208333333336</v>
      </c>
      <c r="N532" t="b">
        <v>0</v>
      </c>
      <c r="O532" t="b">
        <v>1</v>
      </c>
      <c r="P532" t="s">
        <v>119</v>
      </c>
      <c r="Q532" t="str" cm="1">
        <f t="array" ref="Q532:R532">_xlfn.TEXTSPLIT(P532,"/", 1)</f>
        <v>publishing</v>
      </c>
      <c r="R532" t="str">
        <v>fiction</v>
      </c>
      <c r="S532">
        <v>1283230800</v>
      </c>
      <c r="T532">
        <v>1284440400</v>
      </c>
    </row>
    <row r="533" spans="1:20" ht="47.25" x14ac:dyDescent="0.25">
      <c r="A533">
        <v>531</v>
      </c>
      <c r="B533" s="5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8">
        <f t="shared" si="35"/>
        <v>48.993956043956047</v>
      </c>
      <c r="J533" t="s">
        <v>98</v>
      </c>
      <c r="K533" t="s">
        <v>99</v>
      </c>
      <c r="L533" s="10">
        <f t="shared" si="33"/>
        <v>41589.25</v>
      </c>
      <c r="M533" s="10">
        <f t="shared" si="34"/>
        <v>41645.25</v>
      </c>
      <c r="N533" t="b">
        <v>0</v>
      </c>
      <c r="O533" t="b">
        <v>0</v>
      </c>
      <c r="P533" t="s">
        <v>89</v>
      </c>
      <c r="Q533" t="str" cm="1">
        <f t="array" ref="Q533:R533">_xlfn.TEXTSPLIT(P533,"/", 1)</f>
        <v>games</v>
      </c>
      <c r="R533" t="str">
        <v>video games</v>
      </c>
      <c r="S533">
        <v>1384149600</v>
      </c>
      <c r="T533">
        <v>1388988000</v>
      </c>
    </row>
    <row r="534" spans="1:20" ht="31.5" x14ac:dyDescent="0.25">
      <c r="A534">
        <v>532</v>
      </c>
      <c r="B534" s="5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8">
        <f t="shared" si="35"/>
        <v>63.857142857142854</v>
      </c>
      <c r="J534" t="s">
        <v>15</v>
      </c>
      <c r="K534" t="s">
        <v>16</v>
      </c>
      <c r="L534" s="10">
        <f t="shared" si="33"/>
        <v>43125.25</v>
      </c>
      <c r="M534" s="10">
        <f t="shared" si="34"/>
        <v>43126.25</v>
      </c>
      <c r="N534" t="b">
        <v>0</v>
      </c>
      <c r="O534" t="b">
        <v>0</v>
      </c>
      <c r="P534" t="s">
        <v>33</v>
      </c>
      <c r="Q534" t="str" cm="1">
        <f t="array" ref="Q534:R534">_xlfn.TEXTSPLIT(P534,"/", 1)</f>
        <v>theater</v>
      </c>
      <c r="R534" t="str">
        <v>plays</v>
      </c>
      <c r="S534">
        <v>1516860000</v>
      </c>
      <c r="T534">
        <v>1516946400</v>
      </c>
    </row>
    <row r="535" spans="1:20" ht="31.5" x14ac:dyDescent="0.25">
      <c r="A535">
        <v>533</v>
      </c>
      <c r="B535" s="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8">
        <f t="shared" si="35"/>
        <v>82.996393146979258</v>
      </c>
      <c r="J535" t="s">
        <v>40</v>
      </c>
      <c r="K535" t="s">
        <v>41</v>
      </c>
      <c r="L535" s="10">
        <f t="shared" si="33"/>
        <v>41479.208333333336</v>
      </c>
      <c r="M535" s="10">
        <f t="shared" si="34"/>
        <v>41515.208333333336</v>
      </c>
      <c r="N535" t="b">
        <v>0</v>
      </c>
      <c r="O535" t="b">
        <v>0</v>
      </c>
      <c r="P535" t="s">
        <v>60</v>
      </c>
      <c r="Q535" t="str" cm="1">
        <f t="array" ref="Q535:R535">_xlfn.TEXTSPLIT(P535,"/", 1)</f>
        <v>music</v>
      </c>
      <c r="R535" t="str">
        <v>indie rock</v>
      </c>
      <c r="S535">
        <v>1374642000</v>
      </c>
      <c r="T535">
        <v>1377752400</v>
      </c>
    </row>
    <row r="536" spans="1:20" ht="31.5" x14ac:dyDescent="0.25">
      <c r="A536">
        <v>534</v>
      </c>
      <c r="B536" s="5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8">
        <f t="shared" si="35"/>
        <v>55.08230452674897</v>
      </c>
      <c r="J536" t="s">
        <v>21</v>
      </c>
      <c r="K536" t="s">
        <v>22</v>
      </c>
      <c r="L536" s="10">
        <f t="shared" si="33"/>
        <v>43329.208333333328</v>
      </c>
      <c r="M536" s="10">
        <f t="shared" si="34"/>
        <v>43330.208333333328</v>
      </c>
      <c r="N536" t="b">
        <v>0</v>
      </c>
      <c r="O536" t="b">
        <v>1</v>
      </c>
      <c r="P536" t="s">
        <v>53</v>
      </c>
      <c r="Q536" t="str" cm="1">
        <f t="array" ref="Q536:R536">_xlfn.TEXTSPLIT(P536,"/", 1)</f>
        <v>film &amp; video</v>
      </c>
      <c r="R536" t="str">
        <v>drama</v>
      </c>
      <c r="S536">
        <v>1534482000</v>
      </c>
      <c r="T536">
        <v>1534568400</v>
      </c>
    </row>
    <row r="537" spans="1:20" ht="31.5" x14ac:dyDescent="0.25">
      <c r="A537">
        <v>535</v>
      </c>
      <c r="B537" s="5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8">
        <f t="shared" si="35"/>
        <v>62.044554455445542</v>
      </c>
      <c r="J537" t="s">
        <v>107</v>
      </c>
      <c r="K537" t="s">
        <v>108</v>
      </c>
      <c r="L537" s="10">
        <f t="shared" si="33"/>
        <v>43259.208333333328</v>
      </c>
      <c r="M537" s="10">
        <f t="shared" si="34"/>
        <v>43261.208333333328</v>
      </c>
      <c r="N537" t="b">
        <v>0</v>
      </c>
      <c r="O537" t="b">
        <v>1</v>
      </c>
      <c r="P537" t="s">
        <v>33</v>
      </c>
      <c r="Q537" t="str" cm="1">
        <f t="array" ref="Q537:R537">_xlfn.TEXTSPLIT(P537,"/", 1)</f>
        <v>theater</v>
      </c>
      <c r="R537" t="str">
        <v>plays</v>
      </c>
      <c r="S537">
        <v>1528434000</v>
      </c>
      <c r="T537">
        <v>1528606800</v>
      </c>
    </row>
    <row r="538" spans="1:20" ht="31.5" x14ac:dyDescent="0.25">
      <c r="A538">
        <v>536</v>
      </c>
      <c r="B538" s="5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8">
        <f t="shared" si="35"/>
        <v>104.97857142857143</v>
      </c>
      <c r="J538" t="s">
        <v>107</v>
      </c>
      <c r="K538" t="s">
        <v>108</v>
      </c>
      <c r="L538" s="10">
        <f t="shared" si="33"/>
        <v>40414.208333333336</v>
      </c>
      <c r="M538" s="10">
        <f t="shared" si="34"/>
        <v>40440.208333333336</v>
      </c>
      <c r="N538" t="b">
        <v>0</v>
      </c>
      <c r="O538" t="b">
        <v>0</v>
      </c>
      <c r="P538" t="s">
        <v>119</v>
      </c>
      <c r="Q538" t="str" cm="1">
        <f t="array" ref="Q538:R538">_xlfn.TEXTSPLIT(P538,"/", 1)</f>
        <v>publishing</v>
      </c>
      <c r="R538" t="str">
        <v>fiction</v>
      </c>
      <c r="S538">
        <v>1282626000</v>
      </c>
      <c r="T538">
        <v>1284872400</v>
      </c>
    </row>
    <row r="539" spans="1:20" ht="31.5" x14ac:dyDescent="0.25">
      <c r="A539">
        <v>537</v>
      </c>
      <c r="B539" s="5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8">
        <f t="shared" si="35"/>
        <v>94.044676806083643</v>
      </c>
      <c r="J539" t="s">
        <v>36</v>
      </c>
      <c r="K539" t="s">
        <v>37</v>
      </c>
      <c r="L539" s="10">
        <f t="shared" si="33"/>
        <v>43342.208333333328</v>
      </c>
      <c r="M539" s="10">
        <f t="shared" si="34"/>
        <v>43365.208333333328</v>
      </c>
      <c r="N539" t="b">
        <v>1</v>
      </c>
      <c r="O539" t="b">
        <v>1</v>
      </c>
      <c r="P539" t="s">
        <v>42</v>
      </c>
      <c r="Q539" t="str" cm="1">
        <f t="array" ref="Q539:R539">_xlfn.TEXTSPLIT(P539,"/", 1)</f>
        <v>film &amp; video</v>
      </c>
      <c r="R539" t="str">
        <v>documentary</v>
      </c>
      <c r="S539">
        <v>1535605200</v>
      </c>
      <c r="T539">
        <v>1537592400</v>
      </c>
    </row>
    <row r="540" spans="1:20" ht="31.5" x14ac:dyDescent="0.25">
      <c r="A540">
        <v>538</v>
      </c>
      <c r="B540" s="5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8">
        <f t="shared" si="35"/>
        <v>44.007716049382715</v>
      </c>
      <c r="J540" t="s">
        <v>21</v>
      </c>
      <c r="K540" t="s">
        <v>22</v>
      </c>
      <c r="L540" s="10">
        <f t="shared" si="33"/>
        <v>41539.208333333336</v>
      </c>
      <c r="M540" s="10">
        <f t="shared" si="34"/>
        <v>41555.208333333336</v>
      </c>
      <c r="N540" t="b">
        <v>0</v>
      </c>
      <c r="O540" t="b">
        <v>0</v>
      </c>
      <c r="P540" t="s">
        <v>292</v>
      </c>
      <c r="Q540" t="str" cm="1">
        <f t="array" ref="Q540:R540">_xlfn.TEXTSPLIT(P540,"/", 1)</f>
        <v>games</v>
      </c>
      <c r="R540" t="str">
        <v>mobile games</v>
      </c>
      <c r="S540">
        <v>1379826000</v>
      </c>
      <c r="T540">
        <v>1381208400</v>
      </c>
    </row>
    <row r="541" spans="1:20" ht="31.5" x14ac:dyDescent="0.25">
      <c r="A541">
        <v>539</v>
      </c>
      <c r="B541" s="5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8">
        <f t="shared" si="35"/>
        <v>92.467532467532465</v>
      </c>
      <c r="J541" t="s">
        <v>21</v>
      </c>
      <c r="K541" t="s">
        <v>22</v>
      </c>
      <c r="L541" s="10">
        <f t="shared" si="33"/>
        <v>43647.208333333328</v>
      </c>
      <c r="M541" s="10">
        <f t="shared" si="34"/>
        <v>43653.208333333328</v>
      </c>
      <c r="N541" t="b">
        <v>0</v>
      </c>
      <c r="O541" t="b">
        <v>1</v>
      </c>
      <c r="P541" t="s">
        <v>17</v>
      </c>
      <c r="Q541" t="str" cm="1">
        <f t="array" ref="Q541:R541">_xlfn.TEXTSPLIT(P541,"/", 1)</f>
        <v>food</v>
      </c>
      <c r="R541" t="str">
        <v>food trucks</v>
      </c>
      <c r="S541">
        <v>1561957200</v>
      </c>
      <c r="T541">
        <v>1562475600</v>
      </c>
    </row>
    <row r="542" spans="1:20" ht="31.5" x14ac:dyDescent="0.25">
      <c r="A542">
        <v>540</v>
      </c>
      <c r="B542" s="5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8">
        <f t="shared" si="35"/>
        <v>57.072874493927124</v>
      </c>
      <c r="J542" t="s">
        <v>21</v>
      </c>
      <c r="K542" t="s">
        <v>22</v>
      </c>
      <c r="L542" s="10">
        <f t="shared" si="33"/>
        <v>43225.208333333328</v>
      </c>
      <c r="M542" s="10">
        <f t="shared" si="34"/>
        <v>43247.208333333328</v>
      </c>
      <c r="N542" t="b">
        <v>0</v>
      </c>
      <c r="O542" t="b">
        <v>0</v>
      </c>
      <c r="P542" t="s">
        <v>122</v>
      </c>
      <c r="Q542" t="str" cm="1">
        <f t="array" ref="Q542:R542">_xlfn.TEXTSPLIT(P542,"/", 1)</f>
        <v>photography</v>
      </c>
      <c r="R542" t="str">
        <v>photography books</v>
      </c>
      <c r="S542">
        <v>1525496400</v>
      </c>
      <c r="T542">
        <v>1527397200</v>
      </c>
    </row>
    <row r="543" spans="1:20" ht="31.5" x14ac:dyDescent="0.25">
      <c r="A543">
        <v>541</v>
      </c>
      <c r="B543" s="5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8">
        <f t="shared" si="35"/>
        <v>109.07848101265823</v>
      </c>
      <c r="J543" t="s">
        <v>107</v>
      </c>
      <c r="K543" t="s">
        <v>108</v>
      </c>
      <c r="L543" s="10">
        <f t="shared" si="33"/>
        <v>42165.208333333328</v>
      </c>
      <c r="M543" s="10">
        <f t="shared" si="34"/>
        <v>42191.208333333328</v>
      </c>
      <c r="N543" t="b">
        <v>0</v>
      </c>
      <c r="O543" t="b">
        <v>0</v>
      </c>
      <c r="P543" t="s">
        <v>292</v>
      </c>
      <c r="Q543" t="str" cm="1">
        <f t="array" ref="Q543:R543">_xlfn.TEXTSPLIT(P543,"/", 1)</f>
        <v>games</v>
      </c>
      <c r="R543" t="str">
        <v>mobile games</v>
      </c>
      <c r="S543">
        <v>1433912400</v>
      </c>
      <c r="T543">
        <v>1436158800</v>
      </c>
    </row>
    <row r="544" spans="1:20" ht="31.5" x14ac:dyDescent="0.25">
      <c r="A544">
        <v>542</v>
      </c>
      <c r="B544" s="5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8">
        <f t="shared" si="35"/>
        <v>39.387755102040813</v>
      </c>
      <c r="J544" t="s">
        <v>40</v>
      </c>
      <c r="K544" t="s">
        <v>41</v>
      </c>
      <c r="L544" s="10">
        <f t="shared" si="33"/>
        <v>42391.25</v>
      </c>
      <c r="M544" s="10">
        <f t="shared" si="34"/>
        <v>42421.25</v>
      </c>
      <c r="N544" t="b">
        <v>0</v>
      </c>
      <c r="O544" t="b">
        <v>0</v>
      </c>
      <c r="P544" t="s">
        <v>60</v>
      </c>
      <c r="Q544" t="str" cm="1">
        <f t="array" ref="Q544:R544">_xlfn.TEXTSPLIT(P544,"/", 1)</f>
        <v>music</v>
      </c>
      <c r="R544" t="str">
        <v>indie rock</v>
      </c>
      <c r="S544">
        <v>1453442400</v>
      </c>
      <c r="T544">
        <v>1456034400</v>
      </c>
    </row>
    <row r="545" spans="1:20" ht="31.5" x14ac:dyDescent="0.25">
      <c r="A545">
        <v>543</v>
      </c>
      <c r="B545" s="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8">
        <f t="shared" si="35"/>
        <v>77.022222222222226</v>
      </c>
      <c r="J545" t="s">
        <v>21</v>
      </c>
      <c r="K545" t="s">
        <v>22</v>
      </c>
      <c r="L545" s="10">
        <f t="shared" si="33"/>
        <v>41528.208333333336</v>
      </c>
      <c r="M545" s="10">
        <f t="shared" si="34"/>
        <v>41543.208333333336</v>
      </c>
      <c r="N545" t="b">
        <v>0</v>
      </c>
      <c r="O545" t="b">
        <v>0</v>
      </c>
      <c r="P545" t="s">
        <v>89</v>
      </c>
      <c r="Q545" t="str" cm="1">
        <f t="array" ref="Q545:R545">_xlfn.TEXTSPLIT(P545,"/", 1)</f>
        <v>games</v>
      </c>
      <c r="R545" t="str">
        <v>video games</v>
      </c>
      <c r="S545">
        <v>1378875600</v>
      </c>
      <c r="T545">
        <v>1380171600</v>
      </c>
    </row>
    <row r="546" spans="1:20" ht="31.5" x14ac:dyDescent="0.25">
      <c r="A546">
        <v>544</v>
      </c>
      <c r="B546" s="5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8">
        <f t="shared" si="35"/>
        <v>92.166666666666671</v>
      </c>
      <c r="J546" t="s">
        <v>21</v>
      </c>
      <c r="K546" t="s">
        <v>22</v>
      </c>
      <c r="L546" s="10">
        <f t="shared" si="33"/>
        <v>42377.25</v>
      </c>
      <c r="M546" s="10">
        <f t="shared" si="34"/>
        <v>42390.25</v>
      </c>
      <c r="N546" t="b">
        <v>0</v>
      </c>
      <c r="O546" t="b">
        <v>0</v>
      </c>
      <c r="P546" t="s">
        <v>23</v>
      </c>
      <c r="Q546" t="str" cm="1">
        <f t="array" ref="Q546:R546">_xlfn.TEXTSPLIT(P546,"/", 1)</f>
        <v>music</v>
      </c>
      <c r="R546" t="str">
        <v>rock</v>
      </c>
      <c r="S546">
        <v>1452232800</v>
      </c>
      <c r="T546">
        <v>1453356000</v>
      </c>
    </row>
    <row r="547" spans="1:20" ht="31.5" x14ac:dyDescent="0.25">
      <c r="A547">
        <v>545</v>
      </c>
      <c r="B547" s="5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8">
        <f t="shared" si="35"/>
        <v>61.007063197026021</v>
      </c>
      <c r="J547" t="s">
        <v>21</v>
      </c>
      <c r="K547" t="s">
        <v>22</v>
      </c>
      <c r="L547" s="10">
        <f t="shared" si="33"/>
        <v>43824.25</v>
      </c>
      <c r="M547" s="10">
        <f t="shared" si="34"/>
        <v>43844.25</v>
      </c>
      <c r="N547" t="b">
        <v>0</v>
      </c>
      <c r="O547" t="b">
        <v>0</v>
      </c>
      <c r="P547" t="s">
        <v>33</v>
      </c>
      <c r="Q547" t="str" cm="1">
        <f t="array" ref="Q547:R547">_xlfn.TEXTSPLIT(P547,"/", 1)</f>
        <v>theater</v>
      </c>
      <c r="R547" t="str">
        <v>plays</v>
      </c>
      <c r="S547">
        <v>1577253600</v>
      </c>
      <c r="T547">
        <v>1578981600</v>
      </c>
    </row>
    <row r="548" spans="1:20" ht="31.5" x14ac:dyDescent="0.25">
      <c r="A548">
        <v>546</v>
      </c>
      <c r="B548" s="5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8">
        <f t="shared" si="35"/>
        <v>78.068181818181813</v>
      </c>
      <c r="J548" t="s">
        <v>21</v>
      </c>
      <c r="K548" t="s">
        <v>22</v>
      </c>
      <c r="L548" s="10">
        <f t="shared" si="33"/>
        <v>43360.208333333328</v>
      </c>
      <c r="M548" s="10">
        <f t="shared" si="34"/>
        <v>43363.208333333328</v>
      </c>
      <c r="N548" t="b">
        <v>0</v>
      </c>
      <c r="O548" t="b">
        <v>1</v>
      </c>
      <c r="P548" t="s">
        <v>33</v>
      </c>
      <c r="Q548" t="str" cm="1">
        <f t="array" ref="Q548:R548">_xlfn.TEXTSPLIT(P548,"/", 1)</f>
        <v>theater</v>
      </c>
      <c r="R548" t="str">
        <v>plays</v>
      </c>
      <c r="S548">
        <v>1537160400</v>
      </c>
      <c r="T548">
        <v>1537419600</v>
      </c>
    </row>
    <row r="549" spans="1:20" ht="31.5" x14ac:dyDescent="0.25">
      <c r="A549">
        <v>547</v>
      </c>
      <c r="B549" s="5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8">
        <f t="shared" si="35"/>
        <v>80.75</v>
      </c>
      <c r="J549" t="s">
        <v>21</v>
      </c>
      <c r="K549" t="s">
        <v>22</v>
      </c>
      <c r="L549" s="10">
        <f t="shared" si="33"/>
        <v>42029.25</v>
      </c>
      <c r="M549" s="10">
        <f t="shared" si="34"/>
        <v>42041.25</v>
      </c>
      <c r="N549" t="b">
        <v>0</v>
      </c>
      <c r="O549" t="b">
        <v>0</v>
      </c>
      <c r="P549" t="s">
        <v>53</v>
      </c>
      <c r="Q549" t="str" cm="1">
        <f t="array" ref="Q549:R549">_xlfn.TEXTSPLIT(P549,"/", 1)</f>
        <v>film &amp; video</v>
      </c>
      <c r="R549" t="str">
        <v>drama</v>
      </c>
      <c r="S549">
        <v>1422165600</v>
      </c>
      <c r="T549">
        <v>1423202400</v>
      </c>
    </row>
    <row r="550" spans="1:20" ht="31.5" x14ac:dyDescent="0.25">
      <c r="A550">
        <v>548</v>
      </c>
      <c r="B550" s="5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8">
        <f t="shared" si="35"/>
        <v>59.991289782244557</v>
      </c>
      <c r="J550" t="s">
        <v>21</v>
      </c>
      <c r="K550" t="s">
        <v>22</v>
      </c>
      <c r="L550" s="10">
        <f t="shared" si="33"/>
        <v>42461.208333333328</v>
      </c>
      <c r="M550" s="10">
        <f t="shared" si="34"/>
        <v>42474.208333333328</v>
      </c>
      <c r="N550" t="b">
        <v>0</v>
      </c>
      <c r="O550" t="b">
        <v>0</v>
      </c>
      <c r="P550" t="s">
        <v>33</v>
      </c>
      <c r="Q550" t="str" cm="1">
        <f t="array" ref="Q550:R550">_xlfn.TEXTSPLIT(P550,"/", 1)</f>
        <v>theater</v>
      </c>
      <c r="R550" t="str">
        <v>plays</v>
      </c>
      <c r="S550">
        <v>1459486800</v>
      </c>
      <c r="T550">
        <v>1460610000</v>
      </c>
    </row>
    <row r="551" spans="1:20" ht="47.25" x14ac:dyDescent="0.25">
      <c r="A551">
        <v>549</v>
      </c>
      <c r="B551" s="5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8">
        <f t="shared" si="35"/>
        <v>110.03018372703411</v>
      </c>
      <c r="J551" t="s">
        <v>21</v>
      </c>
      <c r="K551" t="s">
        <v>22</v>
      </c>
      <c r="L551" s="10">
        <f t="shared" si="33"/>
        <v>41422.208333333336</v>
      </c>
      <c r="M551" s="10">
        <f t="shared" si="34"/>
        <v>41431.208333333336</v>
      </c>
      <c r="N551" t="b">
        <v>0</v>
      </c>
      <c r="O551" t="b">
        <v>0</v>
      </c>
      <c r="P551" t="s">
        <v>65</v>
      </c>
      <c r="Q551" t="str" cm="1">
        <f t="array" ref="Q551:R551">_xlfn.TEXTSPLIT(P551,"/", 1)</f>
        <v>technology</v>
      </c>
      <c r="R551" t="str">
        <v>wearables</v>
      </c>
      <c r="S551">
        <v>1369717200</v>
      </c>
      <c r="T551">
        <v>1370494800</v>
      </c>
    </row>
    <row r="552" spans="1:20" ht="47.25" x14ac:dyDescent="0.25">
      <c r="A552">
        <v>550</v>
      </c>
      <c r="B552" s="5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8">
        <f t="shared" si="35"/>
        <v>4</v>
      </c>
      <c r="J552" t="s">
        <v>98</v>
      </c>
      <c r="K552" t="s">
        <v>99</v>
      </c>
      <c r="L552" s="10">
        <f t="shared" si="33"/>
        <v>40968.25</v>
      </c>
      <c r="M552" s="10">
        <f t="shared" si="34"/>
        <v>40989.208333333336</v>
      </c>
      <c r="N552" t="b">
        <v>0</v>
      </c>
      <c r="O552" t="b">
        <v>0</v>
      </c>
      <c r="P552" t="s">
        <v>60</v>
      </c>
      <c r="Q552" t="str" cm="1">
        <f t="array" ref="Q552:R552">_xlfn.TEXTSPLIT(P552,"/", 1)</f>
        <v>music</v>
      </c>
      <c r="R552" t="str">
        <v>indie rock</v>
      </c>
      <c r="S552">
        <v>1330495200</v>
      </c>
      <c r="T552">
        <v>1332306000</v>
      </c>
    </row>
    <row r="553" spans="1:20" ht="31.5" x14ac:dyDescent="0.25">
      <c r="A553">
        <v>551</v>
      </c>
      <c r="B553" s="5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8">
        <f t="shared" si="35"/>
        <v>37.99856063332134</v>
      </c>
      <c r="J553" t="s">
        <v>26</v>
      </c>
      <c r="K553" t="s">
        <v>27</v>
      </c>
      <c r="L553" s="10">
        <f t="shared" si="33"/>
        <v>41993.25</v>
      </c>
      <c r="M553" s="10">
        <f t="shared" si="34"/>
        <v>42033.25</v>
      </c>
      <c r="N553" t="b">
        <v>0</v>
      </c>
      <c r="O553" t="b">
        <v>1</v>
      </c>
      <c r="P553" t="s">
        <v>28</v>
      </c>
      <c r="Q553" t="str" cm="1">
        <f t="array" ref="Q553:R553">_xlfn.TEXTSPLIT(P553,"/", 1)</f>
        <v>technology</v>
      </c>
      <c r="R553" t="str">
        <v>web</v>
      </c>
      <c r="S553">
        <v>1419055200</v>
      </c>
      <c r="T553">
        <v>1422511200</v>
      </c>
    </row>
    <row r="554" spans="1:20" ht="31.5" x14ac:dyDescent="0.25">
      <c r="A554">
        <v>552</v>
      </c>
      <c r="B554" s="5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8">
        <f t="shared" si="35"/>
        <v>96.369565217391298</v>
      </c>
      <c r="J554" t="s">
        <v>21</v>
      </c>
      <c r="K554" t="s">
        <v>22</v>
      </c>
      <c r="L554" s="10">
        <f t="shared" si="33"/>
        <v>42700.25</v>
      </c>
      <c r="M554" s="10">
        <f t="shared" si="34"/>
        <v>42702.25</v>
      </c>
      <c r="N554" t="b">
        <v>0</v>
      </c>
      <c r="O554" t="b">
        <v>0</v>
      </c>
      <c r="P554" t="s">
        <v>33</v>
      </c>
      <c r="Q554" t="str" cm="1">
        <f t="array" ref="Q554:R554">_xlfn.TEXTSPLIT(P554,"/", 1)</f>
        <v>theater</v>
      </c>
      <c r="R554" t="str">
        <v>plays</v>
      </c>
      <c r="S554">
        <v>1480140000</v>
      </c>
      <c r="T554">
        <v>1480312800</v>
      </c>
    </row>
    <row r="555" spans="1:20" ht="47.25" x14ac:dyDescent="0.25">
      <c r="A555">
        <v>553</v>
      </c>
      <c r="B555" s="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8">
        <f t="shared" si="35"/>
        <v>72.978599221789878</v>
      </c>
      <c r="J555" t="s">
        <v>21</v>
      </c>
      <c r="K555" t="s">
        <v>22</v>
      </c>
      <c r="L555" s="10">
        <f t="shared" si="33"/>
        <v>40545.25</v>
      </c>
      <c r="M555" s="10">
        <f t="shared" si="34"/>
        <v>40546.25</v>
      </c>
      <c r="N555" t="b">
        <v>0</v>
      </c>
      <c r="O555" t="b">
        <v>0</v>
      </c>
      <c r="P555" t="s">
        <v>23</v>
      </c>
      <c r="Q555" t="str" cm="1">
        <f t="array" ref="Q555:R555">_xlfn.TEXTSPLIT(P555,"/", 1)</f>
        <v>music</v>
      </c>
      <c r="R555" t="str">
        <v>rock</v>
      </c>
      <c r="S555">
        <v>1293948000</v>
      </c>
      <c r="T555">
        <v>1294034400</v>
      </c>
    </row>
    <row r="556" spans="1:20" ht="31.5" x14ac:dyDescent="0.25">
      <c r="A556">
        <v>554</v>
      </c>
      <c r="B556" s="5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8">
        <f t="shared" si="35"/>
        <v>26.007220216606498</v>
      </c>
      <c r="J556" t="s">
        <v>15</v>
      </c>
      <c r="K556" t="s">
        <v>16</v>
      </c>
      <c r="L556" s="10">
        <f t="shared" si="33"/>
        <v>42723.25</v>
      </c>
      <c r="M556" s="10">
        <f t="shared" si="34"/>
        <v>42729.25</v>
      </c>
      <c r="N556" t="b">
        <v>0</v>
      </c>
      <c r="O556" t="b">
        <v>0</v>
      </c>
      <c r="P556" t="s">
        <v>60</v>
      </c>
      <c r="Q556" t="str" cm="1">
        <f t="array" ref="Q556:R556">_xlfn.TEXTSPLIT(P556,"/", 1)</f>
        <v>music</v>
      </c>
      <c r="R556" t="str">
        <v>indie rock</v>
      </c>
      <c r="S556">
        <v>1482127200</v>
      </c>
      <c r="T556">
        <v>1482645600</v>
      </c>
    </row>
    <row r="557" spans="1:20" ht="31.5" x14ac:dyDescent="0.25">
      <c r="A557">
        <v>555</v>
      </c>
      <c r="B557" s="5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8">
        <f t="shared" si="35"/>
        <v>104.36296296296297</v>
      </c>
      <c r="J557" t="s">
        <v>36</v>
      </c>
      <c r="K557" t="s">
        <v>37</v>
      </c>
      <c r="L557" s="10">
        <f t="shared" si="33"/>
        <v>41731.208333333336</v>
      </c>
      <c r="M557" s="10">
        <f t="shared" si="34"/>
        <v>41762.208333333336</v>
      </c>
      <c r="N557" t="b">
        <v>0</v>
      </c>
      <c r="O557" t="b">
        <v>0</v>
      </c>
      <c r="P557" t="s">
        <v>23</v>
      </c>
      <c r="Q557" t="str" cm="1">
        <f t="array" ref="Q557:R557">_xlfn.TEXTSPLIT(P557,"/", 1)</f>
        <v>music</v>
      </c>
      <c r="R557" t="str">
        <v>rock</v>
      </c>
      <c r="S557">
        <v>1396414800</v>
      </c>
      <c r="T557">
        <v>1399093200</v>
      </c>
    </row>
    <row r="558" spans="1:20" ht="31.5" x14ac:dyDescent="0.25">
      <c r="A558">
        <v>556</v>
      </c>
      <c r="B558" s="5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8">
        <f t="shared" si="35"/>
        <v>102.18852459016394</v>
      </c>
      <c r="J558" t="s">
        <v>21</v>
      </c>
      <c r="K558" t="s">
        <v>22</v>
      </c>
      <c r="L558" s="10">
        <f t="shared" si="33"/>
        <v>40792.208333333336</v>
      </c>
      <c r="M558" s="10">
        <f t="shared" si="34"/>
        <v>40799.208333333336</v>
      </c>
      <c r="N558" t="b">
        <v>0</v>
      </c>
      <c r="O558" t="b">
        <v>1</v>
      </c>
      <c r="P558" t="s">
        <v>206</v>
      </c>
      <c r="Q558" t="str" cm="1">
        <f t="array" ref="Q558:R558">_xlfn.TEXTSPLIT(P558,"/", 1)</f>
        <v>publishing</v>
      </c>
      <c r="R558" t="str">
        <v>translations</v>
      </c>
      <c r="S558">
        <v>1315285200</v>
      </c>
      <c r="T558">
        <v>1315890000</v>
      </c>
    </row>
    <row r="559" spans="1:20" ht="31.5" x14ac:dyDescent="0.25">
      <c r="A559">
        <v>557</v>
      </c>
      <c r="B559" s="5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8">
        <f t="shared" si="35"/>
        <v>54.117647058823529</v>
      </c>
      <c r="J559" t="s">
        <v>21</v>
      </c>
      <c r="K559" t="s">
        <v>22</v>
      </c>
      <c r="L559" s="10">
        <f t="shared" si="33"/>
        <v>42279.208333333328</v>
      </c>
      <c r="M559" s="10">
        <f t="shared" si="34"/>
        <v>42282.208333333328</v>
      </c>
      <c r="N559" t="b">
        <v>0</v>
      </c>
      <c r="O559" t="b">
        <v>1</v>
      </c>
      <c r="P559" t="s">
        <v>474</v>
      </c>
      <c r="Q559" t="str" cm="1">
        <f t="array" ref="Q559:R559">_xlfn.TEXTSPLIT(P559,"/", 1)</f>
        <v>film &amp; video</v>
      </c>
      <c r="R559" t="str">
        <v>science fiction</v>
      </c>
      <c r="S559">
        <v>1443762000</v>
      </c>
      <c r="T559">
        <v>1444021200</v>
      </c>
    </row>
    <row r="560" spans="1:20" ht="31.5" x14ac:dyDescent="0.25">
      <c r="A560">
        <v>558</v>
      </c>
      <c r="B560" s="5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8">
        <f t="shared" si="35"/>
        <v>63.222222222222221</v>
      </c>
      <c r="J560" t="s">
        <v>21</v>
      </c>
      <c r="K560" t="s">
        <v>22</v>
      </c>
      <c r="L560" s="10">
        <f t="shared" si="33"/>
        <v>42424.25</v>
      </c>
      <c r="M560" s="10">
        <f t="shared" si="34"/>
        <v>42467.208333333328</v>
      </c>
      <c r="N560" t="b">
        <v>0</v>
      </c>
      <c r="O560" t="b">
        <v>0</v>
      </c>
      <c r="P560" t="s">
        <v>33</v>
      </c>
      <c r="Q560" t="str" cm="1">
        <f t="array" ref="Q560:R560">_xlfn.TEXTSPLIT(P560,"/", 1)</f>
        <v>theater</v>
      </c>
      <c r="R560" t="str">
        <v>plays</v>
      </c>
      <c r="S560">
        <v>1456293600</v>
      </c>
      <c r="T560">
        <v>1460005200</v>
      </c>
    </row>
    <row r="561" spans="1:20" ht="31.5" x14ac:dyDescent="0.25">
      <c r="A561">
        <v>559</v>
      </c>
      <c r="B561" s="5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8">
        <f t="shared" si="35"/>
        <v>104.03228962818004</v>
      </c>
      <c r="J561" t="s">
        <v>21</v>
      </c>
      <c r="K561" t="s">
        <v>22</v>
      </c>
      <c r="L561" s="10">
        <f t="shared" si="33"/>
        <v>42584.208333333328</v>
      </c>
      <c r="M561" s="10">
        <f t="shared" si="34"/>
        <v>42591.208333333328</v>
      </c>
      <c r="N561" t="b">
        <v>0</v>
      </c>
      <c r="O561" t="b">
        <v>0</v>
      </c>
      <c r="P561" t="s">
        <v>33</v>
      </c>
      <c r="Q561" t="str" cm="1">
        <f t="array" ref="Q561:R561">_xlfn.TEXTSPLIT(P561,"/", 1)</f>
        <v>theater</v>
      </c>
      <c r="R561" t="str">
        <v>plays</v>
      </c>
      <c r="S561">
        <v>1470114000</v>
      </c>
      <c r="T561">
        <v>1470718800</v>
      </c>
    </row>
    <row r="562" spans="1:20" ht="31.5" x14ac:dyDescent="0.25">
      <c r="A562">
        <v>560</v>
      </c>
      <c r="B562" s="5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8">
        <f t="shared" si="35"/>
        <v>49.994334277620396</v>
      </c>
      <c r="J562" t="s">
        <v>21</v>
      </c>
      <c r="K562" t="s">
        <v>22</v>
      </c>
      <c r="L562" s="10">
        <f t="shared" si="33"/>
        <v>40865.25</v>
      </c>
      <c r="M562" s="10">
        <f t="shared" si="34"/>
        <v>40905.25</v>
      </c>
      <c r="N562" t="b">
        <v>0</v>
      </c>
      <c r="O562" t="b">
        <v>0</v>
      </c>
      <c r="P562" t="s">
        <v>71</v>
      </c>
      <c r="Q562" t="str" cm="1">
        <f t="array" ref="Q562:R562">_xlfn.TEXTSPLIT(P562,"/", 1)</f>
        <v>film &amp; video</v>
      </c>
      <c r="R562" t="str">
        <v>animation</v>
      </c>
      <c r="S562">
        <v>1321596000</v>
      </c>
      <c r="T562">
        <v>1325052000</v>
      </c>
    </row>
    <row r="563" spans="1:20" ht="31.5" x14ac:dyDescent="0.25">
      <c r="A563">
        <v>561</v>
      </c>
      <c r="B563" s="5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8">
        <f t="shared" si="35"/>
        <v>56.015151515151516</v>
      </c>
      <c r="J563" t="s">
        <v>98</v>
      </c>
      <c r="K563" t="s">
        <v>99</v>
      </c>
      <c r="L563" s="10">
        <f t="shared" si="33"/>
        <v>40833.208333333336</v>
      </c>
      <c r="M563" s="10">
        <f t="shared" si="34"/>
        <v>40835.208333333336</v>
      </c>
      <c r="N563" t="b">
        <v>0</v>
      </c>
      <c r="O563" t="b">
        <v>0</v>
      </c>
      <c r="P563" t="s">
        <v>33</v>
      </c>
      <c r="Q563" t="str" cm="1">
        <f t="array" ref="Q563:R563">_xlfn.TEXTSPLIT(P563,"/", 1)</f>
        <v>theater</v>
      </c>
      <c r="R563" t="str">
        <v>plays</v>
      </c>
      <c r="S563">
        <v>1318827600</v>
      </c>
      <c r="T563">
        <v>1319000400</v>
      </c>
    </row>
    <row r="564" spans="1:20" ht="31.5" x14ac:dyDescent="0.25">
      <c r="A564">
        <v>562</v>
      </c>
      <c r="B564" s="5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8">
        <f t="shared" si="35"/>
        <v>48.807692307692307</v>
      </c>
      <c r="J564" t="s">
        <v>98</v>
      </c>
      <c r="K564" t="s">
        <v>99</v>
      </c>
      <c r="L564" s="10">
        <f t="shared" si="33"/>
        <v>43536.208333333328</v>
      </c>
      <c r="M564" s="10">
        <f t="shared" si="34"/>
        <v>43538.208333333328</v>
      </c>
      <c r="N564" t="b">
        <v>0</v>
      </c>
      <c r="O564" t="b">
        <v>0</v>
      </c>
      <c r="P564" t="s">
        <v>23</v>
      </c>
      <c r="Q564" t="str" cm="1">
        <f t="array" ref="Q564:R564">_xlfn.TEXTSPLIT(P564,"/", 1)</f>
        <v>music</v>
      </c>
      <c r="R564" t="str">
        <v>rock</v>
      </c>
      <c r="S564">
        <v>1552366800</v>
      </c>
      <c r="T564">
        <v>1552539600</v>
      </c>
    </row>
    <row r="565" spans="1:20" ht="31.5" x14ac:dyDescent="0.25">
      <c r="A565">
        <v>563</v>
      </c>
      <c r="B565" s="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8">
        <f t="shared" si="35"/>
        <v>60.082352941176474</v>
      </c>
      <c r="J565" t="s">
        <v>26</v>
      </c>
      <c r="K565" t="s">
        <v>27</v>
      </c>
      <c r="L565" s="10">
        <f t="shared" si="33"/>
        <v>43417.25</v>
      </c>
      <c r="M565" s="10">
        <f t="shared" si="34"/>
        <v>43437.25</v>
      </c>
      <c r="N565" t="b">
        <v>0</v>
      </c>
      <c r="O565" t="b">
        <v>0</v>
      </c>
      <c r="P565" t="s">
        <v>42</v>
      </c>
      <c r="Q565" t="str" cm="1">
        <f t="array" ref="Q565:R565">_xlfn.TEXTSPLIT(P565,"/", 1)</f>
        <v>film &amp; video</v>
      </c>
      <c r="R565" t="str">
        <v>documentary</v>
      </c>
      <c r="S565">
        <v>1542088800</v>
      </c>
      <c r="T565">
        <v>1543816800</v>
      </c>
    </row>
    <row r="566" spans="1:20" ht="31.5" x14ac:dyDescent="0.25">
      <c r="A566">
        <v>564</v>
      </c>
      <c r="B566" s="5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8">
        <f t="shared" si="35"/>
        <v>78.990502793296088</v>
      </c>
      <c r="J566" t="s">
        <v>21</v>
      </c>
      <c r="K566" t="s">
        <v>22</v>
      </c>
      <c r="L566" s="10">
        <f t="shared" si="33"/>
        <v>42078.208333333328</v>
      </c>
      <c r="M566" s="10">
        <f t="shared" si="34"/>
        <v>42086.208333333328</v>
      </c>
      <c r="N566" t="b">
        <v>0</v>
      </c>
      <c r="O566" t="b">
        <v>0</v>
      </c>
      <c r="P566" t="s">
        <v>33</v>
      </c>
      <c r="Q566" t="str" cm="1">
        <f t="array" ref="Q566:R566">_xlfn.TEXTSPLIT(P566,"/", 1)</f>
        <v>theater</v>
      </c>
      <c r="R566" t="str">
        <v>plays</v>
      </c>
      <c r="S566">
        <v>1426395600</v>
      </c>
      <c r="T566">
        <v>1427086800</v>
      </c>
    </row>
    <row r="567" spans="1:20" ht="31.5" x14ac:dyDescent="0.25">
      <c r="A567">
        <v>565</v>
      </c>
      <c r="B567" s="5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8">
        <f t="shared" si="35"/>
        <v>53.99499443826474</v>
      </c>
      <c r="J567" t="s">
        <v>21</v>
      </c>
      <c r="K567" t="s">
        <v>22</v>
      </c>
      <c r="L567" s="10">
        <f t="shared" si="33"/>
        <v>40862.25</v>
      </c>
      <c r="M567" s="10">
        <f t="shared" si="34"/>
        <v>40882.25</v>
      </c>
      <c r="N567" t="b">
        <v>0</v>
      </c>
      <c r="O567" t="b">
        <v>0</v>
      </c>
      <c r="P567" t="s">
        <v>33</v>
      </c>
      <c r="Q567" t="str" cm="1">
        <f t="array" ref="Q567:R567">_xlfn.TEXTSPLIT(P567,"/", 1)</f>
        <v>theater</v>
      </c>
      <c r="R567" t="str">
        <v>plays</v>
      </c>
      <c r="S567">
        <v>1321336800</v>
      </c>
      <c r="T567">
        <v>1323064800</v>
      </c>
    </row>
    <row r="568" spans="1:20" ht="31.5" x14ac:dyDescent="0.25">
      <c r="A568">
        <v>566</v>
      </c>
      <c r="B568" s="5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8">
        <f t="shared" si="35"/>
        <v>111.45945945945945</v>
      </c>
      <c r="J568" t="s">
        <v>21</v>
      </c>
      <c r="K568" t="s">
        <v>22</v>
      </c>
      <c r="L568" s="10">
        <f t="shared" si="33"/>
        <v>42424.25</v>
      </c>
      <c r="M568" s="10">
        <f t="shared" si="34"/>
        <v>42447.208333333328</v>
      </c>
      <c r="N568" t="b">
        <v>0</v>
      </c>
      <c r="O568" t="b">
        <v>1</v>
      </c>
      <c r="P568" t="s">
        <v>50</v>
      </c>
      <c r="Q568" t="str" cm="1">
        <f t="array" ref="Q568:R568">_xlfn.TEXTSPLIT(P568,"/", 1)</f>
        <v>music</v>
      </c>
      <c r="R568" t="str">
        <v>electric music</v>
      </c>
      <c r="S568">
        <v>1456293600</v>
      </c>
      <c r="T568">
        <v>1458277200</v>
      </c>
    </row>
    <row r="569" spans="1:20" ht="31.5" x14ac:dyDescent="0.25">
      <c r="A569">
        <v>567</v>
      </c>
      <c r="B569" s="5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8">
        <f t="shared" si="35"/>
        <v>60.922131147540981</v>
      </c>
      <c r="J569" t="s">
        <v>21</v>
      </c>
      <c r="K569" t="s">
        <v>22</v>
      </c>
      <c r="L569" s="10">
        <f t="shared" si="33"/>
        <v>41830.208333333336</v>
      </c>
      <c r="M569" s="10">
        <f t="shared" si="34"/>
        <v>41832.208333333336</v>
      </c>
      <c r="N569" t="b">
        <v>0</v>
      </c>
      <c r="O569" t="b">
        <v>0</v>
      </c>
      <c r="P569" t="s">
        <v>23</v>
      </c>
      <c r="Q569" t="str" cm="1">
        <f t="array" ref="Q569:R569">_xlfn.TEXTSPLIT(P569,"/", 1)</f>
        <v>music</v>
      </c>
      <c r="R569" t="str">
        <v>rock</v>
      </c>
      <c r="S569">
        <v>1404968400</v>
      </c>
      <c r="T569">
        <v>1405141200</v>
      </c>
    </row>
    <row r="570" spans="1:20" ht="31.5" x14ac:dyDescent="0.25">
      <c r="A570">
        <v>568</v>
      </c>
      <c r="B570" s="5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8">
        <f t="shared" si="35"/>
        <v>26.0015444015444</v>
      </c>
      <c r="J570" t="s">
        <v>21</v>
      </c>
      <c r="K570" t="s">
        <v>22</v>
      </c>
      <c r="L570" s="10">
        <f t="shared" si="33"/>
        <v>40374.208333333336</v>
      </c>
      <c r="M570" s="10">
        <f t="shared" si="34"/>
        <v>40419.208333333336</v>
      </c>
      <c r="N570" t="b">
        <v>0</v>
      </c>
      <c r="O570" t="b">
        <v>0</v>
      </c>
      <c r="P570" t="s">
        <v>33</v>
      </c>
      <c r="Q570" t="str" cm="1">
        <f t="array" ref="Q570:R570">_xlfn.TEXTSPLIT(P570,"/", 1)</f>
        <v>theater</v>
      </c>
      <c r="R570" t="str">
        <v>plays</v>
      </c>
      <c r="S570">
        <v>1279170000</v>
      </c>
      <c r="T570">
        <v>1283058000</v>
      </c>
    </row>
    <row r="571" spans="1:20" ht="31.5" x14ac:dyDescent="0.25">
      <c r="A571">
        <v>569</v>
      </c>
      <c r="B571" s="5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8">
        <f t="shared" si="35"/>
        <v>80.993208828522924</v>
      </c>
      <c r="J571" t="s">
        <v>107</v>
      </c>
      <c r="K571" t="s">
        <v>108</v>
      </c>
      <c r="L571" s="10">
        <f t="shared" si="33"/>
        <v>40554.25</v>
      </c>
      <c r="M571" s="10">
        <f t="shared" si="34"/>
        <v>40566.25</v>
      </c>
      <c r="N571" t="b">
        <v>0</v>
      </c>
      <c r="O571" t="b">
        <v>0</v>
      </c>
      <c r="P571" t="s">
        <v>71</v>
      </c>
      <c r="Q571" t="str" cm="1">
        <f t="array" ref="Q571:R571">_xlfn.TEXTSPLIT(P571,"/", 1)</f>
        <v>film &amp; video</v>
      </c>
      <c r="R571" t="str">
        <v>animation</v>
      </c>
      <c r="S571">
        <v>1294725600</v>
      </c>
      <c r="T571">
        <v>1295762400</v>
      </c>
    </row>
    <row r="572" spans="1:20" ht="31.5" x14ac:dyDescent="0.25">
      <c r="A572">
        <v>570</v>
      </c>
      <c r="B572" s="5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8">
        <f t="shared" si="35"/>
        <v>34.995963302752294</v>
      </c>
      <c r="J572" t="s">
        <v>21</v>
      </c>
      <c r="K572" t="s">
        <v>22</v>
      </c>
      <c r="L572" s="10">
        <f t="shared" si="33"/>
        <v>41993.25</v>
      </c>
      <c r="M572" s="10">
        <f t="shared" si="34"/>
        <v>41999.25</v>
      </c>
      <c r="N572" t="b">
        <v>0</v>
      </c>
      <c r="O572" t="b">
        <v>1</v>
      </c>
      <c r="P572" t="s">
        <v>23</v>
      </c>
      <c r="Q572" t="str" cm="1">
        <f t="array" ref="Q572:R572">_xlfn.TEXTSPLIT(P572,"/", 1)</f>
        <v>music</v>
      </c>
      <c r="R572" t="str">
        <v>rock</v>
      </c>
      <c r="S572">
        <v>1419055200</v>
      </c>
      <c r="T572">
        <v>1419573600</v>
      </c>
    </row>
    <row r="573" spans="1:20" ht="31.5" x14ac:dyDescent="0.25">
      <c r="A573">
        <v>571</v>
      </c>
      <c r="B573" s="5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8">
        <f t="shared" si="35"/>
        <v>94.142857142857139</v>
      </c>
      <c r="J573" t="s">
        <v>107</v>
      </c>
      <c r="K573" t="s">
        <v>108</v>
      </c>
      <c r="L573" s="10">
        <f t="shared" si="33"/>
        <v>42174.208333333328</v>
      </c>
      <c r="M573" s="10">
        <f t="shared" si="34"/>
        <v>42221.208333333328</v>
      </c>
      <c r="N573" t="b">
        <v>0</v>
      </c>
      <c r="O573" t="b">
        <v>0</v>
      </c>
      <c r="P573" t="s">
        <v>100</v>
      </c>
      <c r="Q573" t="str" cm="1">
        <f t="array" ref="Q573:R573">_xlfn.TEXTSPLIT(P573,"/", 1)</f>
        <v>film &amp; video</v>
      </c>
      <c r="R573" t="str">
        <v>shorts</v>
      </c>
      <c r="S573">
        <v>1434690000</v>
      </c>
      <c r="T573">
        <v>1438750800</v>
      </c>
    </row>
    <row r="574" spans="1:20" ht="31.5" x14ac:dyDescent="0.25">
      <c r="A574">
        <v>572</v>
      </c>
      <c r="B574" s="5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8">
        <f t="shared" si="35"/>
        <v>52.085106382978722</v>
      </c>
      <c r="J574" t="s">
        <v>21</v>
      </c>
      <c r="K574" t="s">
        <v>22</v>
      </c>
      <c r="L574" s="10">
        <f t="shared" si="33"/>
        <v>42275.208333333328</v>
      </c>
      <c r="M574" s="10">
        <f t="shared" si="34"/>
        <v>42291.208333333328</v>
      </c>
      <c r="N574" t="b">
        <v>0</v>
      </c>
      <c r="O574" t="b">
        <v>1</v>
      </c>
      <c r="P574" t="s">
        <v>23</v>
      </c>
      <c r="Q574" t="str" cm="1">
        <f t="array" ref="Q574:R574">_xlfn.TEXTSPLIT(P574,"/", 1)</f>
        <v>music</v>
      </c>
      <c r="R574" t="str">
        <v>rock</v>
      </c>
      <c r="S574">
        <v>1443416400</v>
      </c>
      <c r="T574">
        <v>1444798800</v>
      </c>
    </row>
    <row r="575" spans="1:20" ht="31.5" x14ac:dyDescent="0.25">
      <c r="A575">
        <v>573</v>
      </c>
      <c r="B575" s="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8">
        <f t="shared" si="35"/>
        <v>24.986666666666668</v>
      </c>
      <c r="J575" t="s">
        <v>21</v>
      </c>
      <c r="K575" t="s">
        <v>22</v>
      </c>
      <c r="L575" s="10">
        <f t="shared" si="33"/>
        <v>41761.208333333336</v>
      </c>
      <c r="M575" s="10">
        <f t="shared" si="34"/>
        <v>41763.208333333336</v>
      </c>
      <c r="N575" t="b">
        <v>0</v>
      </c>
      <c r="O575" t="b">
        <v>0</v>
      </c>
      <c r="P575" t="s">
        <v>1029</v>
      </c>
      <c r="Q575" t="str" cm="1">
        <f t="array" ref="Q575:R575">_xlfn.TEXTSPLIT(P575,"/", 1)</f>
        <v>journalism</v>
      </c>
      <c r="R575" t="str">
        <v>audio</v>
      </c>
      <c r="S575">
        <v>1399006800</v>
      </c>
      <c r="T575">
        <v>1399179600</v>
      </c>
    </row>
    <row r="576" spans="1:20" x14ac:dyDescent="0.25">
      <c r="A576">
        <v>574</v>
      </c>
      <c r="B576" s="5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8">
        <f t="shared" si="35"/>
        <v>69.215277777777771</v>
      </c>
      <c r="J576" t="s">
        <v>21</v>
      </c>
      <c r="K576" t="s">
        <v>22</v>
      </c>
      <c r="L576" s="10">
        <f t="shared" si="33"/>
        <v>43806.25</v>
      </c>
      <c r="M576" s="10">
        <f t="shared" si="34"/>
        <v>43816.25</v>
      </c>
      <c r="N576" t="b">
        <v>0</v>
      </c>
      <c r="O576" t="b">
        <v>1</v>
      </c>
      <c r="P576" t="s">
        <v>17</v>
      </c>
      <c r="Q576" t="str" cm="1">
        <f t="array" ref="Q576:R576">_xlfn.TEXTSPLIT(P576,"/", 1)</f>
        <v>food</v>
      </c>
      <c r="R576" t="str">
        <v>food trucks</v>
      </c>
      <c r="S576">
        <v>1575698400</v>
      </c>
      <c r="T576">
        <v>1576562400</v>
      </c>
    </row>
    <row r="577" spans="1:20" ht="31.5" x14ac:dyDescent="0.25">
      <c r="A577">
        <v>575</v>
      </c>
      <c r="B577" s="5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8">
        <f t="shared" si="35"/>
        <v>93.944444444444443</v>
      </c>
      <c r="J577" t="s">
        <v>21</v>
      </c>
      <c r="K577" t="s">
        <v>22</v>
      </c>
      <c r="L577" s="10">
        <f t="shared" si="33"/>
        <v>41779.208333333336</v>
      </c>
      <c r="M577" s="10">
        <f t="shared" si="34"/>
        <v>41782.208333333336</v>
      </c>
      <c r="N577" t="b">
        <v>0</v>
      </c>
      <c r="O577" t="b">
        <v>1</v>
      </c>
      <c r="P577" t="s">
        <v>33</v>
      </c>
      <c r="Q577" t="str" cm="1">
        <f t="array" ref="Q577:R577">_xlfn.TEXTSPLIT(P577,"/", 1)</f>
        <v>theater</v>
      </c>
      <c r="R577" t="str">
        <v>plays</v>
      </c>
      <c r="S577">
        <v>1400562000</v>
      </c>
      <c r="T577">
        <v>1400821200</v>
      </c>
    </row>
    <row r="578" spans="1:20" ht="31.5" x14ac:dyDescent="0.25">
      <c r="A578">
        <v>576</v>
      </c>
      <c r="B578" s="5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>
        <v>64</v>
      </c>
      <c r="I578" s="8">
        <f t="shared" si="35"/>
        <v>98.40625</v>
      </c>
      <c r="J578" t="s">
        <v>21</v>
      </c>
      <c r="K578" t="s">
        <v>22</v>
      </c>
      <c r="L578" s="10">
        <f t="shared" si="33"/>
        <v>43040.208333333328</v>
      </c>
      <c r="M578" s="10">
        <f t="shared" si="34"/>
        <v>43057.25</v>
      </c>
      <c r="N578" t="b">
        <v>0</v>
      </c>
      <c r="O578" t="b">
        <v>0</v>
      </c>
      <c r="P578" t="s">
        <v>33</v>
      </c>
      <c r="Q578" t="str" cm="1">
        <f t="array" ref="Q578:R578">_xlfn.TEXTSPLIT(P578,"/", 1)</f>
        <v>theater</v>
      </c>
      <c r="R578" t="str">
        <v>plays</v>
      </c>
      <c r="S578">
        <v>1509512400</v>
      </c>
      <c r="T578">
        <v>1510984800</v>
      </c>
    </row>
    <row r="579" spans="1:20" ht="31.5" x14ac:dyDescent="0.25">
      <c r="A579">
        <v>577</v>
      </c>
      <c r="B579" s="5" t="s">
        <v>1198</v>
      </c>
      <c r="C579" s="3" t="s">
        <v>1199</v>
      </c>
      <c r="D579">
        <v>8200</v>
      </c>
      <c r="E579">
        <v>1546</v>
      </c>
      <c r="F579" s="6">
        <f t="shared" ref="F579:F642" si="36">E579/D579*100</f>
        <v>18.853658536585368</v>
      </c>
      <c r="G579" t="s">
        <v>74</v>
      </c>
      <c r="H579">
        <v>37</v>
      </c>
      <c r="I579" s="8">
        <f t="shared" si="35"/>
        <v>41.783783783783782</v>
      </c>
      <c r="J579" t="s">
        <v>21</v>
      </c>
      <c r="K579" t="s">
        <v>22</v>
      </c>
      <c r="L579" s="10">
        <f t="shared" ref="L579:L642" si="37">(((S579/60)/60)/24)+DATE(1970,1,1)</f>
        <v>40613.25</v>
      </c>
      <c r="M579" s="10">
        <f t="shared" ref="M579:M642" si="38">(((T579/60)/60)/24)+DATE(1970,1,1)</f>
        <v>40639.208333333336</v>
      </c>
      <c r="N579" t="b">
        <v>0</v>
      </c>
      <c r="O579" t="b">
        <v>0</v>
      </c>
      <c r="P579" t="s">
        <v>159</v>
      </c>
      <c r="Q579" t="str" cm="1">
        <f t="array" ref="Q579:R579">_xlfn.TEXTSPLIT(P579,"/", 1)</f>
        <v>music</v>
      </c>
      <c r="R579" t="str">
        <v>jazz</v>
      </c>
      <c r="S579">
        <v>1299823200</v>
      </c>
      <c r="T579">
        <v>1302066000</v>
      </c>
    </row>
    <row r="580" spans="1:20" x14ac:dyDescent="0.25">
      <c r="A580">
        <v>578</v>
      </c>
      <c r="B580" s="5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8">
        <f t="shared" ref="I580:I643" si="39">E580/H580</f>
        <v>65.991836734693877</v>
      </c>
      <c r="J580" t="s">
        <v>21</v>
      </c>
      <c r="K580" t="s">
        <v>22</v>
      </c>
      <c r="L580" s="10">
        <f t="shared" si="37"/>
        <v>40878.25</v>
      </c>
      <c r="M580" s="10">
        <f t="shared" si="38"/>
        <v>40881.25</v>
      </c>
      <c r="N580" t="b">
        <v>0</v>
      </c>
      <c r="O580" t="b">
        <v>0</v>
      </c>
      <c r="P580" t="s">
        <v>474</v>
      </c>
      <c r="Q580" t="str" cm="1">
        <f t="array" ref="Q580:R580">_xlfn.TEXTSPLIT(P580,"/", 1)</f>
        <v>film &amp; video</v>
      </c>
      <c r="R580" t="str">
        <v>science fiction</v>
      </c>
      <c r="S580">
        <v>1322719200</v>
      </c>
      <c r="T580">
        <v>1322978400</v>
      </c>
    </row>
    <row r="581" spans="1:20" ht="31.5" x14ac:dyDescent="0.25">
      <c r="A581">
        <v>579</v>
      </c>
      <c r="B581" s="5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8">
        <f t="shared" si="39"/>
        <v>72.05747126436782</v>
      </c>
      <c r="J581" t="s">
        <v>21</v>
      </c>
      <c r="K581" t="s">
        <v>22</v>
      </c>
      <c r="L581" s="10">
        <f t="shared" si="37"/>
        <v>40762.208333333336</v>
      </c>
      <c r="M581" s="10">
        <f t="shared" si="38"/>
        <v>40774.208333333336</v>
      </c>
      <c r="N581" t="b">
        <v>0</v>
      </c>
      <c r="O581" t="b">
        <v>0</v>
      </c>
      <c r="P581" t="s">
        <v>159</v>
      </c>
      <c r="Q581" t="str" cm="1">
        <f t="array" ref="Q581:R581">_xlfn.TEXTSPLIT(P581,"/", 1)</f>
        <v>music</v>
      </c>
      <c r="R581" t="str">
        <v>jazz</v>
      </c>
      <c r="S581">
        <v>1312693200</v>
      </c>
      <c r="T581">
        <v>1313730000</v>
      </c>
    </row>
    <row r="582" spans="1:20" ht="31.5" x14ac:dyDescent="0.25">
      <c r="A582">
        <v>580</v>
      </c>
      <c r="B582" s="5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8">
        <f t="shared" si="39"/>
        <v>48.003209242618745</v>
      </c>
      <c r="J582" t="s">
        <v>21</v>
      </c>
      <c r="K582" t="s">
        <v>22</v>
      </c>
      <c r="L582" s="10">
        <f t="shared" si="37"/>
        <v>41696.25</v>
      </c>
      <c r="M582" s="10">
        <f t="shared" si="38"/>
        <v>41704.25</v>
      </c>
      <c r="N582" t="b">
        <v>0</v>
      </c>
      <c r="O582" t="b">
        <v>0</v>
      </c>
      <c r="P582" t="s">
        <v>33</v>
      </c>
      <c r="Q582" t="str" cm="1">
        <f t="array" ref="Q582:R582">_xlfn.TEXTSPLIT(P582,"/", 1)</f>
        <v>theater</v>
      </c>
      <c r="R582" t="str">
        <v>plays</v>
      </c>
      <c r="S582">
        <v>1393394400</v>
      </c>
      <c r="T582">
        <v>1394085600</v>
      </c>
    </row>
    <row r="583" spans="1:20" ht="31.5" x14ac:dyDescent="0.25">
      <c r="A583">
        <v>581</v>
      </c>
      <c r="B583" s="5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8">
        <f t="shared" si="39"/>
        <v>54.098591549295776</v>
      </c>
      <c r="J583" t="s">
        <v>21</v>
      </c>
      <c r="K583" t="s">
        <v>22</v>
      </c>
      <c r="L583" s="10">
        <f t="shared" si="37"/>
        <v>40662.208333333336</v>
      </c>
      <c r="M583" s="10">
        <f t="shared" si="38"/>
        <v>40677.208333333336</v>
      </c>
      <c r="N583" t="b">
        <v>0</v>
      </c>
      <c r="O583" t="b">
        <v>0</v>
      </c>
      <c r="P583" t="s">
        <v>28</v>
      </c>
      <c r="Q583" t="str" cm="1">
        <f t="array" ref="Q583:R583">_xlfn.TEXTSPLIT(P583,"/", 1)</f>
        <v>technology</v>
      </c>
      <c r="R583" t="str">
        <v>web</v>
      </c>
      <c r="S583">
        <v>1304053200</v>
      </c>
      <c r="T583">
        <v>1305349200</v>
      </c>
    </row>
    <row r="584" spans="1:20" ht="31.5" x14ac:dyDescent="0.25">
      <c r="A584">
        <v>582</v>
      </c>
      <c r="B584" s="5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8">
        <f t="shared" si="39"/>
        <v>107.88095238095238</v>
      </c>
      <c r="J584" t="s">
        <v>21</v>
      </c>
      <c r="K584" t="s">
        <v>22</v>
      </c>
      <c r="L584" s="10">
        <f t="shared" si="37"/>
        <v>42165.208333333328</v>
      </c>
      <c r="M584" s="10">
        <f t="shared" si="38"/>
        <v>42170.208333333328</v>
      </c>
      <c r="N584" t="b">
        <v>0</v>
      </c>
      <c r="O584" t="b">
        <v>1</v>
      </c>
      <c r="P584" t="s">
        <v>89</v>
      </c>
      <c r="Q584" t="str" cm="1">
        <f t="array" ref="Q584:R584">_xlfn.TEXTSPLIT(P584,"/", 1)</f>
        <v>games</v>
      </c>
      <c r="R584" t="str">
        <v>video games</v>
      </c>
      <c r="S584">
        <v>1433912400</v>
      </c>
      <c r="T584">
        <v>1434344400</v>
      </c>
    </row>
    <row r="585" spans="1:20" ht="31.5" x14ac:dyDescent="0.25">
      <c r="A585">
        <v>583</v>
      </c>
      <c r="B585" s="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8">
        <f t="shared" si="39"/>
        <v>67.034103410341032</v>
      </c>
      <c r="J585" t="s">
        <v>21</v>
      </c>
      <c r="K585" t="s">
        <v>22</v>
      </c>
      <c r="L585" s="10">
        <f t="shared" si="37"/>
        <v>40959.25</v>
      </c>
      <c r="M585" s="10">
        <f t="shared" si="38"/>
        <v>40976.25</v>
      </c>
      <c r="N585" t="b">
        <v>0</v>
      </c>
      <c r="O585" t="b">
        <v>0</v>
      </c>
      <c r="P585" t="s">
        <v>42</v>
      </c>
      <c r="Q585" t="str" cm="1">
        <f t="array" ref="Q585:R585">_xlfn.TEXTSPLIT(P585,"/", 1)</f>
        <v>film &amp; video</v>
      </c>
      <c r="R585" t="str">
        <v>documentary</v>
      </c>
      <c r="S585">
        <v>1329717600</v>
      </c>
      <c r="T585">
        <v>1331186400</v>
      </c>
    </row>
    <row r="586" spans="1:20" ht="31.5" x14ac:dyDescent="0.25">
      <c r="A586">
        <v>584</v>
      </c>
      <c r="B586" s="5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8">
        <f t="shared" si="39"/>
        <v>64.01425914445133</v>
      </c>
      <c r="J586" t="s">
        <v>21</v>
      </c>
      <c r="K586" t="s">
        <v>22</v>
      </c>
      <c r="L586" s="10">
        <f t="shared" si="37"/>
        <v>41024.208333333336</v>
      </c>
      <c r="M586" s="10">
        <f t="shared" si="38"/>
        <v>41038.208333333336</v>
      </c>
      <c r="N586" t="b">
        <v>0</v>
      </c>
      <c r="O586" t="b">
        <v>0</v>
      </c>
      <c r="P586" t="s">
        <v>28</v>
      </c>
      <c r="Q586" t="str" cm="1">
        <f t="array" ref="Q586:R586">_xlfn.TEXTSPLIT(P586,"/", 1)</f>
        <v>technology</v>
      </c>
      <c r="R586" t="str">
        <v>web</v>
      </c>
      <c r="S586">
        <v>1335330000</v>
      </c>
      <c r="T586">
        <v>1336539600</v>
      </c>
    </row>
    <row r="587" spans="1:20" ht="31.5" x14ac:dyDescent="0.25">
      <c r="A587">
        <v>585</v>
      </c>
      <c r="B587" s="5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8">
        <f t="shared" si="39"/>
        <v>96.066176470588232</v>
      </c>
      <c r="J587" t="s">
        <v>21</v>
      </c>
      <c r="K587" t="s">
        <v>22</v>
      </c>
      <c r="L587" s="10">
        <f t="shared" si="37"/>
        <v>40255.208333333336</v>
      </c>
      <c r="M587" s="10">
        <f t="shared" si="38"/>
        <v>40265.208333333336</v>
      </c>
      <c r="N587" t="b">
        <v>0</v>
      </c>
      <c r="O587" t="b">
        <v>0</v>
      </c>
      <c r="P587" t="s">
        <v>206</v>
      </c>
      <c r="Q587" t="str" cm="1">
        <f t="array" ref="Q587:R587">_xlfn.TEXTSPLIT(P587,"/", 1)</f>
        <v>publishing</v>
      </c>
      <c r="R587" t="str">
        <v>translations</v>
      </c>
      <c r="S587">
        <v>1268888400</v>
      </c>
      <c r="T587">
        <v>1269752400</v>
      </c>
    </row>
    <row r="588" spans="1:20" ht="31.5" x14ac:dyDescent="0.25">
      <c r="A588">
        <v>586</v>
      </c>
      <c r="B588" s="5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8">
        <f t="shared" si="39"/>
        <v>51.184615384615384</v>
      </c>
      <c r="J588" t="s">
        <v>21</v>
      </c>
      <c r="K588" t="s">
        <v>22</v>
      </c>
      <c r="L588" s="10">
        <f t="shared" si="37"/>
        <v>40499.25</v>
      </c>
      <c r="M588" s="10">
        <f t="shared" si="38"/>
        <v>40518.25</v>
      </c>
      <c r="N588" t="b">
        <v>0</v>
      </c>
      <c r="O588" t="b">
        <v>0</v>
      </c>
      <c r="P588" t="s">
        <v>23</v>
      </c>
      <c r="Q588" t="str" cm="1">
        <f t="array" ref="Q588:R588">_xlfn.TEXTSPLIT(P588,"/", 1)</f>
        <v>music</v>
      </c>
      <c r="R588" t="str">
        <v>rock</v>
      </c>
      <c r="S588">
        <v>1289973600</v>
      </c>
      <c r="T588">
        <v>1291615200</v>
      </c>
    </row>
    <row r="589" spans="1:20" ht="31.5" x14ac:dyDescent="0.25">
      <c r="A589">
        <v>587</v>
      </c>
      <c r="B589" s="5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8">
        <f t="shared" si="39"/>
        <v>43.92307692307692</v>
      </c>
      <c r="J589" t="s">
        <v>15</v>
      </c>
      <c r="K589" t="s">
        <v>16</v>
      </c>
      <c r="L589" s="10">
        <f t="shared" si="37"/>
        <v>43484.25</v>
      </c>
      <c r="M589" s="10">
        <f t="shared" si="38"/>
        <v>43536.208333333328</v>
      </c>
      <c r="N589" t="b">
        <v>0</v>
      </c>
      <c r="O589" t="b">
        <v>1</v>
      </c>
      <c r="P589" t="s">
        <v>17</v>
      </c>
      <c r="Q589" t="str" cm="1">
        <f t="array" ref="Q589:R589">_xlfn.TEXTSPLIT(P589,"/", 1)</f>
        <v>food</v>
      </c>
      <c r="R589" t="str">
        <v>food trucks</v>
      </c>
      <c r="S589">
        <v>1547877600</v>
      </c>
      <c r="T589">
        <v>1552366800</v>
      </c>
    </row>
    <row r="590" spans="1:20" ht="31.5" x14ac:dyDescent="0.25">
      <c r="A590">
        <v>588</v>
      </c>
      <c r="B590" s="5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8">
        <f t="shared" si="39"/>
        <v>91.021198830409361</v>
      </c>
      <c r="J590" t="s">
        <v>40</v>
      </c>
      <c r="K590" t="s">
        <v>41</v>
      </c>
      <c r="L590" s="10">
        <f t="shared" si="37"/>
        <v>40262.208333333336</v>
      </c>
      <c r="M590" s="10">
        <f t="shared" si="38"/>
        <v>40293.208333333336</v>
      </c>
      <c r="N590" t="b">
        <v>0</v>
      </c>
      <c r="O590" t="b">
        <v>0</v>
      </c>
      <c r="P590" t="s">
        <v>33</v>
      </c>
      <c r="Q590" t="str" cm="1">
        <f t="array" ref="Q590:R590">_xlfn.TEXTSPLIT(P590,"/", 1)</f>
        <v>theater</v>
      </c>
      <c r="R590" t="str">
        <v>plays</v>
      </c>
      <c r="S590">
        <v>1269493200</v>
      </c>
      <c r="T590">
        <v>1272171600</v>
      </c>
    </row>
    <row r="591" spans="1:20" ht="31.5" x14ac:dyDescent="0.25">
      <c r="A591">
        <v>589</v>
      </c>
      <c r="B591" s="5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8">
        <f t="shared" si="39"/>
        <v>50.127450980392155</v>
      </c>
      <c r="J591" t="s">
        <v>21</v>
      </c>
      <c r="K591" t="s">
        <v>22</v>
      </c>
      <c r="L591" s="10">
        <f t="shared" si="37"/>
        <v>42190.208333333328</v>
      </c>
      <c r="M591" s="10">
        <f t="shared" si="38"/>
        <v>42197.208333333328</v>
      </c>
      <c r="N591" t="b">
        <v>0</v>
      </c>
      <c r="O591" t="b">
        <v>0</v>
      </c>
      <c r="P591" t="s">
        <v>42</v>
      </c>
      <c r="Q591" t="str" cm="1">
        <f t="array" ref="Q591:R591">_xlfn.TEXTSPLIT(P591,"/", 1)</f>
        <v>film &amp; video</v>
      </c>
      <c r="R591" t="str">
        <v>documentary</v>
      </c>
      <c r="S591">
        <v>1436072400</v>
      </c>
      <c r="T591">
        <v>1436677200</v>
      </c>
    </row>
    <row r="592" spans="1:20" ht="31.5" x14ac:dyDescent="0.25">
      <c r="A592">
        <v>590</v>
      </c>
      <c r="B592" s="5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8">
        <f t="shared" si="39"/>
        <v>67.720930232558146</v>
      </c>
      <c r="J592" t="s">
        <v>26</v>
      </c>
      <c r="K592" t="s">
        <v>27</v>
      </c>
      <c r="L592" s="10">
        <f t="shared" si="37"/>
        <v>41994.25</v>
      </c>
      <c r="M592" s="10">
        <f t="shared" si="38"/>
        <v>42005.25</v>
      </c>
      <c r="N592" t="b">
        <v>0</v>
      </c>
      <c r="O592" t="b">
        <v>0</v>
      </c>
      <c r="P592" t="s">
        <v>133</v>
      </c>
      <c r="Q592" t="str" cm="1">
        <f t="array" ref="Q592:R592">_xlfn.TEXTSPLIT(P592,"/", 1)</f>
        <v>publishing</v>
      </c>
      <c r="R592" t="str">
        <v>radio &amp; podcasts</v>
      </c>
      <c r="S592">
        <v>1419141600</v>
      </c>
      <c r="T592">
        <v>1420092000</v>
      </c>
    </row>
    <row r="593" spans="1:20" ht="31.5" x14ac:dyDescent="0.25">
      <c r="A593">
        <v>591</v>
      </c>
      <c r="B593" s="5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8">
        <f t="shared" si="39"/>
        <v>61.03921568627451</v>
      </c>
      <c r="J593" t="s">
        <v>21</v>
      </c>
      <c r="K593" t="s">
        <v>22</v>
      </c>
      <c r="L593" s="10">
        <f t="shared" si="37"/>
        <v>40373.208333333336</v>
      </c>
      <c r="M593" s="10">
        <f t="shared" si="38"/>
        <v>40383.208333333336</v>
      </c>
      <c r="N593" t="b">
        <v>0</v>
      </c>
      <c r="O593" t="b">
        <v>0</v>
      </c>
      <c r="P593" t="s">
        <v>89</v>
      </c>
      <c r="Q593" t="str" cm="1">
        <f t="array" ref="Q593:R593">_xlfn.TEXTSPLIT(P593,"/", 1)</f>
        <v>games</v>
      </c>
      <c r="R593" t="str">
        <v>video games</v>
      </c>
      <c r="S593">
        <v>1279083600</v>
      </c>
      <c r="T593">
        <v>1279947600</v>
      </c>
    </row>
    <row r="594" spans="1:20" ht="31.5" x14ac:dyDescent="0.25">
      <c r="A594">
        <v>592</v>
      </c>
      <c r="B594" s="5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8">
        <f t="shared" si="39"/>
        <v>80.011857707509876</v>
      </c>
      <c r="J594" t="s">
        <v>21</v>
      </c>
      <c r="K594" t="s">
        <v>22</v>
      </c>
      <c r="L594" s="10">
        <f t="shared" si="37"/>
        <v>41789.208333333336</v>
      </c>
      <c r="M594" s="10">
        <f t="shared" si="38"/>
        <v>41798.208333333336</v>
      </c>
      <c r="N594" t="b">
        <v>0</v>
      </c>
      <c r="O594" t="b">
        <v>0</v>
      </c>
      <c r="P594" t="s">
        <v>33</v>
      </c>
      <c r="Q594" t="str" cm="1">
        <f t="array" ref="Q594:R594">_xlfn.TEXTSPLIT(P594,"/", 1)</f>
        <v>theater</v>
      </c>
      <c r="R594" t="str">
        <v>plays</v>
      </c>
      <c r="S594">
        <v>1401426000</v>
      </c>
      <c r="T594">
        <v>1402203600</v>
      </c>
    </row>
    <row r="595" spans="1:20" ht="31.5" x14ac:dyDescent="0.25">
      <c r="A595">
        <v>593</v>
      </c>
      <c r="B595" s="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8">
        <f t="shared" si="39"/>
        <v>47.001497753369947</v>
      </c>
      <c r="J595" t="s">
        <v>21</v>
      </c>
      <c r="K595" t="s">
        <v>22</v>
      </c>
      <c r="L595" s="10">
        <f t="shared" si="37"/>
        <v>41724.208333333336</v>
      </c>
      <c r="M595" s="10">
        <f t="shared" si="38"/>
        <v>41737.208333333336</v>
      </c>
      <c r="N595" t="b">
        <v>0</v>
      </c>
      <c r="O595" t="b">
        <v>0</v>
      </c>
      <c r="P595" t="s">
        <v>71</v>
      </c>
      <c r="Q595" t="str" cm="1">
        <f t="array" ref="Q595:R595">_xlfn.TEXTSPLIT(P595,"/", 1)</f>
        <v>film &amp; video</v>
      </c>
      <c r="R595" t="str">
        <v>animation</v>
      </c>
      <c r="S595">
        <v>1395810000</v>
      </c>
      <c r="T595">
        <v>1396933200</v>
      </c>
    </row>
    <row r="596" spans="1:20" ht="31.5" x14ac:dyDescent="0.25">
      <c r="A596">
        <v>594</v>
      </c>
      <c r="B596" s="5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8">
        <f t="shared" si="39"/>
        <v>71.127388535031841</v>
      </c>
      <c r="J596" t="s">
        <v>21</v>
      </c>
      <c r="K596" t="s">
        <v>22</v>
      </c>
      <c r="L596" s="10">
        <f t="shared" si="37"/>
        <v>42548.208333333328</v>
      </c>
      <c r="M596" s="10">
        <f t="shared" si="38"/>
        <v>42551.208333333328</v>
      </c>
      <c r="N596" t="b">
        <v>0</v>
      </c>
      <c r="O596" t="b">
        <v>1</v>
      </c>
      <c r="P596" t="s">
        <v>33</v>
      </c>
      <c r="Q596" t="str" cm="1">
        <f t="array" ref="Q596:R596">_xlfn.TEXTSPLIT(P596,"/", 1)</f>
        <v>theater</v>
      </c>
      <c r="R596" t="str">
        <v>plays</v>
      </c>
      <c r="S596">
        <v>1467003600</v>
      </c>
      <c r="T596">
        <v>1467262800</v>
      </c>
    </row>
    <row r="597" spans="1:20" ht="47.25" x14ac:dyDescent="0.25">
      <c r="A597">
        <v>595</v>
      </c>
      <c r="B597" s="5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8">
        <f t="shared" si="39"/>
        <v>89.99079189686924</v>
      </c>
      <c r="J597" t="s">
        <v>21</v>
      </c>
      <c r="K597" t="s">
        <v>22</v>
      </c>
      <c r="L597" s="10">
        <f t="shared" si="37"/>
        <v>40253.208333333336</v>
      </c>
      <c r="M597" s="10">
        <f t="shared" si="38"/>
        <v>40274.208333333336</v>
      </c>
      <c r="N597" t="b">
        <v>0</v>
      </c>
      <c r="O597" t="b">
        <v>1</v>
      </c>
      <c r="P597" t="s">
        <v>33</v>
      </c>
      <c r="Q597" t="str" cm="1">
        <f t="array" ref="Q597:R597">_xlfn.TEXTSPLIT(P597,"/", 1)</f>
        <v>theater</v>
      </c>
      <c r="R597" t="str">
        <v>plays</v>
      </c>
      <c r="S597">
        <v>1268715600</v>
      </c>
      <c r="T597">
        <v>1270530000</v>
      </c>
    </row>
    <row r="598" spans="1:20" ht="31.5" x14ac:dyDescent="0.25">
      <c r="A598">
        <v>596</v>
      </c>
      <c r="B598" s="5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8">
        <f t="shared" si="39"/>
        <v>43.032786885245905</v>
      </c>
      <c r="J598" t="s">
        <v>21</v>
      </c>
      <c r="K598" t="s">
        <v>22</v>
      </c>
      <c r="L598" s="10">
        <f t="shared" si="37"/>
        <v>42434.25</v>
      </c>
      <c r="M598" s="10">
        <f t="shared" si="38"/>
        <v>42441.25</v>
      </c>
      <c r="N598" t="b">
        <v>0</v>
      </c>
      <c r="O598" t="b">
        <v>1</v>
      </c>
      <c r="P598" t="s">
        <v>53</v>
      </c>
      <c r="Q598" t="str" cm="1">
        <f t="array" ref="Q598:R598">_xlfn.TEXTSPLIT(P598,"/", 1)</f>
        <v>film &amp; video</v>
      </c>
      <c r="R598" t="str">
        <v>drama</v>
      </c>
      <c r="S598">
        <v>1457157600</v>
      </c>
      <c r="T598">
        <v>1457762400</v>
      </c>
    </row>
    <row r="599" spans="1:20" ht="31.5" x14ac:dyDescent="0.25">
      <c r="A599">
        <v>597</v>
      </c>
      <c r="B599" s="5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8">
        <f t="shared" si="39"/>
        <v>67.997714808043881</v>
      </c>
      <c r="J599" t="s">
        <v>21</v>
      </c>
      <c r="K599" t="s">
        <v>22</v>
      </c>
      <c r="L599" s="10">
        <f t="shared" si="37"/>
        <v>43786.25</v>
      </c>
      <c r="M599" s="10">
        <f t="shared" si="38"/>
        <v>43804.25</v>
      </c>
      <c r="N599" t="b">
        <v>0</v>
      </c>
      <c r="O599" t="b">
        <v>0</v>
      </c>
      <c r="P599" t="s">
        <v>33</v>
      </c>
      <c r="Q599" t="str" cm="1">
        <f t="array" ref="Q599:R599">_xlfn.TEXTSPLIT(P599,"/", 1)</f>
        <v>theater</v>
      </c>
      <c r="R599" t="str">
        <v>plays</v>
      </c>
      <c r="S599">
        <v>1573970400</v>
      </c>
      <c r="T599">
        <v>1575525600</v>
      </c>
    </row>
    <row r="600" spans="1:20" ht="31.5" x14ac:dyDescent="0.25">
      <c r="A600">
        <v>598</v>
      </c>
      <c r="B600" s="5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8">
        <f t="shared" si="39"/>
        <v>73.004566210045667</v>
      </c>
      <c r="J600" t="s">
        <v>107</v>
      </c>
      <c r="K600" t="s">
        <v>108</v>
      </c>
      <c r="L600" s="10">
        <f t="shared" si="37"/>
        <v>40344.208333333336</v>
      </c>
      <c r="M600" s="10">
        <f t="shared" si="38"/>
        <v>40373.208333333336</v>
      </c>
      <c r="N600" t="b">
        <v>0</v>
      </c>
      <c r="O600" t="b">
        <v>0</v>
      </c>
      <c r="P600" t="s">
        <v>23</v>
      </c>
      <c r="Q600" t="str" cm="1">
        <f t="array" ref="Q600:R600">_xlfn.TEXTSPLIT(P600,"/", 1)</f>
        <v>music</v>
      </c>
      <c r="R600" t="str">
        <v>rock</v>
      </c>
      <c r="S600">
        <v>1276578000</v>
      </c>
      <c r="T600">
        <v>1279083600</v>
      </c>
    </row>
    <row r="601" spans="1:20" ht="31.5" x14ac:dyDescent="0.25">
      <c r="A601">
        <v>599</v>
      </c>
      <c r="B601" s="5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8">
        <f t="shared" si="39"/>
        <v>62.341463414634148</v>
      </c>
      <c r="J601" t="s">
        <v>36</v>
      </c>
      <c r="K601" t="s">
        <v>37</v>
      </c>
      <c r="L601" s="10">
        <f t="shared" si="37"/>
        <v>42047.25</v>
      </c>
      <c r="M601" s="10">
        <f t="shared" si="38"/>
        <v>42055.25</v>
      </c>
      <c r="N601" t="b">
        <v>0</v>
      </c>
      <c r="O601" t="b">
        <v>0</v>
      </c>
      <c r="P601" t="s">
        <v>42</v>
      </c>
      <c r="Q601" t="str" cm="1">
        <f t="array" ref="Q601:R601">_xlfn.TEXTSPLIT(P601,"/", 1)</f>
        <v>film &amp; video</v>
      </c>
      <c r="R601" t="str">
        <v>documentary</v>
      </c>
      <c r="S601">
        <v>1423720800</v>
      </c>
      <c r="T601">
        <v>1424412000</v>
      </c>
    </row>
    <row r="602" spans="1:20" ht="31.5" x14ac:dyDescent="0.25">
      <c r="A602">
        <v>600</v>
      </c>
      <c r="B602" s="5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8">
        <f t="shared" si="39"/>
        <v>5</v>
      </c>
      <c r="J602" t="s">
        <v>40</v>
      </c>
      <c r="K602" t="s">
        <v>41</v>
      </c>
      <c r="L602" s="10">
        <f t="shared" si="37"/>
        <v>41485.208333333336</v>
      </c>
      <c r="M602" s="10">
        <f t="shared" si="38"/>
        <v>41497.208333333336</v>
      </c>
      <c r="N602" t="b">
        <v>0</v>
      </c>
      <c r="O602" t="b">
        <v>0</v>
      </c>
      <c r="P602" t="s">
        <v>17</v>
      </c>
      <c r="Q602" t="str" cm="1">
        <f t="array" ref="Q602:R602">_xlfn.TEXTSPLIT(P602,"/", 1)</f>
        <v>food</v>
      </c>
      <c r="R602" t="str">
        <v>food trucks</v>
      </c>
      <c r="S602">
        <v>1375160400</v>
      </c>
      <c r="T602">
        <v>1376197200</v>
      </c>
    </row>
    <row r="603" spans="1:20" x14ac:dyDescent="0.25">
      <c r="A603">
        <v>601</v>
      </c>
      <c r="B603" s="5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8">
        <f t="shared" si="39"/>
        <v>67.103092783505161</v>
      </c>
      <c r="J603" t="s">
        <v>21</v>
      </c>
      <c r="K603" t="s">
        <v>22</v>
      </c>
      <c r="L603" s="10">
        <f t="shared" si="37"/>
        <v>41789.208333333336</v>
      </c>
      <c r="M603" s="10">
        <f t="shared" si="38"/>
        <v>41806.208333333336</v>
      </c>
      <c r="N603" t="b">
        <v>1</v>
      </c>
      <c r="O603" t="b">
        <v>0</v>
      </c>
      <c r="P603" t="s">
        <v>65</v>
      </c>
      <c r="Q603" t="str" cm="1">
        <f t="array" ref="Q603:R603">_xlfn.TEXTSPLIT(P603,"/", 1)</f>
        <v>technology</v>
      </c>
      <c r="R603" t="str">
        <v>wearables</v>
      </c>
      <c r="S603">
        <v>1401426000</v>
      </c>
      <c r="T603">
        <v>1402894800</v>
      </c>
    </row>
    <row r="604" spans="1:20" ht="31.5" x14ac:dyDescent="0.25">
      <c r="A604">
        <v>602</v>
      </c>
      <c r="B604" s="5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8">
        <f t="shared" si="39"/>
        <v>79.978947368421046</v>
      </c>
      <c r="J604" t="s">
        <v>21</v>
      </c>
      <c r="K604" t="s">
        <v>22</v>
      </c>
      <c r="L604" s="10">
        <f t="shared" si="37"/>
        <v>42160.208333333328</v>
      </c>
      <c r="M604" s="10">
        <f t="shared" si="38"/>
        <v>42171.208333333328</v>
      </c>
      <c r="N604" t="b">
        <v>0</v>
      </c>
      <c r="O604" t="b">
        <v>0</v>
      </c>
      <c r="P604" t="s">
        <v>33</v>
      </c>
      <c r="Q604" t="str" cm="1">
        <f t="array" ref="Q604:R604">_xlfn.TEXTSPLIT(P604,"/", 1)</f>
        <v>theater</v>
      </c>
      <c r="R604" t="str">
        <v>plays</v>
      </c>
      <c r="S604">
        <v>1433480400</v>
      </c>
      <c r="T604">
        <v>1434430800</v>
      </c>
    </row>
    <row r="605" spans="1:20" ht="31.5" x14ac:dyDescent="0.25">
      <c r="A605">
        <v>603</v>
      </c>
      <c r="B605" s="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8">
        <f t="shared" si="39"/>
        <v>62.176470588235297</v>
      </c>
      <c r="J605" t="s">
        <v>21</v>
      </c>
      <c r="K605" t="s">
        <v>22</v>
      </c>
      <c r="L605" s="10">
        <f t="shared" si="37"/>
        <v>43573.208333333328</v>
      </c>
      <c r="M605" s="10">
        <f t="shared" si="38"/>
        <v>43600.208333333328</v>
      </c>
      <c r="N605" t="b">
        <v>0</v>
      </c>
      <c r="O605" t="b">
        <v>0</v>
      </c>
      <c r="P605" t="s">
        <v>33</v>
      </c>
      <c r="Q605" t="str" cm="1">
        <f t="array" ref="Q605:R605">_xlfn.TEXTSPLIT(P605,"/", 1)</f>
        <v>theater</v>
      </c>
      <c r="R605" t="str">
        <v>plays</v>
      </c>
      <c r="S605">
        <v>1555563600</v>
      </c>
      <c r="T605">
        <v>1557896400</v>
      </c>
    </row>
    <row r="606" spans="1:20" ht="31.5" x14ac:dyDescent="0.25">
      <c r="A606">
        <v>604</v>
      </c>
      <c r="B606" s="5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8">
        <f t="shared" si="39"/>
        <v>53.005950297514879</v>
      </c>
      <c r="J606" t="s">
        <v>21</v>
      </c>
      <c r="K606" t="s">
        <v>22</v>
      </c>
      <c r="L606" s="10">
        <f t="shared" si="37"/>
        <v>40565.25</v>
      </c>
      <c r="M606" s="10">
        <f t="shared" si="38"/>
        <v>40586.25</v>
      </c>
      <c r="N606" t="b">
        <v>0</v>
      </c>
      <c r="O606" t="b">
        <v>0</v>
      </c>
      <c r="P606" t="s">
        <v>33</v>
      </c>
      <c r="Q606" t="str" cm="1">
        <f t="array" ref="Q606:R606">_xlfn.TEXTSPLIT(P606,"/", 1)</f>
        <v>theater</v>
      </c>
      <c r="R606" t="str">
        <v>plays</v>
      </c>
      <c r="S606">
        <v>1295676000</v>
      </c>
      <c r="T606">
        <v>1297490400</v>
      </c>
    </row>
    <row r="607" spans="1:20" ht="31.5" x14ac:dyDescent="0.25">
      <c r="A607">
        <v>605</v>
      </c>
      <c r="B607" s="5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8">
        <f t="shared" si="39"/>
        <v>57.738317757009348</v>
      </c>
      <c r="J607" t="s">
        <v>21</v>
      </c>
      <c r="K607" t="s">
        <v>22</v>
      </c>
      <c r="L607" s="10">
        <f t="shared" si="37"/>
        <v>42280.208333333328</v>
      </c>
      <c r="M607" s="10">
        <f t="shared" si="38"/>
        <v>42321.25</v>
      </c>
      <c r="N607" t="b">
        <v>0</v>
      </c>
      <c r="O607" t="b">
        <v>0</v>
      </c>
      <c r="P607" t="s">
        <v>68</v>
      </c>
      <c r="Q607" t="str" cm="1">
        <f t="array" ref="Q607:R607">_xlfn.TEXTSPLIT(P607,"/", 1)</f>
        <v>publishing</v>
      </c>
      <c r="R607" t="str">
        <v>nonfiction</v>
      </c>
      <c r="S607">
        <v>1443848400</v>
      </c>
      <c r="T607">
        <v>1447394400</v>
      </c>
    </row>
    <row r="608" spans="1:20" ht="31.5" x14ac:dyDescent="0.25">
      <c r="A608">
        <v>606</v>
      </c>
      <c r="B608" s="5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8">
        <f t="shared" si="39"/>
        <v>40.03125</v>
      </c>
      <c r="J608" t="s">
        <v>40</v>
      </c>
      <c r="K608" t="s">
        <v>41</v>
      </c>
      <c r="L608" s="10">
        <f t="shared" si="37"/>
        <v>42436.25</v>
      </c>
      <c r="M608" s="10">
        <f t="shared" si="38"/>
        <v>42447.208333333328</v>
      </c>
      <c r="N608" t="b">
        <v>0</v>
      </c>
      <c r="O608" t="b">
        <v>0</v>
      </c>
      <c r="P608" t="s">
        <v>23</v>
      </c>
      <c r="Q608" t="str" cm="1">
        <f t="array" ref="Q608:R608">_xlfn.TEXTSPLIT(P608,"/", 1)</f>
        <v>music</v>
      </c>
      <c r="R608" t="str">
        <v>rock</v>
      </c>
      <c r="S608">
        <v>1457330400</v>
      </c>
      <c r="T608">
        <v>1458277200</v>
      </c>
    </row>
    <row r="609" spans="1:20" ht="31.5" x14ac:dyDescent="0.25">
      <c r="A609">
        <v>607</v>
      </c>
      <c r="B609" s="5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8">
        <f t="shared" si="39"/>
        <v>81.016591928251117</v>
      </c>
      <c r="J609" t="s">
        <v>21</v>
      </c>
      <c r="K609" t="s">
        <v>22</v>
      </c>
      <c r="L609" s="10">
        <f t="shared" si="37"/>
        <v>41721.208333333336</v>
      </c>
      <c r="M609" s="10">
        <f t="shared" si="38"/>
        <v>41723.208333333336</v>
      </c>
      <c r="N609" t="b">
        <v>0</v>
      </c>
      <c r="O609" t="b">
        <v>0</v>
      </c>
      <c r="P609" t="s">
        <v>17</v>
      </c>
      <c r="Q609" t="str" cm="1">
        <f t="array" ref="Q609:R609">_xlfn.TEXTSPLIT(P609,"/", 1)</f>
        <v>food</v>
      </c>
      <c r="R609" t="str">
        <v>food trucks</v>
      </c>
      <c r="S609">
        <v>1395550800</v>
      </c>
      <c r="T609">
        <v>1395723600</v>
      </c>
    </row>
    <row r="610" spans="1:20" ht="31.5" x14ac:dyDescent="0.25">
      <c r="A610">
        <v>608</v>
      </c>
      <c r="B610" s="5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8">
        <f t="shared" si="39"/>
        <v>35.047468354430379</v>
      </c>
      <c r="J610" t="s">
        <v>21</v>
      </c>
      <c r="K610" t="s">
        <v>22</v>
      </c>
      <c r="L610" s="10">
        <f t="shared" si="37"/>
        <v>43530.25</v>
      </c>
      <c r="M610" s="10">
        <f t="shared" si="38"/>
        <v>43534.25</v>
      </c>
      <c r="N610" t="b">
        <v>0</v>
      </c>
      <c r="O610" t="b">
        <v>1</v>
      </c>
      <c r="P610" t="s">
        <v>159</v>
      </c>
      <c r="Q610" t="str" cm="1">
        <f t="array" ref="Q610:R610">_xlfn.TEXTSPLIT(P610,"/", 1)</f>
        <v>music</v>
      </c>
      <c r="R610" t="str">
        <v>jazz</v>
      </c>
      <c r="S610">
        <v>1551852000</v>
      </c>
      <c r="T610">
        <v>1552197600</v>
      </c>
    </row>
    <row r="611" spans="1:20" ht="31.5" x14ac:dyDescent="0.25">
      <c r="A611">
        <v>609</v>
      </c>
      <c r="B611" s="5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8">
        <f t="shared" si="39"/>
        <v>102.92307692307692</v>
      </c>
      <c r="J611" t="s">
        <v>21</v>
      </c>
      <c r="K611" t="s">
        <v>22</v>
      </c>
      <c r="L611" s="10">
        <f t="shared" si="37"/>
        <v>43481.25</v>
      </c>
      <c r="M611" s="10">
        <f t="shared" si="38"/>
        <v>43498.25</v>
      </c>
      <c r="N611" t="b">
        <v>0</v>
      </c>
      <c r="O611" t="b">
        <v>0</v>
      </c>
      <c r="P611" t="s">
        <v>474</v>
      </c>
      <c r="Q611" t="str" cm="1">
        <f t="array" ref="Q611:R611">_xlfn.TEXTSPLIT(P611,"/", 1)</f>
        <v>film &amp; video</v>
      </c>
      <c r="R611" t="str">
        <v>science fiction</v>
      </c>
      <c r="S611">
        <v>1547618400</v>
      </c>
      <c r="T611">
        <v>1549087200</v>
      </c>
    </row>
    <row r="612" spans="1:20" ht="31.5" x14ac:dyDescent="0.25">
      <c r="A612">
        <v>610</v>
      </c>
      <c r="B612" s="5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8">
        <f t="shared" si="39"/>
        <v>27.998126756166094</v>
      </c>
      <c r="J612" t="s">
        <v>21</v>
      </c>
      <c r="K612" t="s">
        <v>22</v>
      </c>
      <c r="L612" s="10">
        <f t="shared" si="37"/>
        <v>41259.25</v>
      </c>
      <c r="M612" s="10">
        <f t="shared" si="38"/>
        <v>41273.25</v>
      </c>
      <c r="N612" t="b">
        <v>0</v>
      </c>
      <c r="O612" t="b">
        <v>0</v>
      </c>
      <c r="P612" t="s">
        <v>33</v>
      </c>
      <c r="Q612" t="str" cm="1">
        <f t="array" ref="Q612:R612">_xlfn.TEXTSPLIT(P612,"/", 1)</f>
        <v>theater</v>
      </c>
      <c r="R612" t="str">
        <v>plays</v>
      </c>
      <c r="S612">
        <v>1355637600</v>
      </c>
      <c r="T612">
        <v>1356847200</v>
      </c>
    </row>
    <row r="613" spans="1:20" ht="31.5" x14ac:dyDescent="0.25">
      <c r="A613">
        <v>611</v>
      </c>
      <c r="B613" s="5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8">
        <f t="shared" si="39"/>
        <v>75.733333333333334</v>
      </c>
      <c r="J613" t="s">
        <v>21</v>
      </c>
      <c r="K613" t="s">
        <v>22</v>
      </c>
      <c r="L613" s="10">
        <f t="shared" si="37"/>
        <v>41480.208333333336</v>
      </c>
      <c r="M613" s="10">
        <f t="shared" si="38"/>
        <v>41492.208333333336</v>
      </c>
      <c r="N613" t="b">
        <v>0</v>
      </c>
      <c r="O613" t="b">
        <v>0</v>
      </c>
      <c r="P613" t="s">
        <v>33</v>
      </c>
      <c r="Q613" t="str" cm="1">
        <f t="array" ref="Q613:R613">_xlfn.TEXTSPLIT(P613,"/", 1)</f>
        <v>theater</v>
      </c>
      <c r="R613" t="str">
        <v>plays</v>
      </c>
      <c r="S613">
        <v>1374728400</v>
      </c>
      <c r="T613">
        <v>1375765200</v>
      </c>
    </row>
    <row r="614" spans="1:20" x14ac:dyDescent="0.25">
      <c r="A614">
        <v>612</v>
      </c>
      <c r="B614" s="5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8">
        <f t="shared" si="39"/>
        <v>45.026041666666664</v>
      </c>
      <c r="J614" t="s">
        <v>21</v>
      </c>
      <c r="K614" t="s">
        <v>22</v>
      </c>
      <c r="L614" s="10">
        <f t="shared" si="37"/>
        <v>40474.208333333336</v>
      </c>
      <c r="M614" s="10">
        <f t="shared" si="38"/>
        <v>40497.25</v>
      </c>
      <c r="N614" t="b">
        <v>0</v>
      </c>
      <c r="O614" t="b">
        <v>0</v>
      </c>
      <c r="P614" t="s">
        <v>50</v>
      </c>
      <c r="Q614" t="str" cm="1">
        <f t="array" ref="Q614:R614">_xlfn.TEXTSPLIT(P614,"/", 1)</f>
        <v>music</v>
      </c>
      <c r="R614" t="str">
        <v>electric music</v>
      </c>
      <c r="S614">
        <v>1287810000</v>
      </c>
      <c r="T614">
        <v>1289800800</v>
      </c>
    </row>
    <row r="615" spans="1:20" ht="31.5" x14ac:dyDescent="0.25">
      <c r="A615">
        <v>613</v>
      </c>
      <c r="B615" s="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8">
        <f t="shared" si="39"/>
        <v>73.615384615384613</v>
      </c>
      <c r="J615" t="s">
        <v>15</v>
      </c>
      <c r="K615" t="s">
        <v>16</v>
      </c>
      <c r="L615" s="10">
        <f t="shared" si="37"/>
        <v>42973.208333333328</v>
      </c>
      <c r="M615" s="10">
        <f t="shared" si="38"/>
        <v>42982.208333333328</v>
      </c>
      <c r="N615" t="b">
        <v>0</v>
      </c>
      <c r="O615" t="b">
        <v>0</v>
      </c>
      <c r="P615" t="s">
        <v>33</v>
      </c>
      <c r="Q615" t="str" cm="1">
        <f t="array" ref="Q615:R615">_xlfn.TEXTSPLIT(P615,"/", 1)</f>
        <v>theater</v>
      </c>
      <c r="R615" t="str">
        <v>plays</v>
      </c>
      <c r="S615">
        <v>1503723600</v>
      </c>
      <c r="T615">
        <v>1504501200</v>
      </c>
    </row>
    <row r="616" spans="1:20" ht="31.5" x14ac:dyDescent="0.25">
      <c r="A616">
        <v>614</v>
      </c>
      <c r="B616" s="5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8">
        <f t="shared" si="39"/>
        <v>56.991701244813278</v>
      </c>
      <c r="J616" t="s">
        <v>21</v>
      </c>
      <c r="K616" t="s">
        <v>22</v>
      </c>
      <c r="L616" s="10">
        <f t="shared" si="37"/>
        <v>42746.25</v>
      </c>
      <c r="M616" s="10">
        <f t="shared" si="38"/>
        <v>42764.25</v>
      </c>
      <c r="N616" t="b">
        <v>0</v>
      </c>
      <c r="O616" t="b">
        <v>0</v>
      </c>
      <c r="P616" t="s">
        <v>33</v>
      </c>
      <c r="Q616" t="str" cm="1">
        <f t="array" ref="Q616:R616">_xlfn.TEXTSPLIT(P616,"/", 1)</f>
        <v>theater</v>
      </c>
      <c r="R616" t="str">
        <v>plays</v>
      </c>
      <c r="S616">
        <v>1484114400</v>
      </c>
      <c r="T616">
        <v>1485669600</v>
      </c>
    </row>
    <row r="617" spans="1:20" ht="31.5" x14ac:dyDescent="0.25">
      <c r="A617">
        <v>615</v>
      </c>
      <c r="B617" s="5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8">
        <f t="shared" si="39"/>
        <v>85.223529411764702</v>
      </c>
      <c r="J617" t="s">
        <v>107</v>
      </c>
      <c r="K617" t="s">
        <v>108</v>
      </c>
      <c r="L617" s="10">
        <f t="shared" si="37"/>
        <v>42489.208333333328</v>
      </c>
      <c r="M617" s="10">
        <f t="shared" si="38"/>
        <v>42499.208333333328</v>
      </c>
      <c r="N617" t="b">
        <v>0</v>
      </c>
      <c r="O617" t="b">
        <v>0</v>
      </c>
      <c r="P617" t="s">
        <v>33</v>
      </c>
      <c r="Q617" t="str" cm="1">
        <f t="array" ref="Q617:R617">_xlfn.TEXTSPLIT(P617,"/", 1)</f>
        <v>theater</v>
      </c>
      <c r="R617" t="str">
        <v>plays</v>
      </c>
      <c r="S617">
        <v>1461906000</v>
      </c>
      <c r="T617">
        <v>1462770000</v>
      </c>
    </row>
    <row r="618" spans="1:20" ht="31.5" x14ac:dyDescent="0.25">
      <c r="A618">
        <v>616</v>
      </c>
      <c r="B618" s="5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8">
        <f t="shared" si="39"/>
        <v>50.962184873949582</v>
      </c>
      <c r="J618" t="s">
        <v>40</v>
      </c>
      <c r="K618" t="s">
        <v>41</v>
      </c>
      <c r="L618" s="10">
        <f t="shared" si="37"/>
        <v>41537.208333333336</v>
      </c>
      <c r="M618" s="10">
        <f t="shared" si="38"/>
        <v>41538.208333333336</v>
      </c>
      <c r="N618" t="b">
        <v>0</v>
      </c>
      <c r="O618" t="b">
        <v>1</v>
      </c>
      <c r="P618" t="s">
        <v>60</v>
      </c>
      <c r="Q618" t="str" cm="1">
        <f t="array" ref="Q618:R618">_xlfn.TEXTSPLIT(P618,"/", 1)</f>
        <v>music</v>
      </c>
      <c r="R618" t="str">
        <v>indie rock</v>
      </c>
      <c r="S618">
        <v>1379653200</v>
      </c>
      <c r="T618">
        <v>1379739600</v>
      </c>
    </row>
    <row r="619" spans="1:20" ht="31.5" x14ac:dyDescent="0.25">
      <c r="A619">
        <v>617</v>
      </c>
      <c r="B619" s="5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8">
        <f t="shared" si="39"/>
        <v>63.563636363636363</v>
      </c>
      <c r="J619" t="s">
        <v>21</v>
      </c>
      <c r="K619" t="s">
        <v>22</v>
      </c>
      <c r="L619" s="10">
        <f t="shared" si="37"/>
        <v>41794.208333333336</v>
      </c>
      <c r="M619" s="10">
        <f t="shared" si="38"/>
        <v>41804.208333333336</v>
      </c>
      <c r="N619" t="b">
        <v>0</v>
      </c>
      <c r="O619" t="b">
        <v>0</v>
      </c>
      <c r="P619" t="s">
        <v>33</v>
      </c>
      <c r="Q619" t="str" cm="1">
        <f t="array" ref="Q619:R619">_xlfn.TEXTSPLIT(P619,"/", 1)</f>
        <v>theater</v>
      </c>
      <c r="R619" t="str">
        <v>plays</v>
      </c>
      <c r="S619">
        <v>1401858000</v>
      </c>
      <c r="T619">
        <v>1402722000</v>
      </c>
    </row>
    <row r="620" spans="1:20" ht="31.5" x14ac:dyDescent="0.25">
      <c r="A620">
        <v>618</v>
      </c>
      <c r="B620" s="5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8">
        <f t="shared" si="39"/>
        <v>80.999165275459092</v>
      </c>
      <c r="J620" t="s">
        <v>21</v>
      </c>
      <c r="K620" t="s">
        <v>22</v>
      </c>
      <c r="L620" s="10">
        <f t="shared" si="37"/>
        <v>41396.208333333336</v>
      </c>
      <c r="M620" s="10">
        <f t="shared" si="38"/>
        <v>41417.208333333336</v>
      </c>
      <c r="N620" t="b">
        <v>0</v>
      </c>
      <c r="O620" t="b">
        <v>0</v>
      </c>
      <c r="P620" t="s">
        <v>68</v>
      </c>
      <c r="Q620" t="str" cm="1">
        <f t="array" ref="Q620:R620">_xlfn.TEXTSPLIT(P620,"/", 1)</f>
        <v>publishing</v>
      </c>
      <c r="R620" t="str">
        <v>nonfiction</v>
      </c>
      <c r="S620">
        <v>1367470800</v>
      </c>
      <c r="T620">
        <v>1369285200</v>
      </c>
    </row>
    <row r="621" spans="1:20" ht="31.5" x14ac:dyDescent="0.25">
      <c r="A621">
        <v>619</v>
      </c>
      <c r="B621" s="5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8">
        <f t="shared" si="39"/>
        <v>86.044753086419746</v>
      </c>
      <c r="J621" t="s">
        <v>21</v>
      </c>
      <c r="K621" t="s">
        <v>22</v>
      </c>
      <c r="L621" s="10">
        <f t="shared" si="37"/>
        <v>40669.208333333336</v>
      </c>
      <c r="M621" s="10">
        <f t="shared" si="38"/>
        <v>40670.208333333336</v>
      </c>
      <c r="N621" t="b">
        <v>1</v>
      </c>
      <c r="O621" t="b">
        <v>1</v>
      </c>
      <c r="P621" t="s">
        <v>33</v>
      </c>
      <c r="Q621" t="str" cm="1">
        <f t="array" ref="Q621:R621">_xlfn.TEXTSPLIT(P621,"/", 1)</f>
        <v>theater</v>
      </c>
      <c r="R621" t="str">
        <v>plays</v>
      </c>
      <c r="S621">
        <v>1304658000</v>
      </c>
      <c r="T621">
        <v>1304744400</v>
      </c>
    </row>
    <row r="622" spans="1:20" ht="31.5" x14ac:dyDescent="0.25">
      <c r="A622">
        <v>620</v>
      </c>
      <c r="B622" s="5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8">
        <f t="shared" si="39"/>
        <v>90.0390625</v>
      </c>
      <c r="J622" t="s">
        <v>26</v>
      </c>
      <c r="K622" t="s">
        <v>27</v>
      </c>
      <c r="L622" s="10">
        <f t="shared" si="37"/>
        <v>42559.208333333328</v>
      </c>
      <c r="M622" s="10">
        <f t="shared" si="38"/>
        <v>42563.208333333328</v>
      </c>
      <c r="N622" t="b">
        <v>0</v>
      </c>
      <c r="O622" t="b">
        <v>0</v>
      </c>
      <c r="P622" t="s">
        <v>122</v>
      </c>
      <c r="Q622" t="str" cm="1">
        <f t="array" ref="Q622:R622">_xlfn.TEXTSPLIT(P622,"/", 1)</f>
        <v>photography</v>
      </c>
      <c r="R622" t="str">
        <v>photography books</v>
      </c>
      <c r="S622">
        <v>1467954000</v>
      </c>
      <c r="T622">
        <v>1468299600</v>
      </c>
    </row>
    <row r="623" spans="1:20" ht="31.5" x14ac:dyDescent="0.25">
      <c r="A623">
        <v>621</v>
      </c>
      <c r="B623" s="5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8">
        <f t="shared" si="39"/>
        <v>74.006063432835816</v>
      </c>
      <c r="J623" t="s">
        <v>21</v>
      </c>
      <c r="K623" t="s">
        <v>22</v>
      </c>
      <c r="L623" s="10">
        <f t="shared" si="37"/>
        <v>42626.208333333328</v>
      </c>
      <c r="M623" s="10">
        <f t="shared" si="38"/>
        <v>42631.208333333328</v>
      </c>
      <c r="N623" t="b">
        <v>0</v>
      </c>
      <c r="O623" t="b">
        <v>0</v>
      </c>
      <c r="P623" t="s">
        <v>33</v>
      </c>
      <c r="Q623" t="str" cm="1">
        <f t="array" ref="Q623:R623">_xlfn.TEXTSPLIT(P623,"/", 1)</f>
        <v>theater</v>
      </c>
      <c r="R623" t="str">
        <v>plays</v>
      </c>
      <c r="S623">
        <v>1473742800</v>
      </c>
      <c r="T623">
        <v>1474174800</v>
      </c>
    </row>
    <row r="624" spans="1:20" ht="31.5" x14ac:dyDescent="0.25">
      <c r="A624">
        <v>622</v>
      </c>
      <c r="B624" s="5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8">
        <f t="shared" si="39"/>
        <v>92.4375</v>
      </c>
      <c r="J624" t="s">
        <v>21</v>
      </c>
      <c r="K624" t="s">
        <v>22</v>
      </c>
      <c r="L624" s="10">
        <f t="shared" si="37"/>
        <v>43205.208333333328</v>
      </c>
      <c r="M624" s="10">
        <f t="shared" si="38"/>
        <v>43231.208333333328</v>
      </c>
      <c r="N624" t="b">
        <v>0</v>
      </c>
      <c r="O624" t="b">
        <v>0</v>
      </c>
      <c r="P624" t="s">
        <v>60</v>
      </c>
      <c r="Q624" t="str" cm="1">
        <f t="array" ref="Q624:R624">_xlfn.TEXTSPLIT(P624,"/", 1)</f>
        <v>music</v>
      </c>
      <c r="R624" t="str">
        <v>indie rock</v>
      </c>
      <c r="S624">
        <v>1523768400</v>
      </c>
      <c r="T624">
        <v>1526014800</v>
      </c>
    </row>
    <row r="625" spans="1:20" ht="31.5" x14ac:dyDescent="0.25">
      <c r="A625">
        <v>623</v>
      </c>
      <c r="B625" s="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8">
        <f t="shared" si="39"/>
        <v>55.999257333828446</v>
      </c>
      <c r="J625" t="s">
        <v>40</v>
      </c>
      <c r="K625" t="s">
        <v>41</v>
      </c>
      <c r="L625" s="10">
        <f t="shared" si="37"/>
        <v>42201.208333333328</v>
      </c>
      <c r="M625" s="10">
        <f t="shared" si="38"/>
        <v>42206.208333333328</v>
      </c>
      <c r="N625" t="b">
        <v>0</v>
      </c>
      <c r="O625" t="b">
        <v>0</v>
      </c>
      <c r="P625" t="s">
        <v>33</v>
      </c>
      <c r="Q625" t="str" cm="1">
        <f t="array" ref="Q625:R625">_xlfn.TEXTSPLIT(P625,"/", 1)</f>
        <v>theater</v>
      </c>
      <c r="R625" t="str">
        <v>plays</v>
      </c>
      <c r="S625">
        <v>1437022800</v>
      </c>
      <c r="T625">
        <v>1437454800</v>
      </c>
    </row>
    <row r="626" spans="1:20" ht="31.5" x14ac:dyDescent="0.25">
      <c r="A626">
        <v>624</v>
      </c>
      <c r="B626" s="5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8">
        <f t="shared" si="39"/>
        <v>32.983796296296298</v>
      </c>
      <c r="J626" t="s">
        <v>21</v>
      </c>
      <c r="K626" t="s">
        <v>22</v>
      </c>
      <c r="L626" s="10">
        <f t="shared" si="37"/>
        <v>42029.25</v>
      </c>
      <c r="M626" s="10">
        <f t="shared" si="38"/>
        <v>42035.25</v>
      </c>
      <c r="N626" t="b">
        <v>0</v>
      </c>
      <c r="O626" t="b">
        <v>0</v>
      </c>
      <c r="P626" t="s">
        <v>122</v>
      </c>
      <c r="Q626" t="str" cm="1">
        <f t="array" ref="Q626:R626">_xlfn.TEXTSPLIT(P626,"/", 1)</f>
        <v>photography</v>
      </c>
      <c r="R626" t="str">
        <v>photography books</v>
      </c>
      <c r="S626">
        <v>1422165600</v>
      </c>
      <c r="T626">
        <v>1422684000</v>
      </c>
    </row>
    <row r="627" spans="1:20" ht="47.25" x14ac:dyDescent="0.25">
      <c r="A627">
        <v>625</v>
      </c>
      <c r="B627" s="5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8">
        <f t="shared" si="39"/>
        <v>93.596774193548384</v>
      </c>
      <c r="J627" t="s">
        <v>21</v>
      </c>
      <c r="K627" t="s">
        <v>22</v>
      </c>
      <c r="L627" s="10">
        <f t="shared" si="37"/>
        <v>43857.25</v>
      </c>
      <c r="M627" s="10">
        <f t="shared" si="38"/>
        <v>43871.25</v>
      </c>
      <c r="N627" t="b">
        <v>0</v>
      </c>
      <c r="O627" t="b">
        <v>0</v>
      </c>
      <c r="P627" t="s">
        <v>33</v>
      </c>
      <c r="Q627" t="str" cm="1">
        <f t="array" ref="Q627:R627">_xlfn.TEXTSPLIT(P627,"/", 1)</f>
        <v>theater</v>
      </c>
      <c r="R627" t="str">
        <v>plays</v>
      </c>
      <c r="S627">
        <v>1580104800</v>
      </c>
      <c r="T627">
        <v>1581314400</v>
      </c>
    </row>
    <row r="628" spans="1:20" ht="31.5" x14ac:dyDescent="0.25">
      <c r="A628">
        <v>626</v>
      </c>
      <c r="B628" s="5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8">
        <f t="shared" si="39"/>
        <v>69.867724867724874</v>
      </c>
      <c r="J628" t="s">
        <v>21</v>
      </c>
      <c r="K628" t="s">
        <v>22</v>
      </c>
      <c r="L628" s="10">
        <f t="shared" si="37"/>
        <v>40449.208333333336</v>
      </c>
      <c r="M628" s="10">
        <f t="shared" si="38"/>
        <v>40458.208333333336</v>
      </c>
      <c r="N628" t="b">
        <v>0</v>
      </c>
      <c r="O628" t="b">
        <v>1</v>
      </c>
      <c r="P628" t="s">
        <v>33</v>
      </c>
      <c r="Q628" t="str" cm="1">
        <f t="array" ref="Q628:R628">_xlfn.TEXTSPLIT(P628,"/", 1)</f>
        <v>theater</v>
      </c>
      <c r="R628" t="str">
        <v>plays</v>
      </c>
      <c r="S628">
        <v>1285650000</v>
      </c>
      <c r="T628">
        <v>1286427600</v>
      </c>
    </row>
    <row r="629" spans="1:20" ht="31.5" x14ac:dyDescent="0.25">
      <c r="A629">
        <v>627</v>
      </c>
      <c r="B629" s="5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8">
        <f t="shared" si="39"/>
        <v>72.129870129870127</v>
      </c>
      <c r="J629" t="s">
        <v>40</v>
      </c>
      <c r="K629" t="s">
        <v>41</v>
      </c>
      <c r="L629" s="10">
        <f t="shared" si="37"/>
        <v>40345.208333333336</v>
      </c>
      <c r="M629" s="10">
        <f t="shared" si="38"/>
        <v>40369.208333333336</v>
      </c>
      <c r="N629" t="b">
        <v>1</v>
      </c>
      <c r="O629" t="b">
        <v>0</v>
      </c>
      <c r="P629" t="s">
        <v>17</v>
      </c>
      <c r="Q629" t="str" cm="1">
        <f t="array" ref="Q629:R629">_xlfn.TEXTSPLIT(P629,"/", 1)</f>
        <v>food</v>
      </c>
      <c r="R629" t="str">
        <v>food trucks</v>
      </c>
      <c r="S629">
        <v>1276664400</v>
      </c>
      <c r="T629">
        <v>1278738000</v>
      </c>
    </row>
    <row r="630" spans="1:20" ht="31.5" x14ac:dyDescent="0.25">
      <c r="A630">
        <v>628</v>
      </c>
      <c r="B630" s="5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8">
        <f t="shared" si="39"/>
        <v>30.041666666666668</v>
      </c>
      <c r="J630" t="s">
        <v>21</v>
      </c>
      <c r="K630" t="s">
        <v>22</v>
      </c>
      <c r="L630" s="10">
        <f t="shared" si="37"/>
        <v>40455.208333333336</v>
      </c>
      <c r="M630" s="10">
        <f t="shared" si="38"/>
        <v>40458.208333333336</v>
      </c>
      <c r="N630" t="b">
        <v>0</v>
      </c>
      <c r="O630" t="b">
        <v>0</v>
      </c>
      <c r="P630" t="s">
        <v>60</v>
      </c>
      <c r="Q630" t="str" cm="1">
        <f t="array" ref="Q630:R630">_xlfn.TEXTSPLIT(P630,"/", 1)</f>
        <v>music</v>
      </c>
      <c r="R630" t="str">
        <v>indie rock</v>
      </c>
      <c r="S630">
        <v>1286168400</v>
      </c>
      <c r="T630">
        <v>1286427600</v>
      </c>
    </row>
    <row r="631" spans="1:20" ht="31.5" x14ac:dyDescent="0.25">
      <c r="A631">
        <v>629</v>
      </c>
      <c r="B631" s="5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8">
        <f t="shared" si="39"/>
        <v>73.968000000000004</v>
      </c>
      <c r="J631" t="s">
        <v>21</v>
      </c>
      <c r="K631" t="s">
        <v>22</v>
      </c>
      <c r="L631" s="10">
        <f t="shared" si="37"/>
        <v>42557.208333333328</v>
      </c>
      <c r="M631" s="10">
        <f t="shared" si="38"/>
        <v>42559.208333333328</v>
      </c>
      <c r="N631" t="b">
        <v>0</v>
      </c>
      <c r="O631" t="b">
        <v>1</v>
      </c>
      <c r="P631" t="s">
        <v>33</v>
      </c>
      <c r="Q631" t="str" cm="1">
        <f t="array" ref="Q631:R631">_xlfn.TEXTSPLIT(P631,"/", 1)</f>
        <v>theater</v>
      </c>
      <c r="R631" t="str">
        <v>plays</v>
      </c>
      <c r="S631">
        <v>1467781200</v>
      </c>
      <c r="T631">
        <v>1467954000</v>
      </c>
    </row>
    <row r="632" spans="1:20" ht="31.5" x14ac:dyDescent="0.25">
      <c r="A632">
        <v>630</v>
      </c>
      <c r="B632" s="5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8">
        <f t="shared" si="39"/>
        <v>68.65517241379311</v>
      </c>
      <c r="J632" t="s">
        <v>21</v>
      </c>
      <c r="K632" t="s">
        <v>22</v>
      </c>
      <c r="L632" s="10">
        <f t="shared" si="37"/>
        <v>43586.208333333328</v>
      </c>
      <c r="M632" s="10">
        <f t="shared" si="38"/>
        <v>43597.208333333328</v>
      </c>
      <c r="N632" t="b">
        <v>0</v>
      </c>
      <c r="O632" t="b">
        <v>1</v>
      </c>
      <c r="P632" t="s">
        <v>33</v>
      </c>
      <c r="Q632" t="str" cm="1">
        <f t="array" ref="Q632:R632">_xlfn.TEXTSPLIT(P632,"/", 1)</f>
        <v>theater</v>
      </c>
      <c r="R632" t="str">
        <v>plays</v>
      </c>
      <c r="S632">
        <v>1556686800</v>
      </c>
      <c r="T632">
        <v>1557637200</v>
      </c>
    </row>
    <row r="633" spans="1:20" ht="31.5" x14ac:dyDescent="0.25">
      <c r="A633">
        <v>631</v>
      </c>
      <c r="B633" s="5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8">
        <f t="shared" si="39"/>
        <v>59.992164544564154</v>
      </c>
      <c r="J633" t="s">
        <v>21</v>
      </c>
      <c r="K633" t="s">
        <v>22</v>
      </c>
      <c r="L633" s="10">
        <f t="shared" si="37"/>
        <v>43550.208333333328</v>
      </c>
      <c r="M633" s="10">
        <f t="shared" si="38"/>
        <v>43554.208333333328</v>
      </c>
      <c r="N633" t="b">
        <v>0</v>
      </c>
      <c r="O633" t="b">
        <v>0</v>
      </c>
      <c r="P633" t="s">
        <v>33</v>
      </c>
      <c r="Q633" t="str" cm="1">
        <f t="array" ref="Q633:R633">_xlfn.TEXTSPLIT(P633,"/", 1)</f>
        <v>theater</v>
      </c>
      <c r="R633" t="str">
        <v>plays</v>
      </c>
      <c r="S633">
        <v>1553576400</v>
      </c>
      <c r="T633">
        <v>1553922000</v>
      </c>
    </row>
    <row r="634" spans="1:20" ht="31.5" x14ac:dyDescent="0.25">
      <c r="A634">
        <v>632</v>
      </c>
      <c r="B634" s="5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8">
        <f t="shared" si="39"/>
        <v>111.15827338129496</v>
      </c>
      <c r="J634" t="s">
        <v>21</v>
      </c>
      <c r="K634" t="s">
        <v>22</v>
      </c>
      <c r="L634" s="10">
        <f t="shared" si="37"/>
        <v>41945.208333333336</v>
      </c>
      <c r="M634" s="10">
        <f t="shared" si="38"/>
        <v>41963.25</v>
      </c>
      <c r="N634" t="b">
        <v>0</v>
      </c>
      <c r="O634" t="b">
        <v>0</v>
      </c>
      <c r="P634" t="s">
        <v>33</v>
      </c>
      <c r="Q634" t="str" cm="1">
        <f t="array" ref="Q634:R634">_xlfn.TEXTSPLIT(P634,"/", 1)</f>
        <v>theater</v>
      </c>
      <c r="R634" t="str">
        <v>plays</v>
      </c>
      <c r="S634">
        <v>1414904400</v>
      </c>
      <c r="T634">
        <v>1416463200</v>
      </c>
    </row>
    <row r="635" spans="1:20" ht="31.5" x14ac:dyDescent="0.25">
      <c r="A635">
        <v>633</v>
      </c>
      <c r="B635" s="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8">
        <f t="shared" si="39"/>
        <v>53.038095238095238</v>
      </c>
      <c r="J635" t="s">
        <v>21</v>
      </c>
      <c r="K635" t="s">
        <v>22</v>
      </c>
      <c r="L635" s="10">
        <f t="shared" si="37"/>
        <v>42315.25</v>
      </c>
      <c r="M635" s="10">
        <f t="shared" si="38"/>
        <v>42319.25</v>
      </c>
      <c r="N635" t="b">
        <v>0</v>
      </c>
      <c r="O635" t="b">
        <v>0</v>
      </c>
      <c r="P635" t="s">
        <v>71</v>
      </c>
      <c r="Q635" t="str" cm="1">
        <f t="array" ref="Q635:R635">_xlfn.TEXTSPLIT(P635,"/", 1)</f>
        <v>film &amp; video</v>
      </c>
      <c r="R635" t="str">
        <v>animation</v>
      </c>
      <c r="S635">
        <v>1446876000</v>
      </c>
      <c r="T635">
        <v>1447221600</v>
      </c>
    </row>
    <row r="636" spans="1:20" ht="31.5" x14ac:dyDescent="0.25">
      <c r="A636">
        <v>634</v>
      </c>
      <c r="B636" s="5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8">
        <f t="shared" si="39"/>
        <v>55.985524728588658</v>
      </c>
      <c r="J636" t="s">
        <v>21</v>
      </c>
      <c r="K636" t="s">
        <v>22</v>
      </c>
      <c r="L636" s="10">
        <f t="shared" si="37"/>
        <v>42819.208333333328</v>
      </c>
      <c r="M636" s="10">
        <f t="shared" si="38"/>
        <v>42833.208333333328</v>
      </c>
      <c r="N636" t="b">
        <v>0</v>
      </c>
      <c r="O636" t="b">
        <v>0</v>
      </c>
      <c r="P636" t="s">
        <v>269</v>
      </c>
      <c r="Q636" t="str" cm="1">
        <f t="array" ref="Q636:R636">_xlfn.TEXTSPLIT(P636,"/", 1)</f>
        <v>film &amp; video</v>
      </c>
      <c r="R636" t="str">
        <v>television</v>
      </c>
      <c r="S636">
        <v>1490418000</v>
      </c>
      <c r="T636">
        <v>1491627600</v>
      </c>
    </row>
    <row r="637" spans="1:20" x14ac:dyDescent="0.25">
      <c r="A637">
        <v>635</v>
      </c>
      <c r="B637" s="5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8">
        <f t="shared" si="39"/>
        <v>69.986760812003524</v>
      </c>
      <c r="J637" t="s">
        <v>21</v>
      </c>
      <c r="K637" t="s">
        <v>22</v>
      </c>
      <c r="L637" s="10">
        <f t="shared" si="37"/>
        <v>41314.25</v>
      </c>
      <c r="M637" s="10">
        <f t="shared" si="38"/>
        <v>41346.208333333336</v>
      </c>
      <c r="N637" t="b">
        <v>0</v>
      </c>
      <c r="O637" t="b">
        <v>0</v>
      </c>
      <c r="P637" t="s">
        <v>269</v>
      </c>
      <c r="Q637" t="str" cm="1">
        <f t="array" ref="Q637:R637">_xlfn.TEXTSPLIT(P637,"/", 1)</f>
        <v>film &amp; video</v>
      </c>
      <c r="R637" t="str">
        <v>television</v>
      </c>
      <c r="S637">
        <v>1360389600</v>
      </c>
      <c r="T637">
        <v>1363150800</v>
      </c>
    </row>
    <row r="638" spans="1:20" ht="31.5" x14ac:dyDescent="0.25">
      <c r="A638">
        <v>636</v>
      </c>
      <c r="B638" s="5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8">
        <f t="shared" si="39"/>
        <v>48.998079877112133</v>
      </c>
      <c r="J638" t="s">
        <v>36</v>
      </c>
      <c r="K638" t="s">
        <v>37</v>
      </c>
      <c r="L638" s="10">
        <f t="shared" si="37"/>
        <v>40926.25</v>
      </c>
      <c r="M638" s="10">
        <f t="shared" si="38"/>
        <v>40971.25</v>
      </c>
      <c r="N638" t="b">
        <v>0</v>
      </c>
      <c r="O638" t="b">
        <v>1</v>
      </c>
      <c r="P638" t="s">
        <v>71</v>
      </c>
      <c r="Q638" t="str" cm="1">
        <f t="array" ref="Q638:R638">_xlfn.TEXTSPLIT(P638,"/", 1)</f>
        <v>film &amp; video</v>
      </c>
      <c r="R638" t="str">
        <v>animation</v>
      </c>
      <c r="S638">
        <v>1326866400</v>
      </c>
      <c r="T638">
        <v>1330754400</v>
      </c>
    </row>
    <row r="639" spans="1:20" ht="31.5" x14ac:dyDescent="0.25">
      <c r="A639">
        <v>637</v>
      </c>
      <c r="B639" s="5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8">
        <f t="shared" si="39"/>
        <v>103.84615384615384</v>
      </c>
      <c r="J639" t="s">
        <v>21</v>
      </c>
      <c r="K639" t="s">
        <v>22</v>
      </c>
      <c r="L639" s="10">
        <f t="shared" si="37"/>
        <v>42688.25</v>
      </c>
      <c r="M639" s="10">
        <f t="shared" si="38"/>
        <v>42696.25</v>
      </c>
      <c r="N639" t="b">
        <v>0</v>
      </c>
      <c r="O639" t="b">
        <v>0</v>
      </c>
      <c r="P639" t="s">
        <v>33</v>
      </c>
      <c r="Q639" t="str" cm="1">
        <f t="array" ref="Q639:R639">_xlfn.TEXTSPLIT(P639,"/", 1)</f>
        <v>theater</v>
      </c>
      <c r="R639" t="str">
        <v>plays</v>
      </c>
      <c r="S639">
        <v>1479103200</v>
      </c>
      <c r="T639">
        <v>1479794400</v>
      </c>
    </row>
    <row r="640" spans="1:20" ht="31.5" x14ac:dyDescent="0.25">
      <c r="A640">
        <v>638</v>
      </c>
      <c r="B640" s="5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8">
        <f t="shared" si="39"/>
        <v>99.127659574468083</v>
      </c>
      <c r="J640" t="s">
        <v>21</v>
      </c>
      <c r="K640" t="s">
        <v>22</v>
      </c>
      <c r="L640" s="10">
        <f t="shared" si="37"/>
        <v>40386.208333333336</v>
      </c>
      <c r="M640" s="10">
        <f t="shared" si="38"/>
        <v>40398.208333333336</v>
      </c>
      <c r="N640" t="b">
        <v>0</v>
      </c>
      <c r="O640" t="b">
        <v>1</v>
      </c>
      <c r="P640" t="s">
        <v>33</v>
      </c>
      <c r="Q640" t="str" cm="1">
        <f t="array" ref="Q640:R640">_xlfn.TEXTSPLIT(P640,"/", 1)</f>
        <v>theater</v>
      </c>
      <c r="R640" t="str">
        <v>plays</v>
      </c>
      <c r="S640">
        <v>1280206800</v>
      </c>
      <c r="T640">
        <v>1281243600</v>
      </c>
    </row>
    <row r="641" spans="1:20" ht="31.5" x14ac:dyDescent="0.25">
      <c r="A641">
        <v>639</v>
      </c>
      <c r="B641" s="5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8">
        <f t="shared" si="39"/>
        <v>107.37777777777778</v>
      </c>
      <c r="J641" t="s">
        <v>21</v>
      </c>
      <c r="K641" t="s">
        <v>22</v>
      </c>
      <c r="L641" s="10">
        <f t="shared" si="37"/>
        <v>43309.208333333328</v>
      </c>
      <c r="M641" s="10">
        <f t="shared" si="38"/>
        <v>43309.208333333328</v>
      </c>
      <c r="N641" t="b">
        <v>0</v>
      </c>
      <c r="O641" t="b">
        <v>1</v>
      </c>
      <c r="P641" t="s">
        <v>53</v>
      </c>
      <c r="Q641" t="str" cm="1">
        <f t="array" ref="Q641:R641">_xlfn.TEXTSPLIT(P641,"/", 1)</f>
        <v>film &amp; video</v>
      </c>
      <c r="R641" t="str">
        <v>drama</v>
      </c>
      <c r="S641">
        <v>1532754000</v>
      </c>
      <c r="T641">
        <v>1532754000</v>
      </c>
    </row>
    <row r="642" spans="1:20" ht="31.5" x14ac:dyDescent="0.25">
      <c r="A642">
        <v>640</v>
      </c>
      <c r="B642" s="5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>
        <v>257</v>
      </c>
      <c r="I642" s="8">
        <f t="shared" si="39"/>
        <v>76.922178988326849</v>
      </c>
      <c r="J642" t="s">
        <v>21</v>
      </c>
      <c r="K642" t="s">
        <v>22</v>
      </c>
      <c r="L642" s="10">
        <f t="shared" si="37"/>
        <v>42387.25</v>
      </c>
      <c r="M642" s="10">
        <f t="shared" si="38"/>
        <v>42390.25</v>
      </c>
      <c r="N642" t="b">
        <v>0</v>
      </c>
      <c r="O642" t="b">
        <v>0</v>
      </c>
      <c r="P642" t="s">
        <v>33</v>
      </c>
      <c r="Q642" t="str" cm="1">
        <f t="array" ref="Q642:R642">_xlfn.TEXTSPLIT(P642,"/", 1)</f>
        <v>theater</v>
      </c>
      <c r="R642" t="str">
        <v>plays</v>
      </c>
      <c r="S642">
        <v>1453096800</v>
      </c>
      <c r="T642">
        <v>1453356000</v>
      </c>
    </row>
    <row r="643" spans="1:20" ht="47.25" x14ac:dyDescent="0.25">
      <c r="A643">
        <v>641</v>
      </c>
      <c r="B643" s="5" t="s">
        <v>1324</v>
      </c>
      <c r="C643" s="3" t="s">
        <v>1325</v>
      </c>
      <c r="D643">
        <v>9400</v>
      </c>
      <c r="E643">
        <v>11277</v>
      </c>
      <c r="F643" s="6">
        <f t="shared" ref="F643:F706" si="40">E643/D643*100</f>
        <v>119.96808510638297</v>
      </c>
      <c r="G643" t="s">
        <v>20</v>
      </c>
      <c r="H643">
        <v>194</v>
      </c>
      <c r="I643" s="8">
        <f t="shared" si="39"/>
        <v>58.128865979381445</v>
      </c>
      <c r="J643" t="s">
        <v>98</v>
      </c>
      <c r="K643" t="s">
        <v>99</v>
      </c>
      <c r="L643" s="10">
        <f t="shared" ref="L643:L706" si="41">(((S643/60)/60)/24)+DATE(1970,1,1)</f>
        <v>42786.25</v>
      </c>
      <c r="M643" s="10">
        <f t="shared" ref="M643:M706" si="42">(((T643/60)/60)/24)+DATE(1970,1,1)</f>
        <v>42814.208333333328</v>
      </c>
      <c r="N643" t="b">
        <v>0</v>
      </c>
      <c r="O643" t="b">
        <v>0</v>
      </c>
      <c r="P643" t="s">
        <v>33</v>
      </c>
      <c r="Q643" t="str" cm="1">
        <f t="array" ref="Q643:R643">_xlfn.TEXTSPLIT(P643,"/", 1)</f>
        <v>theater</v>
      </c>
      <c r="R643" t="str">
        <v>plays</v>
      </c>
      <c r="S643">
        <v>1487570400</v>
      </c>
      <c r="T643">
        <v>1489986000</v>
      </c>
    </row>
    <row r="644" spans="1:20" ht="31.5" x14ac:dyDescent="0.25">
      <c r="A644">
        <v>642</v>
      </c>
      <c r="B644" s="5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8">
        <f t="shared" ref="I644:I707" si="43">E644/H644</f>
        <v>103.73643410852713</v>
      </c>
      <c r="J644" t="s">
        <v>15</v>
      </c>
      <c r="K644" t="s">
        <v>16</v>
      </c>
      <c r="L644" s="10">
        <f t="shared" si="41"/>
        <v>43451.25</v>
      </c>
      <c r="M644" s="10">
        <f t="shared" si="42"/>
        <v>43460.25</v>
      </c>
      <c r="N644" t="b">
        <v>0</v>
      </c>
      <c r="O644" t="b">
        <v>0</v>
      </c>
      <c r="P644" t="s">
        <v>65</v>
      </c>
      <c r="Q644" t="str" cm="1">
        <f t="array" ref="Q644:R644">_xlfn.TEXTSPLIT(P644,"/", 1)</f>
        <v>technology</v>
      </c>
      <c r="R644" t="str">
        <v>wearables</v>
      </c>
      <c r="S644">
        <v>1545026400</v>
      </c>
      <c r="T644">
        <v>1545804000</v>
      </c>
    </row>
    <row r="645" spans="1:20" ht="31.5" x14ac:dyDescent="0.25">
      <c r="A645">
        <v>643</v>
      </c>
      <c r="B645" s="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8">
        <f t="shared" si="43"/>
        <v>87.962666666666664</v>
      </c>
      <c r="J645" t="s">
        <v>21</v>
      </c>
      <c r="K645" t="s">
        <v>22</v>
      </c>
      <c r="L645" s="10">
        <f t="shared" si="41"/>
        <v>42795.25</v>
      </c>
      <c r="M645" s="10">
        <f t="shared" si="42"/>
        <v>42813.208333333328</v>
      </c>
      <c r="N645" t="b">
        <v>0</v>
      </c>
      <c r="O645" t="b">
        <v>0</v>
      </c>
      <c r="P645" t="s">
        <v>33</v>
      </c>
      <c r="Q645" t="str" cm="1">
        <f t="array" ref="Q645:R645">_xlfn.TEXTSPLIT(P645,"/", 1)</f>
        <v>theater</v>
      </c>
      <c r="R645" t="str">
        <v>plays</v>
      </c>
      <c r="S645">
        <v>1488348000</v>
      </c>
      <c r="T645">
        <v>1489899600</v>
      </c>
    </row>
    <row r="646" spans="1:20" ht="31.5" x14ac:dyDescent="0.25">
      <c r="A646">
        <v>644</v>
      </c>
      <c r="B646" s="5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8">
        <f t="shared" si="43"/>
        <v>28</v>
      </c>
      <c r="J646" t="s">
        <v>15</v>
      </c>
      <c r="K646" t="s">
        <v>16</v>
      </c>
      <c r="L646" s="10">
        <f t="shared" si="41"/>
        <v>43452.25</v>
      </c>
      <c r="M646" s="10">
        <f t="shared" si="42"/>
        <v>43468.25</v>
      </c>
      <c r="N646" t="b">
        <v>0</v>
      </c>
      <c r="O646" t="b">
        <v>0</v>
      </c>
      <c r="P646" t="s">
        <v>33</v>
      </c>
      <c r="Q646" t="str" cm="1">
        <f t="array" ref="Q646:R646">_xlfn.TEXTSPLIT(P646,"/", 1)</f>
        <v>theater</v>
      </c>
      <c r="R646" t="str">
        <v>plays</v>
      </c>
      <c r="S646">
        <v>1545112800</v>
      </c>
      <c r="T646">
        <v>1546495200</v>
      </c>
    </row>
    <row r="647" spans="1:20" ht="31.5" x14ac:dyDescent="0.25">
      <c r="A647">
        <v>645</v>
      </c>
      <c r="B647" s="5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8">
        <f t="shared" si="43"/>
        <v>37.999361294443261</v>
      </c>
      <c r="J647" t="s">
        <v>21</v>
      </c>
      <c r="K647" t="s">
        <v>22</v>
      </c>
      <c r="L647" s="10">
        <f t="shared" si="41"/>
        <v>43369.208333333328</v>
      </c>
      <c r="M647" s="10">
        <f t="shared" si="42"/>
        <v>43390.208333333328</v>
      </c>
      <c r="N647" t="b">
        <v>0</v>
      </c>
      <c r="O647" t="b">
        <v>1</v>
      </c>
      <c r="P647" t="s">
        <v>23</v>
      </c>
      <c r="Q647" t="str" cm="1">
        <f t="array" ref="Q647:R647">_xlfn.TEXTSPLIT(P647,"/", 1)</f>
        <v>music</v>
      </c>
      <c r="R647" t="str">
        <v>rock</v>
      </c>
      <c r="S647">
        <v>1537938000</v>
      </c>
      <c r="T647">
        <v>1539752400</v>
      </c>
    </row>
    <row r="648" spans="1:20" ht="31.5" x14ac:dyDescent="0.25">
      <c r="A648">
        <v>646</v>
      </c>
      <c r="B648" s="5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8">
        <f t="shared" si="43"/>
        <v>29.999313893653515</v>
      </c>
      <c r="J648" t="s">
        <v>21</v>
      </c>
      <c r="K648" t="s">
        <v>22</v>
      </c>
      <c r="L648" s="10">
        <f t="shared" si="41"/>
        <v>41346.208333333336</v>
      </c>
      <c r="M648" s="10">
        <f t="shared" si="42"/>
        <v>41357.208333333336</v>
      </c>
      <c r="N648" t="b">
        <v>0</v>
      </c>
      <c r="O648" t="b">
        <v>0</v>
      </c>
      <c r="P648" t="s">
        <v>89</v>
      </c>
      <c r="Q648" t="str" cm="1">
        <f t="array" ref="Q648:R648">_xlfn.TEXTSPLIT(P648,"/", 1)</f>
        <v>games</v>
      </c>
      <c r="R648" t="str">
        <v>video games</v>
      </c>
      <c r="S648">
        <v>1363150800</v>
      </c>
      <c r="T648">
        <v>1364101200</v>
      </c>
    </row>
    <row r="649" spans="1:20" ht="31.5" x14ac:dyDescent="0.25">
      <c r="A649">
        <v>647</v>
      </c>
      <c r="B649" s="5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8">
        <f t="shared" si="43"/>
        <v>103.5</v>
      </c>
      <c r="J649" t="s">
        <v>21</v>
      </c>
      <c r="K649" t="s">
        <v>22</v>
      </c>
      <c r="L649" s="10">
        <f t="shared" si="41"/>
        <v>43199.208333333328</v>
      </c>
      <c r="M649" s="10">
        <f t="shared" si="42"/>
        <v>43223.208333333328</v>
      </c>
      <c r="N649" t="b">
        <v>0</v>
      </c>
      <c r="O649" t="b">
        <v>0</v>
      </c>
      <c r="P649" t="s">
        <v>206</v>
      </c>
      <c r="Q649" t="str" cm="1">
        <f t="array" ref="Q649:R649">_xlfn.TEXTSPLIT(P649,"/", 1)</f>
        <v>publishing</v>
      </c>
      <c r="R649" t="str">
        <v>translations</v>
      </c>
      <c r="S649">
        <v>1523250000</v>
      </c>
      <c r="T649">
        <v>1525323600</v>
      </c>
    </row>
    <row r="650" spans="1:20" ht="31.5" x14ac:dyDescent="0.25">
      <c r="A650">
        <v>648</v>
      </c>
      <c r="B650" s="5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8">
        <f t="shared" si="43"/>
        <v>85.994467496542185</v>
      </c>
      <c r="J650" t="s">
        <v>21</v>
      </c>
      <c r="K650" t="s">
        <v>22</v>
      </c>
      <c r="L650" s="10">
        <f t="shared" si="41"/>
        <v>42922.208333333328</v>
      </c>
      <c r="M650" s="10">
        <f t="shared" si="42"/>
        <v>42940.208333333328</v>
      </c>
      <c r="N650" t="b">
        <v>1</v>
      </c>
      <c r="O650" t="b">
        <v>0</v>
      </c>
      <c r="P650" t="s">
        <v>17</v>
      </c>
      <c r="Q650" t="str" cm="1">
        <f t="array" ref="Q650:R650">_xlfn.TEXTSPLIT(P650,"/", 1)</f>
        <v>food</v>
      </c>
      <c r="R650" t="str">
        <v>food trucks</v>
      </c>
      <c r="S650">
        <v>1499317200</v>
      </c>
      <c r="T650">
        <v>1500872400</v>
      </c>
    </row>
    <row r="651" spans="1:20" ht="31.5" x14ac:dyDescent="0.25">
      <c r="A651">
        <v>649</v>
      </c>
      <c r="B651" s="5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8">
        <f t="shared" si="43"/>
        <v>98.011627906976742</v>
      </c>
      <c r="J651" t="s">
        <v>98</v>
      </c>
      <c r="K651" t="s">
        <v>99</v>
      </c>
      <c r="L651" s="10">
        <f t="shared" si="41"/>
        <v>40471.208333333336</v>
      </c>
      <c r="M651" s="10">
        <f t="shared" si="42"/>
        <v>40482.208333333336</v>
      </c>
      <c r="N651" t="b">
        <v>1</v>
      </c>
      <c r="O651" t="b">
        <v>1</v>
      </c>
      <c r="P651" t="s">
        <v>33</v>
      </c>
      <c r="Q651" t="str" cm="1">
        <f t="array" ref="Q651:R651">_xlfn.TEXTSPLIT(P651,"/", 1)</f>
        <v>theater</v>
      </c>
      <c r="R651" t="str">
        <v>plays</v>
      </c>
      <c r="S651">
        <v>1287550800</v>
      </c>
      <c r="T651">
        <v>1288501200</v>
      </c>
    </row>
    <row r="652" spans="1:20" ht="31.5" x14ac:dyDescent="0.25">
      <c r="A652">
        <v>650</v>
      </c>
      <c r="B652" s="5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8">
        <f t="shared" si="43"/>
        <v>2</v>
      </c>
      <c r="J652" t="s">
        <v>21</v>
      </c>
      <c r="K652" t="s">
        <v>22</v>
      </c>
      <c r="L652" s="10">
        <f t="shared" si="41"/>
        <v>41828.208333333336</v>
      </c>
      <c r="M652" s="10">
        <f t="shared" si="42"/>
        <v>41855.208333333336</v>
      </c>
      <c r="N652" t="b">
        <v>0</v>
      </c>
      <c r="O652" t="b">
        <v>0</v>
      </c>
      <c r="P652" t="s">
        <v>159</v>
      </c>
      <c r="Q652" t="str" cm="1">
        <f t="array" ref="Q652:R652">_xlfn.TEXTSPLIT(P652,"/", 1)</f>
        <v>music</v>
      </c>
      <c r="R652" t="str">
        <v>jazz</v>
      </c>
      <c r="S652">
        <v>1404795600</v>
      </c>
      <c r="T652">
        <v>1407128400</v>
      </c>
    </row>
    <row r="653" spans="1:20" ht="31.5" x14ac:dyDescent="0.25">
      <c r="A653">
        <v>651</v>
      </c>
      <c r="B653" s="5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8">
        <f t="shared" si="43"/>
        <v>44.994570837642193</v>
      </c>
      <c r="J653" t="s">
        <v>107</v>
      </c>
      <c r="K653" t="s">
        <v>108</v>
      </c>
      <c r="L653" s="10">
        <f t="shared" si="41"/>
        <v>41692.25</v>
      </c>
      <c r="M653" s="10">
        <f t="shared" si="42"/>
        <v>41707.25</v>
      </c>
      <c r="N653" t="b">
        <v>0</v>
      </c>
      <c r="O653" t="b">
        <v>0</v>
      </c>
      <c r="P653" t="s">
        <v>100</v>
      </c>
      <c r="Q653" t="str" cm="1">
        <f t="array" ref="Q653:R653">_xlfn.TEXTSPLIT(P653,"/", 1)</f>
        <v>film &amp; video</v>
      </c>
      <c r="R653" t="str">
        <v>shorts</v>
      </c>
      <c r="S653">
        <v>1393048800</v>
      </c>
      <c r="T653">
        <v>1394344800</v>
      </c>
    </row>
    <row r="654" spans="1:20" ht="31.5" x14ac:dyDescent="0.25">
      <c r="A654">
        <v>652</v>
      </c>
      <c r="B654" s="5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8">
        <f t="shared" si="43"/>
        <v>31.012224938875306</v>
      </c>
      <c r="J654" t="s">
        <v>21</v>
      </c>
      <c r="K654" t="s">
        <v>22</v>
      </c>
      <c r="L654" s="10">
        <f t="shared" si="41"/>
        <v>42587.208333333328</v>
      </c>
      <c r="M654" s="10">
        <f t="shared" si="42"/>
        <v>42630.208333333328</v>
      </c>
      <c r="N654" t="b">
        <v>0</v>
      </c>
      <c r="O654" t="b">
        <v>0</v>
      </c>
      <c r="P654" t="s">
        <v>28</v>
      </c>
      <c r="Q654" t="str" cm="1">
        <f t="array" ref="Q654:R654">_xlfn.TEXTSPLIT(P654,"/", 1)</f>
        <v>technology</v>
      </c>
      <c r="R654" t="str">
        <v>web</v>
      </c>
      <c r="S654">
        <v>1470373200</v>
      </c>
      <c r="T654">
        <v>1474088400</v>
      </c>
    </row>
    <row r="655" spans="1:20" ht="31.5" x14ac:dyDescent="0.25">
      <c r="A655">
        <v>653</v>
      </c>
      <c r="B655" s="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8">
        <f t="shared" si="43"/>
        <v>59.970085470085472</v>
      </c>
      <c r="J655" t="s">
        <v>21</v>
      </c>
      <c r="K655" t="s">
        <v>22</v>
      </c>
      <c r="L655" s="10">
        <f t="shared" si="41"/>
        <v>42468.208333333328</v>
      </c>
      <c r="M655" s="10">
        <f t="shared" si="42"/>
        <v>42470.208333333328</v>
      </c>
      <c r="N655" t="b">
        <v>0</v>
      </c>
      <c r="O655" t="b">
        <v>0</v>
      </c>
      <c r="P655" t="s">
        <v>28</v>
      </c>
      <c r="Q655" t="str" cm="1">
        <f t="array" ref="Q655:R655">_xlfn.TEXTSPLIT(P655,"/", 1)</f>
        <v>technology</v>
      </c>
      <c r="R655" t="str">
        <v>web</v>
      </c>
      <c r="S655">
        <v>1460091600</v>
      </c>
      <c r="T655">
        <v>1460264400</v>
      </c>
    </row>
    <row r="656" spans="1:20" ht="31.5" x14ac:dyDescent="0.25">
      <c r="A656">
        <v>654</v>
      </c>
      <c r="B656" s="5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8">
        <f t="shared" si="43"/>
        <v>58.9973474801061</v>
      </c>
      <c r="J656" t="s">
        <v>21</v>
      </c>
      <c r="K656" t="s">
        <v>22</v>
      </c>
      <c r="L656" s="10">
        <f t="shared" si="41"/>
        <v>42240.208333333328</v>
      </c>
      <c r="M656" s="10">
        <f t="shared" si="42"/>
        <v>42245.208333333328</v>
      </c>
      <c r="N656" t="b">
        <v>0</v>
      </c>
      <c r="O656" t="b">
        <v>0</v>
      </c>
      <c r="P656" t="s">
        <v>148</v>
      </c>
      <c r="Q656" t="str" cm="1">
        <f t="array" ref="Q656:R656">_xlfn.TEXTSPLIT(P656,"/", 1)</f>
        <v>music</v>
      </c>
      <c r="R656" t="str">
        <v>metal</v>
      </c>
      <c r="S656">
        <v>1440392400</v>
      </c>
      <c r="T656">
        <v>1440824400</v>
      </c>
    </row>
    <row r="657" spans="1:20" ht="31.5" x14ac:dyDescent="0.25">
      <c r="A657">
        <v>655</v>
      </c>
      <c r="B657" s="5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8">
        <f t="shared" si="43"/>
        <v>50.045454545454547</v>
      </c>
      <c r="J657" t="s">
        <v>21</v>
      </c>
      <c r="K657" t="s">
        <v>22</v>
      </c>
      <c r="L657" s="10">
        <f t="shared" si="41"/>
        <v>42796.25</v>
      </c>
      <c r="M657" s="10">
        <f t="shared" si="42"/>
        <v>42809.208333333328</v>
      </c>
      <c r="N657" t="b">
        <v>1</v>
      </c>
      <c r="O657" t="b">
        <v>0</v>
      </c>
      <c r="P657" t="s">
        <v>122</v>
      </c>
      <c r="Q657" t="str" cm="1">
        <f t="array" ref="Q657:R657">_xlfn.TEXTSPLIT(P657,"/", 1)</f>
        <v>photography</v>
      </c>
      <c r="R657" t="str">
        <v>photography books</v>
      </c>
      <c r="S657">
        <v>1488434400</v>
      </c>
      <c r="T657">
        <v>1489554000</v>
      </c>
    </row>
    <row r="658" spans="1:20" ht="47.25" x14ac:dyDescent="0.25">
      <c r="A658">
        <v>656</v>
      </c>
      <c r="B658" s="5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8">
        <f t="shared" si="43"/>
        <v>98.966269841269835</v>
      </c>
      <c r="J658" t="s">
        <v>26</v>
      </c>
      <c r="K658" t="s">
        <v>27</v>
      </c>
      <c r="L658" s="10">
        <f t="shared" si="41"/>
        <v>43097.25</v>
      </c>
      <c r="M658" s="10">
        <f t="shared" si="42"/>
        <v>43102.25</v>
      </c>
      <c r="N658" t="b">
        <v>0</v>
      </c>
      <c r="O658" t="b">
        <v>0</v>
      </c>
      <c r="P658" t="s">
        <v>17</v>
      </c>
      <c r="Q658" t="str" cm="1">
        <f t="array" ref="Q658:R658">_xlfn.TEXTSPLIT(P658,"/", 1)</f>
        <v>food</v>
      </c>
      <c r="R658" t="str">
        <v>food trucks</v>
      </c>
      <c r="S658">
        <v>1514440800</v>
      </c>
      <c r="T658">
        <v>1514872800</v>
      </c>
    </row>
    <row r="659" spans="1:20" ht="31.5" x14ac:dyDescent="0.25">
      <c r="A659">
        <v>657</v>
      </c>
      <c r="B659" s="5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8">
        <f t="shared" si="43"/>
        <v>58.857142857142854</v>
      </c>
      <c r="J659" t="s">
        <v>21</v>
      </c>
      <c r="K659" t="s">
        <v>22</v>
      </c>
      <c r="L659" s="10">
        <f t="shared" si="41"/>
        <v>43096.25</v>
      </c>
      <c r="M659" s="10">
        <f t="shared" si="42"/>
        <v>43112.25</v>
      </c>
      <c r="N659" t="b">
        <v>0</v>
      </c>
      <c r="O659" t="b">
        <v>0</v>
      </c>
      <c r="P659" t="s">
        <v>474</v>
      </c>
      <c r="Q659" t="str" cm="1">
        <f t="array" ref="Q659:R659">_xlfn.TEXTSPLIT(P659,"/", 1)</f>
        <v>film &amp; video</v>
      </c>
      <c r="R659" t="str">
        <v>science fiction</v>
      </c>
      <c r="S659">
        <v>1514354400</v>
      </c>
      <c r="T659">
        <v>1515736800</v>
      </c>
    </row>
    <row r="660" spans="1:20" ht="31.5" x14ac:dyDescent="0.25">
      <c r="A660">
        <v>658</v>
      </c>
      <c r="B660" s="5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8">
        <f t="shared" si="43"/>
        <v>81.010256410256417</v>
      </c>
      <c r="J660" t="s">
        <v>21</v>
      </c>
      <c r="K660" t="s">
        <v>22</v>
      </c>
      <c r="L660" s="10">
        <f t="shared" si="41"/>
        <v>42246.208333333328</v>
      </c>
      <c r="M660" s="10">
        <f t="shared" si="42"/>
        <v>42269.208333333328</v>
      </c>
      <c r="N660" t="b">
        <v>0</v>
      </c>
      <c r="O660" t="b">
        <v>0</v>
      </c>
      <c r="P660" t="s">
        <v>23</v>
      </c>
      <c r="Q660" t="str" cm="1">
        <f t="array" ref="Q660:R660">_xlfn.TEXTSPLIT(P660,"/", 1)</f>
        <v>music</v>
      </c>
      <c r="R660" t="str">
        <v>rock</v>
      </c>
      <c r="S660">
        <v>1440910800</v>
      </c>
      <c r="T660">
        <v>1442898000</v>
      </c>
    </row>
    <row r="661" spans="1:20" ht="31.5" x14ac:dyDescent="0.25">
      <c r="A661">
        <v>659</v>
      </c>
      <c r="B661" s="5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8">
        <f t="shared" si="43"/>
        <v>76.013333333333335</v>
      </c>
      <c r="J661" t="s">
        <v>40</v>
      </c>
      <c r="K661" t="s">
        <v>41</v>
      </c>
      <c r="L661" s="10">
        <f t="shared" si="41"/>
        <v>40570.25</v>
      </c>
      <c r="M661" s="10">
        <f t="shared" si="42"/>
        <v>40571.25</v>
      </c>
      <c r="N661" t="b">
        <v>0</v>
      </c>
      <c r="O661" t="b">
        <v>0</v>
      </c>
      <c r="P661" t="s">
        <v>42</v>
      </c>
      <c r="Q661" t="str" cm="1">
        <f t="array" ref="Q661:R661">_xlfn.TEXTSPLIT(P661,"/", 1)</f>
        <v>film &amp; video</v>
      </c>
      <c r="R661" t="str">
        <v>documentary</v>
      </c>
      <c r="S661">
        <v>1296108000</v>
      </c>
      <c r="T661">
        <v>1296194400</v>
      </c>
    </row>
    <row r="662" spans="1:20" ht="31.5" x14ac:dyDescent="0.25">
      <c r="A662">
        <v>660</v>
      </c>
      <c r="B662" s="5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8">
        <f t="shared" si="43"/>
        <v>96.597402597402592</v>
      </c>
      <c r="J662" t="s">
        <v>21</v>
      </c>
      <c r="K662" t="s">
        <v>22</v>
      </c>
      <c r="L662" s="10">
        <f t="shared" si="41"/>
        <v>42237.208333333328</v>
      </c>
      <c r="M662" s="10">
        <f t="shared" si="42"/>
        <v>42246.208333333328</v>
      </c>
      <c r="N662" t="b">
        <v>1</v>
      </c>
      <c r="O662" t="b">
        <v>0</v>
      </c>
      <c r="P662" t="s">
        <v>33</v>
      </c>
      <c r="Q662" t="str" cm="1">
        <f t="array" ref="Q662:R662">_xlfn.TEXTSPLIT(P662,"/", 1)</f>
        <v>theater</v>
      </c>
      <c r="R662" t="str">
        <v>plays</v>
      </c>
      <c r="S662">
        <v>1440133200</v>
      </c>
      <c r="T662">
        <v>1440910800</v>
      </c>
    </row>
    <row r="663" spans="1:20" ht="31.5" x14ac:dyDescent="0.25">
      <c r="A663">
        <v>661</v>
      </c>
      <c r="B663" s="5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8">
        <f t="shared" si="43"/>
        <v>76.957446808510639</v>
      </c>
      <c r="J663" t="s">
        <v>36</v>
      </c>
      <c r="K663" t="s">
        <v>37</v>
      </c>
      <c r="L663" s="10">
        <f t="shared" si="41"/>
        <v>40996.208333333336</v>
      </c>
      <c r="M663" s="10">
        <f t="shared" si="42"/>
        <v>41026.208333333336</v>
      </c>
      <c r="N663" t="b">
        <v>0</v>
      </c>
      <c r="O663" t="b">
        <v>0</v>
      </c>
      <c r="P663" t="s">
        <v>159</v>
      </c>
      <c r="Q663" t="str" cm="1">
        <f t="array" ref="Q663:R663">_xlfn.TEXTSPLIT(P663,"/", 1)</f>
        <v>music</v>
      </c>
      <c r="R663" t="str">
        <v>jazz</v>
      </c>
      <c r="S663">
        <v>1332910800</v>
      </c>
      <c r="T663">
        <v>1335502800</v>
      </c>
    </row>
    <row r="664" spans="1:20" ht="31.5" x14ac:dyDescent="0.25">
      <c r="A664">
        <v>662</v>
      </c>
      <c r="B664" s="5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8">
        <f t="shared" si="43"/>
        <v>67.984732824427482</v>
      </c>
      <c r="J664" t="s">
        <v>21</v>
      </c>
      <c r="K664" t="s">
        <v>22</v>
      </c>
      <c r="L664" s="10">
        <f t="shared" si="41"/>
        <v>43443.25</v>
      </c>
      <c r="M664" s="10">
        <f t="shared" si="42"/>
        <v>43447.25</v>
      </c>
      <c r="N664" t="b">
        <v>0</v>
      </c>
      <c r="O664" t="b">
        <v>0</v>
      </c>
      <c r="P664" t="s">
        <v>33</v>
      </c>
      <c r="Q664" t="str" cm="1">
        <f t="array" ref="Q664:R664">_xlfn.TEXTSPLIT(P664,"/", 1)</f>
        <v>theater</v>
      </c>
      <c r="R664" t="str">
        <v>plays</v>
      </c>
      <c r="S664">
        <v>1544335200</v>
      </c>
      <c r="T664">
        <v>1544680800</v>
      </c>
    </row>
    <row r="665" spans="1:20" ht="31.5" x14ac:dyDescent="0.25">
      <c r="A665">
        <v>663</v>
      </c>
      <c r="B665" s="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8">
        <f t="shared" si="43"/>
        <v>88.781609195402297</v>
      </c>
      <c r="J665" t="s">
        <v>21</v>
      </c>
      <c r="K665" t="s">
        <v>22</v>
      </c>
      <c r="L665" s="10">
        <f t="shared" si="41"/>
        <v>40458.208333333336</v>
      </c>
      <c r="M665" s="10">
        <f t="shared" si="42"/>
        <v>40481.208333333336</v>
      </c>
      <c r="N665" t="b">
        <v>0</v>
      </c>
      <c r="O665" t="b">
        <v>0</v>
      </c>
      <c r="P665" t="s">
        <v>33</v>
      </c>
      <c r="Q665" t="str" cm="1">
        <f t="array" ref="Q665:R665">_xlfn.TEXTSPLIT(P665,"/", 1)</f>
        <v>theater</v>
      </c>
      <c r="R665" t="str">
        <v>plays</v>
      </c>
      <c r="S665">
        <v>1286427600</v>
      </c>
      <c r="T665">
        <v>1288414800</v>
      </c>
    </row>
    <row r="666" spans="1:20" ht="31.5" x14ac:dyDescent="0.25">
      <c r="A666">
        <v>664</v>
      </c>
      <c r="B666" s="5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8">
        <f t="shared" si="43"/>
        <v>24.99623706491063</v>
      </c>
      <c r="J666" t="s">
        <v>21</v>
      </c>
      <c r="K666" t="s">
        <v>22</v>
      </c>
      <c r="L666" s="10">
        <f t="shared" si="41"/>
        <v>40959.25</v>
      </c>
      <c r="M666" s="10">
        <f t="shared" si="42"/>
        <v>40969.25</v>
      </c>
      <c r="N666" t="b">
        <v>0</v>
      </c>
      <c r="O666" t="b">
        <v>0</v>
      </c>
      <c r="P666" t="s">
        <v>159</v>
      </c>
      <c r="Q666" t="str" cm="1">
        <f t="array" ref="Q666:R666">_xlfn.TEXTSPLIT(P666,"/", 1)</f>
        <v>music</v>
      </c>
      <c r="R666" t="str">
        <v>jazz</v>
      </c>
      <c r="S666">
        <v>1329717600</v>
      </c>
      <c r="T666">
        <v>1330581600</v>
      </c>
    </row>
    <row r="667" spans="1:20" ht="31.5" x14ac:dyDescent="0.25">
      <c r="A667">
        <v>665</v>
      </c>
      <c r="B667" s="5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8">
        <f t="shared" si="43"/>
        <v>44.922794117647058</v>
      </c>
      <c r="J667" t="s">
        <v>21</v>
      </c>
      <c r="K667" t="s">
        <v>22</v>
      </c>
      <c r="L667" s="10">
        <f t="shared" si="41"/>
        <v>40733.208333333336</v>
      </c>
      <c r="M667" s="10">
        <f t="shared" si="42"/>
        <v>40747.208333333336</v>
      </c>
      <c r="N667" t="b">
        <v>0</v>
      </c>
      <c r="O667" t="b">
        <v>1</v>
      </c>
      <c r="P667" t="s">
        <v>42</v>
      </c>
      <c r="Q667" t="str" cm="1">
        <f t="array" ref="Q667:R667">_xlfn.TEXTSPLIT(P667,"/", 1)</f>
        <v>film &amp; video</v>
      </c>
      <c r="R667" t="str">
        <v>documentary</v>
      </c>
      <c r="S667">
        <v>1310187600</v>
      </c>
      <c r="T667">
        <v>1311397200</v>
      </c>
    </row>
    <row r="668" spans="1:20" ht="31.5" x14ac:dyDescent="0.25">
      <c r="A668">
        <v>666</v>
      </c>
      <c r="B668" s="5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8">
        <f t="shared" si="43"/>
        <v>79.400000000000006</v>
      </c>
      <c r="J668" t="s">
        <v>21</v>
      </c>
      <c r="K668" t="s">
        <v>22</v>
      </c>
      <c r="L668" s="10">
        <f t="shared" si="41"/>
        <v>41516.208333333336</v>
      </c>
      <c r="M668" s="10">
        <f t="shared" si="42"/>
        <v>41522.208333333336</v>
      </c>
      <c r="N668" t="b">
        <v>0</v>
      </c>
      <c r="O668" t="b">
        <v>1</v>
      </c>
      <c r="P668" t="s">
        <v>33</v>
      </c>
      <c r="Q668" t="str" cm="1">
        <f t="array" ref="Q668:R668">_xlfn.TEXTSPLIT(P668,"/", 1)</f>
        <v>theater</v>
      </c>
      <c r="R668" t="str">
        <v>plays</v>
      </c>
      <c r="S668">
        <v>1377838800</v>
      </c>
      <c r="T668">
        <v>1378357200</v>
      </c>
    </row>
    <row r="669" spans="1:20" ht="31.5" x14ac:dyDescent="0.25">
      <c r="A669">
        <v>667</v>
      </c>
      <c r="B669" s="5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8">
        <f t="shared" si="43"/>
        <v>29.009546539379475</v>
      </c>
      <c r="J669" t="s">
        <v>21</v>
      </c>
      <c r="K669" t="s">
        <v>22</v>
      </c>
      <c r="L669" s="10">
        <f t="shared" si="41"/>
        <v>41892.208333333336</v>
      </c>
      <c r="M669" s="10">
        <f t="shared" si="42"/>
        <v>41901.208333333336</v>
      </c>
      <c r="N669" t="b">
        <v>0</v>
      </c>
      <c r="O669" t="b">
        <v>0</v>
      </c>
      <c r="P669" t="s">
        <v>1029</v>
      </c>
      <c r="Q669" t="str" cm="1">
        <f t="array" ref="Q669:R669">_xlfn.TEXTSPLIT(P669,"/", 1)</f>
        <v>journalism</v>
      </c>
      <c r="R669" t="str">
        <v>audio</v>
      </c>
      <c r="S669">
        <v>1410325200</v>
      </c>
      <c r="T669">
        <v>1411102800</v>
      </c>
    </row>
    <row r="670" spans="1:20" ht="47.25" x14ac:dyDescent="0.25">
      <c r="A670">
        <v>668</v>
      </c>
      <c r="B670" s="5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8">
        <f t="shared" si="43"/>
        <v>73.59210526315789</v>
      </c>
      <c r="J670" t="s">
        <v>21</v>
      </c>
      <c r="K670" t="s">
        <v>22</v>
      </c>
      <c r="L670" s="10">
        <f t="shared" si="41"/>
        <v>41122.208333333336</v>
      </c>
      <c r="M670" s="10">
        <f t="shared" si="42"/>
        <v>41134.208333333336</v>
      </c>
      <c r="N670" t="b">
        <v>0</v>
      </c>
      <c r="O670" t="b">
        <v>0</v>
      </c>
      <c r="P670" t="s">
        <v>33</v>
      </c>
      <c r="Q670" t="str" cm="1">
        <f t="array" ref="Q670:R670">_xlfn.TEXTSPLIT(P670,"/", 1)</f>
        <v>theater</v>
      </c>
      <c r="R670" t="str">
        <v>plays</v>
      </c>
      <c r="S670">
        <v>1343797200</v>
      </c>
      <c r="T670">
        <v>1344834000</v>
      </c>
    </row>
    <row r="671" spans="1:20" ht="31.5" x14ac:dyDescent="0.25">
      <c r="A671">
        <v>669</v>
      </c>
      <c r="B671" s="5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8">
        <f t="shared" si="43"/>
        <v>107.97038864898211</v>
      </c>
      <c r="J671" t="s">
        <v>107</v>
      </c>
      <c r="K671" t="s">
        <v>108</v>
      </c>
      <c r="L671" s="10">
        <f t="shared" si="41"/>
        <v>42912.208333333328</v>
      </c>
      <c r="M671" s="10">
        <f t="shared" si="42"/>
        <v>42921.208333333328</v>
      </c>
      <c r="N671" t="b">
        <v>0</v>
      </c>
      <c r="O671" t="b">
        <v>0</v>
      </c>
      <c r="P671" t="s">
        <v>33</v>
      </c>
      <c r="Q671" t="str" cm="1">
        <f t="array" ref="Q671:R671">_xlfn.TEXTSPLIT(P671,"/", 1)</f>
        <v>theater</v>
      </c>
      <c r="R671" t="str">
        <v>plays</v>
      </c>
      <c r="S671">
        <v>1498453200</v>
      </c>
      <c r="T671">
        <v>1499230800</v>
      </c>
    </row>
    <row r="672" spans="1:20" ht="31.5" x14ac:dyDescent="0.25">
      <c r="A672">
        <v>670</v>
      </c>
      <c r="B672" s="5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8">
        <f t="shared" si="43"/>
        <v>68.987284287011803</v>
      </c>
      <c r="J672" t="s">
        <v>21</v>
      </c>
      <c r="K672" t="s">
        <v>22</v>
      </c>
      <c r="L672" s="10">
        <f t="shared" si="41"/>
        <v>42425.25</v>
      </c>
      <c r="M672" s="10">
        <f t="shared" si="42"/>
        <v>42437.25</v>
      </c>
      <c r="N672" t="b">
        <v>0</v>
      </c>
      <c r="O672" t="b">
        <v>0</v>
      </c>
      <c r="P672" t="s">
        <v>60</v>
      </c>
      <c r="Q672" t="str" cm="1">
        <f t="array" ref="Q672:R672">_xlfn.TEXTSPLIT(P672,"/", 1)</f>
        <v>music</v>
      </c>
      <c r="R672" t="str">
        <v>indie rock</v>
      </c>
      <c r="S672">
        <v>1456380000</v>
      </c>
      <c r="T672">
        <v>1457416800</v>
      </c>
    </row>
    <row r="673" spans="1:20" ht="31.5" x14ac:dyDescent="0.25">
      <c r="A673">
        <v>671</v>
      </c>
      <c r="B673" s="5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8">
        <f t="shared" si="43"/>
        <v>111.02236719478098</v>
      </c>
      <c r="J673" t="s">
        <v>21</v>
      </c>
      <c r="K673" t="s">
        <v>22</v>
      </c>
      <c r="L673" s="10">
        <f t="shared" si="41"/>
        <v>40390.208333333336</v>
      </c>
      <c r="M673" s="10">
        <f t="shared" si="42"/>
        <v>40394.208333333336</v>
      </c>
      <c r="N673" t="b">
        <v>0</v>
      </c>
      <c r="O673" t="b">
        <v>1</v>
      </c>
      <c r="P673" t="s">
        <v>33</v>
      </c>
      <c r="Q673" t="str" cm="1">
        <f t="array" ref="Q673:R673">_xlfn.TEXTSPLIT(P673,"/", 1)</f>
        <v>theater</v>
      </c>
      <c r="R673" t="str">
        <v>plays</v>
      </c>
      <c r="S673">
        <v>1280552400</v>
      </c>
      <c r="T673">
        <v>1280898000</v>
      </c>
    </row>
    <row r="674" spans="1:20" ht="31.5" x14ac:dyDescent="0.25">
      <c r="A674">
        <v>672</v>
      </c>
      <c r="B674" s="5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8">
        <f t="shared" si="43"/>
        <v>24.997515808491418</v>
      </c>
      <c r="J674" t="s">
        <v>26</v>
      </c>
      <c r="K674" t="s">
        <v>27</v>
      </c>
      <c r="L674" s="10">
        <f t="shared" si="41"/>
        <v>43180.208333333328</v>
      </c>
      <c r="M674" s="10">
        <f t="shared" si="42"/>
        <v>43190.208333333328</v>
      </c>
      <c r="N674" t="b">
        <v>0</v>
      </c>
      <c r="O674" t="b">
        <v>0</v>
      </c>
      <c r="P674" t="s">
        <v>33</v>
      </c>
      <c r="Q674" t="str" cm="1">
        <f t="array" ref="Q674:R674">_xlfn.TEXTSPLIT(P674,"/", 1)</f>
        <v>theater</v>
      </c>
      <c r="R674" t="str">
        <v>plays</v>
      </c>
      <c r="S674">
        <v>1521608400</v>
      </c>
      <c r="T674">
        <v>1522472400</v>
      </c>
    </row>
    <row r="675" spans="1:20" ht="31.5" x14ac:dyDescent="0.25">
      <c r="A675">
        <v>673</v>
      </c>
      <c r="B675" s="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8">
        <f t="shared" si="43"/>
        <v>42.155172413793103</v>
      </c>
      <c r="J675" t="s">
        <v>107</v>
      </c>
      <c r="K675" t="s">
        <v>108</v>
      </c>
      <c r="L675" s="10">
        <f t="shared" si="41"/>
        <v>42475.208333333328</v>
      </c>
      <c r="M675" s="10">
        <f t="shared" si="42"/>
        <v>42496.208333333328</v>
      </c>
      <c r="N675" t="b">
        <v>0</v>
      </c>
      <c r="O675" t="b">
        <v>0</v>
      </c>
      <c r="P675" t="s">
        <v>60</v>
      </c>
      <c r="Q675" t="str" cm="1">
        <f t="array" ref="Q675:R675">_xlfn.TEXTSPLIT(P675,"/", 1)</f>
        <v>music</v>
      </c>
      <c r="R675" t="str">
        <v>indie rock</v>
      </c>
      <c r="S675">
        <v>1460696400</v>
      </c>
      <c r="T675">
        <v>1462510800</v>
      </c>
    </row>
    <row r="676" spans="1:20" ht="31.5" x14ac:dyDescent="0.25">
      <c r="A676">
        <v>674</v>
      </c>
      <c r="B676" s="5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8">
        <f t="shared" si="43"/>
        <v>47.003284072249592</v>
      </c>
      <c r="J676" t="s">
        <v>21</v>
      </c>
      <c r="K676" t="s">
        <v>22</v>
      </c>
      <c r="L676" s="10">
        <f t="shared" si="41"/>
        <v>40774.208333333336</v>
      </c>
      <c r="M676" s="10">
        <f t="shared" si="42"/>
        <v>40821.208333333336</v>
      </c>
      <c r="N676" t="b">
        <v>0</v>
      </c>
      <c r="O676" t="b">
        <v>0</v>
      </c>
      <c r="P676" t="s">
        <v>122</v>
      </c>
      <c r="Q676" t="str" cm="1">
        <f t="array" ref="Q676:R676">_xlfn.TEXTSPLIT(P676,"/", 1)</f>
        <v>photography</v>
      </c>
      <c r="R676" t="str">
        <v>photography books</v>
      </c>
      <c r="S676">
        <v>1313730000</v>
      </c>
      <c r="T676">
        <v>1317790800</v>
      </c>
    </row>
    <row r="677" spans="1:20" ht="31.5" x14ac:dyDescent="0.25">
      <c r="A677">
        <v>675</v>
      </c>
      <c r="B677" s="5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8">
        <f t="shared" si="43"/>
        <v>36.0392749244713</v>
      </c>
      <c r="J677" t="s">
        <v>21</v>
      </c>
      <c r="K677" t="s">
        <v>22</v>
      </c>
      <c r="L677" s="10">
        <f t="shared" si="41"/>
        <v>43719.208333333328</v>
      </c>
      <c r="M677" s="10">
        <f t="shared" si="42"/>
        <v>43726.208333333328</v>
      </c>
      <c r="N677" t="b">
        <v>0</v>
      </c>
      <c r="O677" t="b">
        <v>0</v>
      </c>
      <c r="P677" t="s">
        <v>1029</v>
      </c>
      <c r="Q677" t="str" cm="1">
        <f t="array" ref="Q677:R677">_xlfn.TEXTSPLIT(P677,"/", 1)</f>
        <v>journalism</v>
      </c>
      <c r="R677" t="str">
        <v>audio</v>
      </c>
      <c r="S677">
        <v>1568178000</v>
      </c>
      <c r="T677">
        <v>1568782800</v>
      </c>
    </row>
    <row r="678" spans="1:20" ht="31.5" x14ac:dyDescent="0.25">
      <c r="A678">
        <v>676</v>
      </c>
      <c r="B678" s="5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8">
        <f t="shared" si="43"/>
        <v>101.03760683760684</v>
      </c>
      <c r="J678" t="s">
        <v>21</v>
      </c>
      <c r="K678" t="s">
        <v>22</v>
      </c>
      <c r="L678" s="10">
        <f t="shared" si="41"/>
        <v>41178.208333333336</v>
      </c>
      <c r="M678" s="10">
        <f t="shared" si="42"/>
        <v>41187.208333333336</v>
      </c>
      <c r="N678" t="b">
        <v>0</v>
      </c>
      <c r="O678" t="b">
        <v>0</v>
      </c>
      <c r="P678" t="s">
        <v>122</v>
      </c>
      <c r="Q678" t="str" cm="1">
        <f t="array" ref="Q678:R678">_xlfn.TEXTSPLIT(P678,"/", 1)</f>
        <v>photography</v>
      </c>
      <c r="R678" t="str">
        <v>photography books</v>
      </c>
      <c r="S678">
        <v>1348635600</v>
      </c>
      <c r="T678">
        <v>1349413200</v>
      </c>
    </row>
    <row r="679" spans="1:20" ht="31.5" x14ac:dyDescent="0.25">
      <c r="A679">
        <v>677</v>
      </c>
      <c r="B679" s="5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8">
        <f t="shared" si="43"/>
        <v>39.927927927927925</v>
      </c>
      <c r="J679" t="s">
        <v>21</v>
      </c>
      <c r="K679" t="s">
        <v>22</v>
      </c>
      <c r="L679" s="10">
        <f t="shared" si="41"/>
        <v>42561.208333333328</v>
      </c>
      <c r="M679" s="10">
        <f t="shared" si="42"/>
        <v>42611.208333333328</v>
      </c>
      <c r="N679" t="b">
        <v>0</v>
      </c>
      <c r="O679" t="b">
        <v>0</v>
      </c>
      <c r="P679" t="s">
        <v>119</v>
      </c>
      <c r="Q679" t="str" cm="1">
        <f t="array" ref="Q679:R679">_xlfn.TEXTSPLIT(P679,"/", 1)</f>
        <v>publishing</v>
      </c>
      <c r="R679" t="str">
        <v>fiction</v>
      </c>
      <c r="S679">
        <v>1468126800</v>
      </c>
      <c r="T679">
        <v>1472446800</v>
      </c>
    </row>
    <row r="680" spans="1:20" ht="31.5" x14ac:dyDescent="0.25">
      <c r="A680">
        <v>678</v>
      </c>
      <c r="B680" s="5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8">
        <f t="shared" si="43"/>
        <v>83.158139534883716</v>
      </c>
      <c r="J680" t="s">
        <v>21</v>
      </c>
      <c r="K680" t="s">
        <v>22</v>
      </c>
      <c r="L680" s="10">
        <f t="shared" si="41"/>
        <v>43484.25</v>
      </c>
      <c r="M680" s="10">
        <f t="shared" si="42"/>
        <v>43486.25</v>
      </c>
      <c r="N680" t="b">
        <v>0</v>
      </c>
      <c r="O680" t="b">
        <v>0</v>
      </c>
      <c r="P680" t="s">
        <v>53</v>
      </c>
      <c r="Q680" t="str" cm="1">
        <f t="array" ref="Q680:R680">_xlfn.TEXTSPLIT(P680,"/", 1)</f>
        <v>film &amp; video</v>
      </c>
      <c r="R680" t="str">
        <v>drama</v>
      </c>
      <c r="S680">
        <v>1547877600</v>
      </c>
      <c r="T680">
        <v>1548050400</v>
      </c>
    </row>
    <row r="681" spans="1:20" ht="31.5" x14ac:dyDescent="0.25">
      <c r="A681">
        <v>679</v>
      </c>
      <c r="B681" s="5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8">
        <f t="shared" si="43"/>
        <v>39.97520661157025</v>
      </c>
      <c r="J681" t="s">
        <v>21</v>
      </c>
      <c r="K681" t="s">
        <v>22</v>
      </c>
      <c r="L681" s="10">
        <f t="shared" si="41"/>
        <v>43756.208333333328</v>
      </c>
      <c r="M681" s="10">
        <f t="shared" si="42"/>
        <v>43761.208333333328</v>
      </c>
      <c r="N681" t="b">
        <v>0</v>
      </c>
      <c r="O681" t="b">
        <v>1</v>
      </c>
      <c r="P681" t="s">
        <v>17</v>
      </c>
      <c r="Q681" t="str" cm="1">
        <f t="array" ref="Q681:R681">_xlfn.TEXTSPLIT(P681,"/", 1)</f>
        <v>food</v>
      </c>
      <c r="R681" t="str">
        <v>food trucks</v>
      </c>
      <c r="S681">
        <v>1571374800</v>
      </c>
      <c r="T681">
        <v>1571806800</v>
      </c>
    </row>
    <row r="682" spans="1:20" ht="47.25" x14ac:dyDescent="0.25">
      <c r="A682">
        <v>680</v>
      </c>
      <c r="B682" s="5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8">
        <f t="shared" si="43"/>
        <v>47.993908629441627</v>
      </c>
      <c r="J682" t="s">
        <v>21</v>
      </c>
      <c r="K682" t="s">
        <v>22</v>
      </c>
      <c r="L682" s="10">
        <f t="shared" si="41"/>
        <v>43813.25</v>
      </c>
      <c r="M682" s="10">
        <f t="shared" si="42"/>
        <v>43815.25</v>
      </c>
      <c r="N682" t="b">
        <v>0</v>
      </c>
      <c r="O682" t="b">
        <v>1</v>
      </c>
      <c r="P682" t="s">
        <v>292</v>
      </c>
      <c r="Q682" t="str" cm="1">
        <f t="array" ref="Q682:R682">_xlfn.TEXTSPLIT(P682,"/", 1)</f>
        <v>games</v>
      </c>
      <c r="R682" t="str">
        <v>mobile games</v>
      </c>
      <c r="S682">
        <v>1576303200</v>
      </c>
      <c r="T682">
        <v>1576476000</v>
      </c>
    </row>
    <row r="683" spans="1:20" ht="31.5" x14ac:dyDescent="0.25">
      <c r="A683">
        <v>681</v>
      </c>
      <c r="B683" s="5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8">
        <f t="shared" si="43"/>
        <v>95.978877489438744</v>
      </c>
      <c r="J683" t="s">
        <v>21</v>
      </c>
      <c r="K683" t="s">
        <v>22</v>
      </c>
      <c r="L683" s="10">
        <f t="shared" si="41"/>
        <v>40898.25</v>
      </c>
      <c r="M683" s="10">
        <f t="shared" si="42"/>
        <v>40904.25</v>
      </c>
      <c r="N683" t="b">
        <v>0</v>
      </c>
      <c r="O683" t="b">
        <v>0</v>
      </c>
      <c r="P683" t="s">
        <v>33</v>
      </c>
      <c r="Q683" t="str" cm="1">
        <f t="array" ref="Q683:R683">_xlfn.TEXTSPLIT(P683,"/", 1)</f>
        <v>theater</v>
      </c>
      <c r="R683" t="str">
        <v>plays</v>
      </c>
      <c r="S683">
        <v>1324447200</v>
      </c>
      <c r="T683">
        <v>1324965600</v>
      </c>
    </row>
    <row r="684" spans="1:20" ht="31.5" x14ac:dyDescent="0.25">
      <c r="A684">
        <v>682</v>
      </c>
      <c r="B684" s="5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8">
        <f t="shared" si="43"/>
        <v>78.728155339805824</v>
      </c>
      <c r="J684" t="s">
        <v>21</v>
      </c>
      <c r="K684" t="s">
        <v>22</v>
      </c>
      <c r="L684" s="10">
        <f t="shared" si="41"/>
        <v>41619.25</v>
      </c>
      <c r="M684" s="10">
        <f t="shared" si="42"/>
        <v>41628.25</v>
      </c>
      <c r="N684" t="b">
        <v>0</v>
      </c>
      <c r="O684" t="b">
        <v>0</v>
      </c>
      <c r="P684" t="s">
        <v>33</v>
      </c>
      <c r="Q684" t="str" cm="1">
        <f t="array" ref="Q684:R684">_xlfn.TEXTSPLIT(P684,"/", 1)</f>
        <v>theater</v>
      </c>
      <c r="R684" t="str">
        <v>plays</v>
      </c>
      <c r="S684">
        <v>1386741600</v>
      </c>
      <c r="T684">
        <v>1387519200</v>
      </c>
    </row>
    <row r="685" spans="1:20" x14ac:dyDescent="0.25">
      <c r="A685">
        <v>683</v>
      </c>
      <c r="B685" s="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8">
        <f t="shared" si="43"/>
        <v>56.081632653061227</v>
      </c>
      <c r="J685" t="s">
        <v>21</v>
      </c>
      <c r="K685" t="s">
        <v>22</v>
      </c>
      <c r="L685" s="10">
        <f t="shared" si="41"/>
        <v>43359.208333333328</v>
      </c>
      <c r="M685" s="10">
        <f t="shared" si="42"/>
        <v>43361.208333333328</v>
      </c>
      <c r="N685" t="b">
        <v>0</v>
      </c>
      <c r="O685" t="b">
        <v>0</v>
      </c>
      <c r="P685" t="s">
        <v>33</v>
      </c>
      <c r="Q685" t="str" cm="1">
        <f t="array" ref="Q685:R685">_xlfn.TEXTSPLIT(P685,"/", 1)</f>
        <v>theater</v>
      </c>
      <c r="R685" t="str">
        <v>plays</v>
      </c>
      <c r="S685">
        <v>1537074000</v>
      </c>
      <c r="T685">
        <v>1537246800</v>
      </c>
    </row>
    <row r="686" spans="1:20" ht="31.5" x14ac:dyDescent="0.25">
      <c r="A686">
        <v>684</v>
      </c>
      <c r="B686" s="5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8">
        <f t="shared" si="43"/>
        <v>69.090909090909093</v>
      </c>
      <c r="J686" t="s">
        <v>15</v>
      </c>
      <c r="K686" t="s">
        <v>16</v>
      </c>
      <c r="L686" s="10">
        <f t="shared" si="41"/>
        <v>40358.208333333336</v>
      </c>
      <c r="M686" s="10">
        <f t="shared" si="42"/>
        <v>40378.208333333336</v>
      </c>
      <c r="N686" t="b">
        <v>0</v>
      </c>
      <c r="O686" t="b">
        <v>0</v>
      </c>
      <c r="P686" t="s">
        <v>68</v>
      </c>
      <c r="Q686" t="str" cm="1">
        <f t="array" ref="Q686:R686">_xlfn.TEXTSPLIT(P686,"/", 1)</f>
        <v>publishing</v>
      </c>
      <c r="R686" t="str">
        <v>nonfiction</v>
      </c>
      <c r="S686">
        <v>1277787600</v>
      </c>
      <c r="T686">
        <v>1279515600</v>
      </c>
    </row>
    <row r="687" spans="1:20" ht="31.5" x14ac:dyDescent="0.25">
      <c r="A687">
        <v>685</v>
      </c>
      <c r="B687" s="5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8">
        <f t="shared" si="43"/>
        <v>102.05291576673866</v>
      </c>
      <c r="J687" t="s">
        <v>15</v>
      </c>
      <c r="K687" t="s">
        <v>16</v>
      </c>
      <c r="L687" s="10">
        <f t="shared" si="41"/>
        <v>42239.208333333328</v>
      </c>
      <c r="M687" s="10">
        <f t="shared" si="42"/>
        <v>42263.208333333328</v>
      </c>
      <c r="N687" t="b">
        <v>0</v>
      </c>
      <c r="O687" t="b">
        <v>0</v>
      </c>
      <c r="P687" t="s">
        <v>33</v>
      </c>
      <c r="Q687" t="str" cm="1">
        <f t="array" ref="Q687:R687">_xlfn.TEXTSPLIT(P687,"/", 1)</f>
        <v>theater</v>
      </c>
      <c r="R687" t="str">
        <v>plays</v>
      </c>
      <c r="S687">
        <v>1440306000</v>
      </c>
      <c r="T687">
        <v>1442379600</v>
      </c>
    </row>
    <row r="688" spans="1:20" ht="31.5" x14ac:dyDescent="0.25">
      <c r="A688">
        <v>686</v>
      </c>
      <c r="B688" s="5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8">
        <f t="shared" si="43"/>
        <v>107.32089552238806</v>
      </c>
      <c r="J688" t="s">
        <v>21</v>
      </c>
      <c r="K688" t="s">
        <v>22</v>
      </c>
      <c r="L688" s="10">
        <f t="shared" si="41"/>
        <v>43186.208333333328</v>
      </c>
      <c r="M688" s="10">
        <f t="shared" si="42"/>
        <v>43197.208333333328</v>
      </c>
      <c r="N688" t="b">
        <v>0</v>
      </c>
      <c r="O688" t="b">
        <v>0</v>
      </c>
      <c r="P688" t="s">
        <v>65</v>
      </c>
      <c r="Q688" t="str" cm="1">
        <f t="array" ref="Q688:R688">_xlfn.TEXTSPLIT(P688,"/", 1)</f>
        <v>technology</v>
      </c>
      <c r="R688" t="str">
        <v>wearables</v>
      </c>
      <c r="S688">
        <v>1522126800</v>
      </c>
      <c r="T688">
        <v>1523077200</v>
      </c>
    </row>
    <row r="689" spans="1:20" ht="31.5" x14ac:dyDescent="0.25">
      <c r="A689">
        <v>687</v>
      </c>
      <c r="B689" s="5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8">
        <f t="shared" si="43"/>
        <v>51.970260223048328</v>
      </c>
      <c r="J689" t="s">
        <v>21</v>
      </c>
      <c r="K689" t="s">
        <v>22</v>
      </c>
      <c r="L689" s="10">
        <f t="shared" si="41"/>
        <v>42806.25</v>
      </c>
      <c r="M689" s="10">
        <f t="shared" si="42"/>
        <v>42809.208333333328</v>
      </c>
      <c r="N689" t="b">
        <v>0</v>
      </c>
      <c r="O689" t="b">
        <v>0</v>
      </c>
      <c r="P689" t="s">
        <v>33</v>
      </c>
      <c r="Q689" t="str" cm="1">
        <f t="array" ref="Q689:R689">_xlfn.TEXTSPLIT(P689,"/", 1)</f>
        <v>theater</v>
      </c>
      <c r="R689" t="str">
        <v>plays</v>
      </c>
      <c r="S689">
        <v>1489298400</v>
      </c>
      <c r="T689">
        <v>1489554000</v>
      </c>
    </row>
    <row r="690" spans="1:20" ht="31.5" x14ac:dyDescent="0.25">
      <c r="A690">
        <v>688</v>
      </c>
      <c r="B690" s="5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8">
        <f t="shared" si="43"/>
        <v>71.137142857142862</v>
      </c>
      <c r="J690" t="s">
        <v>21</v>
      </c>
      <c r="K690" t="s">
        <v>22</v>
      </c>
      <c r="L690" s="10">
        <f t="shared" si="41"/>
        <v>43475.25</v>
      </c>
      <c r="M690" s="10">
        <f t="shared" si="42"/>
        <v>43491.25</v>
      </c>
      <c r="N690" t="b">
        <v>0</v>
      </c>
      <c r="O690" t="b">
        <v>1</v>
      </c>
      <c r="P690" t="s">
        <v>269</v>
      </c>
      <c r="Q690" t="str" cm="1">
        <f t="array" ref="Q690:R690">_xlfn.TEXTSPLIT(P690,"/", 1)</f>
        <v>film &amp; video</v>
      </c>
      <c r="R690" t="str">
        <v>television</v>
      </c>
      <c r="S690">
        <v>1547100000</v>
      </c>
      <c r="T690">
        <v>1548482400</v>
      </c>
    </row>
    <row r="691" spans="1:20" ht="31.5" x14ac:dyDescent="0.25">
      <c r="A691">
        <v>689</v>
      </c>
      <c r="B691" s="5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8">
        <f t="shared" si="43"/>
        <v>106.49275362318841</v>
      </c>
      <c r="J691" t="s">
        <v>21</v>
      </c>
      <c r="K691" t="s">
        <v>22</v>
      </c>
      <c r="L691" s="10">
        <f t="shared" si="41"/>
        <v>41576.208333333336</v>
      </c>
      <c r="M691" s="10">
        <f t="shared" si="42"/>
        <v>41588.25</v>
      </c>
      <c r="N691" t="b">
        <v>0</v>
      </c>
      <c r="O691" t="b">
        <v>0</v>
      </c>
      <c r="P691" t="s">
        <v>28</v>
      </c>
      <c r="Q691" t="str" cm="1">
        <f t="array" ref="Q691:R691">_xlfn.TEXTSPLIT(P691,"/", 1)</f>
        <v>technology</v>
      </c>
      <c r="R691" t="str">
        <v>web</v>
      </c>
      <c r="S691">
        <v>1383022800</v>
      </c>
      <c r="T691">
        <v>1384063200</v>
      </c>
    </row>
    <row r="692" spans="1:20" ht="31.5" x14ac:dyDescent="0.25">
      <c r="A692">
        <v>690</v>
      </c>
      <c r="B692" s="5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8">
        <f t="shared" si="43"/>
        <v>42.93684210526316</v>
      </c>
      <c r="J692" t="s">
        <v>21</v>
      </c>
      <c r="K692" t="s">
        <v>22</v>
      </c>
      <c r="L692" s="10">
        <f t="shared" si="41"/>
        <v>40874.25</v>
      </c>
      <c r="M692" s="10">
        <f t="shared" si="42"/>
        <v>40880.25</v>
      </c>
      <c r="N692" t="b">
        <v>0</v>
      </c>
      <c r="O692" t="b">
        <v>1</v>
      </c>
      <c r="P692" t="s">
        <v>42</v>
      </c>
      <c r="Q692" t="str" cm="1">
        <f t="array" ref="Q692:R692">_xlfn.TEXTSPLIT(P692,"/", 1)</f>
        <v>film &amp; video</v>
      </c>
      <c r="R692" t="str">
        <v>documentary</v>
      </c>
      <c r="S692">
        <v>1322373600</v>
      </c>
      <c r="T692">
        <v>1322892000</v>
      </c>
    </row>
    <row r="693" spans="1:20" ht="31.5" x14ac:dyDescent="0.25">
      <c r="A693">
        <v>691</v>
      </c>
      <c r="B693" s="5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8">
        <f t="shared" si="43"/>
        <v>30.037974683544302</v>
      </c>
      <c r="J693" t="s">
        <v>21</v>
      </c>
      <c r="K693" t="s">
        <v>22</v>
      </c>
      <c r="L693" s="10">
        <f t="shared" si="41"/>
        <v>41185.208333333336</v>
      </c>
      <c r="M693" s="10">
        <f t="shared" si="42"/>
        <v>41202.208333333336</v>
      </c>
      <c r="N693" t="b">
        <v>1</v>
      </c>
      <c r="O693" t="b">
        <v>1</v>
      </c>
      <c r="P693" t="s">
        <v>42</v>
      </c>
      <c r="Q693" t="str" cm="1">
        <f t="array" ref="Q693:R693">_xlfn.TEXTSPLIT(P693,"/", 1)</f>
        <v>film &amp; video</v>
      </c>
      <c r="R693" t="str">
        <v>documentary</v>
      </c>
      <c r="S693">
        <v>1349240400</v>
      </c>
      <c r="T693">
        <v>1350709200</v>
      </c>
    </row>
    <row r="694" spans="1:20" ht="31.5" x14ac:dyDescent="0.25">
      <c r="A694">
        <v>692</v>
      </c>
      <c r="B694" s="5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8">
        <f t="shared" si="43"/>
        <v>70.623376623376629</v>
      </c>
      <c r="J694" t="s">
        <v>40</v>
      </c>
      <c r="K694" t="s">
        <v>41</v>
      </c>
      <c r="L694" s="10">
        <f t="shared" si="41"/>
        <v>43655.208333333328</v>
      </c>
      <c r="M694" s="10">
        <f t="shared" si="42"/>
        <v>43673.208333333328</v>
      </c>
      <c r="N694" t="b">
        <v>0</v>
      </c>
      <c r="O694" t="b">
        <v>0</v>
      </c>
      <c r="P694" t="s">
        <v>23</v>
      </c>
      <c r="Q694" t="str" cm="1">
        <f t="array" ref="Q694:R694">_xlfn.TEXTSPLIT(P694,"/", 1)</f>
        <v>music</v>
      </c>
      <c r="R694" t="str">
        <v>rock</v>
      </c>
      <c r="S694">
        <v>1562648400</v>
      </c>
      <c r="T694">
        <v>1564203600</v>
      </c>
    </row>
    <row r="695" spans="1:20" ht="31.5" x14ac:dyDescent="0.25">
      <c r="A695">
        <v>693</v>
      </c>
      <c r="B695" s="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8">
        <f t="shared" si="43"/>
        <v>66.016018306636155</v>
      </c>
      <c r="J695" t="s">
        <v>21</v>
      </c>
      <c r="K695" t="s">
        <v>22</v>
      </c>
      <c r="L695" s="10">
        <f t="shared" si="41"/>
        <v>43025.208333333328</v>
      </c>
      <c r="M695" s="10">
        <f t="shared" si="42"/>
        <v>43042.208333333328</v>
      </c>
      <c r="N695" t="b">
        <v>0</v>
      </c>
      <c r="O695" t="b">
        <v>0</v>
      </c>
      <c r="P695" t="s">
        <v>33</v>
      </c>
      <c r="Q695" t="str" cm="1">
        <f t="array" ref="Q695:R695">_xlfn.TEXTSPLIT(P695,"/", 1)</f>
        <v>theater</v>
      </c>
      <c r="R695" t="str">
        <v>plays</v>
      </c>
      <c r="S695">
        <v>1508216400</v>
      </c>
      <c r="T695">
        <v>1509685200</v>
      </c>
    </row>
    <row r="696" spans="1:20" ht="31.5" x14ac:dyDescent="0.25">
      <c r="A696">
        <v>694</v>
      </c>
      <c r="B696" s="5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8">
        <f t="shared" si="43"/>
        <v>96.911392405063296</v>
      </c>
      <c r="J696" t="s">
        <v>21</v>
      </c>
      <c r="K696" t="s">
        <v>22</v>
      </c>
      <c r="L696" s="10">
        <f t="shared" si="41"/>
        <v>43066.25</v>
      </c>
      <c r="M696" s="10">
        <f t="shared" si="42"/>
        <v>43103.25</v>
      </c>
      <c r="N696" t="b">
        <v>0</v>
      </c>
      <c r="O696" t="b">
        <v>0</v>
      </c>
      <c r="P696" t="s">
        <v>33</v>
      </c>
      <c r="Q696" t="str" cm="1">
        <f t="array" ref="Q696:R696">_xlfn.TEXTSPLIT(P696,"/", 1)</f>
        <v>theater</v>
      </c>
      <c r="R696" t="str">
        <v>plays</v>
      </c>
      <c r="S696">
        <v>1511762400</v>
      </c>
      <c r="T696">
        <v>1514959200</v>
      </c>
    </row>
    <row r="697" spans="1:20" ht="31.5" x14ac:dyDescent="0.25">
      <c r="A697">
        <v>695</v>
      </c>
      <c r="B697" s="5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8">
        <f t="shared" si="43"/>
        <v>62.867346938775512</v>
      </c>
      <c r="J697" t="s">
        <v>107</v>
      </c>
      <c r="K697" t="s">
        <v>108</v>
      </c>
      <c r="L697" s="10">
        <f t="shared" si="41"/>
        <v>42322.25</v>
      </c>
      <c r="M697" s="10">
        <f t="shared" si="42"/>
        <v>42338.25</v>
      </c>
      <c r="N697" t="b">
        <v>1</v>
      </c>
      <c r="O697" t="b">
        <v>0</v>
      </c>
      <c r="P697" t="s">
        <v>23</v>
      </c>
      <c r="Q697" t="str" cm="1">
        <f t="array" ref="Q697:R697">_xlfn.TEXTSPLIT(P697,"/", 1)</f>
        <v>music</v>
      </c>
      <c r="R697" t="str">
        <v>rock</v>
      </c>
      <c r="S697">
        <v>1447480800</v>
      </c>
      <c r="T697">
        <v>1448863200</v>
      </c>
    </row>
    <row r="698" spans="1:20" x14ac:dyDescent="0.25">
      <c r="A698">
        <v>696</v>
      </c>
      <c r="B698" s="5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8">
        <f t="shared" si="43"/>
        <v>108.98537682789652</v>
      </c>
      <c r="J698" t="s">
        <v>21</v>
      </c>
      <c r="K698" t="s">
        <v>22</v>
      </c>
      <c r="L698" s="10">
        <f t="shared" si="41"/>
        <v>42114.208333333328</v>
      </c>
      <c r="M698" s="10">
        <f t="shared" si="42"/>
        <v>42115.208333333328</v>
      </c>
      <c r="N698" t="b">
        <v>0</v>
      </c>
      <c r="O698" t="b">
        <v>1</v>
      </c>
      <c r="P698" t="s">
        <v>33</v>
      </c>
      <c r="Q698" t="str" cm="1">
        <f t="array" ref="Q698:R698">_xlfn.TEXTSPLIT(P698,"/", 1)</f>
        <v>theater</v>
      </c>
      <c r="R698" t="str">
        <v>plays</v>
      </c>
      <c r="S698">
        <v>1429506000</v>
      </c>
      <c r="T698">
        <v>1429592400</v>
      </c>
    </row>
    <row r="699" spans="1:20" ht="31.5" x14ac:dyDescent="0.25">
      <c r="A699">
        <v>697</v>
      </c>
      <c r="B699" s="5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8">
        <f t="shared" si="43"/>
        <v>26.999314599040439</v>
      </c>
      <c r="J699" t="s">
        <v>21</v>
      </c>
      <c r="K699" t="s">
        <v>22</v>
      </c>
      <c r="L699" s="10">
        <f t="shared" si="41"/>
        <v>43190.208333333328</v>
      </c>
      <c r="M699" s="10">
        <f t="shared" si="42"/>
        <v>43192.208333333328</v>
      </c>
      <c r="N699" t="b">
        <v>0</v>
      </c>
      <c r="O699" t="b">
        <v>0</v>
      </c>
      <c r="P699" t="s">
        <v>50</v>
      </c>
      <c r="Q699" t="str" cm="1">
        <f t="array" ref="Q699:R699">_xlfn.TEXTSPLIT(P699,"/", 1)</f>
        <v>music</v>
      </c>
      <c r="R699" t="str">
        <v>electric music</v>
      </c>
      <c r="S699">
        <v>1522472400</v>
      </c>
      <c r="T699">
        <v>1522645200</v>
      </c>
    </row>
    <row r="700" spans="1:20" ht="31.5" x14ac:dyDescent="0.25">
      <c r="A700">
        <v>698</v>
      </c>
      <c r="B700" s="5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8">
        <f t="shared" si="43"/>
        <v>65.004147943311438</v>
      </c>
      <c r="J700" t="s">
        <v>15</v>
      </c>
      <c r="K700" t="s">
        <v>16</v>
      </c>
      <c r="L700" s="10">
        <f t="shared" si="41"/>
        <v>40871.25</v>
      </c>
      <c r="M700" s="10">
        <f t="shared" si="42"/>
        <v>40885.25</v>
      </c>
      <c r="N700" t="b">
        <v>0</v>
      </c>
      <c r="O700" t="b">
        <v>0</v>
      </c>
      <c r="P700" t="s">
        <v>65</v>
      </c>
      <c r="Q700" t="str" cm="1">
        <f t="array" ref="Q700:R700">_xlfn.TEXTSPLIT(P700,"/", 1)</f>
        <v>technology</v>
      </c>
      <c r="R700" t="str">
        <v>wearables</v>
      </c>
      <c r="S700">
        <v>1322114400</v>
      </c>
      <c r="T700">
        <v>1323324000</v>
      </c>
    </row>
    <row r="701" spans="1:20" ht="31.5" x14ac:dyDescent="0.25">
      <c r="A701">
        <v>699</v>
      </c>
      <c r="B701" s="5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8">
        <f t="shared" si="43"/>
        <v>111.51785714285714</v>
      </c>
      <c r="J701" t="s">
        <v>21</v>
      </c>
      <c r="K701" t="s">
        <v>22</v>
      </c>
      <c r="L701" s="10">
        <f t="shared" si="41"/>
        <v>43641.208333333328</v>
      </c>
      <c r="M701" s="10">
        <f t="shared" si="42"/>
        <v>43642.208333333328</v>
      </c>
      <c r="N701" t="b">
        <v>0</v>
      </c>
      <c r="O701" t="b">
        <v>0</v>
      </c>
      <c r="P701" t="s">
        <v>53</v>
      </c>
      <c r="Q701" t="str" cm="1">
        <f t="array" ref="Q701:R701">_xlfn.TEXTSPLIT(P701,"/", 1)</f>
        <v>film &amp; video</v>
      </c>
      <c r="R701" t="str">
        <v>drama</v>
      </c>
      <c r="S701">
        <v>1561438800</v>
      </c>
      <c r="T701">
        <v>1561525200</v>
      </c>
    </row>
    <row r="702" spans="1:20" ht="31.5" x14ac:dyDescent="0.25">
      <c r="A702">
        <v>700</v>
      </c>
      <c r="B702" s="5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8">
        <f t="shared" si="43"/>
        <v>3</v>
      </c>
      <c r="J702" t="s">
        <v>21</v>
      </c>
      <c r="K702" t="s">
        <v>22</v>
      </c>
      <c r="L702" s="10">
        <f t="shared" si="41"/>
        <v>40203.25</v>
      </c>
      <c r="M702" s="10">
        <f t="shared" si="42"/>
        <v>40218.25</v>
      </c>
      <c r="N702" t="b">
        <v>0</v>
      </c>
      <c r="O702" t="b">
        <v>0</v>
      </c>
      <c r="P702" t="s">
        <v>65</v>
      </c>
      <c r="Q702" t="str" cm="1">
        <f t="array" ref="Q702:R702">_xlfn.TEXTSPLIT(P702,"/", 1)</f>
        <v>technology</v>
      </c>
      <c r="R702" t="str">
        <v>wearables</v>
      </c>
      <c r="S702">
        <v>1264399200</v>
      </c>
      <c r="T702">
        <v>1265695200</v>
      </c>
    </row>
    <row r="703" spans="1:20" ht="31.5" x14ac:dyDescent="0.25">
      <c r="A703">
        <v>701</v>
      </c>
      <c r="B703" s="5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8">
        <f t="shared" si="43"/>
        <v>110.99268292682927</v>
      </c>
      <c r="J703" t="s">
        <v>21</v>
      </c>
      <c r="K703" t="s">
        <v>22</v>
      </c>
      <c r="L703" s="10">
        <f t="shared" si="41"/>
        <v>40629.208333333336</v>
      </c>
      <c r="M703" s="10">
        <f t="shared" si="42"/>
        <v>40636.208333333336</v>
      </c>
      <c r="N703" t="b">
        <v>1</v>
      </c>
      <c r="O703" t="b">
        <v>0</v>
      </c>
      <c r="P703" t="s">
        <v>33</v>
      </c>
      <c r="Q703" t="str" cm="1">
        <f t="array" ref="Q703:R703">_xlfn.TEXTSPLIT(P703,"/", 1)</f>
        <v>theater</v>
      </c>
      <c r="R703" t="str">
        <v>plays</v>
      </c>
      <c r="S703">
        <v>1301202000</v>
      </c>
      <c r="T703">
        <v>1301806800</v>
      </c>
    </row>
    <row r="704" spans="1:20" ht="31.5" x14ac:dyDescent="0.25">
      <c r="A704">
        <v>702</v>
      </c>
      <c r="B704" s="5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8">
        <f t="shared" si="43"/>
        <v>56.746987951807228</v>
      </c>
      <c r="J704" t="s">
        <v>21</v>
      </c>
      <c r="K704" t="s">
        <v>22</v>
      </c>
      <c r="L704" s="10">
        <f t="shared" si="41"/>
        <v>41477.208333333336</v>
      </c>
      <c r="M704" s="10">
        <f t="shared" si="42"/>
        <v>41482.208333333336</v>
      </c>
      <c r="N704" t="b">
        <v>0</v>
      </c>
      <c r="O704" t="b">
        <v>0</v>
      </c>
      <c r="P704" t="s">
        <v>65</v>
      </c>
      <c r="Q704" t="str" cm="1">
        <f t="array" ref="Q704:R704">_xlfn.TEXTSPLIT(P704,"/", 1)</f>
        <v>technology</v>
      </c>
      <c r="R704" t="str">
        <v>wearables</v>
      </c>
      <c r="S704">
        <v>1374469200</v>
      </c>
      <c r="T704">
        <v>1374901200</v>
      </c>
    </row>
    <row r="705" spans="1:20" ht="31.5" x14ac:dyDescent="0.25">
      <c r="A705">
        <v>703</v>
      </c>
      <c r="B705" s="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8">
        <f t="shared" si="43"/>
        <v>97.020608439646708</v>
      </c>
      <c r="J705" t="s">
        <v>21</v>
      </c>
      <c r="K705" t="s">
        <v>22</v>
      </c>
      <c r="L705" s="10">
        <f t="shared" si="41"/>
        <v>41020.208333333336</v>
      </c>
      <c r="M705" s="10">
        <f t="shared" si="42"/>
        <v>41037.208333333336</v>
      </c>
      <c r="N705" t="b">
        <v>1</v>
      </c>
      <c r="O705" t="b">
        <v>1</v>
      </c>
      <c r="P705" t="s">
        <v>206</v>
      </c>
      <c r="Q705" t="str" cm="1">
        <f t="array" ref="Q705:R705">_xlfn.TEXTSPLIT(P705,"/", 1)</f>
        <v>publishing</v>
      </c>
      <c r="R705" t="str">
        <v>translations</v>
      </c>
      <c r="S705">
        <v>1334984400</v>
      </c>
      <c r="T705">
        <v>1336453200</v>
      </c>
    </row>
    <row r="706" spans="1:20" ht="31.5" x14ac:dyDescent="0.25">
      <c r="A706">
        <v>704</v>
      </c>
      <c r="B706" s="5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>
        <v>116</v>
      </c>
      <c r="I706" s="8">
        <f t="shared" si="43"/>
        <v>92.08620689655173</v>
      </c>
      <c r="J706" t="s">
        <v>21</v>
      </c>
      <c r="K706" t="s">
        <v>22</v>
      </c>
      <c r="L706" s="10">
        <f t="shared" si="41"/>
        <v>42555.208333333328</v>
      </c>
      <c r="M706" s="10">
        <f t="shared" si="42"/>
        <v>42570.208333333328</v>
      </c>
      <c r="N706" t="b">
        <v>0</v>
      </c>
      <c r="O706" t="b">
        <v>0</v>
      </c>
      <c r="P706" t="s">
        <v>71</v>
      </c>
      <c r="Q706" t="str" cm="1">
        <f t="array" ref="Q706:R706">_xlfn.TEXTSPLIT(P706,"/", 1)</f>
        <v>film &amp; video</v>
      </c>
      <c r="R706" t="str">
        <v>animation</v>
      </c>
      <c r="S706">
        <v>1467608400</v>
      </c>
      <c r="T706">
        <v>1468904400</v>
      </c>
    </row>
    <row r="707" spans="1:20" ht="31.5" x14ac:dyDescent="0.25">
      <c r="A707">
        <v>705</v>
      </c>
      <c r="B707" s="5" t="s">
        <v>1448</v>
      </c>
      <c r="C707" s="3" t="s">
        <v>1449</v>
      </c>
      <c r="D707">
        <v>169700</v>
      </c>
      <c r="E707">
        <v>168048</v>
      </c>
      <c r="F707" s="6">
        <f t="shared" ref="F707:F770" si="44">E707/D707*100</f>
        <v>99.026517383618156</v>
      </c>
      <c r="G707" t="s">
        <v>14</v>
      </c>
      <c r="H707">
        <v>2025</v>
      </c>
      <c r="I707" s="8">
        <f t="shared" si="43"/>
        <v>82.986666666666665</v>
      </c>
      <c r="J707" t="s">
        <v>40</v>
      </c>
      <c r="K707" t="s">
        <v>41</v>
      </c>
      <c r="L707" s="10">
        <f t="shared" ref="L707:L770" si="45">(((S707/60)/60)/24)+DATE(1970,1,1)</f>
        <v>41619.25</v>
      </c>
      <c r="M707" s="10">
        <f t="shared" ref="M707:M770" si="46">(((T707/60)/60)/24)+DATE(1970,1,1)</f>
        <v>41623.25</v>
      </c>
      <c r="N707" t="b">
        <v>0</v>
      </c>
      <c r="O707" t="b">
        <v>0</v>
      </c>
      <c r="P707" t="s">
        <v>68</v>
      </c>
      <c r="Q707" t="str" cm="1">
        <f t="array" ref="Q707:R707">_xlfn.TEXTSPLIT(P707,"/", 1)</f>
        <v>publishing</v>
      </c>
      <c r="R707" t="str">
        <v>nonfiction</v>
      </c>
      <c r="S707">
        <v>1386741600</v>
      </c>
      <c r="T707">
        <v>1387087200</v>
      </c>
    </row>
    <row r="708" spans="1:20" ht="31.5" x14ac:dyDescent="0.25">
      <c r="A708">
        <v>706</v>
      </c>
      <c r="B708" s="5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8">
        <f t="shared" ref="I708:I771" si="47">E708/H708</f>
        <v>103.03791821561339</v>
      </c>
      <c r="J708" t="s">
        <v>26</v>
      </c>
      <c r="K708" t="s">
        <v>27</v>
      </c>
      <c r="L708" s="10">
        <f t="shared" si="45"/>
        <v>43471.25</v>
      </c>
      <c r="M708" s="10">
        <f t="shared" si="46"/>
        <v>43479.25</v>
      </c>
      <c r="N708" t="b">
        <v>0</v>
      </c>
      <c r="O708" t="b">
        <v>1</v>
      </c>
      <c r="P708" t="s">
        <v>28</v>
      </c>
      <c r="Q708" t="str" cm="1">
        <f t="array" ref="Q708:R708">_xlfn.TEXTSPLIT(P708,"/", 1)</f>
        <v>technology</v>
      </c>
      <c r="R708" t="str">
        <v>web</v>
      </c>
      <c r="S708">
        <v>1546754400</v>
      </c>
      <c r="T708">
        <v>1547445600</v>
      </c>
    </row>
    <row r="709" spans="1:20" ht="31.5" x14ac:dyDescent="0.25">
      <c r="A709">
        <v>707</v>
      </c>
      <c r="B709" s="5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8">
        <f t="shared" si="47"/>
        <v>68.922619047619051</v>
      </c>
      <c r="J709" t="s">
        <v>21</v>
      </c>
      <c r="K709" t="s">
        <v>22</v>
      </c>
      <c r="L709" s="10">
        <f t="shared" si="45"/>
        <v>43442.25</v>
      </c>
      <c r="M709" s="10">
        <f t="shared" si="46"/>
        <v>43478.25</v>
      </c>
      <c r="N709" t="b">
        <v>0</v>
      </c>
      <c r="O709" t="b">
        <v>0</v>
      </c>
      <c r="P709" t="s">
        <v>53</v>
      </c>
      <c r="Q709" t="str" cm="1">
        <f t="array" ref="Q709:R709">_xlfn.TEXTSPLIT(P709,"/", 1)</f>
        <v>film &amp; video</v>
      </c>
      <c r="R709" t="str">
        <v>drama</v>
      </c>
      <c r="S709">
        <v>1544248800</v>
      </c>
      <c r="T709">
        <v>1547359200</v>
      </c>
    </row>
    <row r="710" spans="1:20" ht="31.5" x14ac:dyDescent="0.25">
      <c r="A710">
        <v>708</v>
      </c>
      <c r="B710" s="5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8">
        <f t="shared" si="47"/>
        <v>87.737226277372258</v>
      </c>
      <c r="J710" t="s">
        <v>98</v>
      </c>
      <c r="K710" t="s">
        <v>99</v>
      </c>
      <c r="L710" s="10">
        <f t="shared" si="45"/>
        <v>42877.208333333328</v>
      </c>
      <c r="M710" s="10">
        <f t="shared" si="46"/>
        <v>42887.208333333328</v>
      </c>
      <c r="N710" t="b">
        <v>0</v>
      </c>
      <c r="O710" t="b">
        <v>0</v>
      </c>
      <c r="P710" t="s">
        <v>33</v>
      </c>
      <c r="Q710" t="str" cm="1">
        <f t="array" ref="Q710:R710">_xlfn.TEXTSPLIT(P710,"/", 1)</f>
        <v>theater</v>
      </c>
      <c r="R710" t="str">
        <v>plays</v>
      </c>
      <c r="S710">
        <v>1495429200</v>
      </c>
      <c r="T710">
        <v>1496293200</v>
      </c>
    </row>
    <row r="711" spans="1:20" ht="31.5" x14ac:dyDescent="0.25">
      <c r="A711">
        <v>709</v>
      </c>
      <c r="B711" s="5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8">
        <f t="shared" si="47"/>
        <v>75.021505376344081</v>
      </c>
      <c r="J711" t="s">
        <v>107</v>
      </c>
      <c r="K711" t="s">
        <v>108</v>
      </c>
      <c r="L711" s="10">
        <f t="shared" si="45"/>
        <v>41018.208333333336</v>
      </c>
      <c r="M711" s="10">
        <f t="shared" si="46"/>
        <v>41025.208333333336</v>
      </c>
      <c r="N711" t="b">
        <v>0</v>
      </c>
      <c r="O711" t="b">
        <v>0</v>
      </c>
      <c r="P711" t="s">
        <v>33</v>
      </c>
      <c r="Q711" t="str" cm="1">
        <f t="array" ref="Q711:R711">_xlfn.TEXTSPLIT(P711,"/", 1)</f>
        <v>theater</v>
      </c>
      <c r="R711" t="str">
        <v>plays</v>
      </c>
      <c r="S711">
        <v>1334811600</v>
      </c>
      <c r="T711">
        <v>1335416400</v>
      </c>
    </row>
    <row r="712" spans="1:20" ht="47.25" x14ac:dyDescent="0.25">
      <c r="A712">
        <v>710</v>
      </c>
      <c r="B712" s="5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8">
        <f t="shared" si="47"/>
        <v>50.863999999999997</v>
      </c>
      <c r="J712" t="s">
        <v>21</v>
      </c>
      <c r="K712" t="s">
        <v>22</v>
      </c>
      <c r="L712" s="10">
        <f t="shared" si="45"/>
        <v>43295.208333333328</v>
      </c>
      <c r="M712" s="10">
        <f t="shared" si="46"/>
        <v>43302.208333333328</v>
      </c>
      <c r="N712" t="b">
        <v>0</v>
      </c>
      <c r="O712" t="b">
        <v>1</v>
      </c>
      <c r="P712" t="s">
        <v>33</v>
      </c>
      <c r="Q712" t="str" cm="1">
        <f t="array" ref="Q712:R712">_xlfn.TEXTSPLIT(P712,"/", 1)</f>
        <v>theater</v>
      </c>
      <c r="R712" t="str">
        <v>plays</v>
      </c>
      <c r="S712">
        <v>1531544400</v>
      </c>
      <c r="T712">
        <v>1532149200</v>
      </c>
    </row>
    <row r="713" spans="1:20" ht="31.5" x14ac:dyDescent="0.25">
      <c r="A713">
        <v>711</v>
      </c>
      <c r="B713" s="5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8">
        <f t="shared" si="47"/>
        <v>90</v>
      </c>
      <c r="J713" t="s">
        <v>107</v>
      </c>
      <c r="K713" t="s">
        <v>108</v>
      </c>
      <c r="L713" s="10">
        <f t="shared" si="45"/>
        <v>42393.25</v>
      </c>
      <c r="M713" s="10">
        <f t="shared" si="46"/>
        <v>42395.25</v>
      </c>
      <c r="N713" t="b">
        <v>1</v>
      </c>
      <c r="O713" t="b">
        <v>1</v>
      </c>
      <c r="P713" t="s">
        <v>33</v>
      </c>
      <c r="Q713" t="str" cm="1">
        <f t="array" ref="Q713:R713">_xlfn.TEXTSPLIT(P713,"/", 1)</f>
        <v>theater</v>
      </c>
      <c r="R713" t="str">
        <v>plays</v>
      </c>
      <c r="S713">
        <v>1453615200</v>
      </c>
      <c r="T713">
        <v>1453788000</v>
      </c>
    </row>
    <row r="714" spans="1:20" ht="47.25" x14ac:dyDescent="0.25">
      <c r="A714">
        <v>712</v>
      </c>
      <c r="B714" s="5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8">
        <f t="shared" si="47"/>
        <v>72.896039603960389</v>
      </c>
      <c r="J714" t="s">
        <v>21</v>
      </c>
      <c r="K714" t="s">
        <v>22</v>
      </c>
      <c r="L714" s="10">
        <f t="shared" si="45"/>
        <v>42559.208333333328</v>
      </c>
      <c r="M714" s="10">
        <f t="shared" si="46"/>
        <v>42600.208333333328</v>
      </c>
      <c r="N714" t="b">
        <v>0</v>
      </c>
      <c r="O714" t="b">
        <v>0</v>
      </c>
      <c r="P714" t="s">
        <v>33</v>
      </c>
      <c r="Q714" t="str" cm="1">
        <f t="array" ref="Q714:R714">_xlfn.TEXTSPLIT(P714,"/", 1)</f>
        <v>theater</v>
      </c>
      <c r="R714" t="str">
        <v>plays</v>
      </c>
      <c r="S714">
        <v>1467954000</v>
      </c>
      <c r="T714">
        <v>1471496400</v>
      </c>
    </row>
    <row r="715" spans="1:20" ht="31.5" x14ac:dyDescent="0.25">
      <c r="A715">
        <v>713</v>
      </c>
      <c r="B715" s="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8">
        <f t="shared" si="47"/>
        <v>108.48543689320388</v>
      </c>
      <c r="J715" t="s">
        <v>21</v>
      </c>
      <c r="K715" t="s">
        <v>22</v>
      </c>
      <c r="L715" s="10">
        <f t="shared" si="45"/>
        <v>42604.208333333328</v>
      </c>
      <c r="M715" s="10">
        <f t="shared" si="46"/>
        <v>42616.208333333328</v>
      </c>
      <c r="N715" t="b">
        <v>0</v>
      </c>
      <c r="O715" t="b">
        <v>0</v>
      </c>
      <c r="P715" t="s">
        <v>133</v>
      </c>
      <c r="Q715" t="str" cm="1">
        <f t="array" ref="Q715:R715">_xlfn.TEXTSPLIT(P715,"/", 1)</f>
        <v>publishing</v>
      </c>
      <c r="R715" t="str">
        <v>radio &amp; podcasts</v>
      </c>
      <c r="S715">
        <v>1471842000</v>
      </c>
      <c r="T715">
        <v>1472878800</v>
      </c>
    </row>
    <row r="716" spans="1:20" ht="31.5" x14ac:dyDescent="0.25">
      <c r="A716">
        <v>714</v>
      </c>
      <c r="B716" s="5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8">
        <f t="shared" si="47"/>
        <v>101.98095238095237</v>
      </c>
      <c r="J716" t="s">
        <v>21</v>
      </c>
      <c r="K716" t="s">
        <v>22</v>
      </c>
      <c r="L716" s="10">
        <f t="shared" si="45"/>
        <v>41870.208333333336</v>
      </c>
      <c r="M716" s="10">
        <f t="shared" si="46"/>
        <v>41871.208333333336</v>
      </c>
      <c r="N716" t="b">
        <v>0</v>
      </c>
      <c r="O716" t="b">
        <v>0</v>
      </c>
      <c r="P716" t="s">
        <v>23</v>
      </c>
      <c r="Q716" t="str" cm="1">
        <f t="array" ref="Q716:R716">_xlfn.TEXTSPLIT(P716,"/", 1)</f>
        <v>music</v>
      </c>
      <c r="R716" t="str">
        <v>rock</v>
      </c>
      <c r="S716">
        <v>1408424400</v>
      </c>
      <c r="T716">
        <v>1408510800</v>
      </c>
    </row>
    <row r="717" spans="1:20" ht="31.5" x14ac:dyDescent="0.25">
      <c r="A717">
        <v>715</v>
      </c>
      <c r="B717" s="5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8">
        <f t="shared" si="47"/>
        <v>44.009146341463413</v>
      </c>
      <c r="J717" t="s">
        <v>21</v>
      </c>
      <c r="K717" t="s">
        <v>22</v>
      </c>
      <c r="L717" s="10">
        <f t="shared" si="45"/>
        <v>40397.208333333336</v>
      </c>
      <c r="M717" s="10">
        <f t="shared" si="46"/>
        <v>40402.208333333336</v>
      </c>
      <c r="N717" t="b">
        <v>0</v>
      </c>
      <c r="O717" t="b">
        <v>0</v>
      </c>
      <c r="P717" t="s">
        <v>292</v>
      </c>
      <c r="Q717" t="str" cm="1">
        <f t="array" ref="Q717:R717">_xlfn.TEXTSPLIT(P717,"/", 1)</f>
        <v>games</v>
      </c>
      <c r="R717" t="str">
        <v>mobile games</v>
      </c>
      <c r="S717">
        <v>1281157200</v>
      </c>
      <c r="T717">
        <v>1281589200</v>
      </c>
    </row>
    <row r="718" spans="1:20" ht="31.5" x14ac:dyDescent="0.25">
      <c r="A718">
        <v>716</v>
      </c>
      <c r="B718" s="5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8">
        <f t="shared" si="47"/>
        <v>65.942675159235662</v>
      </c>
      <c r="J718" t="s">
        <v>21</v>
      </c>
      <c r="K718" t="s">
        <v>22</v>
      </c>
      <c r="L718" s="10">
        <f t="shared" si="45"/>
        <v>41465.208333333336</v>
      </c>
      <c r="M718" s="10">
        <f t="shared" si="46"/>
        <v>41493.208333333336</v>
      </c>
      <c r="N718" t="b">
        <v>0</v>
      </c>
      <c r="O718" t="b">
        <v>1</v>
      </c>
      <c r="P718" t="s">
        <v>33</v>
      </c>
      <c r="Q718" t="str" cm="1">
        <f t="array" ref="Q718:R718">_xlfn.TEXTSPLIT(P718,"/", 1)</f>
        <v>theater</v>
      </c>
      <c r="R718" t="str">
        <v>plays</v>
      </c>
      <c r="S718">
        <v>1373432400</v>
      </c>
      <c r="T718">
        <v>1375851600</v>
      </c>
    </row>
    <row r="719" spans="1:20" ht="31.5" x14ac:dyDescent="0.25">
      <c r="A719">
        <v>717</v>
      </c>
      <c r="B719" s="5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8">
        <f t="shared" si="47"/>
        <v>24.987387387387386</v>
      </c>
      <c r="J719" t="s">
        <v>21</v>
      </c>
      <c r="K719" t="s">
        <v>22</v>
      </c>
      <c r="L719" s="10">
        <f t="shared" si="45"/>
        <v>40777.208333333336</v>
      </c>
      <c r="M719" s="10">
        <f t="shared" si="46"/>
        <v>40798.208333333336</v>
      </c>
      <c r="N719" t="b">
        <v>0</v>
      </c>
      <c r="O719" t="b">
        <v>0</v>
      </c>
      <c r="P719" t="s">
        <v>42</v>
      </c>
      <c r="Q719" t="str" cm="1">
        <f t="array" ref="Q719:R719">_xlfn.TEXTSPLIT(P719,"/", 1)</f>
        <v>film &amp; video</v>
      </c>
      <c r="R719" t="str">
        <v>documentary</v>
      </c>
      <c r="S719">
        <v>1313989200</v>
      </c>
      <c r="T719">
        <v>1315803600</v>
      </c>
    </row>
    <row r="720" spans="1:20" ht="31.5" x14ac:dyDescent="0.25">
      <c r="A720">
        <v>718</v>
      </c>
      <c r="B720" s="5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8">
        <f t="shared" si="47"/>
        <v>28.003367003367003</v>
      </c>
      <c r="J720" t="s">
        <v>21</v>
      </c>
      <c r="K720" t="s">
        <v>22</v>
      </c>
      <c r="L720" s="10">
        <f t="shared" si="45"/>
        <v>41442.208333333336</v>
      </c>
      <c r="M720" s="10">
        <f t="shared" si="46"/>
        <v>41468.208333333336</v>
      </c>
      <c r="N720" t="b">
        <v>0</v>
      </c>
      <c r="O720" t="b">
        <v>0</v>
      </c>
      <c r="P720" t="s">
        <v>65</v>
      </c>
      <c r="Q720" t="str" cm="1">
        <f t="array" ref="Q720:R720">_xlfn.TEXTSPLIT(P720,"/", 1)</f>
        <v>technology</v>
      </c>
      <c r="R720" t="str">
        <v>wearables</v>
      </c>
      <c r="S720">
        <v>1371445200</v>
      </c>
      <c r="T720">
        <v>1373691600</v>
      </c>
    </row>
    <row r="721" spans="1:20" ht="31.5" x14ac:dyDescent="0.25">
      <c r="A721">
        <v>719</v>
      </c>
      <c r="B721" s="5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8">
        <f t="shared" si="47"/>
        <v>85.829268292682926</v>
      </c>
      <c r="J721" t="s">
        <v>21</v>
      </c>
      <c r="K721" t="s">
        <v>22</v>
      </c>
      <c r="L721" s="10">
        <f t="shared" si="45"/>
        <v>41058.208333333336</v>
      </c>
      <c r="M721" s="10">
        <f t="shared" si="46"/>
        <v>41069.208333333336</v>
      </c>
      <c r="N721" t="b">
        <v>0</v>
      </c>
      <c r="O721" t="b">
        <v>0</v>
      </c>
      <c r="P721" t="s">
        <v>119</v>
      </c>
      <c r="Q721" t="str" cm="1">
        <f t="array" ref="Q721:R721">_xlfn.TEXTSPLIT(P721,"/", 1)</f>
        <v>publishing</v>
      </c>
      <c r="R721" t="str">
        <v>fiction</v>
      </c>
      <c r="S721">
        <v>1338267600</v>
      </c>
      <c r="T721">
        <v>1339218000</v>
      </c>
    </row>
    <row r="722" spans="1:20" ht="31.5" x14ac:dyDescent="0.25">
      <c r="A722">
        <v>720</v>
      </c>
      <c r="B722" s="5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8">
        <f t="shared" si="47"/>
        <v>84.921052631578945</v>
      </c>
      <c r="J722" t="s">
        <v>36</v>
      </c>
      <c r="K722" t="s">
        <v>37</v>
      </c>
      <c r="L722" s="10">
        <f t="shared" si="45"/>
        <v>43152.25</v>
      </c>
      <c r="M722" s="10">
        <f t="shared" si="46"/>
        <v>43166.25</v>
      </c>
      <c r="N722" t="b">
        <v>0</v>
      </c>
      <c r="O722" t="b">
        <v>1</v>
      </c>
      <c r="P722" t="s">
        <v>33</v>
      </c>
      <c r="Q722" t="str" cm="1">
        <f t="array" ref="Q722:R722">_xlfn.TEXTSPLIT(P722,"/", 1)</f>
        <v>theater</v>
      </c>
      <c r="R722" t="str">
        <v>plays</v>
      </c>
      <c r="S722">
        <v>1519192800</v>
      </c>
      <c r="T722">
        <v>1520402400</v>
      </c>
    </row>
    <row r="723" spans="1:20" ht="31.5" x14ac:dyDescent="0.25">
      <c r="A723">
        <v>721</v>
      </c>
      <c r="B723" s="5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8">
        <f t="shared" si="47"/>
        <v>90.483333333333334</v>
      </c>
      <c r="J723" t="s">
        <v>21</v>
      </c>
      <c r="K723" t="s">
        <v>22</v>
      </c>
      <c r="L723" s="10">
        <f t="shared" si="45"/>
        <v>43194.208333333328</v>
      </c>
      <c r="M723" s="10">
        <f t="shared" si="46"/>
        <v>43200.208333333328</v>
      </c>
      <c r="N723" t="b">
        <v>0</v>
      </c>
      <c r="O723" t="b">
        <v>0</v>
      </c>
      <c r="P723" t="s">
        <v>23</v>
      </c>
      <c r="Q723" t="str" cm="1">
        <f t="array" ref="Q723:R723">_xlfn.TEXTSPLIT(P723,"/", 1)</f>
        <v>music</v>
      </c>
      <c r="R723" t="str">
        <v>rock</v>
      </c>
      <c r="S723">
        <v>1522818000</v>
      </c>
      <c r="T723">
        <v>1523336400</v>
      </c>
    </row>
    <row r="724" spans="1:20" x14ac:dyDescent="0.25">
      <c r="A724">
        <v>722</v>
      </c>
      <c r="B724" s="5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8">
        <f t="shared" si="47"/>
        <v>25.00197628458498</v>
      </c>
      <c r="J724" t="s">
        <v>21</v>
      </c>
      <c r="K724" t="s">
        <v>22</v>
      </c>
      <c r="L724" s="10">
        <f t="shared" si="45"/>
        <v>43045.25</v>
      </c>
      <c r="M724" s="10">
        <f t="shared" si="46"/>
        <v>43072.25</v>
      </c>
      <c r="N724" t="b">
        <v>0</v>
      </c>
      <c r="O724" t="b">
        <v>0</v>
      </c>
      <c r="P724" t="s">
        <v>42</v>
      </c>
      <c r="Q724" t="str" cm="1">
        <f t="array" ref="Q724:R724">_xlfn.TEXTSPLIT(P724,"/", 1)</f>
        <v>film &amp; video</v>
      </c>
      <c r="R724" t="str">
        <v>documentary</v>
      </c>
      <c r="S724">
        <v>1509948000</v>
      </c>
      <c r="T724">
        <v>1512280800</v>
      </c>
    </row>
    <row r="725" spans="1:20" ht="31.5" x14ac:dyDescent="0.25">
      <c r="A725">
        <v>723</v>
      </c>
      <c r="B725" s="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8">
        <f t="shared" si="47"/>
        <v>92.013888888888886</v>
      </c>
      <c r="J725" t="s">
        <v>26</v>
      </c>
      <c r="K725" t="s">
        <v>27</v>
      </c>
      <c r="L725" s="10">
        <f t="shared" si="45"/>
        <v>42431.25</v>
      </c>
      <c r="M725" s="10">
        <f t="shared" si="46"/>
        <v>42452.208333333328</v>
      </c>
      <c r="N725" t="b">
        <v>0</v>
      </c>
      <c r="O725" t="b">
        <v>0</v>
      </c>
      <c r="P725" t="s">
        <v>33</v>
      </c>
      <c r="Q725" t="str" cm="1">
        <f t="array" ref="Q725:R725">_xlfn.TEXTSPLIT(P725,"/", 1)</f>
        <v>theater</v>
      </c>
      <c r="R725" t="str">
        <v>plays</v>
      </c>
      <c r="S725">
        <v>1456898400</v>
      </c>
      <c r="T725">
        <v>1458709200</v>
      </c>
    </row>
    <row r="726" spans="1:20" ht="31.5" x14ac:dyDescent="0.25">
      <c r="A726">
        <v>724</v>
      </c>
      <c r="B726" s="5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8">
        <f t="shared" si="47"/>
        <v>93.066115702479337</v>
      </c>
      <c r="J726" t="s">
        <v>40</v>
      </c>
      <c r="K726" t="s">
        <v>41</v>
      </c>
      <c r="L726" s="10">
        <f t="shared" si="45"/>
        <v>41934.208333333336</v>
      </c>
      <c r="M726" s="10">
        <f t="shared" si="46"/>
        <v>41936.208333333336</v>
      </c>
      <c r="N726" t="b">
        <v>0</v>
      </c>
      <c r="O726" t="b">
        <v>1</v>
      </c>
      <c r="P726" t="s">
        <v>33</v>
      </c>
      <c r="Q726" t="str" cm="1">
        <f t="array" ref="Q726:R726">_xlfn.TEXTSPLIT(P726,"/", 1)</f>
        <v>theater</v>
      </c>
      <c r="R726" t="str">
        <v>plays</v>
      </c>
      <c r="S726">
        <v>1413954000</v>
      </c>
      <c r="T726">
        <v>1414126800</v>
      </c>
    </row>
    <row r="727" spans="1:20" ht="31.5" x14ac:dyDescent="0.25">
      <c r="A727">
        <v>725</v>
      </c>
      <c r="B727" s="5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8">
        <f t="shared" si="47"/>
        <v>61.008145363408524</v>
      </c>
      <c r="J727" t="s">
        <v>21</v>
      </c>
      <c r="K727" t="s">
        <v>22</v>
      </c>
      <c r="L727" s="10">
        <f t="shared" si="45"/>
        <v>41958.25</v>
      </c>
      <c r="M727" s="10">
        <f t="shared" si="46"/>
        <v>41960.25</v>
      </c>
      <c r="N727" t="b">
        <v>0</v>
      </c>
      <c r="O727" t="b">
        <v>0</v>
      </c>
      <c r="P727" t="s">
        <v>292</v>
      </c>
      <c r="Q727" t="str" cm="1">
        <f t="array" ref="Q727:R727">_xlfn.TEXTSPLIT(P727,"/", 1)</f>
        <v>games</v>
      </c>
      <c r="R727" t="str">
        <v>mobile games</v>
      </c>
      <c r="S727">
        <v>1416031200</v>
      </c>
      <c r="T727">
        <v>1416204000</v>
      </c>
    </row>
    <row r="728" spans="1:20" ht="31.5" x14ac:dyDescent="0.25">
      <c r="A728">
        <v>726</v>
      </c>
      <c r="B728" s="5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8">
        <f t="shared" si="47"/>
        <v>92.036259541984734</v>
      </c>
      <c r="J728" t="s">
        <v>21</v>
      </c>
      <c r="K728" t="s">
        <v>22</v>
      </c>
      <c r="L728" s="10">
        <f t="shared" si="45"/>
        <v>40476.208333333336</v>
      </c>
      <c r="M728" s="10">
        <f t="shared" si="46"/>
        <v>40482.208333333336</v>
      </c>
      <c r="N728" t="b">
        <v>0</v>
      </c>
      <c r="O728" t="b">
        <v>1</v>
      </c>
      <c r="P728" t="s">
        <v>33</v>
      </c>
      <c r="Q728" t="str" cm="1">
        <f t="array" ref="Q728:R728">_xlfn.TEXTSPLIT(P728,"/", 1)</f>
        <v>theater</v>
      </c>
      <c r="R728" t="str">
        <v>plays</v>
      </c>
      <c r="S728">
        <v>1287982800</v>
      </c>
      <c r="T728">
        <v>1288501200</v>
      </c>
    </row>
    <row r="729" spans="1:20" ht="31.5" x14ac:dyDescent="0.25">
      <c r="A729">
        <v>727</v>
      </c>
      <c r="B729" s="5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8">
        <f t="shared" si="47"/>
        <v>81.132596685082873</v>
      </c>
      <c r="J729" t="s">
        <v>21</v>
      </c>
      <c r="K729" t="s">
        <v>22</v>
      </c>
      <c r="L729" s="10">
        <f t="shared" si="45"/>
        <v>43485.25</v>
      </c>
      <c r="M729" s="10">
        <f t="shared" si="46"/>
        <v>43543.208333333328</v>
      </c>
      <c r="N729" t="b">
        <v>0</v>
      </c>
      <c r="O729" t="b">
        <v>0</v>
      </c>
      <c r="P729" t="s">
        <v>28</v>
      </c>
      <c r="Q729" t="str" cm="1">
        <f t="array" ref="Q729:R729">_xlfn.TEXTSPLIT(P729,"/", 1)</f>
        <v>technology</v>
      </c>
      <c r="R729" t="str">
        <v>web</v>
      </c>
      <c r="S729">
        <v>1547964000</v>
      </c>
      <c r="T729">
        <v>1552971600</v>
      </c>
    </row>
    <row r="730" spans="1:20" ht="31.5" x14ac:dyDescent="0.25">
      <c r="A730">
        <v>728</v>
      </c>
      <c r="B730" s="5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8">
        <f t="shared" si="47"/>
        <v>73.5</v>
      </c>
      <c r="J730" t="s">
        <v>21</v>
      </c>
      <c r="K730" t="s">
        <v>22</v>
      </c>
      <c r="L730" s="10">
        <f t="shared" si="45"/>
        <v>42515.208333333328</v>
      </c>
      <c r="M730" s="10">
        <f t="shared" si="46"/>
        <v>42526.208333333328</v>
      </c>
      <c r="N730" t="b">
        <v>0</v>
      </c>
      <c r="O730" t="b">
        <v>0</v>
      </c>
      <c r="P730" t="s">
        <v>33</v>
      </c>
      <c r="Q730" t="str" cm="1">
        <f t="array" ref="Q730:R730">_xlfn.TEXTSPLIT(P730,"/", 1)</f>
        <v>theater</v>
      </c>
      <c r="R730" t="str">
        <v>plays</v>
      </c>
      <c r="S730">
        <v>1464152400</v>
      </c>
      <c r="T730">
        <v>1465102800</v>
      </c>
    </row>
    <row r="731" spans="1:20" ht="31.5" x14ac:dyDescent="0.25">
      <c r="A731">
        <v>729</v>
      </c>
      <c r="B731" s="5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8">
        <f t="shared" si="47"/>
        <v>85.221311475409834</v>
      </c>
      <c r="J731" t="s">
        <v>21</v>
      </c>
      <c r="K731" t="s">
        <v>22</v>
      </c>
      <c r="L731" s="10">
        <f t="shared" si="45"/>
        <v>41309.25</v>
      </c>
      <c r="M731" s="10">
        <f t="shared" si="46"/>
        <v>41311.25</v>
      </c>
      <c r="N731" t="b">
        <v>0</v>
      </c>
      <c r="O731" t="b">
        <v>0</v>
      </c>
      <c r="P731" t="s">
        <v>53</v>
      </c>
      <c r="Q731" t="str" cm="1">
        <f t="array" ref="Q731:R731">_xlfn.TEXTSPLIT(P731,"/", 1)</f>
        <v>film &amp; video</v>
      </c>
      <c r="R731" t="str">
        <v>drama</v>
      </c>
      <c r="S731">
        <v>1359957600</v>
      </c>
      <c r="T731">
        <v>1360130400</v>
      </c>
    </row>
    <row r="732" spans="1:20" ht="31.5" x14ac:dyDescent="0.25">
      <c r="A732">
        <v>730</v>
      </c>
      <c r="B732" s="5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8">
        <f t="shared" si="47"/>
        <v>110.96825396825396</v>
      </c>
      <c r="J732" t="s">
        <v>15</v>
      </c>
      <c r="K732" t="s">
        <v>16</v>
      </c>
      <c r="L732" s="10">
        <f t="shared" si="45"/>
        <v>42147.208333333328</v>
      </c>
      <c r="M732" s="10">
        <f t="shared" si="46"/>
        <v>42153.208333333328</v>
      </c>
      <c r="N732" t="b">
        <v>0</v>
      </c>
      <c r="O732" t="b">
        <v>0</v>
      </c>
      <c r="P732" t="s">
        <v>65</v>
      </c>
      <c r="Q732" t="str" cm="1">
        <f t="array" ref="Q732:R732">_xlfn.TEXTSPLIT(P732,"/", 1)</f>
        <v>technology</v>
      </c>
      <c r="R732" t="str">
        <v>wearables</v>
      </c>
      <c r="S732">
        <v>1432357200</v>
      </c>
      <c r="T732">
        <v>1432875600</v>
      </c>
    </row>
    <row r="733" spans="1:20" ht="31.5" x14ac:dyDescent="0.25">
      <c r="A733">
        <v>731</v>
      </c>
      <c r="B733" s="5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8">
        <f t="shared" si="47"/>
        <v>32.968036529680369</v>
      </c>
      <c r="J733" t="s">
        <v>21</v>
      </c>
      <c r="K733" t="s">
        <v>22</v>
      </c>
      <c r="L733" s="10">
        <f t="shared" si="45"/>
        <v>42939.208333333328</v>
      </c>
      <c r="M733" s="10">
        <f t="shared" si="46"/>
        <v>42940.208333333328</v>
      </c>
      <c r="N733" t="b">
        <v>0</v>
      </c>
      <c r="O733" t="b">
        <v>0</v>
      </c>
      <c r="P733" t="s">
        <v>28</v>
      </c>
      <c r="Q733" t="str" cm="1">
        <f t="array" ref="Q733:R733">_xlfn.TEXTSPLIT(P733,"/", 1)</f>
        <v>technology</v>
      </c>
      <c r="R733" t="str">
        <v>web</v>
      </c>
      <c r="S733">
        <v>1500786000</v>
      </c>
      <c r="T733">
        <v>1500872400</v>
      </c>
    </row>
    <row r="734" spans="1:20" ht="31.5" x14ac:dyDescent="0.25">
      <c r="A734">
        <v>732</v>
      </c>
      <c r="B734" s="5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8">
        <f t="shared" si="47"/>
        <v>96.005352363960753</v>
      </c>
      <c r="J734" t="s">
        <v>21</v>
      </c>
      <c r="K734" t="s">
        <v>22</v>
      </c>
      <c r="L734" s="10">
        <f t="shared" si="45"/>
        <v>42816.208333333328</v>
      </c>
      <c r="M734" s="10">
        <f t="shared" si="46"/>
        <v>42839.208333333328</v>
      </c>
      <c r="N734" t="b">
        <v>0</v>
      </c>
      <c r="O734" t="b">
        <v>1</v>
      </c>
      <c r="P734" t="s">
        <v>23</v>
      </c>
      <c r="Q734" t="str" cm="1">
        <f t="array" ref="Q734:R734">_xlfn.TEXTSPLIT(P734,"/", 1)</f>
        <v>music</v>
      </c>
      <c r="R734" t="str">
        <v>rock</v>
      </c>
      <c r="S734">
        <v>1490158800</v>
      </c>
      <c r="T734">
        <v>1492146000</v>
      </c>
    </row>
    <row r="735" spans="1:20" ht="31.5" x14ac:dyDescent="0.25">
      <c r="A735">
        <v>733</v>
      </c>
      <c r="B735" s="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8">
        <f t="shared" si="47"/>
        <v>84.96632653061225</v>
      </c>
      <c r="J735" t="s">
        <v>21</v>
      </c>
      <c r="K735" t="s">
        <v>22</v>
      </c>
      <c r="L735" s="10">
        <f t="shared" si="45"/>
        <v>41844.208333333336</v>
      </c>
      <c r="M735" s="10">
        <f t="shared" si="46"/>
        <v>41857.208333333336</v>
      </c>
      <c r="N735" t="b">
        <v>0</v>
      </c>
      <c r="O735" t="b">
        <v>0</v>
      </c>
      <c r="P735" t="s">
        <v>148</v>
      </c>
      <c r="Q735" t="str" cm="1">
        <f t="array" ref="Q735:R735">_xlfn.TEXTSPLIT(P735,"/", 1)</f>
        <v>music</v>
      </c>
      <c r="R735" t="str">
        <v>metal</v>
      </c>
      <c r="S735">
        <v>1406178000</v>
      </c>
      <c r="T735">
        <v>1407301200</v>
      </c>
    </row>
    <row r="736" spans="1:20" ht="31.5" x14ac:dyDescent="0.25">
      <c r="A736">
        <v>734</v>
      </c>
      <c r="B736" s="5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8">
        <f t="shared" si="47"/>
        <v>25.007462686567163</v>
      </c>
      <c r="J736" t="s">
        <v>21</v>
      </c>
      <c r="K736" t="s">
        <v>22</v>
      </c>
      <c r="L736" s="10">
        <f t="shared" si="45"/>
        <v>42763.25</v>
      </c>
      <c r="M736" s="10">
        <f t="shared" si="46"/>
        <v>42775.25</v>
      </c>
      <c r="N736" t="b">
        <v>0</v>
      </c>
      <c r="O736" t="b">
        <v>1</v>
      </c>
      <c r="P736" t="s">
        <v>33</v>
      </c>
      <c r="Q736" t="str" cm="1">
        <f t="array" ref="Q736:R736">_xlfn.TEXTSPLIT(P736,"/", 1)</f>
        <v>theater</v>
      </c>
      <c r="R736" t="str">
        <v>plays</v>
      </c>
      <c r="S736">
        <v>1485583200</v>
      </c>
      <c r="T736">
        <v>1486620000</v>
      </c>
    </row>
    <row r="737" spans="1:20" ht="31.5" x14ac:dyDescent="0.25">
      <c r="A737">
        <v>735</v>
      </c>
      <c r="B737" s="5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8">
        <f t="shared" si="47"/>
        <v>65.998995479658461</v>
      </c>
      <c r="J737" t="s">
        <v>21</v>
      </c>
      <c r="K737" t="s">
        <v>22</v>
      </c>
      <c r="L737" s="10">
        <f t="shared" si="45"/>
        <v>42459.208333333328</v>
      </c>
      <c r="M737" s="10">
        <f t="shared" si="46"/>
        <v>42466.208333333328</v>
      </c>
      <c r="N737" t="b">
        <v>0</v>
      </c>
      <c r="O737" t="b">
        <v>0</v>
      </c>
      <c r="P737" t="s">
        <v>122</v>
      </c>
      <c r="Q737" t="str" cm="1">
        <f t="array" ref="Q737:R737">_xlfn.TEXTSPLIT(P737,"/", 1)</f>
        <v>photography</v>
      </c>
      <c r="R737" t="str">
        <v>photography books</v>
      </c>
      <c r="S737">
        <v>1459314000</v>
      </c>
      <c r="T737">
        <v>1459918800</v>
      </c>
    </row>
    <row r="738" spans="1:20" ht="31.5" x14ac:dyDescent="0.25">
      <c r="A738">
        <v>736</v>
      </c>
      <c r="B738" s="5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8">
        <f t="shared" si="47"/>
        <v>87.34482758620689</v>
      </c>
      <c r="J738" t="s">
        <v>21</v>
      </c>
      <c r="K738" t="s">
        <v>22</v>
      </c>
      <c r="L738" s="10">
        <f t="shared" si="45"/>
        <v>42055.25</v>
      </c>
      <c r="M738" s="10">
        <f t="shared" si="46"/>
        <v>42059.25</v>
      </c>
      <c r="N738" t="b">
        <v>0</v>
      </c>
      <c r="O738" t="b">
        <v>0</v>
      </c>
      <c r="P738" t="s">
        <v>68</v>
      </c>
      <c r="Q738" t="str" cm="1">
        <f t="array" ref="Q738:R738">_xlfn.TEXTSPLIT(P738,"/", 1)</f>
        <v>publishing</v>
      </c>
      <c r="R738" t="str">
        <v>nonfiction</v>
      </c>
      <c r="S738">
        <v>1424412000</v>
      </c>
      <c r="T738">
        <v>1424757600</v>
      </c>
    </row>
    <row r="739" spans="1:20" ht="47.25" x14ac:dyDescent="0.25">
      <c r="A739">
        <v>737</v>
      </c>
      <c r="B739" s="5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8">
        <f t="shared" si="47"/>
        <v>27.933333333333334</v>
      </c>
      <c r="J739" t="s">
        <v>21</v>
      </c>
      <c r="K739" t="s">
        <v>22</v>
      </c>
      <c r="L739" s="10">
        <f t="shared" si="45"/>
        <v>42685.25</v>
      </c>
      <c r="M739" s="10">
        <f t="shared" si="46"/>
        <v>42697.25</v>
      </c>
      <c r="N739" t="b">
        <v>0</v>
      </c>
      <c r="O739" t="b">
        <v>0</v>
      </c>
      <c r="P739" t="s">
        <v>60</v>
      </c>
      <c r="Q739" t="str" cm="1">
        <f t="array" ref="Q739:R739">_xlfn.TEXTSPLIT(P739,"/", 1)</f>
        <v>music</v>
      </c>
      <c r="R739" t="str">
        <v>indie rock</v>
      </c>
      <c r="S739">
        <v>1478844000</v>
      </c>
      <c r="T739">
        <v>1479880800</v>
      </c>
    </row>
    <row r="740" spans="1:20" ht="31.5" x14ac:dyDescent="0.25">
      <c r="A740">
        <v>738</v>
      </c>
      <c r="B740" s="5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8">
        <f t="shared" si="47"/>
        <v>103.8</v>
      </c>
      <c r="J740" t="s">
        <v>21</v>
      </c>
      <c r="K740" t="s">
        <v>22</v>
      </c>
      <c r="L740" s="10">
        <f t="shared" si="45"/>
        <v>41959.25</v>
      </c>
      <c r="M740" s="10">
        <f t="shared" si="46"/>
        <v>41981.25</v>
      </c>
      <c r="N740" t="b">
        <v>0</v>
      </c>
      <c r="O740" t="b">
        <v>1</v>
      </c>
      <c r="P740" t="s">
        <v>33</v>
      </c>
      <c r="Q740" t="str" cm="1">
        <f t="array" ref="Q740:R740">_xlfn.TEXTSPLIT(P740,"/", 1)</f>
        <v>theater</v>
      </c>
      <c r="R740" t="str">
        <v>plays</v>
      </c>
      <c r="S740">
        <v>1416117600</v>
      </c>
      <c r="T740">
        <v>1418018400</v>
      </c>
    </row>
    <row r="741" spans="1:20" ht="31.5" x14ac:dyDescent="0.25">
      <c r="A741">
        <v>739</v>
      </c>
      <c r="B741" s="5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8">
        <f t="shared" si="47"/>
        <v>31.937172774869111</v>
      </c>
      <c r="J741" t="s">
        <v>21</v>
      </c>
      <c r="K741" t="s">
        <v>22</v>
      </c>
      <c r="L741" s="10">
        <f t="shared" si="45"/>
        <v>41089.208333333336</v>
      </c>
      <c r="M741" s="10">
        <f t="shared" si="46"/>
        <v>41090.208333333336</v>
      </c>
      <c r="N741" t="b">
        <v>0</v>
      </c>
      <c r="O741" t="b">
        <v>0</v>
      </c>
      <c r="P741" t="s">
        <v>60</v>
      </c>
      <c r="Q741" t="str" cm="1">
        <f t="array" ref="Q741:R741">_xlfn.TEXTSPLIT(P741,"/", 1)</f>
        <v>music</v>
      </c>
      <c r="R741" t="str">
        <v>indie rock</v>
      </c>
      <c r="S741">
        <v>1340946000</v>
      </c>
      <c r="T741">
        <v>1341032400</v>
      </c>
    </row>
    <row r="742" spans="1:20" ht="31.5" x14ac:dyDescent="0.25">
      <c r="A742">
        <v>740</v>
      </c>
      <c r="B742" s="5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8">
        <f t="shared" si="47"/>
        <v>99.5</v>
      </c>
      <c r="J742" t="s">
        <v>21</v>
      </c>
      <c r="K742" t="s">
        <v>22</v>
      </c>
      <c r="L742" s="10">
        <f t="shared" si="45"/>
        <v>42769.25</v>
      </c>
      <c r="M742" s="10">
        <f t="shared" si="46"/>
        <v>42772.25</v>
      </c>
      <c r="N742" t="b">
        <v>0</v>
      </c>
      <c r="O742" t="b">
        <v>0</v>
      </c>
      <c r="P742" t="s">
        <v>33</v>
      </c>
      <c r="Q742" t="str" cm="1">
        <f t="array" ref="Q742:R742">_xlfn.TEXTSPLIT(P742,"/", 1)</f>
        <v>theater</v>
      </c>
      <c r="R742" t="str">
        <v>plays</v>
      </c>
      <c r="S742">
        <v>1486101600</v>
      </c>
      <c r="T742">
        <v>1486360800</v>
      </c>
    </row>
    <row r="743" spans="1:20" ht="31.5" x14ac:dyDescent="0.25">
      <c r="A743">
        <v>741</v>
      </c>
      <c r="B743" s="5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8">
        <f t="shared" si="47"/>
        <v>108.84615384615384</v>
      </c>
      <c r="J743" t="s">
        <v>21</v>
      </c>
      <c r="K743" t="s">
        <v>22</v>
      </c>
      <c r="L743" s="10">
        <f t="shared" si="45"/>
        <v>40321.208333333336</v>
      </c>
      <c r="M743" s="10">
        <f t="shared" si="46"/>
        <v>40322.208333333336</v>
      </c>
      <c r="N743" t="b">
        <v>0</v>
      </c>
      <c r="O743" t="b">
        <v>0</v>
      </c>
      <c r="P743" t="s">
        <v>33</v>
      </c>
      <c r="Q743" t="str" cm="1">
        <f t="array" ref="Q743:R743">_xlfn.TEXTSPLIT(P743,"/", 1)</f>
        <v>theater</v>
      </c>
      <c r="R743" t="str">
        <v>plays</v>
      </c>
      <c r="S743">
        <v>1274590800</v>
      </c>
      <c r="T743">
        <v>1274677200</v>
      </c>
    </row>
    <row r="744" spans="1:20" ht="31.5" x14ac:dyDescent="0.25">
      <c r="A744">
        <v>742</v>
      </c>
      <c r="B744" s="5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8">
        <f t="shared" si="47"/>
        <v>110.76229508196721</v>
      </c>
      <c r="J744" t="s">
        <v>21</v>
      </c>
      <c r="K744" t="s">
        <v>22</v>
      </c>
      <c r="L744" s="10">
        <f t="shared" si="45"/>
        <v>40197.25</v>
      </c>
      <c r="M744" s="10">
        <f t="shared" si="46"/>
        <v>40239.25</v>
      </c>
      <c r="N744" t="b">
        <v>0</v>
      </c>
      <c r="O744" t="b">
        <v>0</v>
      </c>
      <c r="P744" t="s">
        <v>50</v>
      </c>
      <c r="Q744" t="str" cm="1">
        <f t="array" ref="Q744:R744">_xlfn.TEXTSPLIT(P744,"/", 1)</f>
        <v>music</v>
      </c>
      <c r="R744" t="str">
        <v>electric music</v>
      </c>
      <c r="S744">
        <v>1263880800</v>
      </c>
      <c r="T744">
        <v>1267509600</v>
      </c>
    </row>
    <row r="745" spans="1:20" ht="31.5" x14ac:dyDescent="0.25">
      <c r="A745">
        <v>743</v>
      </c>
      <c r="B745" s="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8">
        <f t="shared" si="47"/>
        <v>29.647058823529413</v>
      </c>
      <c r="J745" t="s">
        <v>21</v>
      </c>
      <c r="K745" t="s">
        <v>22</v>
      </c>
      <c r="L745" s="10">
        <f t="shared" si="45"/>
        <v>42298.208333333328</v>
      </c>
      <c r="M745" s="10">
        <f t="shared" si="46"/>
        <v>42304.208333333328</v>
      </c>
      <c r="N745" t="b">
        <v>0</v>
      </c>
      <c r="O745" t="b">
        <v>1</v>
      </c>
      <c r="P745" t="s">
        <v>33</v>
      </c>
      <c r="Q745" t="str" cm="1">
        <f t="array" ref="Q745:R745">_xlfn.TEXTSPLIT(P745,"/", 1)</f>
        <v>theater</v>
      </c>
      <c r="R745" t="str">
        <v>plays</v>
      </c>
      <c r="S745">
        <v>1445403600</v>
      </c>
      <c r="T745">
        <v>1445922000</v>
      </c>
    </row>
    <row r="746" spans="1:20" ht="31.5" x14ac:dyDescent="0.25">
      <c r="A746">
        <v>744</v>
      </c>
      <c r="B746" s="5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8">
        <f t="shared" si="47"/>
        <v>101.71428571428571</v>
      </c>
      <c r="J746" t="s">
        <v>21</v>
      </c>
      <c r="K746" t="s">
        <v>22</v>
      </c>
      <c r="L746" s="10">
        <f t="shared" si="45"/>
        <v>43322.208333333328</v>
      </c>
      <c r="M746" s="10">
        <f t="shared" si="46"/>
        <v>43324.208333333328</v>
      </c>
      <c r="N746" t="b">
        <v>0</v>
      </c>
      <c r="O746" t="b">
        <v>1</v>
      </c>
      <c r="P746" t="s">
        <v>33</v>
      </c>
      <c r="Q746" t="str" cm="1">
        <f t="array" ref="Q746:R746">_xlfn.TEXTSPLIT(P746,"/", 1)</f>
        <v>theater</v>
      </c>
      <c r="R746" t="str">
        <v>plays</v>
      </c>
      <c r="S746">
        <v>1533877200</v>
      </c>
      <c r="T746">
        <v>1534050000</v>
      </c>
    </row>
    <row r="747" spans="1:20" ht="31.5" x14ac:dyDescent="0.25">
      <c r="A747">
        <v>745</v>
      </c>
      <c r="B747" s="5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8">
        <f t="shared" si="47"/>
        <v>61.5</v>
      </c>
      <c r="J747" t="s">
        <v>21</v>
      </c>
      <c r="K747" t="s">
        <v>22</v>
      </c>
      <c r="L747" s="10">
        <f t="shared" si="45"/>
        <v>40328.208333333336</v>
      </c>
      <c r="M747" s="10">
        <f t="shared" si="46"/>
        <v>40355.208333333336</v>
      </c>
      <c r="N747" t="b">
        <v>0</v>
      </c>
      <c r="O747" t="b">
        <v>0</v>
      </c>
      <c r="P747" t="s">
        <v>65</v>
      </c>
      <c r="Q747" t="str" cm="1">
        <f t="array" ref="Q747:R747">_xlfn.TEXTSPLIT(P747,"/", 1)</f>
        <v>technology</v>
      </c>
      <c r="R747" t="str">
        <v>wearables</v>
      </c>
      <c r="S747">
        <v>1275195600</v>
      </c>
      <c r="T747">
        <v>1277528400</v>
      </c>
    </row>
    <row r="748" spans="1:20" ht="31.5" x14ac:dyDescent="0.25">
      <c r="A748">
        <v>746</v>
      </c>
      <c r="B748" s="5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8">
        <f t="shared" si="47"/>
        <v>35</v>
      </c>
      <c r="J748" t="s">
        <v>21</v>
      </c>
      <c r="K748" t="s">
        <v>22</v>
      </c>
      <c r="L748" s="10">
        <f t="shared" si="45"/>
        <v>40825.208333333336</v>
      </c>
      <c r="M748" s="10">
        <f t="shared" si="46"/>
        <v>40830.208333333336</v>
      </c>
      <c r="N748" t="b">
        <v>0</v>
      </c>
      <c r="O748" t="b">
        <v>0</v>
      </c>
      <c r="P748" t="s">
        <v>28</v>
      </c>
      <c r="Q748" t="str" cm="1">
        <f t="array" ref="Q748:R748">_xlfn.TEXTSPLIT(P748,"/", 1)</f>
        <v>technology</v>
      </c>
      <c r="R748" t="str">
        <v>web</v>
      </c>
      <c r="S748">
        <v>1318136400</v>
      </c>
      <c r="T748">
        <v>1318568400</v>
      </c>
    </row>
    <row r="749" spans="1:20" ht="31.5" x14ac:dyDescent="0.25">
      <c r="A749">
        <v>747</v>
      </c>
      <c r="B749" s="5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8">
        <f t="shared" si="47"/>
        <v>40.049999999999997</v>
      </c>
      <c r="J749" t="s">
        <v>21</v>
      </c>
      <c r="K749" t="s">
        <v>22</v>
      </c>
      <c r="L749" s="10">
        <f t="shared" si="45"/>
        <v>40423.208333333336</v>
      </c>
      <c r="M749" s="10">
        <f t="shared" si="46"/>
        <v>40434.208333333336</v>
      </c>
      <c r="N749" t="b">
        <v>0</v>
      </c>
      <c r="O749" t="b">
        <v>0</v>
      </c>
      <c r="P749" t="s">
        <v>33</v>
      </c>
      <c r="Q749" t="str" cm="1">
        <f t="array" ref="Q749:R749">_xlfn.TEXTSPLIT(P749,"/", 1)</f>
        <v>theater</v>
      </c>
      <c r="R749" t="str">
        <v>plays</v>
      </c>
      <c r="S749">
        <v>1283403600</v>
      </c>
      <c r="T749">
        <v>1284354000</v>
      </c>
    </row>
    <row r="750" spans="1:20" ht="31.5" x14ac:dyDescent="0.25">
      <c r="A750">
        <v>748</v>
      </c>
      <c r="B750" s="5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8">
        <f t="shared" si="47"/>
        <v>110.97231270358306</v>
      </c>
      <c r="J750" t="s">
        <v>21</v>
      </c>
      <c r="K750" t="s">
        <v>22</v>
      </c>
      <c r="L750" s="10">
        <f t="shared" si="45"/>
        <v>40238.25</v>
      </c>
      <c r="M750" s="10">
        <f t="shared" si="46"/>
        <v>40263.208333333336</v>
      </c>
      <c r="N750" t="b">
        <v>0</v>
      </c>
      <c r="O750" t="b">
        <v>1</v>
      </c>
      <c r="P750" t="s">
        <v>71</v>
      </c>
      <c r="Q750" t="str" cm="1">
        <f t="array" ref="Q750:R750">_xlfn.TEXTSPLIT(P750,"/", 1)</f>
        <v>film &amp; video</v>
      </c>
      <c r="R750" t="str">
        <v>animation</v>
      </c>
      <c r="S750">
        <v>1267423200</v>
      </c>
      <c r="T750">
        <v>1269579600</v>
      </c>
    </row>
    <row r="751" spans="1:20" ht="31.5" x14ac:dyDescent="0.25">
      <c r="A751">
        <v>749</v>
      </c>
      <c r="B751" s="5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8">
        <f t="shared" si="47"/>
        <v>36.959016393442624</v>
      </c>
      <c r="J751" t="s">
        <v>107</v>
      </c>
      <c r="K751" t="s">
        <v>108</v>
      </c>
      <c r="L751" s="10">
        <f t="shared" si="45"/>
        <v>41920.208333333336</v>
      </c>
      <c r="M751" s="10">
        <f t="shared" si="46"/>
        <v>41932.208333333336</v>
      </c>
      <c r="N751" t="b">
        <v>0</v>
      </c>
      <c r="O751" t="b">
        <v>1</v>
      </c>
      <c r="P751" t="s">
        <v>65</v>
      </c>
      <c r="Q751" t="str" cm="1">
        <f t="array" ref="Q751:R751">_xlfn.TEXTSPLIT(P751,"/", 1)</f>
        <v>technology</v>
      </c>
      <c r="R751" t="str">
        <v>wearables</v>
      </c>
      <c r="S751">
        <v>1412744400</v>
      </c>
      <c r="T751">
        <v>1413781200</v>
      </c>
    </row>
    <row r="752" spans="1:20" ht="31.5" x14ac:dyDescent="0.25">
      <c r="A752">
        <v>750</v>
      </c>
      <c r="B752" s="5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8">
        <f t="shared" si="47"/>
        <v>1</v>
      </c>
      <c r="J752" t="s">
        <v>40</v>
      </c>
      <c r="K752" t="s">
        <v>41</v>
      </c>
      <c r="L752" s="10">
        <f t="shared" si="45"/>
        <v>40360.208333333336</v>
      </c>
      <c r="M752" s="10">
        <f t="shared" si="46"/>
        <v>40385.208333333336</v>
      </c>
      <c r="N752" t="b">
        <v>0</v>
      </c>
      <c r="O752" t="b">
        <v>0</v>
      </c>
      <c r="P752" t="s">
        <v>50</v>
      </c>
      <c r="Q752" t="str" cm="1">
        <f t="array" ref="Q752:R752">_xlfn.TEXTSPLIT(P752,"/", 1)</f>
        <v>music</v>
      </c>
      <c r="R752" t="str">
        <v>electric music</v>
      </c>
      <c r="S752">
        <v>1277960400</v>
      </c>
      <c r="T752">
        <v>1280120400</v>
      </c>
    </row>
    <row r="753" spans="1:20" ht="31.5" x14ac:dyDescent="0.25">
      <c r="A753">
        <v>751</v>
      </c>
      <c r="B753" s="5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8">
        <f t="shared" si="47"/>
        <v>30.974074074074075</v>
      </c>
      <c r="J753" t="s">
        <v>21</v>
      </c>
      <c r="K753" t="s">
        <v>22</v>
      </c>
      <c r="L753" s="10">
        <f t="shared" si="45"/>
        <v>42446.208333333328</v>
      </c>
      <c r="M753" s="10">
        <f t="shared" si="46"/>
        <v>42461.208333333328</v>
      </c>
      <c r="N753" t="b">
        <v>1</v>
      </c>
      <c r="O753" t="b">
        <v>1</v>
      </c>
      <c r="P753" t="s">
        <v>68</v>
      </c>
      <c r="Q753" t="str" cm="1">
        <f t="array" ref="Q753:R753">_xlfn.TEXTSPLIT(P753,"/", 1)</f>
        <v>publishing</v>
      </c>
      <c r="R753" t="str">
        <v>nonfiction</v>
      </c>
      <c r="S753">
        <v>1458190800</v>
      </c>
      <c r="T753">
        <v>1459486800</v>
      </c>
    </row>
    <row r="754" spans="1:20" ht="31.5" x14ac:dyDescent="0.25">
      <c r="A754">
        <v>752</v>
      </c>
      <c r="B754" s="5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8">
        <f t="shared" si="47"/>
        <v>47.035087719298247</v>
      </c>
      <c r="J754" t="s">
        <v>21</v>
      </c>
      <c r="K754" t="s">
        <v>22</v>
      </c>
      <c r="L754" s="10">
        <f t="shared" si="45"/>
        <v>40395.208333333336</v>
      </c>
      <c r="M754" s="10">
        <f t="shared" si="46"/>
        <v>40413.208333333336</v>
      </c>
      <c r="N754" t="b">
        <v>0</v>
      </c>
      <c r="O754" t="b">
        <v>1</v>
      </c>
      <c r="P754" t="s">
        <v>33</v>
      </c>
      <c r="Q754" t="str" cm="1">
        <f t="array" ref="Q754:R754">_xlfn.TEXTSPLIT(P754,"/", 1)</f>
        <v>theater</v>
      </c>
      <c r="R754" t="str">
        <v>plays</v>
      </c>
      <c r="S754">
        <v>1280984400</v>
      </c>
      <c r="T754">
        <v>1282539600</v>
      </c>
    </row>
    <row r="755" spans="1:20" ht="31.5" x14ac:dyDescent="0.25">
      <c r="A755">
        <v>753</v>
      </c>
      <c r="B755" s="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8">
        <f t="shared" si="47"/>
        <v>88.065693430656935</v>
      </c>
      <c r="J755" t="s">
        <v>21</v>
      </c>
      <c r="K755" t="s">
        <v>22</v>
      </c>
      <c r="L755" s="10">
        <f t="shared" si="45"/>
        <v>40321.208333333336</v>
      </c>
      <c r="M755" s="10">
        <f t="shared" si="46"/>
        <v>40336.208333333336</v>
      </c>
      <c r="N755" t="b">
        <v>0</v>
      </c>
      <c r="O755" t="b">
        <v>0</v>
      </c>
      <c r="P755" t="s">
        <v>122</v>
      </c>
      <c r="Q755" t="str" cm="1">
        <f t="array" ref="Q755:R755">_xlfn.TEXTSPLIT(P755,"/", 1)</f>
        <v>photography</v>
      </c>
      <c r="R755" t="str">
        <v>photography books</v>
      </c>
      <c r="S755">
        <v>1274590800</v>
      </c>
      <c r="T755">
        <v>1275886800</v>
      </c>
    </row>
    <row r="756" spans="1:20" ht="31.5" x14ac:dyDescent="0.25">
      <c r="A756">
        <v>754</v>
      </c>
      <c r="B756" s="5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8">
        <f t="shared" si="47"/>
        <v>37.005616224648989</v>
      </c>
      <c r="J756" t="s">
        <v>21</v>
      </c>
      <c r="K756" t="s">
        <v>22</v>
      </c>
      <c r="L756" s="10">
        <f t="shared" si="45"/>
        <v>41210.208333333336</v>
      </c>
      <c r="M756" s="10">
        <f t="shared" si="46"/>
        <v>41263.25</v>
      </c>
      <c r="N756" t="b">
        <v>0</v>
      </c>
      <c r="O756" t="b">
        <v>0</v>
      </c>
      <c r="P756" t="s">
        <v>33</v>
      </c>
      <c r="Q756" t="str" cm="1">
        <f t="array" ref="Q756:R756">_xlfn.TEXTSPLIT(P756,"/", 1)</f>
        <v>theater</v>
      </c>
      <c r="R756" t="str">
        <v>plays</v>
      </c>
      <c r="S756">
        <v>1351400400</v>
      </c>
      <c r="T756">
        <v>1355983200</v>
      </c>
    </row>
    <row r="757" spans="1:20" ht="31.5" x14ac:dyDescent="0.25">
      <c r="A757">
        <v>755</v>
      </c>
      <c r="B757" s="5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8">
        <f t="shared" si="47"/>
        <v>26.027777777777779</v>
      </c>
      <c r="J757" t="s">
        <v>36</v>
      </c>
      <c r="K757" t="s">
        <v>37</v>
      </c>
      <c r="L757" s="10">
        <f t="shared" si="45"/>
        <v>43096.25</v>
      </c>
      <c r="M757" s="10">
        <f t="shared" si="46"/>
        <v>43108.25</v>
      </c>
      <c r="N757" t="b">
        <v>0</v>
      </c>
      <c r="O757" t="b">
        <v>1</v>
      </c>
      <c r="P757" t="s">
        <v>33</v>
      </c>
      <c r="Q757" t="str" cm="1">
        <f t="array" ref="Q757:R757">_xlfn.TEXTSPLIT(P757,"/", 1)</f>
        <v>theater</v>
      </c>
      <c r="R757" t="str">
        <v>plays</v>
      </c>
      <c r="S757">
        <v>1514354400</v>
      </c>
      <c r="T757">
        <v>1515391200</v>
      </c>
    </row>
    <row r="758" spans="1:20" ht="31.5" x14ac:dyDescent="0.25">
      <c r="A758">
        <v>756</v>
      </c>
      <c r="B758" s="5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8">
        <f t="shared" si="47"/>
        <v>67.817567567567565</v>
      </c>
      <c r="J758" t="s">
        <v>21</v>
      </c>
      <c r="K758" t="s">
        <v>22</v>
      </c>
      <c r="L758" s="10">
        <f t="shared" si="45"/>
        <v>42024.25</v>
      </c>
      <c r="M758" s="10">
        <f t="shared" si="46"/>
        <v>42030.25</v>
      </c>
      <c r="N758" t="b">
        <v>0</v>
      </c>
      <c r="O758" t="b">
        <v>0</v>
      </c>
      <c r="P758" t="s">
        <v>33</v>
      </c>
      <c r="Q758" t="str" cm="1">
        <f t="array" ref="Q758:R758">_xlfn.TEXTSPLIT(P758,"/", 1)</f>
        <v>theater</v>
      </c>
      <c r="R758" t="str">
        <v>plays</v>
      </c>
      <c r="S758">
        <v>1421733600</v>
      </c>
      <c r="T758">
        <v>1422252000</v>
      </c>
    </row>
    <row r="759" spans="1:20" ht="31.5" x14ac:dyDescent="0.25">
      <c r="A759">
        <v>757</v>
      </c>
      <c r="B759" s="5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8">
        <f t="shared" si="47"/>
        <v>49.964912280701753</v>
      </c>
      <c r="J759" t="s">
        <v>21</v>
      </c>
      <c r="K759" t="s">
        <v>22</v>
      </c>
      <c r="L759" s="10">
        <f t="shared" si="45"/>
        <v>40675.208333333336</v>
      </c>
      <c r="M759" s="10">
        <f t="shared" si="46"/>
        <v>40679.208333333336</v>
      </c>
      <c r="N759" t="b">
        <v>0</v>
      </c>
      <c r="O759" t="b">
        <v>0</v>
      </c>
      <c r="P759" t="s">
        <v>53</v>
      </c>
      <c r="Q759" t="str" cm="1">
        <f t="array" ref="Q759:R759">_xlfn.TEXTSPLIT(P759,"/", 1)</f>
        <v>film &amp; video</v>
      </c>
      <c r="R759" t="str">
        <v>drama</v>
      </c>
      <c r="S759">
        <v>1305176400</v>
      </c>
      <c r="T759">
        <v>1305522000</v>
      </c>
    </row>
    <row r="760" spans="1:20" ht="31.5" x14ac:dyDescent="0.25">
      <c r="A760">
        <v>758</v>
      </c>
      <c r="B760" s="5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8">
        <f t="shared" si="47"/>
        <v>110.01646903820817</v>
      </c>
      <c r="J760" t="s">
        <v>15</v>
      </c>
      <c r="K760" t="s">
        <v>16</v>
      </c>
      <c r="L760" s="10">
        <f t="shared" si="45"/>
        <v>41936.208333333336</v>
      </c>
      <c r="M760" s="10">
        <f t="shared" si="46"/>
        <v>41945.208333333336</v>
      </c>
      <c r="N760" t="b">
        <v>0</v>
      </c>
      <c r="O760" t="b">
        <v>0</v>
      </c>
      <c r="P760" t="s">
        <v>23</v>
      </c>
      <c r="Q760" t="str" cm="1">
        <f t="array" ref="Q760:R760">_xlfn.TEXTSPLIT(P760,"/", 1)</f>
        <v>music</v>
      </c>
      <c r="R760" t="str">
        <v>rock</v>
      </c>
      <c r="S760">
        <v>1414126800</v>
      </c>
      <c r="T760">
        <v>1414904400</v>
      </c>
    </row>
    <row r="761" spans="1:20" ht="31.5" x14ac:dyDescent="0.25">
      <c r="A761">
        <v>759</v>
      </c>
      <c r="B761" s="5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8">
        <f t="shared" si="47"/>
        <v>89.964678178963894</v>
      </c>
      <c r="J761" t="s">
        <v>21</v>
      </c>
      <c r="K761" t="s">
        <v>22</v>
      </c>
      <c r="L761" s="10">
        <f t="shared" si="45"/>
        <v>43136.25</v>
      </c>
      <c r="M761" s="10">
        <f t="shared" si="46"/>
        <v>43166.25</v>
      </c>
      <c r="N761" t="b">
        <v>0</v>
      </c>
      <c r="O761" t="b">
        <v>0</v>
      </c>
      <c r="P761" t="s">
        <v>50</v>
      </c>
      <c r="Q761" t="str" cm="1">
        <f t="array" ref="Q761:R761">_xlfn.TEXTSPLIT(P761,"/", 1)</f>
        <v>music</v>
      </c>
      <c r="R761" t="str">
        <v>electric music</v>
      </c>
      <c r="S761">
        <v>1517810400</v>
      </c>
      <c r="T761">
        <v>1520402400</v>
      </c>
    </row>
    <row r="762" spans="1:20" x14ac:dyDescent="0.25">
      <c r="A762">
        <v>760</v>
      </c>
      <c r="B762" s="5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8">
        <f t="shared" si="47"/>
        <v>79.009523809523813</v>
      </c>
      <c r="J762" t="s">
        <v>107</v>
      </c>
      <c r="K762" t="s">
        <v>108</v>
      </c>
      <c r="L762" s="10">
        <f t="shared" si="45"/>
        <v>43678.208333333328</v>
      </c>
      <c r="M762" s="10">
        <f t="shared" si="46"/>
        <v>43707.208333333328</v>
      </c>
      <c r="N762" t="b">
        <v>0</v>
      </c>
      <c r="O762" t="b">
        <v>1</v>
      </c>
      <c r="P762" t="s">
        <v>89</v>
      </c>
      <c r="Q762" t="str" cm="1">
        <f t="array" ref="Q762:R762">_xlfn.TEXTSPLIT(P762,"/", 1)</f>
        <v>games</v>
      </c>
      <c r="R762" t="str">
        <v>video games</v>
      </c>
      <c r="S762">
        <v>1564635600</v>
      </c>
      <c r="T762">
        <v>1567141200</v>
      </c>
    </row>
    <row r="763" spans="1:20" ht="31.5" x14ac:dyDescent="0.25">
      <c r="A763">
        <v>761</v>
      </c>
      <c r="B763" s="5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8">
        <f t="shared" si="47"/>
        <v>86.867469879518069</v>
      </c>
      <c r="J763" t="s">
        <v>21</v>
      </c>
      <c r="K763" t="s">
        <v>22</v>
      </c>
      <c r="L763" s="10">
        <f t="shared" si="45"/>
        <v>42938.208333333328</v>
      </c>
      <c r="M763" s="10">
        <f t="shared" si="46"/>
        <v>42943.208333333328</v>
      </c>
      <c r="N763" t="b">
        <v>0</v>
      </c>
      <c r="O763" t="b">
        <v>0</v>
      </c>
      <c r="P763" t="s">
        <v>23</v>
      </c>
      <c r="Q763" t="str" cm="1">
        <f t="array" ref="Q763:R763">_xlfn.TEXTSPLIT(P763,"/", 1)</f>
        <v>music</v>
      </c>
      <c r="R763" t="str">
        <v>rock</v>
      </c>
      <c r="S763">
        <v>1500699600</v>
      </c>
      <c r="T763">
        <v>1501131600</v>
      </c>
    </row>
    <row r="764" spans="1:20" ht="31.5" x14ac:dyDescent="0.25">
      <c r="A764">
        <v>762</v>
      </c>
      <c r="B764" s="5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8">
        <f t="shared" si="47"/>
        <v>62.04</v>
      </c>
      <c r="J764" t="s">
        <v>26</v>
      </c>
      <c r="K764" t="s">
        <v>27</v>
      </c>
      <c r="L764" s="10">
        <f t="shared" si="45"/>
        <v>41241.25</v>
      </c>
      <c r="M764" s="10">
        <f t="shared" si="46"/>
        <v>41252.25</v>
      </c>
      <c r="N764" t="b">
        <v>0</v>
      </c>
      <c r="O764" t="b">
        <v>0</v>
      </c>
      <c r="P764" t="s">
        <v>159</v>
      </c>
      <c r="Q764" t="str" cm="1">
        <f t="array" ref="Q764:R764">_xlfn.TEXTSPLIT(P764,"/", 1)</f>
        <v>music</v>
      </c>
      <c r="R764" t="str">
        <v>jazz</v>
      </c>
      <c r="S764">
        <v>1354082400</v>
      </c>
      <c r="T764">
        <v>1355032800</v>
      </c>
    </row>
    <row r="765" spans="1:20" ht="31.5" x14ac:dyDescent="0.25">
      <c r="A765">
        <v>763</v>
      </c>
      <c r="B765" s="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8">
        <f t="shared" si="47"/>
        <v>26.970212765957445</v>
      </c>
      <c r="J765" t="s">
        <v>21</v>
      </c>
      <c r="K765" t="s">
        <v>22</v>
      </c>
      <c r="L765" s="10">
        <f t="shared" si="45"/>
        <v>41037.208333333336</v>
      </c>
      <c r="M765" s="10">
        <f t="shared" si="46"/>
        <v>41072.208333333336</v>
      </c>
      <c r="N765" t="b">
        <v>0</v>
      </c>
      <c r="O765" t="b">
        <v>1</v>
      </c>
      <c r="P765" t="s">
        <v>33</v>
      </c>
      <c r="Q765" t="str" cm="1">
        <f t="array" ref="Q765:R765">_xlfn.TEXTSPLIT(P765,"/", 1)</f>
        <v>theater</v>
      </c>
      <c r="R765" t="str">
        <v>plays</v>
      </c>
      <c r="S765">
        <v>1336453200</v>
      </c>
      <c r="T765">
        <v>1339477200</v>
      </c>
    </row>
    <row r="766" spans="1:20" ht="47.25" x14ac:dyDescent="0.25">
      <c r="A766">
        <v>764</v>
      </c>
      <c r="B766" s="5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8">
        <f t="shared" si="47"/>
        <v>54.121621621621621</v>
      </c>
      <c r="J766" t="s">
        <v>21</v>
      </c>
      <c r="K766" t="s">
        <v>22</v>
      </c>
      <c r="L766" s="10">
        <f t="shared" si="45"/>
        <v>40676.208333333336</v>
      </c>
      <c r="M766" s="10">
        <f t="shared" si="46"/>
        <v>40684.208333333336</v>
      </c>
      <c r="N766" t="b">
        <v>0</v>
      </c>
      <c r="O766" t="b">
        <v>0</v>
      </c>
      <c r="P766" t="s">
        <v>23</v>
      </c>
      <c r="Q766" t="str" cm="1">
        <f t="array" ref="Q766:R766">_xlfn.TEXTSPLIT(P766,"/", 1)</f>
        <v>music</v>
      </c>
      <c r="R766" t="str">
        <v>rock</v>
      </c>
      <c r="S766">
        <v>1305262800</v>
      </c>
      <c r="T766">
        <v>1305954000</v>
      </c>
    </row>
    <row r="767" spans="1:20" ht="31.5" x14ac:dyDescent="0.25">
      <c r="A767">
        <v>765</v>
      </c>
      <c r="B767" s="5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8">
        <f t="shared" si="47"/>
        <v>41.035353535353536</v>
      </c>
      <c r="J767" t="s">
        <v>21</v>
      </c>
      <c r="K767" t="s">
        <v>22</v>
      </c>
      <c r="L767" s="10">
        <f t="shared" si="45"/>
        <v>42840.208333333328</v>
      </c>
      <c r="M767" s="10">
        <f t="shared" si="46"/>
        <v>42865.208333333328</v>
      </c>
      <c r="N767" t="b">
        <v>1</v>
      </c>
      <c r="O767" t="b">
        <v>1</v>
      </c>
      <c r="P767" t="s">
        <v>60</v>
      </c>
      <c r="Q767" t="str" cm="1">
        <f t="array" ref="Q767:R767">_xlfn.TEXTSPLIT(P767,"/", 1)</f>
        <v>music</v>
      </c>
      <c r="R767" t="str">
        <v>indie rock</v>
      </c>
      <c r="S767">
        <v>1492232400</v>
      </c>
      <c r="T767">
        <v>1494392400</v>
      </c>
    </row>
    <row r="768" spans="1:20" ht="47.25" x14ac:dyDescent="0.25">
      <c r="A768">
        <v>766</v>
      </c>
      <c r="B768" s="5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8">
        <f t="shared" si="47"/>
        <v>55.052419354838712</v>
      </c>
      <c r="J768" t="s">
        <v>26</v>
      </c>
      <c r="K768" t="s">
        <v>27</v>
      </c>
      <c r="L768" s="10">
        <f t="shared" si="45"/>
        <v>43362.208333333328</v>
      </c>
      <c r="M768" s="10">
        <f t="shared" si="46"/>
        <v>43363.208333333328</v>
      </c>
      <c r="N768" t="b">
        <v>0</v>
      </c>
      <c r="O768" t="b">
        <v>0</v>
      </c>
      <c r="P768" t="s">
        <v>474</v>
      </c>
      <c r="Q768" t="str" cm="1">
        <f t="array" ref="Q768:R768">_xlfn.TEXTSPLIT(P768,"/", 1)</f>
        <v>film &amp; video</v>
      </c>
      <c r="R768" t="str">
        <v>science fiction</v>
      </c>
      <c r="S768">
        <v>1537333200</v>
      </c>
      <c r="T768">
        <v>1537419600</v>
      </c>
    </row>
    <row r="769" spans="1:20" ht="31.5" x14ac:dyDescent="0.25">
      <c r="A769">
        <v>767</v>
      </c>
      <c r="B769" s="5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8">
        <f t="shared" si="47"/>
        <v>107.93762183235867</v>
      </c>
      <c r="J769" t="s">
        <v>21</v>
      </c>
      <c r="K769" t="s">
        <v>22</v>
      </c>
      <c r="L769" s="10">
        <f t="shared" si="45"/>
        <v>42283.208333333328</v>
      </c>
      <c r="M769" s="10">
        <f t="shared" si="46"/>
        <v>42328.25</v>
      </c>
      <c r="N769" t="b">
        <v>0</v>
      </c>
      <c r="O769" t="b">
        <v>0</v>
      </c>
      <c r="P769" t="s">
        <v>206</v>
      </c>
      <c r="Q769" t="str" cm="1">
        <f t="array" ref="Q769:R769">_xlfn.TEXTSPLIT(P769,"/", 1)</f>
        <v>publishing</v>
      </c>
      <c r="R769" t="str">
        <v>translations</v>
      </c>
      <c r="S769">
        <v>1444107600</v>
      </c>
      <c r="T769">
        <v>1447999200</v>
      </c>
    </row>
    <row r="770" spans="1:20" ht="31.5" x14ac:dyDescent="0.25">
      <c r="A770">
        <v>768</v>
      </c>
      <c r="B770" s="5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>
        <v>150</v>
      </c>
      <c r="I770" s="8">
        <f t="shared" si="47"/>
        <v>73.92</v>
      </c>
      <c r="J770" t="s">
        <v>21</v>
      </c>
      <c r="K770" t="s">
        <v>22</v>
      </c>
      <c r="L770" s="10">
        <f t="shared" si="45"/>
        <v>41619.25</v>
      </c>
      <c r="M770" s="10">
        <f t="shared" si="46"/>
        <v>41634.25</v>
      </c>
      <c r="N770" t="b">
        <v>0</v>
      </c>
      <c r="O770" t="b">
        <v>0</v>
      </c>
      <c r="P770" t="s">
        <v>33</v>
      </c>
      <c r="Q770" t="str" cm="1">
        <f t="array" ref="Q770:R770">_xlfn.TEXTSPLIT(P770,"/", 1)</f>
        <v>theater</v>
      </c>
      <c r="R770" t="str">
        <v>plays</v>
      </c>
      <c r="S770">
        <v>1386741600</v>
      </c>
      <c r="T770">
        <v>1388037600</v>
      </c>
    </row>
    <row r="771" spans="1:20" ht="31.5" x14ac:dyDescent="0.25">
      <c r="A771">
        <v>769</v>
      </c>
      <c r="B771" s="5" t="s">
        <v>1573</v>
      </c>
      <c r="C771" s="3" t="s">
        <v>1574</v>
      </c>
      <c r="D771">
        <v>125600</v>
      </c>
      <c r="E771">
        <v>109106</v>
      </c>
      <c r="F771" s="6">
        <f t="shared" ref="F771:F834" si="48">E771/D771*100</f>
        <v>86.867834394904463</v>
      </c>
      <c r="G771" t="s">
        <v>14</v>
      </c>
      <c r="H771">
        <v>3410</v>
      </c>
      <c r="I771" s="8">
        <f t="shared" si="47"/>
        <v>31.995894428152493</v>
      </c>
      <c r="J771" t="s">
        <v>21</v>
      </c>
      <c r="K771" t="s">
        <v>22</v>
      </c>
      <c r="L771" s="10">
        <f t="shared" ref="L771:L834" si="49">(((S771/60)/60)/24)+DATE(1970,1,1)</f>
        <v>41501.208333333336</v>
      </c>
      <c r="M771" s="10">
        <f t="shared" ref="M771:M834" si="50">(((T771/60)/60)/24)+DATE(1970,1,1)</f>
        <v>41527.208333333336</v>
      </c>
      <c r="N771" t="b">
        <v>0</v>
      </c>
      <c r="O771" t="b">
        <v>0</v>
      </c>
      <c r="P771" t="s">
        <v>89</v>
      </c>
      <c r="Q771" t="str" cm="1">
        <f t="array" ref="Q771:R771">_xlfn.TEXTSPLIT(P771,"/", 1)</f>
        <v>games</v>
      </c>
      <c r="R771" t="str">
        <v>video games</v>
      </c>
      <c r="S771">
        <v>1376542800</v>
      </c>
      <c r="T771">
        <v>1378789200</v>
      </c>
    </row>
    <row r="772" spans="1:20" ht="31.5" x14ac:dyDescent="0.25">
      <c r="A772">
        <v>770</v>
      </c>
      <c r="B772" s="5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8">
        <f t="shared" ref="I772:I835" si="51">E772/H772</f>
        <v>53.898148148148145</v>
      </c>
      <c r="J772" t="s">
        <v>107</v>
      </c>
      <c r="K772" t="s">
        <v>108</v>
      </c>
      <c r="L772" s="10">
        <f t="shared" si="49"/>
        <v>41743.208333333336</v>
      </c>
      <c r="M772" s="10">
        <f t="shared" si="50"/>
        <v>41750.208333333336</v>
      </c>
      <c r="N772" t="b">
        <v>0</v>
      </c>
      <c r="O772" t="b">
        <v>1</v>
      </c>
      <c r="P772" t="s">
        <v>33</v>
      </c>
      <c r="Q772" t="str" cm="1">
        <f t="array" ref="Q772:R772">_xlfn.TEXTSPLIT(P772,"/", 1)</f>
        <v>theater</v>
      </c>
      <c r="R772" t="str">
        <v>plays</v>
      </c>
      <c r="S772">
        <v>1397451600</v>
      </c>
      <c r="T772">
        <v>1398056400</v>
      </c>
    </row>
    <row r="773" spans="1:20" ht="31.5" x14ac:dyDescent="0.25">
      <c r="A773">
        <v>771</v>
      </c>
      <c r="B773" s="5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8">
        <f t="shared" si="51"/>
        <v>106.5</v>
      </c>
      <c r="J773" t="s">
        <v>21</v>
      </c>
      <c r="K773" t="s">
        <v>22</v>
      </c>
      <c r="L773" s="10">
        <f t="shared" si="49"/>
        <v>43491.25</v>
      </c>
      <c r="M773" s="10">
        <f t="shared" si="50"/>
        <v>43518.25</v>
      </c>
      <c r="N773" t="b">
        <v>0</v>
      </c>
      <c r="O773" t="b">
        <v>0</v>
      </c>
      <c r="P773" t="s">
        <v>33</v>
      </c>
      <c r="Q773" t="str" cm="1">
        <f t="array" ref="Q773:R773">_xlfn.TEXTSPLIT(P773,"/", 1)</f>
        <v>theater</v>
      </c>
      <c r="R773" t="str">
        <v>plays</v>
      </c>
      <c r="S773">
        <v>1548482400</v>
      </c>
      <c r="T773">
        <v>1550815200</v>
      </c>
    </row>
    <row r="774" spans="1:20" ht="31.5" x14ac:dyDescent="0.25">
      <c r="A774">
        <v>772</v>
      </c>
      <c r="B774" s="5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8">
        <f t="shared" si="51"/>
        <v>32.999805409612762</v>
      </c>
      <c r="J774" t="s">
        <v>21</v>
      </c>
      <c r="K774" t="s">
        <v>22</v>
      </c>
      <c r="L774" s="10">
        <f t="shared" si="49"/>
        <v>43505.25</v>
      </c>
      <c r="M774" s="10">
        <f t="shared" si="50"/>
        <v>43509.25</v>
      </c>
      <c r="N774" t="b">
        <v>0</v>
      </c>
      <c r="O774" t="b">
        <v>0</v>
      </c>
      <c r="P774" t="s">
        <v>60</v>
      </c>
      <c r="Q774" t="str" cm="1">
        <f t="array" ref="Q774:R774">_xlfn.TEXTSPLIT(P774,"/", 1)</f>
        <v>music</v>
      </c>
      <c r="R774" t="str">
        <v>indie rock</v>
      </c>
      <c r="S774">
        <v>1549692000</v>
      </c>
      <c r="T774">
        <v>1550037600</v>
      </c>
    </row>
    <row r="775" spans="1:20" ht="31.5" x14ac:dyDescent="0.25">
      <c r="A775">
        <v>773</v>
      </c>
      <c r="B775" s="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8">
        <f t="shared" si="51"/>
        <v>43.00254993625159</v>
      </c>
      <c r="J775" t="s">
        <v>21</v>
      </c>
      <c r="K775" t="s">
        <v>22</v>
      </c>
      <c r="L775" s="10">
        <f t="shared" si="49"/>
        <v>42838.208333333328</v>
      </c>
      <c r="M775" s="10">
        <f t="shared" si="50"/>
        <v>42848.208333333328</v>
      </c>
      <c r="N775" t="b">
        <v>0</v>
      </c>
      <c r="O775" t="b">
        <v>0</v>
      </c>
      <c r="P775" t="s">
        <v>33</v>
      </c>
      <c r="Q775" t="str" cm="1">
        <f t="array" ref="Q775:R775">_xlfn.TEXTSPLIT(P775,"/", 1)</f>
        <v>theater</v>
      </c>
      <c r="R775" t="str">
        <v>plays</v>
      </c>
      <c r="S775">
        <v>1492059600</v>
      </c>
      <c r="T775">
        <v>1492923600</v>
      </c>
    </row>
    <row r="776" spans="1:20" ht="31.5" x14ac:dyDescent="0.25">
      <c r="A776">
        <v>774</v>
      </c>
      <c r="B776" s="5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8">
        <f t="shared" si="51"/>
        <v>86.858974358974365</v>
      </c>
      <c r="J776" t="s">
        <v>107</v>
      </c>
      <c r="K776" t="s">
        <v>108</v>
      </c>
      <c r="L776" s="10">
        <f t="shared" si="49"/>
        <v>42513.208333333328</v>
      </c>
      <c r="M776" s="10">
        <f t="shared" si="50"/>
        <v>42554.208333333328</v>
      </c>
      <c r="N776" t="b">
        <v>0</v>
      </c>
      <c r="O776" t="b">
        <v>0</v>
      </c>
      <c r="P776" t="s">
        <v>28</v>
      </c>
      <c r="Q776" t="str" cm="1">
        <f t="array" ref="Q776:R776">_xlfn.TEXTSPLIT(P776,"/", 1)</f>
        <v>technology</v>
      </c>
      <c r="R776" t="str">
        <v>web</v>
      </c>
      <c r="S776">
        <v>1463979600</v>
      </c>
      <c r="T776">
        <v>1467522000</v>
      </c>
    </row>
    <row r="777" spans="1:20" ht="31.5" x14ac:dyDescent="0.25">
      <c r="A777">
        <v>775</v>
      </c>
      <c r="B777" s="5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8">
        <f t="shared" si="51"/>
        <v>96.8</v>
      </c>
      <c r="J777" t="s">
        <v>21</v>
      </c>
      <c r="K777" t="s">
        <v>22</v>
      </c>
      <c r="L777" s="10">
        <f t="shared" si="49"/>
        <v>41949.25</v>
      </c>
      <c r="M777" s="10">
        <f t="shared" si="50"/>
        <v>41959.25</v>
      </c>
      <c r="N777" t="b">
        <v>0</v>
      </c>
      <c r="O777" t="b">
        <v>0</v>
      </c>
      <c r="P777" t="s">
        <v>23</v>
      </c>
      <c r="Q777" t="str" cm="1">
        <f t="array" ref="Q777:R777">_xlfn.TEXTSPLIT(P777,"/", 1)</f>
        <v>music</v>
      </c>
      <c r="R777" t="str">
        <v>rock</v>
      </c>
      <c r="S777">
        <v>1415253600</v>
      </c>
      <c r="T777">
        <v>1416117600</v>
      </c>
    </row>
    <row r="778" spans="1:20" ht="31.5" x14ac:dyDescent="0.25">
      <c r="A778">
        <v>776</v>
      </c>
      <c r="B778" s="5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8">
        <f t="shared" si="51"/>
        <v>32.995456610631528</v>
      </c>
      <c r="J778" t="s">
        <v>21</v>
      </c>
      <c r="K778" t="s">
        <v>22</v>
      </c>
      <c r="L778" s="10">
        <f t="shared" si="49"/>
        <v>43650.208333333328</v>
      </c>
      <c r="M778" s="10">
        <f t="shared" si="50"/>
        <v>43668.208333333328</v>
      </c>
      <c r="N778" t="b">
        <v>0</v>
      </c>
      <c r="O778" t="b">
        <v>0</v>
      </c>
      <c r="P778" t="s">
        <v>33</v>
      </c>
      <c r="Q778" t="str" cm="1">
        <f t="array" ref="Q778:R778">_xlfn.TEXTSPLIT(P778,"/", 1)</f>
        <v>theater</v>
      </c>
      <c r="R778" t="str">
        <v>plays</v>
      </c>
      <c r="S778">
        <v>1562216400</v>
      </c>
      <c r="T778">
        <v>1563771600</v>
      </c>
    </row>
    <row r="779" spans="1:20" ht="31.5" x14ac:dyDescent="0.25">
      <c r="A779">
        <v>777</v>
      </c>
      <c r="B779" s="5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8">
        <f t="shared" si="51"/>
        <v>68.028106508875737</v>
      </c>
      <c r="J779" t="s">
        <v>21</v>
      </c>
      <c r="K779" t="s">
        <v>22</v>
      </c>
      <c r="L779" s="10">
        <f t="shared" si="49"/>
        <v>40809.208333333336</v>
      </c>
      <c r="M779" s="10">
        <f t="shared" si="50"/>
        <v>40838.208333333336</v>
      </c>
      <c r="N779" t="b">
        <v>0</v>
      </c>
      <c r="O779" t="b">
        <v>0</v>
      </c>
      <c r="P779" t="s">
        <v>33</v>
      </c>
      <c r="Q779" t="str" cm="1">
        <f t="array" ref="Q779:R779">_xlfn.TEXTSPLIT(P779,"/", 1)</f>
        <v>theater</v>
      </c>
      <c r="R779" t="str">
        <v>plays</v>
      </c>
      <c r="S779">
        <v>1316754000</v>
      </c>
      <c r="T779">
        <v>1319259600</v>
      </c>
    </row>
    <row r="780" spans="1:20" ht="31.5" x14ac:dyDescent="0.25">
      <c r="A780">
        <v>778</v>
      </c>
      <c r="B780" s="5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8">
        <f t="shared" si="51"/>
        <v>58.867816091954026</v>
      </c>
      <c r="J780" t="s">
        <v>98</v>
      </c>
      <c r="K780" t="s">
        <v>99</v>
      </c>
      <c r="L780" s="10">
        <f t="shared" si="49"/>
        <v>40768.208333333336</v>
      </c>
      <c r="M780" s="10">
        <f t="shared" si="50"/>
        <v>40773.208333333336</v>
      </c>
      <c r="N780" t="b">
        <v>0</v>
      </c>
      <c r="O780" t="b">
        <v>0</v>
      </c>
      <c r="P780" t="s">
        <v>71</v>
      </c>
      <c r="Q780" t="str" cm="1">
        <f t="array" ref="Q780:R780">_xlfn.TEXTSPLIT(P780,"/", 1)</f>
        <v>film &amp; video</v>
      </c>
      <c r="R780" t="str">
        <v>animation</v>
      </c>
      <c r="S780">
        <v>1313211600</v>
      </c>
      <c r="T780">
        <v>1313643600</v>
      </c>
    </row>
    <row r="781" spans="1:20" ht="31.5" x14ac:dyDescent="0.25">
      <c r="A781">
        <v>779</v>
      </c>
      <c r="B781" s="5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8">
        <f t="shared" si="51"/>
        <v>105.04572803850782</v>
      </c>
      <c r="J781" t="s">
        <v>21</v>
      </c>
      <c r="K781" t="s">
        <v>22</v>
      </c>
      <c r="L781" s="10">
        <f t="shared" si="49"/>
        <v>42230.208333333328</v>
      </c>
      <c r="M781" s="10">
        <f t="shared" si="50"/>
        <v>42239.208333333328</v>
      </c>
      <c r="N781" t="b">
        <v>0</v>
      </c>
      <c r="O781" t="b">
        <v>1</v>
      </c>
      <c r="P781" t="s">
        <v>33</v>
      </c>
      <c r="Q781" t="str" cm="1">
        <f t="array" ref="Q781:R781">_xlfn.TEXTSPLIT(P781,"/", 1)</f>
        <v>theater</v>
      </c>
      <c r="R781" t="str">
        <v>plays</v>
      </c>
      <c r="S781">
        <v>1439528400</v>
      </c>
      <c r="T781">
        <v>1440306000</v>
      </c>
    </row>
    <row r="782" spans="1:20" ht="31.5" x14ac:dyDescent="0.25">
      <c r="A782">
        <v>780</v>
      </c>
      <c r="B782" s="5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8">
        <f t="shared" si="51"/>
        <v>33.054878048780488</v>
      </c>
      <c r="J782" t="s">
        <v>21</v>
      </c>
      <c r="K782" t="s">
        <v>22</v>
      </c>
      <c r="L782" s="10">
        <f t="shared" si="49"/>
        <v>42573.208333333328</v>
      </c>
      <c r="M782" s="10">
        <f t="shared" si="50"/>
        <v>42592.208333333328</v>
      </c>
      <c r="N782" t="b">
        <v>0</v>
      </c>
      <c r="O782" t="b">
        <v>1</v>
      </c>
      <c r="P782" t="s">
        <v>53</v>
      </c>
      <c r="Q782" t="str" cm="1">
        <f t="array" ref="Q782:R782">_xlfn.TEXTSPLIT(P782,"/", 1)</f>
        <v>film &amp; video</v>
      </c>
      <c r="R782" t="str">
        <v>drama</v>
      </c>
      <c r="S782">
        <v>1469163600</v>
      </c>
      <c r="T782">
        <v>1470805200</v>
      </c>
    </row>
    <row r="783" spans="1:20" ht="31.5" x14ac:dyDescent="0.25">
      <c r="A783">
        <v>781</v>
      </c>
      <c r="B783" s="5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8">
        <f t="shared" si="51"/>
        <v>78.821428571428569</v>
      </c>
      <c r="J783" t="s">
        <v>98</v>
      </c>
      <c r="K783" t="s">
        <v>99</v>
      </c>
      <c r="L783" s="10">
        <f t="shared" si="49"/>
        <v>40482.208333333336</v>
      </c>
      <c r="M783" s="10">
        <f t="shared" si="50"/>
        <v>40533.25</v>
      </c>
      <c r="N783" t="b">
        <v>0</v>
      </c>
      <c r="O783" t="b">
        <v>0</v>
      </c>
      <c r="P783" t="s">
        <v>33</v>
      </c>
      <c r="Q783" t="str" cm="1">
        <f t="array" ref="Q783:R783">_xlfn.TEXTSPLIT(P783,"/", 1)</f>
        <v>theater</v>
      </c>
      <c r="R783" t="str">
        <v>plays</v>
      </c>
      <c r="S783">
        <v>1288501200</v>
      </c>
      <c r="T783">
        <v>1292911200</v>
      </c>
    </row>
    <row r="784" spans="1:20" ht="31.5" x14ac:dyDescent="0.25">
      <c r="A784">
        <v>782</v>
      </c>
      <c r="B784" s="5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8">
        <f t="shared" si="51"/>
        <v>68.204968944099377</v>
      </c>
      <c r="J784" t="s">
        <v>21</v>
      </c>
      <c r="K784" t="s">
        <v>22</v>
      </c>
      <c r="L784" s="10">
        <f t="shared" si="49"/>
        <v>40603.25</v>
      </c>
      <c r="M784" s="10">
        <f t="shared" si="50"/>
        <v>40631.208333333336</v>
      </c>
      <c r="N784" t="b">
        <v>0</v>
      </c>
      <c r="O784" t="b">
        <v>1</v>
      </c>
      <c r="P784" t="s">
        <v>71</v>
      </c>
      <c r="Q784" t="str" cm="1">
        <f t="array" ref="Q784:R784">_xlfn.TEXTSPLIT(P784,"/", 1)</f>
        <v>film &amp; video</v>
      </c>
      <c r="R784" t="str">
        <v>animation</v>
      </c>
      <c r="S784">
        <v>1298959200</v>
      </c>
      <c r="T784">
        <v>1301374800</v>
      </c>
    </row>
    <row r="785" spans="1:20" ht="31.5" x14ac:dyDescent="0.25">
      <c r="A785">
        <v>783</v>
      </c>
      <c r="B785" s="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8">
        <f t="shared" si="51"/>
        <v>75.731884057971016</v>
      </c>
      <c r="J785" t="s">
        <v>21</v>
      </c>
      <c r="K785" t="s">
        <v>22</v>
      </c>
      <c r="L785" s="10">
        <f t="shared" si="49"/>
        <v>41625.25</v>
      </c>
      <c r="M785" s="10">
        <f t="shared" si="50"/>
        <v>41632.25</v>
      </c>
      <c r="N785" t="b">
        <v>0</v>
      </c>
      <c r="O785" t="b">
        <v>0</v>
      </c>
      <c r="P785" t="s">
        <v>23</v>
      </c>
      <c r="Q785" t="str" cm="1">
        <f t="array" ref="Q785:R785">_xlfn.TEXTSPLIT(P785,"/", 1)</f>
        <v>music</v>
      </c>
      <c r="R785" t="str">
        <v>rock</v>
      </c>
      <c r="S785">
        <v>1387260000</v>
      </c>
      <c r="T785">
        <v>1387864800</v>
      </c>
    </row>
    <row r="786" spans="1:20" ht="31.5" x14ac:dyDescent="0.25">
      <c r="A786">
        <v>784</v>
      </c>
      <c r="B786" s="5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8">
        <f t="shared" si="51"/>
        <v>30.996070133010882</v>
      </c>
      <c r="J786" t="s">
        <v>21</v>
      </c>
      <c r="K786" t="s">
        <v>22</v>
      </c>
      <c r="L786" s="10">
        <f t="shared" si="49"/>
        <v>42435.25</v>
      </c>
      <c r="M786" s="10">
        <f t="shared" si="50"/>
        <v>42446.208333333328</v>
      </c>
      <c r="N786" t="b">
        <v>0</v>
      </c>
      <c r="O786" t="b">
        <v>0</v>
      </c>
      <c r="P786" t="s">
        <v>28</v>
      </c>
      <c r="Q786" t="str" cm="1">
        <f t="array" ref="Q786:R786">_xlfn.TEXTSPLIT(P786,"/", 1)</f>
        <v>technology</v>
      </c>
      <c r="R786" t="str">
        <v>web</v>
      </c>
      <c r="S786">
        <v>1457244000</v>
      </c>
      <c r="T786">
        <v>1458190800</v>
      </c>
    </row>
    <row r="787" spans="1:20" ht="31.5" x14ac:dyDescent="0.25">
      <c r="A787">
        <v>785</v>
      </c>
      <c r="B787" s="5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8">
        <f t="shared" si="51"/>
        <v>101.88188976377953</v>
      </c>
      <c r="J787" t="s">
        <v>26</v>
      </c>
      <c r="K787" t="s">
        <v>27</v>
      </c>
      <c r="L787" s="10">
        <f t="shared" si="49"/>
        <v>43582.208333333328</v>
      </c>
      <c r="M787" s="10">
        <f t="shared" si="50"/>
        <v>43616.208333333328</v>
      </c>
      <c r="N787" t="b">
        <v>0</v>
      </c>
      <c r="O787" t="b">
        <v>1</v>
      </c>
      <c r="P787" t="s">
        <v>71</v>
      </c>
      <c r="Q787" t="str" cm="1">
        <f t="array" ref="Q787:R787">_xlfn.TEXTSPLIT(P787,"/", 1)</f>
        <v>film &amp; video</v>
      </c>
      <c r="R787" t="str">
        <v>animation</v>
      </c>
      <c r="S787">
        <v>1556341200</v>
      </c>
      <c r="T787">
        <v>1559278800</v>
      </c>
    </row>
    <row r="788" spans="1:20" ht="31.5" x14ac:dyDescent="0.25">
      <c r="A788">
        <v>786</v>
      </c>
      <c r="B788" s="5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8">
        <f t="shared" si="51"/>
        <v>52.879227053140099</v>
      </c>
      <c r="J788" t="s">
        <v>107</v>
      </c>
      <c r="K788" t="s">
        <v>108</v>
      </c>
      <c r="L788" s="10">
        <f t="shared" si="49"/>
        <v>43186.208333333328</v>
      </c>
      <c r="M788" s="10">
        <f t="shared" si="50"/>
        <v>43193.208333333328</v>
      </c>
      <c r="N788" t="b">
        <v>0</v>
      </c>
      <c r="O788" t="b">
        <v>1</v>
      </c>
      <c r="P788" t="s">
        <v>159</v>
      </c>
      <c r="Q788" t="str" cm="1">
        <f t="array" ref="Q788:R788">_xlfn.TEXTSPLIT(P788,"/", 1)</f>
        <v>music</v>
      </c>
      <c r="R788" t="str">
        <v>jazz</v>
      </c>
      <c r="S788">
        <v>1522126800</v>
      </c>
      <c r="T788">
        <v>1522731600</v>
      </c>
    </row>
    <row r="789" spans="1:20" ht="31.5" x14ac:dyDescent="0.25">
      <c r="A789">
        <v>787</v>
      </c>
      <c r="B789" s="5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8">
        <f t="shared" si="51"/>
        <v>71.005820721769496</v>
      </c>
      <c r="J789" t="s">
        <v>15</v>
      </c>
      <c r="K789" t="s">
        <v>16</v>
      </c>
      <c r="L789" s="10">
        <f t="shared" si="49"/>
        <v>40684.208333333336</v>
      </c>
      <c r="M789" s="10">
        <f t="shared" si="50"/>
        <v>40693.208333333336</v>
      </c>
      <c r="N789" t="b">
        <v>0</v>
      </c>
      <c r="O789" t="b">
        <v>0</v>
      </c>
      <c r="P789" t="s">
        <v>23</v>
      </c>
      <c r="Q789" t="str" cm="1">
        <f t="array" ref="Q789:R789">_xlfn.TEXTSPLIT(P789,"/", 1)</f>
        <v>music</v>
      </c>
      <c r="R789" t="str">
        <v>rock</v>
      </c>
      <c r="S789">
        <v>1305954000</v>
      </c>
      <c r="T789">
        <v>1306731600</v>
      </c>
    </row>
    <row r="790" spans="1:20" ht="31.5" x14ac:dyDescent="0.25">
      <c r="A790">
        <v>788</v>
      </c>
      <c r="B790" s="5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8">
        <f t="shared" si="51"/>
        <v>102.38709677419355</v>
      </c>
      <c r="J790" t="s">
        <v>21</v>
      </c>
      <c r="K790" t="s">
        <v>22</v>
      </c>
      <c r="L790" s="10">
        <f t="shared" si="49"/>
        <v>41202.208333333336</v>
      </c>
      <c r="M790" s="10">
        <f t="shared" si="50"/>
        <v>41223.25</v>
      </c>
      <c r="N790" t="b">
        <v>0</v>
      </c>
      <c r="O790" t="b">
        <v>0</v>
      </c>
      <c r="P790" t="s">
        <v>71</v>
      </c>
      <c r="Q790" t="str" cm="1">
        <f t="array" ref="Q790:R790">_xlfn.TEXTSPLIT(P790,"/", 1)</f>
        <v>film &amp; video</v>
      </c>
      <c r="R790" t="str">
        <v>animation</v>
      </c>
      <c r="S790">
        <v>1350709200</v>
      </c>
      <c r="T790">
        <v>1352527200</v>
      </c>
    </row>
    <row r="791" spans="1:20" ht="31.5" x14ac:dyDescent="0.25">
      <c r="A791">
        <v>789</v>
      </c>
      <c r="B791" s="5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8">
        <f t="shared" si="51"/>
        <v>74.466666666666669</v>
      </c>
      <c r="J791" t="s">
        <v>21</v>
      </c>
      <c r="K791" t="s">
        <v>22</v>
      </c>
      <c r="L791" s="10">
        <f t="shared" si="49"/>
        <v>41786.208333333336</v>
      </c>
      <c r="M791" s="10">
        <f t="shared" si="50"/>
        <v>41823.208333333336</v>
      </c>
      <c r="N791" t="b">
        <v>0</v>
      </c>
      <c r="O791" t="b">
        <v>0</v>
      </c>
      <c r="P791" t="s">
        <v>33</v>
      </c>
      <c r="Q791" t="str" cm="1">
        <f t="array" ref="Q791:R791">_xlfn.TEXTSPLIT(P791,"/", 1)</f>
        <v>theater</v>
      </c>
      <c r="R791" t="str">
        <v>plays</v>
      </c>
      <c r="S791">
        <v>1401166800</v>
      </c>
      <c r="T791">
        <v>1404363600</v>
      </c>
    </row>
    <row r="792" spans="1:20" ht="31.5" x14ac:dyDescent="0.25">
      <c r="A792">
        <v>790</v>
      </c>
      <c r="B792" s="5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8">
        <f t="shared" si="51"/>
        <v>51.009883198562441</v>
      </c>
      <c r="J792" t="s">
        <v>21</v>
      </c>
      <c r="K792" t="s">
        <v>22</v>
      </c>
      <c r="L792" s="10">
        <f t="shared" si="49"/>
        <v>40223.25</v>
      </c>
      <c r="M792" s="10">
        <f t="shared" si="50"/>
        <v>40229.25</v>
      </c>
      <c r="N792" t="b">
        <v>0</v>
      </c>
      <c r="O792" t="b">
        <v>0</v>
      </c>
      <c r="P792" t="s">
        <v>33</v>
      </c>
      <c r="Q792" t="str" cm="1">
        <f t="array" ref="Q792:R792">_xlfn.TEXTSPLIT(P792,"/", 1)</f>
        <v>theater</v>
      </c>
      <c r="R792" t="str">
        <v>plays</v>
      </c>
      <c r="S792">
        <v>1266127200</v>
      </c>
      <c r="T792">
        <v>1266645600</v>
      </c>
    </row>
    <row r="793" spans="1:20" ht="31.5" x14ac:dyDescent="0.25">
      <c r="A793">
        <v>791</v>
      </c>
      <c r="B793" s="5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8">
        <f t="shared" si="51"/>
        <v>90</v>
      </c>
      <c r="J793" t="s">
        <v>21</v>
      </c>
      <c r="K793" t="s">
        <v>22</v>
      </c>
      <c r="L793" s="10">
        <f t="shared" si="49"/>
        <v>42715.25</v>
      </c>
      <c r="M793" s="10">
        <f t="shared" si="50"/>
        <v>42731.25</v>
      </c>
      <c r="N793" t="b">
        <v>0</v>
      </c>
      <c r="O793" t="b">
        <v>0</v>
      </c>
      <c r="P793" t="s">
        <v>17</v>
      </c>
      <c r="Q793" t="str" cm="1">
        <f t="array" ref="Q793:R793">_xlfn.TEXTSPLIT(P793,"/", 1)</f>
        <v>food</v>
      </c>
      <c r="R793" t="str">
        <v>food trucks</v>
      </c>
      <c r="S793">
        <v>1481436000</v>
      </c>
      <c r="T793">
        <v>1482818400</v>
      </c>
    </row>
    <row r="794" spans="1:20" ht="31.5" x14ac:dyDescent="0.25">
      <c r="A794">
        <v>792</v>
      </c>
      <c r="B794" s="5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8">
        <f t="shared" si="51"/>
        <v>97.142857142857139</v>
      </c>
      <c r="J794" t="s">
        <v>21</v>
      </c>
      <c r="K794" t="s">
        <v>22</v>
      </c>
      <c r="L794" s="10">
        <f t="shared" si="49"/>
        <v>41451.208333333336</v>
      </c>
      <c r="M794" s="10">
        <f t="shared" si="50"/>
        <v>41479.208333333336</v>
      </c>
      <c r="N794" t="b">
        <v>0</v>
      </c>
      <c r="O794" t="b">
        <v>1</v>
      </c>
      <c r="P794" t="s">
        <v>33</v>
      </c>
      <c r="Q794" t="str" cm="1">
        <f t="array" ref="Q794:R794">_xlfn.TEXTSPLIT(P794,"/", 1)</f>
        <v>theater</v>
      </c>
      <c r="R794" t="str">
        <v>plays</v>
      </c>
      <c r="S794">
        <v>1372222800</v>
      </c>
      <c r="T794">
        <v>1374642000</v>
      </c>
    </row>
    <row r="795" spans="1:20" ht="47.25" x14ac:dyDescent="0.25">
      <c r="A795">
        <v>793</v>
      </c>
      <c r="B795" s="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8">
        <f t="shared" si="51"/>
        <v>72.071823204419886</v>
      </c>
      <c r="J795" t="s">
        <v>98</v>
      </c>
      <c r="K795" t="s">
        <v>99</v>
      </c>
      <c r="L795" s="10">
        <f t="shared" si="49"/>
        <v>41450.208333333336</v>
      </c>
      <c r="M795" s="10">
        <f t="shared" si="50"/>
        <v>41454.208333333336</v>
      </c>
      <c r="N795" t="b">
        <v>0</v>
      </c>
      <c r="O795" t="b">
        <v>0</v>
      </c>
      <c r="P795" t="s">
        <v>68</v>
      </c>
      <c r="Q795" t="str" cm="1">
        <f t="array" ref="Q795:R795">_xlfn.TEXTSPLIT(P795,"/", 1)</f>
        <v>publishing</v>
      </c>
      <c r="R795" t="str">
        <v>nonfiction</v>
      </c>
      <c r="S795">
        <v>1372136400</v>
      </c>
      <c r="T795">
        <v>1372482000</v>
      </c>
    </row>
    <row r="796" spans="1:20" ht="31.5" x14ac:dyDescent="0.25">
      <c r="A796">
        <v>794</v>
      </c>
      <c r="B796" s="5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8">
        <f t="shared" si="51"/>
        <v>75.236363636363635</v>
      </c>
      <c r="J796" t="s">
        <v>21</v>
      </c>
      <c r="K796" t="s">
        <v>22</v>
      </c>
      <c r="L796" s="10">
        <f t="shared" si="49"/>
        <v>43091.25</v>
      </c>
      <c r="M796" s="10">
        <f t="shared" si="50"/>
        <v>43103.25</v>
      </c>
      <c r="N796" t="b">
        <v>0</v>
      </c>
      <c r="O796" t="b">
        <v>0</v>
      </c>
      <c r="P796" t="s">
        <v>23</v>
      </c>
      <c r="Q796" t="str" cm="1">
        <f t="array" ref="Q796:R796">_xlfn.TEXTSPLIT(P796,"/", 1)</f>
        <v>music</v>
      </c>
      <c r="R796" t="str">
        <v>rock</v>
      </c>
      <c r="S796">
        <v>1513922400</v>
      </c>
      <c r="T796">
        <v>1514959200</v>
      </c>
    </row>
    <row r="797" spans="1:20" ht="47.25" x14ac:dyDescent="0.25">
      <c r="A797">
        <v>795</v>
      </c>
      <c r="B797" s="5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8">
        <f t="shared" si="51"/>
        <v>32.967741935483872</v>
      </c>
      <c r="J797" t="s">
        <v>21</v>
      </c>
      <c r="K797" t="s">
        <v>22</v>
      </c>
      <c r="L797" s="10">
        <f t="shared" si="49"/>
        <v>42675.208333333328</v>
      </c>
      <c r="M797" s="10">
        <f t="shared" si="50"/>
        <v>42678.208333333328</v>
      </c>
      <c r="N797" t="b">
        <v>0</v>
      </c>
      <c r="O797" t="b">
        <v>0</v>
      </c>
      <c r="P797" t="s">
        <v>53</v>
      </c>
      <c r="Q797" t="str" cm="1">
        <f t="array" ref="Q797:R797">_xlfn.TEXTSPLIT(P797,"/", 1)</f>
        <v>film &amp; video</v>
      </c>
      <c r="R797" t="str">
        <v>drama</v>
      </c>
      <c r="S797">
        <v>1477976400</v>
      </c>
      <c r="T797">
        <v>1478235600</v>
      </c>
    </row>
    <row r="798" spans="1:20" ht="31.5" x14ac:dyDescent="0.25">
      <c r="A798">
        <v>796</v>
      </c>
      <c r="B798" s="5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8">
        <f t="shared" si="51"/>
        <v>54.807692307692307</v>
      </c>
      <c r="J798" t="s">
        <v>21</v>
      </c>
      <c r="K798" t="s">
        <v>22</v>
      </c>
      <c r="L798" s="10">
        <f t="shared" si="49"/>
        <v>41859.208333333336</v>
      </c>
      <c r="M798" s="10">
        <f t="shared" si="50"/>
        <v>41866.208333333336</v>
      </c>
      <c r="N798" t="b">
        <v>0</v>
      </c>
      <c r="O798" t="b">
        <v>1</v>
      </c>
      <c r="P798" t="s">
        <v>292</v>
      </c>
      <c r="Q798" t="str" cm="1">
        <f t="array" ref="Q798:R798">_xlfn.TEXTSPLIT(P798,"/", 1)</f>
        <v>games</v>
      </c>
      <c r="R798" t="str">
        <v>mobile games</v>
      </c>
      <c r="S798">
        <v>1407474000</v>
      </c>
      <c r="T798">
        <v>1408078800</v>
      </c>
    </row>
    <row r="799" spans="1:20" ht="31.5" x14ac:dyDescent="0.25">
      <c r="A799">
        <v>797</v>
      </c>
      <c r="B799" s="5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8">
        <f t="shared" si="51"/>
        <v>45.037837837837834</v>
      </c>
      <c r="J799" t="s">
        <v>21</v>
      </c>
      <c r="K799" t="s">
        <v>22</v>
      </c>
      <c r="L799" s="10">
        <f t="shared" si="49"/>
        <v>43464.25</v>
      </c>
      <c r="M799" s="10">
        <f t="shared" si="50"/>
        <v>43487.25</v>
      </c>
      <c r="N799" t="b">
        <v>0</v>
      </c>
      <c r="O799" t="b">
        <v>0</v>
      </c>
      <c r="P799" t="s">
        <v>28</v>
      </c>
      <c r="Q799" t="str" cm="1">
        <f t="array" ref="Q799:R799">_xlfn.TEXTSPLIT(P799,"/", 1)</f>
        <v>technology</v>
      </c>
      <c r="R799" t="str">
        <v>web</v>
      </c>
      <c r="S799">
        <v>1546149600</v>
      </c>
      <c r="T799">
        <v>1548136800</v>
      </c>
    </row>
    <row r="800" spans="1:20" ht="31.5" x14ac:dyDescent="0.25">
      <c r="A800">
        <v>798</v>
      </c>
      <c r="B800" s="5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8">
        <f t="shared" si="51"/>
        <v>52.958677685950413</v>
      </c>
      <c r="J800" t="s">
        <v>21</v>
      </c>
      <c r="K800" t="s">
        <v>22</v>
      </c>
      <c r="L800" s="10">
        <f t="shared" si="49"/>
        <v>41060.208333333336</v>
      </c>
      <c r="M800" s="10">
        <f t="shared" si="50"/>
        <v>41088.208333333336</v>
      </c>
      <c r="N800" t="b">
        <v>0</v>
      </c>
      <c r="O800" t="b">
        <v>1</v>
      </c>
      <c r="P800" t="s">
        <v>33</v>
      </c>
      <c r="Q800" t="str" cm="1">
        <f t="array" ref="Q800:R800">_xlfn.TEXTSPLIT(P800,"/", 1)</f>
        <v>theater</v>
      </c>
      <c r="R800" t="str">
        <v>plays</v>
      </c>
      <c r="S800">
        <v>1338440400</v>
      </c>
      <c r="T800">
        <v>1340859600</v>
      </c>
    </row>
    <row r="801" spans="1:20" ht="31.5" x14ac:dyDescent="0.25">
      <c r="A801">
        <v>799</v>
      </c>
      <c r="B801" s="5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8">
        <f t="shared" si="51"/>
        <v>60.017959183673469</v>
      </c>
      <c r="J801" t="s">
        <v>40</v>
      </c>
      <c r="K801" t="s">
        <v>41</v>
      </c>
      <c r="L801" s="10">
        <f t="shared" si="49"/>
        <v>42399.25</v>
      </c>
      <c r="M801" s="10">
        <f t="shared" si="50"/>
        <v>42403.25</v>
      </c>
      <c r="N801" t="b">
        <v>0</v>
      </c>
      <c r="O801" t="b">
        <v>0</v>
      </c>
      <c r="P801" t="s">
        <v>33</v>
      </c>
      <c r="Q801" t="str" cm="1">
        <f t="array" ref="Q801:R801">_xlfn.TEXTSPLIT(P801,"/", 1)</f>
        <v>theater</v>
      </c>
      <c r="R801" t="str">
        <v>plays</v>
      </c>
      <c r="S801">
        <v>1454133600</v>
      </c>
      <c r="T801">
        <v>1454479200</v>
      </c>
    </row>
    <row r="802" spans="1:20" ht="31.5" x14ac:dyDescent="0.25">
      <c r="A802">
        <v>800</v>
      </c>
      <c r="B802" s="5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8">
        <f t="shared" si="51"/>
        <v>1</v>
      </c>
      <c r="J802" t="s">
        <v>98</v>
      </c>
      <c r="K802" t="s">
        <v>99</v>
      </c>
      <c r="L802" s="10">
        <f t="shared" si="49"/>
        <v>42167.208333333328</v>
      </c>
      <c r="M802" s="10">
        <f t="shared" si="50"/>
        <v>42171.208333333328</v>
      </c>
      <c r="N802" t="b">
        <v>0</v>
      </c>
      <c r="O802" t="b">
        <v>0</v>
      </c>
      <c r="P802" t="s">
        <v>23</v>
      </c>
      <c r="Q802" t="str" cm="1">
        <f t="array" ref="Q802:R802">_xlfn.TEXTSPLIT(P802,"/", 1)</f>
        <v>music</v>
      </c>
      <c r="R802" t="str">
        <v>rock</v>
      </c>
      <c r="S802">
        <v>1434085200</v>
      </c>
      <c r="T802">
        <v>1434430800</v>
      </c>
    </row>
    <row r="803" spans="1:20" ht="31.5" x14ac:dyDescent="0.25">
      <c r="A803">
        <v>801</v>
      </c>
      <c r="B803" s="5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8">
        <f t="shared" si="51"/>
        <v>44.028301886792455</v>
      </c>
      <c r="J803" t="s">
        <v>21</v>
      </c>
      <c r="K803" t="s">
        <v>22</v>
      </c>
      <c r="L803" s="10">
        <f t="shared" si="49"/>
        <v>43830.25</v>
      </c>
      <c r="M803" s="10">
        <f t="shared" si="50"/>
        <v>43852.25</v>
      </c>
      <c r="N803" t="b">
        <v>0</v>
      </c>
      <c r="O803" t="b">
        <v>1</v>
      </c>
      <c r="P803" t="s">
        <v>122</v>
      </c>
      <c r="Q803" t="str" cm="1">
        <f t="array" ref="Q803:R803">_xlfn.TEXTSPLIT(P803,"/", 1)</f>
        <v>photography</v>
      </c>
      <c r="R803" t="str">
        <v>photography books</v>
      </c>
      <c r="S803">
        <v>1577772000</v>
      </c>
      <c r="T803">
        <v>1579672800</v>
      </c>
    </row>
    <row r="804" spans="1:20" ht="31.5" x14ac:dyDescent="0.25">
      <c r="A804">
        <v>802</v>
      </c>
      <c r="B804" s="5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8">
        <f t="shared" si="51"/>
        <v>86.028169014084511</v>
      </c>
      <c r="J804" t="s">
        <v>21</v>
      </c>
      <c r="K804" t="s">
        <v>22</v>
      </c>
      <c r="L804" s="10">
        <f t="shared" si="49"/>
        <v>43650.208333333328</v>
      </c>
      <c r="M804" s="10">
        <f t="shared" si="50"/>
        <v>43652.208333333328</v>
      </c>
      <c r="N804" t="b">
        <v>0</v>
      </c>
      <c r="O804" t="b">
        <v>0</v>
      </c>
      <c r="P804" t="s">
        <v>122</v>
      </c>
      <c r="Q804" t="str" cm="1">
        <f t="array" ref="Q804:R804">_xlfn.TEXTSPLIT(P804,"/", 1)</f>
        <v>photography</v>
      </c>
      <c r="R804" t="str">
        <v>photography books</v>
      </c>
      <c r="S804">
        <v>1562216400</v>
      </c>
      <c r="T804">
        <v>1562389200</v>
      </c>
    </row>
    <row r="805" spans="1:20" ht="31.5" x14ac:dyDescent="0.25">
      <c r="A805">
        <v>803</v>
      </c>
      <c r="B805" s="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8">
        <f t="shared" si="51"/>
        <v>28.012875536480685</v>
      </c>
      <c r="J805" t="s">
        <v>21</v>
      </c>
      <c r="K805" t="s">
        <v>22</v>
      </c>
      <c r="L805" s="10">
        <f t="shared" si="49"/>
        <v>43492.25</v>
      </c>
      <c r="M805" s="10">
        <f t="shared" si="50"/>
        <v>43526.25</v>
      </c>
      <c r="N805" t="b">
        <v>0</v>
      </c>
      <c r="O805" t="b">
        <v>0</v>
      </c>
      <c r="P805" t="s">
        <v>33</v>
      </c>
      <c r="Q805" t="str" cm="1">
        <f t="array" ref="Q805:R805">_xlfn.TEXTSPLIT(P805,"/", 1)</f>
        <v>theater</v>
      </c>
      <c r="R805" t="str">
        <v>plays</v>
      </c>
      <c r="S805">
        <v>1548568800</v>
      </c>
      <c r="T805">
        <v>1551506400</v>
      </c>
    </row>
    <row r="806" spans="1:20" ht="31.5" x14ac:dyDescent="0.25">
      <c r="A806">
        <v>804</v>
      </c>
      <c r="B806" s="5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8">
        <f t="shared" si="51"/>
        <v>32.050458715596328</v>
      </c>
      <c r="J806" t="s">
        <v>21</v>
      </c>
      <c r="K806" t="s">
        <v>22</v>
      </c>
      <c r="L806" s="10">
        <f t="shared" si="49"/>
        <v>43102.25</v>
      </c>
      <c r="M806" s="10">
        <f t="shared" si="50"/>
        <v>43122.25</v>
      </c>
      <c r="N806" t="b">
        <v>0</v>
      </c>
      <c r="O806" t="b">
        <v>0</v>
      </c>
      <c r="P806" t="s">
        <v>23</v>
      </c>
      <c r="Q806" t="str" cm="1">
        <f t="array" ref="Q806:R806">_xlfn.TEXTSPLIT(P806,"/", 1)</f>
        <v>music</v>
      </c>
      <c r="R806" t="str">
        <v>rock</v>
      </c>
      <c r="S806">
        <v>1514872800</v>
      </c>
      <c r="T806">
        <v>1516600800</v>
      </c>
    </row>
    <row r="807" spans="1:20" ht="31.5" x14ac:dyDescent="0.25">
      <c r="A807">
        <v>805</v>
      </c>
      <c r="B807" s="5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8">
        <f t="shared" si="51"/>
        <v>73.611940298507463</v>
      </c>
      <c r="J807" t="s">
        <v>26</v>
      </c>
      <c r="K807" t="s">
        <v>27</v>
      </c>
      <c r="L807" s="10">
        <f t="shared" si="49"/>
        <v>41958.25</v>
      </c>
      <c r="M807" s="10">
        <f t="shared" si="50"/>
        <v>42009.25</v>
      </c>
      <c r="N807" t="b">
        <v>0</v>
      </c>
      <c r="O807" t="b">
        <v>0</v>
      </c>
      <c r="P807" t="s">
        <v>42</v>
      </c>
      <c r="Q807" t="str" cm="1">
        <f t="array" ref="Q807:R807">_xlfn.TEXTSPLIT(P807,"/", 1)</f>
        <v>film &amp; video</v>
      </c>
      <c r="R807" t="str">
        <v>documentary</v>
      </c>
      <c r="S807">
        <v>1416031200</v>
      </c>
      <c r="T807">
        <v>1420437600</v>
      </c>
    </row>
    <row r="808" spans="1:20" x14ac:dyDescent="0.25">
      <c r="A808">
        <v>806</v>
      </c>
      <c r="B808" s="5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8">
        <f t="shared" si="51"/>
        <v>108.71052631578948</v>
      </c>
      <c r="J808" t="s">
        <v>21</v>
      </c>
      <c r="K808" t="s">
        <v>22</v>
      </c>
      <c r="L808" s="10">
        <f t="shared" si="49"/>
        <v>40973.25</v>
      </c>
      <c r="M808" s="10">
        <f t="shared" si="50"/>
        <v>40997.208333333336</v>
      </c>
      <c r="N808" t="b">
        <v>0</v>
      </c>
      <c r="O808" t="b">
        <v>1</v>
      </c>
      <c r="P808" t="s">
        <v>53</v>
      </c>
      <c r="Q808" t="str" cm="1">
        <f t="array" ref="Q808:R808">_xlfn.TEXTSPLIT(P808,"/", 1)</f>
        <v>film &amp; video</v>
      </c>
      <c r="R808" t="str">
        <v>drama</v>
      </c>
      <c r="S808">
        <v>1330927200</v>
      </c>
      <c r="T808">
        <v>1332997200</v>
      </c>
    </row>
    <row r="809" spans="1:20" ht="31.5" x14ac:dyDescent="0.25">
      <c r="A809">
        <v>807</v>
      </c>
      <c r="B809" s="5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8">
        <f t="shared" si="51"/>
        <v>42.97674418604651</v>
      </c>
      <c r="J809" t="s">
        <v>21</v>
      </c>
      <c r="K809" t="s">
        <v>22</v>
      </c>
      <c r="L809" s="10">
        <f t="shared" si="49"/>
        <v>43753.208333333328</v>
      </c>
      <c r="M809" s="10">
        <f t="shared" si="50"/>
        <v>43797.25</v>
      </c>
      <c r="N809" t="b">
        <v>0</v>
      </c>
      <c r="O809" t="b">
        <v>1</v>
      </c>
      <c r="P809" t="s">
        <v>33</v>
      </c>
      <c r="Q809" t="str" cm="1">
        <f t="array" ref="Q809:R809">_xlfn.TEXTSPLIT(P809,"/", 1)</f>
        <v>theater</v>
      </c>
      <c r="R809" t="str">
        <v>plays</v>
      </c>
      <c r="S809">
        <v>1571115600</v>
      </c>
      <c r="T809">
        <v>1574920800</v>
      </c>
    </row>
    <row r="810" spans="1:20" ht="31.5" x14ac:dyDescent="0.25">
      <c r="A810">
        <v>808</v>
      </c>
      <c r="B810" s="5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8">
        <f t="shared" si="51"/>
        <v>83.315789473684205</v>
      </c>
      <c r="J810" t="s">
        <v>21</v>
      </c>
      <c r="K810" t="s">
        <v>22</v>
      </c>
      <c r="L810" s="10">
        <f t="shared" si="49"/>
        <v>42507.208333333328</v>
      </c>
      <c r="M810" s="10">
        <f t="shared" si="50"/>
        <v>42524.208333333328</v>
      </c>
      <c r="N810" t="b">
        <v>0</v>
      </c>
      <c r="O810" t="b">
        <v>0</v>
      </c>
      <c r="P810" t="s">
        <v>17</v>
      </c>
      <c r="Q810" t="str" cm="1">
        <f t="array" ref="Q810:R810">_xlfn.TEXTSPLIT(P810,"/", 1)</f>
        <v>food</v>
      </c>
      <c r="R810" t="str">
        <v>food trucks</v>
      </c>
      <c r="S810">
        <v>1463461200</v>
      </c>
      <c r="T810">
        <v>1464930000</v>
      </c>
    </row>
    <row r="811" spans="1:20" ht="31.5" x14ac:dyDescent="0.25">
      <c r="A811">
        <v>809</v>
      </c>
      <c r="B811" s="5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8">
        <f t="shared" si="51"/>
        <v>42</v>
      </c>
      <c r="J811" t="s">
        <v>98</v>
      </c>
      <c r="K811" t="s">
        <v>99</v>
      </c>
      <c r="L811" s="10">
        <f t="shared" si="49"/>
        <v>41135.208333333336</v>
      </c>
      <c r="M811" s="10">
        <f t="shared" si="50"/>
        <v>41136.208333333336</v>
      </c>
      <c r="N811" t="b">
        <v>0</v>
      </c>
      <c r="O811" t="b">
        <v>0</v>
      </c>
      <c r="P811" t="s">
        <v>42</v>
      </c>
      <c r="Q811" t="str" cm="1">
        <f t="array" ref="Q811:R811">_xlfn.TEXTSPLIT(P811,"/", 1)</f>
        <v>film &amp; video</v>
      </c>
      <c r="R811" t="str">
        <v>documentary</v>
      </c>
      <c r="S811">
        <v>1344920400</v>
      </c>
      <c r="T811">
        <v>1345006800</v>
      </c>
    </row>
    <row r="812" spans="1:20" ht="31.5" x14ac:dyDescent="0.25">
      <c r="A812">
        <v>810</v>
      </c>
      <c r="B812" s="5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8">
        <f t="shared" si="51"/>
        <v>55.927601809954751</v>
      </c>
      <c r="J812" t="s">
        <v>21</v>
      </c>
      <c r="K812" t="s">
        <v>22</v>
      </c>
      <c r="L812" s="10">
        <f t="shared" si="49"/>
        <v>43067.25</v>
      </c>
      <c r="M812" s="10">
        <f t="shared" si="50"/>
        <v>43077.25</v>
      </c>
      <c r="N812" t="b">
        <v>0</v>
      </c>
      <c r="O812" t="b">
        <v>1</v>
      </c>
      <c r="P812" t="s">
        <v>33</v>
      </c>
      <c r="Q812" t="str" cm="1">
        <f t="array" ref="Q812:R812">_xlfn.TEXTSPLIT(P812,"/", 1)</f>
        <v>theater</v>
      </c>
      <c r="R812" t="str">
        <v>plays</v>
      </c>
      <c r="S812">
        <v>1511848800</v>
      </c>
      <c r="T812">
        <v>1512712800</v>
      </c>
    </row>
    <row r="813" spans="1:20" ht="31.5" x14ac:dyDescent="0.25">
      <c r="A813">
        <v>811</v>
      </c>
      <c r="B813" s="5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8">
        <f t="shared" si="51"/>
        <v>105.03681885125184</v>
      </c>
      <c r="J813" t="s">
        <v>21</v>
      </c>
      <c r="K813" t="s">
        <v>22</v>
      </c>
      <c r="L813" s="10">
        <f t="shared" si="49"/>
        <v>42378.25</v>
      </c>
      <c r="M813" s="10">
        <f t="shared" si="50"/>
        <v>42380.25</v>
      </c>
      <c r="N813" t="b">
        <v>0</v>
      </c>
      <c r="O813" t="b">
        <v>1</v>
      </c>
      <c r="P813" t="s">
        <v>89</v>
      </c>
      <c r="Q813" t="str" cm="1">
        <f t="array" ref="Q813:R813">_xlfn.TEXTSPLIT(P813,"/", 1)</f>
        <v>games</v>
      </c>
      <c r="R813" t="str">
        <v>video games</v>
      </c>
      <c r="S813">
        <v>1452319200</v>
      </c>
      <c r="T813">
        <v>1452492000</v>
      </c>
    </row>
    <row r="814" spans="1:20" ht="31.5" x14ac:dyDescent="0.25">
      <c r="A814">
        <v>812</v>
      </c>
      <c r="B814" s="5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8">
        <f t="shared" si="51"/>
        <v>48</v>
      </c>
      <c r="J814" t="s">
        <v>15</v>
      </c>
      <c r="K814" t="s">
        <v>16</v>
      </c>
      <c r="L814" s="10">
        <f t="shared" si="49"/>
        <v>43206.208333333328</v>
      </c>
      <c r="M814" s="10">
        <f t="shared" si="50"/>
        <v>43211.208333333328</v>
      </c>
      <c r="N814" t="b">
        <v>0</v>
      </c>
      <c r="O814" t="b">
        <v>0</v>
      </c>
      <c r="P814" t="s">
        <v>68</v>
      </c>
      <c r="Q814" t="str" cm="1">
        <f t="array" ref="Q814:R814">_xlfn.TEXTSPLIT(P814,"/", 1)</f>
        <v>publishing</v>
      </c>
      <c r="R814" t="str">
        <v>nonfiction</v>
      </c>
      <c r="S814">
        <v>1523854800</v>
      </c>
      <c r="T814">
        <v>1524286800</v>
      </c>
    </row>
    <row r="815" spans="1:20" ht="31.5" x14ac:dyDescent="0.25">
      <c r="A815">
        <v>813</v>
      </c>
      <c r="B815" s="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8">
        <f t="shared" si="51"/>
        <v>112.66176470588235</v>
      </c>
      <c r="J815" t="s">
        <v>21</v>
      </c>
      <c r="K815" t="s">
        <v>22</v>
      </c>
      <c r="L815" s="10">
        <f t="shared" si="49"/>
        <v>41148.208333333336</v>
      </c>
      <c r="M815" s="10">
        <f t="shared" si="50"/>
        <v>41158.208333333336</v>
      </c>
      <c r="N815" t="b">
        <v>0</v>
      </c>
      <c r="O815" t="b">
        <v>0</v>
      </c>
      <c r="P815" t="s">
        <v>89</v>
      </c>
      <c r="Q815" t="str" cm="1">
        <f t="array" ref="Q815:R815">_xlfn.TEXTSPLIT(P815,"/", 1)</f>
        <v>games</v>
      </c>
      <c r="R815" t="str">
        <v>video games</v>
      </c>
      <c r="S815">
        <v>1346043600</v>
      </c>
      <c r="T815">
        <v>1346907600</v>
      </c>
    </row>
    <row r="816" spans="1:20" ht="31.5" x14ac:dyDescent="0.25">
      <c r="A816">
        <v>814</v>
      </c>
      <c r="B816" s="5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8">
        <f t="shared" si="51"/>
        <v>81.944444444444443</v>
      </c>
      <c r="J816" t="s">
        <v>36</v>
      </c>
      <c r="K816" t="s">
        <v>37</v>
      </c>
      <c r="L816" s="10">
        <f t="shared" si="49"/>
        <v>42517.208333333328</v>
      </c>
      <c r="M816" s="10">
        <f t="shared" si="50"/>
        <v>42519.208333333328</v>
      </c>
      <c r="N816" t="b">
        <v>0</v>
      </c>
      <c r="O816" t="b">
        <v>1</v>
      </c>
      <c r="P816" t="s">
        <v>23</v>
      </c>
      <c r="Q816" t="str" cm="1">
        <f t="array" ref="Q816:R816">_xlfn.TEXTSPLIT(P816,"/", 1)</f>
        <v>music</v>
      </c>
      <c r="R816" t="str">
        <v>rock</v>
      </c>
      <c r="S816">
        <v>1464325200</v>
      </c>
      <c r="T816">
        <v>1464498000</v>
      </c>
    </row>
    <row r="817" spans="1:20" ht="31.5" x14ac:dyDescent="0.25">
      <c r="A817">
        <v>815</v>
      </c>
      <c r="B817" s="5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8">
        <f t="shared" si="51"/>
        <v>64.049180327868854</v>
      </c>
      <c r="J817" t="s">
        <v>15</v>
      </c>
      <c r="K817" t="s">
        <v>16</v>
      </c>
      <c r="L817" s="10">
        <f t="shared" si="49"/>
        <v>43068.25</v>
      </c>
      <c r="M817" s="10">
        <f t="shared" si="50"/>
        <v>43094.25</v>
      </c>
      <c r="N817" t="b">
        <v>0</v>
      </c>
      <c r="O817" t="b">
        <v>0</v>
      </c>
      <c r="P817" t="s">
        <v>23</v>
      </c>
      <c r="Q817" t="str" cm="1">
        <f t="array" ref="Q817:R817">_xlfn.TEXTSPLIT(P817,"/", 1)</f>
        <v>music</v>
      </c>
      <c r="R817" t="str">
        <v>rock</v>
      </c>
      <c r="S817">
        <v>1511935200</v>
      </c>
      <c r="T817">
        <v>1514181600</v>
      </c>
    </row>
    <row r="818" spans="1:20" ht="31.5" x14ac:dyDescent="0.25">
      <c r="A818">
        <v>816</v>
      </c>
      <c r="B818" s="5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8">
        <f t="shared" si="51"/>
        <v>106.39097744360902</v>
      </c>
      <c r="J818" t="s">
        <v>21</v>
      </c>
      <c r="K818" t="s">
        <v>22</v>
      </c>
      <c r="L818" s="10">
        <f t="shared" si="49"/>
        <v>41680.25</v>
      </c>
      <c r="M818" s="10">
        <f t="shared" si="50"/>
        <v>41682.25</v>
      </c>
      <c r="N818" t="b">
        <v>1</v>
      </c>
      <c r="O818" t="b">
        <v>1</v>
      </c>
      <c r="P818" t="s">
        <v>33</v>
      </c>
      <c r="Q818" t="str" cm="1">
        <f t="array" ref="Q818:R818">_xlfn.TEXTSPLIT(P818,"/", 1)</f>
        <v>theater</v>
      </c>
      <c r="R818" t="str">
        <v>plays</v>
      </c>
      <c r="S818">
        <v>1392012000</v>
      </c>
      <c r="T818">
        <v>1392184800</v>
      </c>
    </row>
    <row r="819" spans="1:20" ht="31.5" x14ac:dyDescent="0.25">
      <c r="A819">
        <v>817</v>
      </c>
      <c r="B819" s="5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8">
        <f t="shared" si="51"/>
        <v>76.011249497790274</v>
      </c>
      <c r="J819" t="s">
        <v>107</v>
      </c>
      <c r="K819" t="s">
        <v>108</v>
      </c>
      <c r="L819" s="10">
        <f t="shared" si="49"/>
        <v>43589.208333333328</v>
      </c>
      <c r="M819" s="10">
        <f t="shared" si="50"/>
        <v>43617.208333333328</v>
      </c>
      <c r="N819" t="b">
        <v>0</v>
      </c>
      <c r="O819" t="b">
        <v>1</v>
      </c>
      <c r="P819" t="s">
        <v>68</v>
      </c>
      <c r="Q819" t="str" cm="1">
        <f t="array" ref="Q819:R819">_xlfn.TEXTSPLIT(P819,"/", 1)</f>
        <v>publishing</v>
      </c>
      <c r="R819" t="str">
        <v>nonfiction</v>
      </c>
      <c r="S819">
        <v>1556946000</v>
      </c>
      <c r="T819">
        <v>1559365200</v>
      </c>
    </row>
    <row r="820" spans="1:20" ht="31.5" x14ac:dyDescent="0.25">
      <c r="A820">
        <v>818</v>
      </c>
      <c r="B820" s="5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8">
        <f t="shared" si="51"/>
        <v>111.07246376811594</v>
      </c>
      <c r="J820" t="s">
        <v>21</v>
      </c>
      <c r="K820" t="s">
        <v>22</v>
      </c>
      <c r="L820" s="10">
        <f t="shared" si="49"/>
        <v>43486.25</v>
      </c>
      <c r="M820" s="10">
        <f t="shared" si="50"/>
        <v>43499.25</v>
      </c>
      <c r="N820" t="b">
        <v>0</v>
      </c>
      <c r="O820" t="b">
        <v>1</v>
      </c>
      <c r="P820" t="s">
        <v>33</v>
      </c>
      <c r="Q820" t="str" cm="1">
        <f t="array" ref="Q820:R820">_xlfn.TEXTSPLIT(P820,"/", 1)</f>
        <v>theater</v>
      </c>
      <c r="R820" t="str">
        <v>plays</v>
      </c>
      <c r="S820">
        <v>1548050400</v>
      </c>
      <c r="T820">
        <v>1549173600</v>
      </c>
    </row>
    <row r="821" spans="1:20" ht="31.5" x14ac:dyDescent="0.25">
      <c r="A821">
        <v>819</v>
      </c>
      <c r="B821" s="5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8">
        <f t="shared" si="51"/>
        <v>95.936170212765958</v>
      </c>
      <c r="J821" t="s">
        <v>21</v>
      </c>
      <c r="K821" t="s">
        <v>22</v>
      </c>
      <c r="L821" s="10">
        <f t="shared" si="49"/>
        <v>41237.25</v>
      </c>
      <c r="M821" s="10">
        <f t="shared" si="50"/>
        <v>41252.25</v>
      </c>
      <c r="N821" t="b">
        <v>1</v>
      </c>
      <c r="O821" t="b">
        <v>0</v>
      </c>
      <c r="P821" t="s">
        <v>89</v>
      </c>
      <c r="Q821" t="str" cm="1">
        <f t="array" ref="Q821:R821">_xlfn.TEXTSPLIT(P821,"/", 1)</f>
        <v>games</v>
      </c>
      <c r="R821" t="str">
        <v>video games</v>
      </c>
      <c r="S821">
        <v>1353736800</v>
      </c>
      <c r="T821">
        <v>1355032800</v>
      </c>
    </row>
    <row r="822" spans="1:20" ht="31.5" x14ac:dyDescent="0.25">
      <c r="A822">
        <v>820</v>
      </c>
      <c r="B822" s="5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8">
        <f t="shared" si="51"/>
        <v>43.043010752688176</v>
      </c>
      <c r="J822" t="s">
        <v>40</v>
      </c>
      <c r="K822" t="s">
        <v>41</v>
      </c>
      <c r="L822" s="10">
        <f t="shared" si="49"/>
        <v>43310.208333333328</v>
      </c>
      <c r="M822" s="10">
        <f t="shared" si="50"/>
        <v>43323.208333333328</v>
      </c>
      <c r="N822" t="b">
        <v>0</v>
      </c>
      <c r="O822" t="b">
        <v>1</v>
      </c>
      <c r="P822" t="s">
        <v>23</v>
      </c>
      <c r="Q822" t="str" cm="1">
        <f t="array" ref="Q822:R822">_xlfn.TEXTSPLIT(P822,"/", 1)</f>
        <v>music</v>
      </c>
      <c r="R822" t="str">
        <v>rock</v>
      </c>
      <c r="S822">
        <v>1532840400</v>
      </c>
      <c r="T822">
        <v>1533963600</v>
      </c>
    </row>
    <row r="823" spans="1:20" ht="31.5" x14ac:dyDescent="0.25">
      <c r="A823">
        <v>821</v>
      </c>
      <c r="B823" s="5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8">
        <f t="shared" si="51"/>
        <v>67.966666666666669</v>
      </c>
      <c r="J823" t="s">
        <v>21</v>
      </c>
      <c r="K823" t="s">
        <v>22</v>
      </c>
      <c r="L823" s="10">
        <f t="shared" si="49"/>
        <v>42794.25</v>
      </c>
      <c r="M823" s="10">
        <f t="shared" si="50"/>
        <v>42807.208333333328</v>
      </c>
      <c r="N823" t="b">
        <v>0</v>
      </c>
      <c r="O823" t="b">
        <v>0</v>
      </c>
      <c r="P823" t="s">
        <v>42</v>
      </c>
      <c r="Q823" t="str" cm="1">
        <f t="array" ref="Q823:R823">_xlfn.TEXTSPLIT(P823,"/", 1)</f>
        <v>film &amp; video</v>
      </c>
      <c r="R823" t="str">
        <v>documentary</v>
      </c>
      <c r="S823">
        <v>1488261600</v>
      </c>
      <c r="T823">
        <v>1489381200</v>
      </c>
    </row>
    <row r="824" spans="1:20" ht="31.5" x14ac:dyDescent="0.25">
      <c r="A824">
        <v>822</v>
      </c>
      <c r="B824" s="5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8">
        <f t="shared" si="51"/>
        <v>89.991428571428571</v>
      </c>
      <c r="J824" t="s">
        <v>21</v>
      </c>
      <c r="K824" t="s">
        <v>22</v>
      </c>
      <c r="L824" s="10">
        <f t="shared" si="49"/>
        <v>41698.25</v>
      </c>
      <c r="M824" s="10">
        <f t="shared" si="50"/>
        <v>41715.208333333336</v>
      </c>
      <c r="N824" t="b">
        <v>0</v>
      </c>
      <c r="O824" t="b">
        <v>0</v>
      </c>
      <c r="P824" t="s">
        <v>23</v>
      </c>
      <c r="Q824" t="str" cm="1">
        <f t="array" ref="Q824:R824">_xlfn.TEXTSPLIT(P824,"/", 1)</f>
        <v>music</v>
      </c>
      <c r="R824" t="str">
        <v>rock</v>
      </c>
      <c r="S824">
        <v>1393567200</v>
      </c>
      <c r="T824">
        <v>1395032400</v>
      </c>
    </row>
    <row r="825" spans="1:20" ht="31.5" x14ac:dyDescent="0.25">
      <c r="A825">
        <v>823</v>
      </c>
      <c r="B825" s="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8">
        <f t="shared" si="51"/>
        <v>58.095238095238095</v>
      </c>
      <c r="J825" t="s">
        <v>21</v>
      </c>
      <c r="K825" t="s">
        <v>22</v>
      </c>
      <c r="L825" s="10">
        <f t="shared" si="49"/>
        <v>41892.208333333336</v>
      </c>
      <c r="M825" s="10">
        <f t="shared" si="50"/>
        <v>41917.208333333336</v>
      </c>
      <c r="N825" t="b">
        <v>1</v>
      </c>
      <c r="O825" t="b">
        <v>1</v>
      </c>
      <c r="P825" t="s">
        <v>23</v>
      </c>
      <c r="Q825" t="str" cm="1">
        <f t="array" ref="Q825:R825">_xlfn.TEXTSPLIT(P825,"/", 1)</f>
        <v>music</v>
      </c>
      <c r="R825" t="str">
        <v>rock</v>
      </c>
      <c r="S825">
        <v>1410325200</v>
      </c>
      <c r="T825">
        <v>1412485200</v>
      </c>
    </row>
    <row r="826" spans="1:20" ht="31.5" x14ac:dyDescent="0.25">
      <c r="A826">
        <v>824</v>
      </c>
      <c r="B826" s="5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8">
        <f t="shared" si="51"/>
        <v>83.996875000000003</v>
      </c>
      <c r="J826" t="s">
        <v>21</v>
      </c>
      <c r="K826" t="s">
        <v>22</v>
      </c>
      <c r="L826" s="10">
        <f t="shared" si="49"/>
        <v>40348.208333333336</v>
      </c>
      <c r="M826" s="10">
        <f t="shared" si="50"/>
        <v>40380.208333333336</v>
      </c>
      <c r="N826" t="b">
        <v>0</v>
      </c>
      <c r="O826" t="b">
        <v>1</v>
      </c>
      <c r="P826" t="s">
        <v>68</v>
      </c>
      <c r="Q826" t="str" cm="1">
        <f t="array" ref="Q826:R826">_xlfn.TEXTSPLIT(P826,"/", 1)</f>
        <v>publishing</v>
      </c>
      <c r="R826" t="str">
        <v>nonfiction</v>
      </c>
      <c r="S826">
        <v>1276923600</v>
      </c>
      <c r="T826">
        <v>1279688400</v>
      </c>
    </row>
    <row r="827" spans="1:20" ht="31.5" x14ac:dyDescent="0.25">
      <c r="A827">
        <v>825</v>
      </c>
      <c r="B827" s="5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8">
        <f t="shared" si="51"/>
        <v>88.853503184713375</v>
      </c>
      <c r="J827" t="s">
        <v>40</v>
      </c>
      <c r="K827" t="s">
        <v>41</v>
      </c>
      <c r="L827" s="10">
        <f t="shared" si="49"/>
        <v>42941.208333333328</v>
      </c>
      <c r="M827" s="10">
        <f t="shared" si="50"/>
        <v>42953.208333333328</v>
      </c>
      <c r="N827" t="b">
        <v>0</v>
      </c>
      <c r="O827" t="b">
        <v>0</v>
      </c>
      <c r="P827" t="s">
        <v>100</v>
      </c>
      <c r="Q827" t="str" cm="1">
        <f t="array" ref="Q827:R827">_xlfn.TEXTSPLIT(P827,"/", 1)</f>
        <v>film &amp; video</v>
      </c>
      <c r="R827" t="str">
        <v>shorts</v>
      </c>
      <c r="S827">
        <v>1500958800</v>
      </c>
      <c r="T827">
        <v>1501995600</v>
      </c>
    </row>
    <row r="828" spans="1:20" ht="31.5" x14ac:dyDescent="0.25">
      <c r="A828">
        <v>826</v>
      </c>
      <c r="B828" s="5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8">
        <f t="shared" si="51"/>
        <v>65.963917525773198</v>
      </c>
      <c r="J828" t="s">
        <v>21</v>
      </c>
      <c r="K828" t="s">
        <v>22</v>
      </c>
      <c r="L828" s="10">
        <f t="shared" si="49"/>
        <v>40525.25</v>
      </c>
      <c r="M828" s="10">
        <f t="shared" si="50"/>
        <v>40553.25</v>
      </c>
      <c r="N828" t="b">
        <v>0</v>
      </c>
      <c r="O828" t="b">
        <v>1</v>
      </c>
      <c r="P828" t="s">
        <v>33</v>
      </c>
      <c r="Q828" t="str" cm="1">
        <f t="array" ref="Q828:R828">_xlfn.TEXTSPLIT(P828,"/", 1)</f>
        <v>theater</v>
      </c>
      <c r="R828" t="str">
        <v>plays</v>
      </c>
      <c r="S828">
        <v>1292220000</v>
      </c>
      <c r="T828">
        <v>1294639200</v>
      </c>
    </row>
    <row r="829" spans="1:20" ht="31.5" x14ac:dyDescent="0.25">
      <c r="A829">
        <v>827</v>
      </c>
      <c r="B829" s="5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8">
        <f t="shared" si="51"/>
        <v>74.804878048780495</v>
      </c>
      <c r="J829" t="s">
        <v>26</v>
      </c>
      <c r="K829" t="s">
        <v>27</v>
      </c>
      <c r="L829" s="10">
        <f t="shared" si="49"/>
        <v>40666.208333333336</v>
      </c>
      <c r="M829" s="10">
        <f t="shared" si="50"/>
        <v>40678.208333333336</v>
      </c>
      <c r="N829" t="b">
        <v>0</v>
      </c>
      <c r="O829" t="b">
        <v>1</v>
      </c>
      <c r="P829" t="s">
        <v>53</v>
      </c>
      <c r="Q829" t="str" cm="1">
        <f t="array" ref="Q829:R829">_xlfn.TEXTSPLIT(P829,"/", 1)</f>
        <v>film &amp; video</v>
      </c>
      <c r="R829" t="str">
        <v>drama</v>
      </c>
      <c r="S829">
        <v>1304398800</v>
      </c>
      <c r="T829">
        <v>1305435600</v>
      </c>
    </row>
    <row r="830" spans="1:20" ht="47.25" x14ac:dyDescent="0.25">
      <c r="A830">
        <v>828</v>
      </c>
      <c r="B830" s="5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8">
        <f t="shared" si="51"/>
        <v>69.98571428571428</v>
      </c>
      <c r="J830" t="s">
        <v>21</v>
      </c>
      <c r="K830" t="s">
        <v>22</v>
      </c>
      <c r="L830" s="10">
        <f t="shared" si="49"/>
        <v>43340.208333333328</v>
      </c>
      <c r="M830" s="10">
        <f t="shared" si="50"/>
        <v>43365.208333333328</v>
      </c>
      <c r="N830" t="b">
        <v>0</v>
      </c>
      <c r="O830" t="b">
        <v>0</v>
      </c>
      <c r="P830" t="s">
        <v>33</v>
      </c>
      <c r="Q830" t="str" cm="1">
        <f t="array" ref="Q830:R830">_xlfn.TEXTSPLIT(P830,"/", 1)</f>
        <v>theater</v>
      </c>
      <c r="R830" t="str">
        <v>plays</v>
      </c>
      <c r="S830">
        <v>1535432400</v>
      </c>
      <c r="T830">
        <v>1537592400</v>
      </c>
    </row>
    <row r="831" spans="1:20" ht="31.5" x14ac:dyDescent="0.25">
      <c r="A831">
        <v>829</v>
      </c>
      <c r="B831" s="5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8">
        <f t="shared" si="51"/>
        <v>32.006493506493506</v>
      </c>
      <c r="J831" t="s">
        <v>21</v>
      </c>
      <c r="K831" t="s">
        <v>22</v>
      </c>
      <c r="L831" s="10">
        <f t="shared" si="49"/>
        <v>42164.208333333328</v>
      </c>
      <c r="M831" s="10">
        <f t="shared" si="50"/>
        <v>42179.208333333328</v>
      </c>
      <c r="N831" t="b">
        <v>0</v>
      </c>
      <c r="O831" t="b">
        <v>0</v>
      </c>
      <c r="P831" t="s">
        <v>33</v>
      </c>
      <c r="Q831" t="str" cm="1">
        <f t="array" ref="Q831:R831">_xlfn.TEXTSPLIT(P831,"/", 1)</f>
        <v>theater</v>
      </c>
      <c r="R831" t="str">
        <v>plays</v>
      </c>
      <c r="S831">
        <v>1433826000</v>
      </c>
      <c r="T831">
        <v>1435122000</v>
      </c>
    </row>
    <row r="832" spans="1:20" ht="47.25" x14ac:dyDescent="0.25">
      <c r="A832">
        <v>830</v>
      </c>
      <c r="B832" s="5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8">
        <f t="shared" si="51"/>
        <v>64.727272727272734</v>
      </c>
      <c r="J832" t="s">
        <v>21</v>
      </c>
      <c r="K832" t="s">
        <v>22</v>
      </c>
      <c r="L832" s="10">
        <f t="shared" si="49"/>
        <v>43103.25</v>
      </c>
      <c r="M832" s="10">
        <f t="shared" si="50"/>
        <v>43162.25</v>
      </c>
      <c r="N832" t="b">
        <v>0</v>
      </c>
      <c r="O832" t="b">
        <v>0</v>
      </c>
      <c r="P832" t="s">
        <v>33</v>
      </c>
      <c r="Q832" t="str" cm="1">
        <f t="array" ref="Q832:R832">_xlfn.TEXTSPLIT(P832,"/", 1)</f>
        <v>theater</v>
      </c>
      <c r="R832" t="str">
        <v>plays</v>
      </c>
      <c r="S832">
        <v>1514959200</v>
      </c>
      <c r="T832">
        <v>1520056800</v>
      </c>
    </row>
    <row r="833" spans="1:20" ht="31.5" x14ac:dyDescent="0.25">
      <c r="A833">
        <v>831</v>
      </c>
      <c r="B833" s="5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8">
        <f t="shared" si="51"/>
        <v>24.998110087408456</v>
      </c>
      <c r="J833" t="s">
        <v>21</v>
      </c>
      <c r="K833" t="s">
        <v>22</v>
      </c>
      <c r="L833" s="10">
        <f t="shared" si="49"/>
        <v>40994.208333333336</v>
      </c>
      <c r="M833" s="10">
        <f t="shared" si="50"/>
        <v>41028.208333333336</v>
      </c>
      <c r="N833" t="b">
        <v>0</v>
      </c>
      <c r="O833" t="b">
        <v>0</v>
      </c>
      <c r="P833" t="s">
        <v>122</v>
      </c>
      <c r="Q833" t="str" cm="1">
        <f t="array" ref="Q833:R833">_xlfn.TEXTSPLIT(P833,"/", 1)</f>
        <v>photography</v>
      </c>
      <c r="R833" t="str">
        <v>photography books</v>
      </c>
      <c r="S833">
        <v>1332738000</v>
      </c>
      <c r="T833">
        <v>1335675600</v>
      </c>
    </row>
    <row r="834" spans="1:20" ht="31.5" x14ac:dyDescent="0.25">
      <c r="A834">
        <v>832</v>
      </c>
      <c r="B834" s="5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>
        <v>1297</v>
      </c>
      <c r="I834" s="8">
        <f t="shared" si="51"/>
        <v>104.97764070932922</v>
      </c>
      <c r="J834" t="s">
        <v>36</v>
      </c>
      <c r="K834" t="s">
        <v>37</v>
      </c>
      <c r="L834" s="10">
        <f t="shared" si="49"/>
        <v>42299.208333333328</v>
      </c>
      <c r="M834" s="10">
        <f t="shared" si="50"/>
        <v>42333.25</v>
      </c>
      <c r="N834" t="b">
        <v>1</v>
      </c>
      <c r="O834" t="b">
        <v>0</v>
      </c>
      <c r="P834" t="s">
        <v>206</v>
      </c>
      <c r="Q834" t="str" cm="1">
        <f t="array" ref="Q834:R834">_xlfn.TEXTSPLIT(P834,"/", 1)</f>
        <v>publishing</v>
      </c>
      <c r="R834" t="str">
        <v>translations</v>
      </c>
      <c r="S834">
        <v>1445490000</v>
      </c>
      <c r="T834">
        <v>1448431200</v>
      </c>
    </row>
    <row r="835" spans="1:20" ht="31.5" x14ac:dyDescent="0.25">
      <c r="A835">
        <v>833</v>
      </c>
      <c r="B835" s="5" t="s">
        <v>1699</v>
      </c>
      <c r="C835" s="3" t="s">
        <v>1700</v>
      </c>
      <c r="D835">
        <v>6800</v>
      </c>
      <c r="E835">
        <v>10723</v>
      </c>
      <c r="F835" s="6">
        <f t="shared" ref="F835:F898" si="52">E835/D835*100</f>
        <v>157.69117647058823</v>
      </c>
      <c r="G835" t="s">
        <v>20</v>
      </c>
      <c r="H835">
        <v>165</v>
      </c>
      <c r="I835" s="8">
        <f t="shared" si="51"/>
        <v>64.987878787878785</v>
      </c>
      <c r="J835" t="s">
        <v>36</v>
      </c>
      <c r="K835" t="s">
        <v>37</v>
      </c>
      <c r="L835" s="10">
        <f t="shared" ref="L835:L898" si="53">(((S835/60)/60)/24)+DATE(1970,1,1)</f>
        <v>40588.25</v>
      </c>
      <c r="M835" s="10">
        <f t="shared" ref="M835:M898" si="54">(((T835/60)/60)/24)+DATE(1970,1,1)</f>
        <v>40599.25</v>
      </c>
      <c r="N835" t="b">
        <v>0</v>
      </c>
      <c r="O835" t="b">
        <v>0</v>
      </c>
      <c r="P835" t="s">
        <v>206</v>
      </c>
      <c r="Q835" t="str" cm="1">
        <f t="array" ref="Q835:R835">_xlfn.TEXTSPLIT(P835,"/", 1)</f>
        <v>publishing</v>
      </c>
      <c r="R835" t="str">
        <v>translations</v>
      </c>
      <c r="S835">
        <v>1297663200</v>
      </c>
      <c r="T835">
        <v>1298613600</v>
      </c>
    </row>
    <row r="836" spans="1:20" ht="31.5" x14ac:dyDescent="0.25">
      <c r="A836">
        <v>834</v>
      </c>
      <c r="B836" s="5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8">
        <f t="shared" ref="I836:I899" si="55">E836/H836</f>
        <v>94.352941176470594</v>
      </c>
      <c r="J836" t="s">
        <v>21</v>
      </c>
      <c r="K836" t="s">
        <v>22</v>
      </c>
      <c r="L836" s="10">
        <f t="shared" si="53"/>
        <v>41448.208333333336</v>
      </c>
      <c r="M836" s="10">
        <f t="shared" si="54"/>
        <v>41454.208333333336</v>
      </c>
      <c r="N836" t="b">
        <v>0</v>
      </c>
      <c r="O836" t="b">
        <v>0</v>
      </c>
      <c r="P836" t="s">
        <v>33</v>
      </c>
      <c r="Q836" t="str" cm="1">
        <f t="array" ref="Q836:R836">_xlfn.TEXTSPLIT(P836,"/", 1)</f>
        <v>theater</v>
      </c>
      <c r="R836" t="str">
        <v>plays</v>
      </c>
      <c r="S836">
        <v>1371963600</v>
      </c>
      <c r="T836">
        <v>1372482000</v>
      </c>
    </row>
    <row r="837" spans="1:20" ht="31.5" x14ac:dyDescent="0.25">
      <c r="A837">
        <v>835</v>
      </c>
      <c r="B837" s="5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8">
        <f t="shared" si="55"/>
        <v>44.001706484641637</v>
      </c>
      <c r="J837" t="s">
        <v>21</v>
      </c>
      <c r="K837" t="s">
        <v>22</v>
      </c>
      <c r="L837" s="10">
        <f t="shared" si="53"/>
        <v>42063.25</v>
      </c>
      <c r="M837" s="10">
        <f t="shared" si="54"/>
        <v>42069.25</v>
      </c>
      <c r="N837" t="b">
        <v>0</v>
      </c>
      <c r="O837" t="b">
        <v>0</v>
      </c>
      <c r="P837" t="s">
        <v>28</v>
      </c>
      <c r="Q837" t="str" cm="1">
        <f t="array" ref="Q837:R837">_xlfn.TEXTSPLIT(P837,"/", 1)</f>
        <v>technology</v>
      </c>
      <c r="R837" t="str">
        <v>web</v>
      </c>
      <c r="S837">
        <v>1425103200</v>
      </c>
      <c r="T837">
        <v>1425621600</v>
      </c>
    </row>
    <row r="838" spans="1:20" ht="31.5" x14ac:dyDescent="0.25">
      <c r="A838">
        <v>836</v>
      </c>
      <c r="B838" s="5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8">
        <f t="shared" si="55"/>
        <v>64.744680851063833</v>
      </c>
      <c r="J838" t="s">
        <v>21</v>
      </c>
      <c r="K838" t="s">
        <v>22</v>
      </c>
      <c r="L838" s="10">
        <f t="shared" si="53"/>
        <v>40214.25</v>
      </c>
      <c r="M838" s="10">
        <f t="shared" si="54"/>
        <v>40225.25</v>
      </c>
      <c r="N838" t="b">
        <v>0</v>
      </c>
      <c r="O838" t="b">
        <v>0</v>
      </c>
      <c r="P838" t="s">
        <v>60</v>
      </c>
      <c r="Q838" t="str" cm="1">
        <f t="array" ref="Q838:R838">_xlfn.TEXTSPLIT(P838,"/", 1)</f>
        <v>music</v>
      </c>
      <c r="R838" t="str">
        <v>indie rock</v>
      </c>
      <c r="S838">
        <v>1265349600</v>
      </c>
      <c r="T838">
        <v>1266300000</v>
      </c>
    </row>
    <row r="839" spans="1:20" ht="31.5" x14ac:dyDescent="0.25">
      <c r="A839">
        <v>837</v>
      </c>
      <c r="B839" s="5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8">
        <f t="shared" si="55"/>
        <v>84.00667779632721</v>
      </c>
      <c r="J839" t="s">
        <v>21</v>
      </c>
      <c r="K839" t="s">
        <v>22</v>
      </c>
      <c r="L839" s="10">
        <f t="shared" si="53"/>
        <v>40629.208333333336</v>
      </c>
      <c r="M839" s="10">
        <f t="shared" si="54"/>
        <v>40683.208333333336</v>
      </c>
      <c r="N839" t="b">
        <v>0</v>
      </c>
      <c r="O839" t="b">
        <v>0</v>
      </c>
      <c r="P839" t="s">
        <v>159</v>
      </c>
      <c r="Q839" t="str" cm="1">
        <f t="array" ref="Q839:R839">_xlfn.TEXTSPLIT(P839,"/", 1)</f>
        <v>music</v>
      </c>
      <c r="R839" t="str">
        <v>jazz</v>
      </c>
      <c r="S839">
        <v>1301202000</v>
      </c>
      <c r="T839">
        <v>1305867600</v>
      </c>
    </row>
    <row r="840" spans="1:20" ht="31.5" x14ac:dyDescent="0.25">
      <c r="A840">
        <v>838</v>
      </c>
      <c r="B840" s="5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8">
        <f t="shared" si="55"/>
        <v>34.061302681992338</v>
      </c>
      <c r="J840" t="s">
        <v>21</v>
      </c>
      <c r="K840" t="s">
        <v>22</v>
      </c>
      <c r="L840" s="10">
        <f t="shared" si="53"/>
        <v>43370.208333333328</v>
      </c>
      <c r="M840" s="10">
        <f t="shared" si="54"/>
        <v>43379.208333333328</v>
      </c>
      <c r="N840" t="b">
        <v>0</v>
      </c>
      <c r="O840" t="b">
        <v>0</v>
      </c>
      <c r="P840" t="s">
        <v>33</v>
      </c>
      <c r="Q840" t="str" cm="1">
        <f t="array" ref="Q840:R840">_xlfn.TEXTSPLIT(P840,"/", 1)</f>
        <v>theater</v>
      </c>
      <c r="R840" t="str">
        <v>plays</v>
      </c>
      <c r="S840">
        <v>1538024400</v>
      </c>
      <c r="T840">
        <v>1538802000</v>
      </c>
    </row>
    <row r="841" spans="1:20" ht="31.5" x14ac:dyDescent="0.25">
      <c r="A841">
        <v>839</v>
      </c>
      <c r="B841" s="5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8">
        <f t="shared" si="55"/>
        <v>93.273885350318466</v>
      </c>
      <c r="J841" t="s">
        <v>21</v>
      </c>
      <c r="K841" t="s">
        <v>22</v>
      </c>
      <c r="L841" s="10">
        <f t="shared" si="53"/>
        <v>41715.208333333336</v>
      </c>
      <c r="M841" s="10">
        <f t="shared" si="54"/>
        <v>41760.208333333336</v>
      </c>
      <c r="N841" t="b">
        <v>0</v>
      </c>
      <c r="O841" t="b">
        <v>1</v>
      </c>
      <c r="P841" t="s">
        <v>42</v>
      </c>
      <c r="Q841" t="str" cm="1">
        <f t="array" ref="Q841:R841">_xlfn.TEXTSPLIT(P841,"/", 1)</f>
        <v>film &amp; video</v>
      </c>
      <c r="R841" t="str">
        <v>documentary</v>
      </c>
      <c r="S841">
        <v>1395032400</v>
      </c>
      <c r="T841">
        <v>1398920400</v>
      </c>
    </row>
    <row r="842" spans="1:20" ht="31.5" x14ac:dyDescent="0.25">
      <c r="A842">
        <v>840</v>
      </c>
      <c r="B842" s="5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8">
        <f t="shared" si="55"/>
        <v>32.998301726577978</v>
      </c>
      <c r="J842" t="s">
        <v>21</v>
      </c>
      <c r="K842" t="s">
        <v>22</v>
      </c>
      <c r="L842" s="10">
        <f t="shared" si="53"/>
        <v>41836.208333333336</v>
      </c>
      <c r="M842" s="10">
        <f t="shared" si="54"/>
        <v>41838.208333333336</v>
      </c>
      <c r="N842" t="b">
        <v>0</v>
      </c>
      <c r="O842" t="b">
        <v>1</v>
      </c>
      <c r="P842" t="s">
        <v>33</v>
      </c>
      <c r="Q842" t="str" cm="1">
        <f t="array" ref="Q842:R842">_xlfn.TEXTSPLIT(P842,"/", 1)</f>
        <v>theater</v>
      </c>
      <c r="R842" t="str">
        <v>plays</v>
      </c>
      <c r="S842">
        <v>1405486800</v>
      </c>
      <c r="T842">
        <v>1405659600</v>
      </c>
    </row>
    <row r="843" spans="1:20" ht="31.5" x14ac:dyDescent="0.25">
      <c r="A843">
        <v>841</v>
      </c>
      <c r="B843" s="5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8">
        <f t="shared" si="55"/>
        <v>83.812903225806451</v>
      </c>
      <c r="J843" t="s">
        <v>21</v>
      </c>
      <c r="K843" t="s">
        <v>22</v>
      </c>
      <c r="L843" s="10">
        <f t="shared" si="53"/>
        <v>42419.25</v>
      </c>
      <c r="M843" s="10">
        <f t="shared" si="54"/>
        <v>42435.25</v>
      </c>
      <c r="N843" t="b">
        <v>0</v>
      </c>
      <c r="O843" t="b">
        <v>0</v>
      </c>
      <c r="P843" t="s">
        <v>28</v>
      </c>
      <c r="Q843" t="str" cm="1">
        <f t="array" ref="Q843:R843">_xlfn.TEXTSPLIT(P843,"/", 1)</f>
        <v>technology</v>
      </c>
      <c r="R843" t="str">
        <v>web</v>
      </c>
      <c r="S843">
        <v>1455861600</v>
      </c>
      <c r="T843">
        <v>1457244000</v>
      </c>
    </row>
    <row r="844" spans="1:20" ht="31.5" x14ac:dyDescent="0.25">
      <c r="A844">
        <v>842</v>
      </c>
      <c r="B844" s="5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8">
        <f t="shared" si="55"/>
        <v>63.992424242424242</v>
      </c>
      <c r="J844" t="s">
        <v>107</v>
      </c>
      <c r="K844" t="s">
        <v>108</v>
      </c>
      <c r="L844" s="10">
        <f t="shared" si="53"/>
        <v>43266.208333333328</v>
      </c>
      <c r="M844" s="10">
        <f t="shared" si="54"/>
        <v>43269.208333333328</v>
      </c>
      <c r="N844" t="b">
        <v>0</v>
      </c>
      <c r="O844" t="b">
        <v>0</v>
      </c>
      <c r="P844" t="s">
        <v>65</v>
      </c>
      <c r="Q844" t="str" cm="1">
        <f t="array" ref="Q844:R844">_xlfn.TEXTSPLIT(P844,"/", 1)</f>
        <v>technology</v>
      </c>
      <c r="R844" t="str">
        <v>wearables</v>
      </c>
      <c r="S844">
        <v>1529038800</v>
      </c>
      <c r="T844">
        <v>1529298000</v>
      </c>
    </row>
    <row r="845" spans="1:20" ht="31.5" x14ac:dyDescent="0.25">
      <c r="A845">
        <v>843</v>
      </c>
      <c r="B845" s="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8">
        <f t="shared" si="55"/>
        <v>81.909090909090907</v>
      </c>
      <c r="J845" t="s">
        <v>21</v>
      </c>
      <c r="K845" t="s">
        <v>22</v>
      </c>
      <c r="L845" s="10">
        <f t="shared" si="53"/>
        <v>43338.208333333328</v>
      </c>
      <c r="M845" s="10">
        <f t="shared" si="54"/>
        <v>43344.208333333328</v>
      </c>
      <c r="N845" t="b">
        <v>0</v>
      </c>
      <c r="O845" t="b">
        <v>0</v>
      </c>
      <c r="P845" t="s">
        <v>122</v>
      </c>
      <c r="Q845" t="str" cm="1">
        <f t="array" ref="Q845:R845">_xlfn.TEXTSPLIT(P845,"/", 1)</f>
        <v>photography</v>
      </c>
      <c r="R845" t="str">
        <v>photography books</v>
      </c>
      <c r="S845">
        <v>1535259600</v>
      </c>
      <c r="T845">
        <v>1535778000</v>
      </c>
    </row>
    <row r="846" spans="1:20" ht="31.5" x14ac:dyDescent="0.25">
      <c r="A846">
        <v>844</v>
      </c>
      <c r="B846" s="5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8">
        <f t="shared" si="55"/>
        <v>93.053191489361708</v>
      </c>
      <c r="J846" t="s">
        <v>21</v>
      </c>
      <c r="K846" t="s">
        <v>22</v>
      </c>
      <c r="L846" s="10">
        <f t="shared" si="53"/>
        <v>40930.25</v>
      </c>
      <c r="M846" s="10">
        <f t="shared" si="54"/>
        <v>40933.25</v>
      </c>
      <c r="N846" t="b">
        <v>0</v>
      </c>
      <c r="O846" t="b">
        <v>0</v>
      </c>
      <c r="P846" t="s">
        <v>42</v>
      </c>
      <c r="Q846" t="str" cm="1">
        <f t="array" ref="Q846:R846">_xlfn.TEXTSPLIT(P846,"/", 1)</f>
        <v>film &amp; video</v>
      </c>
      <c r="R846" t="str">
        <v>documentary</v>
      </c>
      <c r="S846">
        <v>1327212000</v>
      </c>
      <c r="T846">
        <v>1327471200</v>
      </c>
    </row>
    <row r="847" spans="1:20" ht="31.5" x14ac:dyDescent="0.25">
      <c r="A847">
        <v>845</v>
      </c>
      <c r="B847" s="5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8">
        <f t="shared" si="55"/>
        <v>101.98449039881831</v>
      </c>
      <c r="J847" t="s">
        <v>40</v>
      </c>
      <c r="K847" t="s">
        <v>41</v>
      </c>
      <c r="L847" s="10">
        <f t="shared" si="53"/>
        <v>43235.208333333328</v>
      </c>
      <c r="M847" s="10">
        <f t="shared" si="54"/>
        <v>43272.208333333328</v>
      </c>
      <c r="N847" t="b">
        <v>0</v>
      </c>
      <c r="O847" t="b">
        <v>0</v>
      </c>
      <c r="P847" t="s">
        <v>28</v>
      </c>
      <c r="Q847" t="str" cm="1">
        <f t="array" ref="Q847:R847">_xlfn.TEXTSPLIT(P847,"/", 1)</f>
        <v>technology</v>
      </c>
      <c r="R847" t="str">
        <v>web</v>
      </c>
      <c r="S847">
        <v>1526360400</v>
      </c>
      <c r="T847">
        <v>1529557200</v>
      </c>
    </row>
    <row r="848" spans="1:20" ht="31.5" x14ac:dyDescent="0.25">
      <c r="A848">
        <v>846</v>
      </c>
      <c r="B848" s="5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8">
        <f t="shared" si="55"/>
        <v>105.9375</v>
      </c>
      <c r="J848" t="s">
        <v>21</v>
      </c>
      <c r="K848" t="s">
        <v>22</v>
      </c>
      <c r="L848" s="10">
        <f t="shared" si="53"/>
        <v>43302.208333333328</v>
      </c>
      <c r="M848" s="10">
        <f t="shared" si="54"/>
        <v>43338.208333333328</v>
      </c>
      <c r="N848" t="b">
        <v>1</v>
      </c>
      <c r="O848" t="b">
        <v>1</v>
      </c>
      <c r="P848" t="s">
        <v>28</v>
      </c>
      <c r="Q848" t="str" cm="1">
        <f t="array" ref="Q848:R848">_xlfn.TEXTSPLIT(P848,"/", 1)</f>
        <v>technology</v>
      </c>
      <c r="R848" t="str">
        <v>web</v>
      </c>
      <c r="S848">
        <v>1532149200</v>
      </c>
      <c r="T848">
        <v>1535259600</v>
      </c>
    </row>
    <row r="849" spans="1:20" ht="31.5" x14ac:dyDescent="0.25">
      <c r="A849">
        <v>847</v>
      </c>
      <c r="B849" s="5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8">
        <f t="shared" si="55"/>
        <v>101.58181818181818</v>
      </c>
      <c r="J849" t="s">
        <v>21</v>
      </c>
      <c r="K849" t="s">
        <v>22</v>
      </c>
      <c r="L849" s="10">
        <f t="shared" si="53"/>
        <v>43107.25</v>
      </c>
      <c r="M849" s="10">
        <f t="shared" si="54"/>
        <v>43110.25</v>
      </c>
      <c r="N849" t="b">
        <v>0</v>
      </c>
      <c r="O849" t="b">
        <v>0</v>
      </c>
      <c r="P849" t="s">
        <v>17</v>
      </c>
      <c r="Q849" t="str" cm="1">
        <f t="array" ref="Q849:R849">_xlfn.TEXTSPLIT(P849,"/", 1)</f>
        <v>food</v>
      </c>
      <c r="R849" t="str">
        <v>food trucks</v>
      </c>
      <c r="S849">
        <v>1515304800</v>
      </c>
      <c r="T849">
        <v>1515564000</v>
      </c>
    </row>
    <row r="850" spans="1:20" ht="31.5" x14ac:dyDescent="0.25">
      <c r="A850">
        <v>848</v>
      </c>
      <c r="B850" s="5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8">
        <f t="shared" si="55"/>
        <v>62.970930232558139</v>
      </c>
      <c r="J850" t="s">
        <v>21</v>
      </c>
      <c r="K850" t="s">
        <v>22</v>
      </c>
      <c r="L850" s="10">
        <f t="shared" si="53"/>
        <v>40341.208333333336</v>
      </c>
      <c r="M850" s="10">
        <f t="shared" si="54"/>
        <v>40350.208333333336</v>
      </c>
      <c r="N850" t="b">
        <v>0</v>
      </c>
      <c r="O850" t="b">
        <v>0</v>
      </c>
      <c r="P850" t="s">
        <v>53</v>
      </c>
      <c r="Q850" t="str" cm="1">
        <f t="array" ref="Q850:R850">_xlfn.TEXTSPLIT(P850,"/", 1)</f>
        <v>film &amp; video</v>
      </c>
      <c r="R850" t="str">
        <v>drama</v>
      </c>
      <c r="S850">
        <v>1276318800</v>
      </c>
      <c r="T850">
        <v>1277096400</v>
      </c>
    </row>
    <row r="851" spans="1:20" ht="31.5" x14ac:dyDescent="0.25">
      <c r="A851">
        <v>849</v>
      </c>
      <c r="B851" s="5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8">
        <f t="shared" si="55"/>
        <v>29.045602605863191</v>
      </c>
      <c r="J851" t="s">
        <v>21</v>
      </c>
      <c r="K851" t="s">
        <v>22</v>
      </c>
      <c r="L851" s="10">
        <f t="shared" si="53"/>
        <v>40948.25</v>
      </c>
      <c r="M851" s="10">
        <f t="shared" si="54"/>
        <v>40951.25</v>
      </c>
      <c r="N851" t="b">
        <v>0</v>
      </c>
      <c r="O851" t="b">
        <v>1</v>
      </c>
      <c r="P851" t="s">
        <v>60</v>
      </c>
      <c r="Q851" t="str" cm="1">
        <f t="array" ref="Q851:R851">_xlfn.TEXTSPLIT(P851,"/", 1)</f>
        <v>music</v>
      </c>
      <c r="R851" t="str">
        <v>indie rock</v>
      </c>
      <c r="S851">
        <v>1328767200</v>
      </c>
      <c r="T851">
        <v>1329026400</v>
      </c>
    </row>
    <row r="852" spans="1:20" ht="31.5" x14ac:dyDescent="0.25">
      <c r="A852">
        <v>850</v>
      </c>
      <c r="B852" s="5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8">
        <f t="shared" si="55"/>
        <v>1</v>
      </c>
      <c r="J852" t="s">
        <v>21</v>
      </c>
      <c r="K852" t="s">
        <v>22</v>
      </c>
      <c r="L852" s="10">
        <f t="shared" si="53"/>
        <v>40866.25</v>
      </c>
      <c r="M852" s="10">
        <f t="shared" si="54"/>
        <v>40881.25</v>
      </c>
      <c r="N852" t="b">
        <v>1</v>
      </c>
      <c r="O852" t="b">
        <v>0</v>
      </c>
      <c r="P852" t="s">
        <v>23</v>
      </c>
      <c r="Q852" t="str" cm="1">
        <f t="array" ref="Q852:R852">_xlfn.TEXTSPLIT(P852,"/", 1)</f>
        <v>music</v>
      </c>
      <c r="R852" t="str">
        <v>rock</v>
      </c>
      <c r="S852">
        <v>1321682400</v>
      </c>
      <c r="T852">
        <v>1322978400</v>
      </c>
    </row>
    <row r="853" spans="1:20" ht="31.5" x14ac:dyDescent="0.25">
      <c r="A853">
        <v>851</v>
      </c>
      <c r="B853" s="5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8">
        <f t="shared" si="55"/>
        <v>77.924999999999997</v>
      </c>
      <c r="J853" t="s">
        <v>21</v>
      </c>
      <c r="K853" t="s">
        <v>22</v>
      </c>
      <c r="L853" s="10">
        <f t="shared" si="53"/>
        <v>41031.208333333336</v>
      </c>
      <c r="M853" s="10">
        <f t="shared" si="54"/>
        <v>41064.208333333336</v>
      </c>
      <c r="N853" t="b">
        <v>0</v>
      </c>
      <c r="O853" t="b">
        <v>0</v>
      </c>
      <c r="P853" t="s">
        <v>50</v>
      </c>
      <c r="Q853" t="str" cm="1">
        <f t="array" ref="Q853:R853">_xlfn.TEXTSPLIT(P853,"/", 1)</f>
        <v>music</v>
      </c>
      <c r="R853" t="str">
        <v>electric music</v>
      </c>
      <c r="S853">
        <v>1335934800</v>
      </c>
      <c r="T853">
        <v>1338786000</v>
      </c>
    </row>
    <row r="854" spans="1:20" ht="31.5" x14ac:dyDescent="0.25">
      <c r="A854">
        <v>852</v>
      </c>
      <c r="B854" s="5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8">
        <f t="shared" si="55"/>
        <v>80.806451612903231</v>
      </c>
      <c r="J854" t="s">
        <v>21</v>
      </c>
      <c r="K854" t="s">
        <v>22</v>
      </c>
      <c r="L854" s="10">
        <f t="shared" si="53"/>
        <v>40740.208333333336</v>
      </c>
      <c r="M854" s="10">
        <f t="shared" si="54"/>
        <v>40750.208333333336</v>
      </c>
      <c r="N854" t="b">
        <v>0</v>
      </c>
      <c r="O854" t="b">
        <v>1</v>
      </c>
      <c r="P854" t="s">
        <v>89</v>
      </c>
      <c r="Q854" t="str" cm="1">
        <f t="array" ref="Q854:R854">_xlfn.TEXTSPLIT(P854,"/", 1)</f>
        <v>games</v>
      </c>
      <c r="R854" t="str">
        <v>video games</v>
      </c>
      <c r="S854">
        <v>1310792400</v>
      </c>
      <c r="T854">
        <v>1311656400</v>
      </c>
    </row>
    <row r="855" spans="1:20" ht="31.5" x14ac:dyDescent="0.25">
      <c r="A855">
        <v>853</v>
      </c>
      <c r="B855" s="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8">
        <f t="shared" si="55"/>
        <v>76.006816632583508</v>
      </c>
      <c r="J855" t="s">
        <v>15</v>
      </c>
      <c r="K855" t="s">
        <v>16</v>
      </c>
      <c r="L855" s="10">
        <f t="shared" si="53"/>
        <v>40714.208333333336</v>
      </c>
      <c r="M855" s="10">
        <f t="shared" si="54"/>
        <v>40719.208333333336</v>
      </c>
      <c r="N855" t="b">
        <v>0</v>
      </c>
      <c r="O855" t="b">
        <v>1</v>
      </c>
      <c r="P855" t="s">
        <v>60</v>
      </c>
      <c r="Q855" t="str" cm="1">
        <f t="array" ref="Q855:R855">_xlfn.TEXTSPLIT(P855,"/", 1)</f>
        <v>music</v>
      </c>
      <c r="R855" t="str">
        <v>indie rock</v>
      </c>
      <c r="S855">
        <v>1308546000</v>
      </c>
      <c r="T855">
        <v>1308978000</v>
      </c>
    </row>
    <row r="856" spans="1:20" ht="31.5" x14ac:dyDescent="0.25">
      <c r="A856">
        <v>854</v>
      </c>
      <c r="B856" s="5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8">
        <f t="shared" si="55"/>
        <v>72.993613824192337</v>
      </c>
      <c r="J856" t="s">
        <v>15</v>
      </c>
      <c r="K856" t="s">
        <v>16</v>
      </c>
      <c r="L856" s="10">
        <f t="shared" si="53"/>
        <v>43787.25</v>
      </c>
      <c r="M856" s="10">
        <f t="shared" si="54"/>
        <v>43814.25</v>
      </c>
      <c r="N856" t="b">
        <v>0</v>
      </c>
      <c r="O856" t="b">
        <v>0</v>
      </c>
      <c r="P856" t="s">
        <v>119</v>
      </c>
      <c r="Q856" t="str" cm="1">
        <f t="array" ref="Q856:R856">_xlfn.TEXTSPLIT(P856,"/", 1)</f>
        <v>publishing</v>
      </c>
      <c r="R856" t="str">
        <v>fiction</v>
      </c>
      <c r="S856">
        <v>1574056800</v>
      </c>
      <c r="T856">
        <v>1576389600</v>
      </c>
    </row>
    <row r="857" spans="1:20" ht="31.5" x14ac:dyDescent="0.25">
      <c r="A857">
        <v>855</v>
      </c>
      <c r="B857" s="5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8">
        <f t="shared" si="55"/>
        <v>53</v>
      </c>
      <c r="J857" t="s">
        <v>26</v>
      </c>
      <c r="K857" t="s">
        <v>27</v>
      </c>
      <c r="L857" s="10">
        <f t="shared" si="53"/>
        <v>40712.208333333336</v>
      </c>
      <c r="M857" s="10">
        <f t="shared" si="54"/>
        <v>40743.208333333336</v>
      </c>
      <c r="N857" t="b">
        <v>0</v>
      </c>
      <c r="O857" t="b">
        <v>0</v>
      </c>
      <c r="P857" t="s">
        <v>33</v>
      </c>
      <c r="Q857" t="str" cm="1">
        <f t="array" ref="Q857:R857">_xlfn.TEXTSPLIT(P857,"/", 1)</f>
        <v>theater</v>
      </c>
      <c r="R857" t="str">
        <v>plays</v>
      </c>
      <c r="S857">
        <v>1308373200</v>
      </c>
      <c r="T857">
        <v>1311051600</v>
      </c>
    </row>
    <row r="858" spans="1:20" x14ac:dyDescent="0.25">
      <c r="A858">
        <v>856</v>
      </c>
      <c r="B858" s="5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8">
        <f t="shared" si="55"/>
        <v>54.164556962025316</v>
      </c>
      <c r="J858" t="s">
        <v>21</v>
      </c>
      <c r="K858" t="s">
        <v>22</v>
      </c>
      <c r="L858" s="10">
        <f t="shared" si="53"/>
        <v>41023.208333333336</v>
      </c>
      <c r="M858" s="10">
        <f t="shared" si="54"/>
        <v>41040.208333333336</v>
      </c>
      <c r="N858" t="b">
        <v>0</v>
      </c>
      <c r="O858" t="b">
        <v>0</v>
      </c>
      <c r="P858" t="s">
        <v>17</v>
      </c>
      <c r="Q858" t="str" cm="1">
        <f t="array" ref="Q858:R858">_xlfn.TEXTSPLIT(P858,"/", 1)</f>
        <v>food</v>
      </c>
      <c r="R858" t="str">
        <v>food trucks</v>
      </c>
      <c r="S858">
        <v>1335243600</v>
      </c>
      <c r="T858">
        <v>1336712400</v>
      </c>
    </row>
    <row r="859" spans="1:20" ht="47.25" x14ac:dyDescent="0.25">
      <c r="A859">
        <v>857</v>
      </c>
      <c r="B859" s="5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8">
        <f t="shared" si="55"/>
        <v>32.946666666666665</v>
      </c>
      <c r="J859" t="s">
        <v>98</v>
      </c>
      <c r="K859" t="s">
        <v>99</v>
      </c>
      <c r="L859" s="10">
        <f t="shared" si="53"/>
        <v>40944.25</v>
      </c>
      <c r="M859" s="10">
        <f t="shared" si="54"/>
        <v>40967.25</v>
      </c>
      <c r="N859" t="b">
        <v>1</v>
      </c>
      <c r="O859" t="b">
        <v>0</v>
      </c>
      <c r="P859" t="s">
        <v>100</v>
      </c>
      <c r="Q859" t="str" cm="1">
        <f t="array" ref="Q859:R859">_xlfn.TEXTSPLIT(P859,"/", 1)</f>
        <v>film &amp; video</v>
      </c>
      <c r="R859" t="str">
        <v>shorts</v>
      </c>
      <c r="S859">
        <v>1328421600</v>
      </c>
      <c r="T859">
        <v>1330408800</v>
      </c>
    </row>
    <row r="860" spans="1:20" ht="31.5" x14ac:dyDescent="0.25">
      <c r="A860">
        <v>858</v>
      </c>
      <c r="B860" s="5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8">
        <f t="shared" si="55"/>
        <v>79.371428571428567</v>
      </c>
      <c r="J860" t="s">
        <v>21</v>
      </c>
      <c r="K860" t="s">
        <v>22</v>
      </c>
      <c r="L860" s="10">
        <f t="shared" si="53"/>
        <v>43211.208333333328</v>
      </c>
      <c r="M860" s="10">
        <f t="shared" si="54"/>
        <v>43218.208333333328</v>
      </c>
      <c r="N860" t="b">
        <v>1</v>
      </c>
      <c r="O860" t="b">
        <v>0</v>
      </c>
      <c r="P860" t="s">
        <v>17</v>
      </c>
      <c r="Q860" t="str" cm="1">
        <f t="array" ref="Q860:R860">_xlfn.TEXTSPLIT(P860,"/", 1)</f>
        <v>food</v>
      </c>
      <c r="R860" t="str">
        <v>food trucks</v>
      </c>
      <c r="S860">
        <v>1524286800</v>
      </c>
      <c r="T860">
        <v>1524891600</v>
      </c>
    </row>
    <row r="861" spans="1:20" ht="31.5" x14ac:dyDescent="0.25">
      <c r="A861">
        <v>859</v>
      </c>
      <c r="B861" s="5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8">
        <f t="shared" si="55"/>
        <v>41.174603174603178</v>
      </c>
      <c r="J861" t="s">
        <v>21</v>
      </c>
      <c r="K861" t="s">
        <v>22</v>
      </c>
      <c r="L861" s="10">
        <f t="shared" si="53"/>
        <v>41334.25</v>
      </c>
      <c r="M861" s="10">
        <f t="shared" si="54"/>
        <v>41352.208333333336</v>
      </c>
      <c r="N861" t="b">
        <v>0</v>
      </c>
      <c r="O861" t="b">
        <v>1</v>
      </c>
      <c r="P861" t="s">
        <v>33</v>
      </c>
      <c r="Q861" t="str" cm="1">
        <f t="array" ref="Q861:R861">_xlfn.TEXTSPLIT(P861,"/", 1)</f>
        <v>theater</v>
      </c>
      <c r="R861" t="str">
        <v>plays</v>
      </c>
      <c r="S861">
        <v>1362117600</v>
      </c>
      <c r="T861">
        <v>1363669200</v>
      </c>
    </row>
    <row r="862" spans="1:20" ht="31.5" x14ac:dyDescent="0.25">
      <c r="A862">
        <v>860</v>
      </c>
      <c r="B862" s="5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8">
        <f t="shared" si="55"/>
        <v>77.430769230769229</v>
      </c>
      <c r="J862" t="s">
        <v>21</v>
      </c>
      <c r="K862" t="s">
        <v>22</v>
      </c>
      <c r="L862" s="10">
        <f t="shared" si="53"/>
        <v>43515.25</v>
      </c>
      <c r="M862" s="10">
        <f t="shared" si="54"/>
        <v>43525.25</v>
      </c>
      <c r="N862" t="b">
        <v>0</v>
      </c>
      <c r="O862" t="b">
        <v>1</v>
      </c>
      <c r="P862" t="s">
        <v>65</v>
      </c>
      <c r="Q862" t="str" cm="1">
        <f t="array" ref="Q862:R862">_xlfn.TEXTSPLIT(P862,"/", 1)</f>
        <v>technology</v>
      </c>
      <c r="R862" t="str">
        <v>wearables</v>
      </c>
      <c r="S862">
        <v>1550556000</v>
      </c>
      <c r="T862">
        <v>1551420000</v>
      </c>
    </row>
    <row r="863" spans="1:20" ht="31.5" x14ac:dyDescent="0.25">
      <c r="A863">
        <v>861</v>
      </c>
      <c r="B863" s="5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8">
        <f t="shared" si="55"/>
        <v>57.159509202453989</v>
      </c>
      <c r="J863" t="s">
        <v>21</v>
      </c>
      <c r="K863" t="s">
        <v>22</v>
      </c>
      <c r="L863" s="10">
        <f t="shared" si="53"/>
        <v>40258.208333333336</v>
      </c>
      <c r="M863" s="10">
        <f t="shared" si="54"/>
        <v>40266.208333333336</v>
      </c>
      <c r="N863" t="b">
        <v>0</v>
      </c>
      <c r="O863" t="b">
        <v>0</v>
      </c>
      <c r="P863" t="s">
        <v>33</v>
      </c>
      <c r="Q863" t="str" cm="1">
        <f t="array" ref="Q863:R863">_xlfn.TEXTSPLIT(P863,"/", 1)</f>
        <v>theater</v>
      </c>
      <c r="R863" t="str">
        <v>plays</v>
      </c>
      <c r="S863">
        <v>1269147600</v>
      </c>
      <c r="T863">
        <v>1269838800</v>
      </c>
    </row>
    <row r="864" spans="1:20" ht="47.25" x14ac:dyDescent="0.25">
      <c r="A864">
        <v>862</v>
      </c>
      <c r="B864" s="5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8">
        <f t="shared" si="55"/>
        <v>77.17647058823529</v>
      </c>
      <c r="J864" t="s">
        <v>21</v>
      </c>
      <c r="K864" t="s">
        <v>22</v>
      </c>
      <c r="L864" s="10">
        <f t="shared" si="53"/>
        <v>40756.208333333336</v>
      </c>
      <c r="M864" s="10">
        <f t="shared" si="54"/>
        <v>40760.208333333336</v>
      </c>
      <c r="N864" t="b">
        <v>0</v>
      </c>
      <c r="O864" t="b">
        <v>0</v>
      </c>
      <c r="P864" t="s">
        <v>33</v>
      </c>
      <c r="Q864" t="str" cm="1">
        <f t="array" ref="Q864:R864">_xlfn.TEXTSPLIT(P864,"/", 1)</f>
        <v>theater</v>
      </c>
      <c r="R864" t="str">
        <v>plays</v>
      </c>
      <c r="S864">
        <v>1312174800</v>
      </c>
      <c r="T864">
        <v>1312520400</v>
      </c>
    </row>
    <row r="865" spans="1:20" ht="31.5" x14ac:dyDescent="0.25">
      <c r="A865">
        <v>863</v>
      </c>
      <c r="B865" s="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8">
        <f t="shared" si="55"/>
        <v>24.953917050691246</v>
      </c>
      <c r="J865" t="s">
        <v>21</v>
      </c>
      <c r="K865" t="s">
        <v>22</v>
      </c>
      <c r="L865" s="10">
        <f t="shared" si="53"/>
        <v>42172.208333333328</v>
      </c>
      <c r="M865" s="10">
        <f t="shared" si="54"/>
        <v>42195.208333333328</v>
      </c>
      <c r="N865" t="b">
        <v>0</v>
      </c>
      <c r="O865" t="b">
        <v>1</v>
      </c>
      <c r="P865" t="s">
        <v>269</v>
      </c>
      <c r="Q865" t="str" cm="1">
        <f t="array" ref="Q865:R865">_xlfn.TEXTSPLIT(P865,"/", 1)</f>
        <v>film &amp; video</v>
      </c>
      <c r="R865" t="str">
        <v>television</v>
      </c>
      <c r="S865">
        <v>1434517200</v>
      </c>
      <c r="T865">
        <v>1436504400</v>
      </c>
    </row>
    <row r="866" spans="1:20" ht="31.5" x14ac:dyDescent="0.25">
      <c r="A866">
        <v>864</v>
      </c>
      <c r="B866" s="5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8">
        <f t="shared" si="55"/>
        <v>97.18</v>
      </c>
      <c r="J866" t="s">
        <v>21</v>
      </c>
      <c r="K866" t="s">
        <v>22</v>
      </c>
      <c r="L866" s="10">
        <f t="shared" si="53"/>
        <v>42601.208333333328</v>
      </c>
      <c r="M866" s="10">
        <f t="shared" si="54"/>
        <v>42606.208333333328</v>
      </c>
      <c r="N866" t="b">
        <v>0</v>
      </c>
      <c r="O866" t="b">
        <v>0</v>
      </c>
      <c r="P866" t="s">
        <v>100</v>
      </c>
      <c r="Q866" t="str" cm="1">
        <f t="array" ref="Q866:R866">_xlfn.TEXTSPLIT(P866,"/", 1)</f>
        <v>film &amp; video</v>
      </c>
      <c r="R866" t="str">
        <v>shorts</v>
      </c>
      <c r="S866">
        <v>1471582800</v>
      </c>
      <c r="T866">
        <v>1472014800</v>
      </c>
    </row>
    <row r="867" spans="1:20" ht="31.5" x14ac:dyDescent="0.25">
      <c r="A867">
        <v>865</v>
      </c>
      <c r="B867" s="5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8">
        <f t="shared" si="55"/>
        <v>46.000916870415651</v>
      </c>
      <c r="J867" t="s">
        <v>21</v>
      </c>
      <c r="K867" t="s">
        <v>22</v>
      </c>
      <c r="L867" s="10">
        <f t="shared" si="53"/>
        <v>41897.208333333336</v>
      </c>
      <c r="M867" s="10">
        <f t="shared" si="54"/>
        <v>41906.208333333336</v>
      </c>
      <c r="N867" t="b">
        <v>0</v>
      </c>
      <c r="O867" t="b">
        <v>0</v>
      </c>
      <c r="P867" t="s">
        <v>33</v>
      </c>
      <c r="Q867" t="str" cm="1">
        <f t="array" ref="Q867:R867">_xlfn.TEXTSPLIT(P867,"/", 1)</f>
        <v>theater</v>
      </c>
      <c r="R867" t="str">
        <v>plays</v>
      </c>
      <c r="S867">
        <v>1410757200</v>
      </c>
      <c r="T867">
        <v>1411534800</v>
      </c>
    </row>
    <row r="868" spans="1:20" ht="31.5" x14ac:dyDescent="0.25">
      <c r="A868">
        <v>866</v>
      </c>
      <c r="B868" s="5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8">
        <f t="shared" si="55"/>
        <v>88.023385300668153</v>
      </c>
      <c r="J868" t="s">
        <v>21</v>
      </c>
      <c r="K868" t="s">
        <v>22</v>
      </c>
      <c r="L868" s="10">
        <f t="shared" si="53"/>
        <v>40671.208333333336</v>
      </c>
      <c r="M868" s="10">
        <f t="shared" si="54"/>
        <v>40672.208333333336</v>
      </c>
      <c r="N868" t="b">
        <v>0</v>
      </c>
      <c r="O868" t="b">
        <v>0</v>
      </c>
      <c r="P868" t="s">
        <v>122</v>
      </c>
      <c r="Q868" t="str" cm="1">
        <f t="array" ref="Q868:R868">_xlfn.TEXTSPLIT(P868,"/", 1)</f>
        <v>photography</v>
      </c>
      <c r="R868" t="str">
        <v>photography books</v>
      </c>
      <c r="S868">
        <v>1304830800</v>
      </c>
      <c r="T868">
        <v>1304917200</v>
      </c>
    </row>
    <row r="869" spans="1:20" ht="31.5" x14ac:dyDescent="0.25">
      <c r="A869">
        <v>867</v>
      </c>
      <c r="B869" s="5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8">
        <f t="shared" si="55"/>
        <v>25.99</v>
      </c>
      <c r="J869" t="s">
        <v>21</v>
      </c>
      <c r="K869" t="s">
        <v>22</v>
      </c>
      <c r="L869" s="10">
        <f t="shared" si="53"/>
        <v>43382.208333333328</v>
      </c>
      <c r="M869" s="10">
        <f t="shared" si="54"/>
        <v>43388.208333333328</v>
      </c>
      <c r="N869" t="b">
        <v>0</v>
      </c>
      <c r="O869" t="b">
        <v>0</v>
      </c>
      <c r="P869" t="s">
        <v>17</v>
      </c>
      <c r="Q869" t="str" cm="1">
        <f t="array" ref="Q869:R869">_xlfn.TEXTSPLIT(P869,"/", 1)</f>
        <v>food</v>
      </c>
      <c r="R869" t="str">
        <v>food trucks</v>
      </c>
      <c r="S869">
        <v>1539061200</v>
      </c>
      <c r="T869">
        <v>1539579600</v>
      </c>
    </row>
    <row r="870" spans="1:20" ht="31.5" x14ac:dyDescent="0.25">
      <c r="A870">
        <v>868</v>
      </c>
      <c r="B870" s="5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8">
        <f t="shared" si="55"/>
        <v>102.69047619047619</v>
      </c>
      <c r="J870" t="s">
        <v>21</v>
      </c>
      <c r="K870" t="s">
        <v>22</v>
      </c>
      <c r="L870" s="10">
        <f t="shared" si="53"/>
        <v>41559.208333333336</v>
      </c>
      <c r="M870" s="10">
        <f t="shared" si="54"/>
        <v>41570.208333333336</v>
      </c>
      <c r="N870" t="b">
        <v>0</v>
      </c>
      <c r="O870" t="b">
        <v>0</v>
      </c>
      <c r="P870" t="s">
        <v>33</v>
      </c>
      <c r="Q870" t="str" cm="1">
        <f t="array" ref="Q870:R870">_xlfn.TEXTSPLIT(P870,"/", 1)</f>
        <v>theater</v>
      </c>
      <c r="R870" t="str">
        <v>plays</v>
      </c>
      <c r="S870">
        <v>1381554000</v>
      </c>
      <c r="T870">
        <v>1382504400</v>
      </c>
    </row>
    <row r="871" spans="1:20" ht="31.5" x14ac:dyDescent="0.25">
      <c r="A871">
        <v>869</v>
      </c>
      <c r="B871" s="5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8">
        <f t="shared" si="55"/>
        <v>72.958174904942965</v>
      </c>
      <c r="J871" t="s">
        <v>21</v>
      </c>
      <c r="K871" t="s">
        <v>22</v>
      </c>
      <c r="L871" s="10">
        <f t="shared" si="53"/>
        <v>40350.208333333336</v>
      </c>
      <c r="M871" s="10">
        <f t="shared" si="54"/>
        <v>40364.208333333336</v>
      </c>
      <c r="N871" t="b">
        <v>0</v>
      </c>
      <c r="O871" t="b">
        <v>0</v>
      </c>
      <c r="P871" t="s">
        <v>53</v>
      </c>
      <c r="Q871" t="str" cm="1">
        <f t="array" ref="Q871:R871">_xlfn.TEXTSPLIT(P871,"/", 1)</f>
        <v>film &amp; video</v>
      </c>
      <c r="R871" t="str">
        <v>drama</v>
      </c>
      <c r="S871">
        <v>1277096400</v>
      </c>
      <c r="T871">
        <v>1278306000</v>
      </c>
    </row>
    <row r="872" spans="1:20" ht="31.5" x14ac:dyDescent="0.25">
      <c r="A872">
        <v>870</v>
      </c>
      <c r="B872" s="5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8">
        <f t="shared" si="55"/>
        <v>57.190082644628099</v>
      </c>
      <c r="J872" t="s">
        <v>21</v>
      </c>
      <c r="K872" t="s">
        <v>22</v>
      </c>
      <c r="L872" s="10">
        <f t="shared" si="53"/>
        <v>42240.208333333328</v>
      </c>
      <c r="M872" s="10">
        <f t="shared" si="54"/>
        <v>42265.208333333328</v>
      </c>
      <c r="N872" t="b">
        <v>0</v>
      </c>
      <c r="O872" t="b">
        <v>0</v>
      </c>
      <c r="P872" t="s">
        <v>33</v>
      </c>
      <c r="Q872" t="str" cm="1">
        <f t="array" ref="Q872:R872">_xlfn.TEXTSPLIT(P872,"/", 1)</f>
        <v>theater</v>
      </c>
      <c r="R872" t="str">
        <v>plays</v>
      </c>
      <c r="S872">
        <v>1440392400</v>
      </c>
      <c r="T872">
        <v>1442552400</v>
      </c>
    </row>
    <row r="873" spans="1:20" ht="31.5" x14ac:dyDescent="0.25">
      <c r="A873">
        <v>871</v>
      </c>
      <c r="B873" s="5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8">
        <f t="shared" si="55"/>
        <v>84.013793103448279</v>
      </c>
      <c r="J873" t="s">
        <v>21</v>
      </c>
      <c r="K873" t="s">
        <v>22</v>
      </c>
      <c r="L873" s="10">
        <f t="shared" si="53"/>
        <v>43040.208333333328</v>
      </c>
      <c r="M873" s="10">
        <f t="shared" si="54"/>
        <v>43058.25</v>
      </c>
      <c r="N873" t="b">
        <v>0</v>
      </c>
      <c r="O873" t="b">
        <v>1</v>
      </c>
      <c r="P873" t="s">
        <v>33</v>
      </c>
      <c r="Q873" t="str" cm="1">
        <f t="array" ref="Q873:R873">_xlfn.TEXTSPLIT(P873,"/", 1)</f>
        <v>theater</v>
      </c>
      <c r="R873" t="str">
        <v>plays</v>
      </c>
      <c r="S873">
        <v>1509512400</v>
      </c>
      <c r="T873">
        <v>1511071200</v>
      </c>
    </row>
    <row r="874" spans="1:20" ht="31.5" x14ac:dyDescent="0.25">
      <c r="A874">
        <v>872</v>
      </c>
      <c r="B874" s="5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8">
        <f t="shared" si="55"/>
        <v>98.666666666666671</v>
      </c>
      <c r="J874" t="s">
        <v>26</v>
      </c>
      <c r="K874" t="s">
        <v>27</v>
      </c>
      <c r="L874" s="10">
        <f t="shared" si="53"/>
        <v>43346.208333333328</v>
      </c>
      <c r="M874" s="10">
        <f t="shared" si="54"/>
        <v>43351.208333333328</v>
      </c>
      <c r="N874" t="b">
        <v>0</v>
      </c>
      <c r="O874" t="b">
        <v>0</v>
      </c>
      <c r="P874" t="s">
        <v>474</v>
      </c>
      <c r="Q874" t="str" cm="1">
        <f t="array" ref="Q874:R874">_xlfn.TEXTSPLIT(P874,"/", 1)</f>
        <v>film &amp; video</v>
      </c>
      <c r="R874" t="str">
        <v>science fiction</v>
      </c>
      <c r="S874">
        <v>1535950800</v>
      </c>
      <c r="T874">
        <v>1536382800</v>
      </c>
    </row>
    <row r="875" spans="1:20" ht="31.5" x14ac:dyDescent="0.25">
      <c r="A875">
        <v>873</v>
      </c>
      <c r="B875" s="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8">
        <f t="shared" si="55"/>
        <v>42.007419183889773</v>
      </c>
      <c r="J875" t="s">
        <v>21</v>
      </c>
      <c r="K875" t="s">
        <v>22</v>
      </c>
      <c r="L875" s="10">
        <f t="shared" si="53"/>
        <v>41647.25</v>
      </c>
      <c r="M875" s="10">
        <f t="shared" si="54"/>
        <v>41652.25</v>
      </c>
      <c r="N875" t="b">
        <v>0</v>
      </c>
      <c r="O875" t="b">
        <v>0</v>
      </c>
      <c r="P875" t="s">
        <v>122</v>
      </c>
      <c r="Q875" t="str" cm="1">
        <f t="array" ref="Q875:R875">_xlfn.TEXTSPLIT(P875,"/", 1)</f>
        <v>photography</v>
      </c>
      <c r="R875" t="str">
        <v>photography books</v>
      </c>
      <c r="S875">
        <v>1389160800</v>
      </c>
      <c r="T875">
        <v>1389592800</v>
      </c>
    </row>
    <row r="876" spans="1:20" ht="31.5" x14ac:dyDescent="0.25">
      <c r="A876">
        <v>874</v>
      </c>
      <c r="B876" s="5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8">
        <f t="shared" si="55"/>
        <v>32.002753556677376</v>
      </c>
      <c r="J876" t="s">
        <v>21</v>
      </c>
      <c r="K876" t="s">
        <v>22</v>
      </c>
      <c r="L876" s="10">
        <f t="shared" si="53"/>
        <v>40291.208333333336</v>
      </c>
      <c r="M876" s="10">
        <f t="shared" si="54"/>
        <v>40329.208333333336</v>
      </c>
      <c r="N876" t="b">
        <v>0</v>
      </c>
      <c r="O876" t="b">
        <v>1</v>
      </c>
      <c r="P876" t="s">
        <v>122</v>
      </c>
      <c r="Q876" t="str" cm="1">
        <f t="array" ref="Q876:R876">_xlfn.TEXTSPLIT(P876,"/", 1)</f>
        <v>photography</v>
      </c>
      <c r="R876" t="str">
        <v>photography books</v>
      </c>
      <c r="S876">
        <v>1271998800</v>
      </c>
      <c r="T876">
        <v>1275282000</v>
      </c>
    </row>
    <row r="877" spans="1:20" ht="31.5" x14ac:dyDescent="0.25">
      <c r="A877">
        <v>875</v>
      </c>
      <c r="B877" s="5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8">
        <f t="shared" si="55"/>
        <v>81.567164179104481</v>
      </c>
      <c r="J877" t="s">
        <v>21</v>
      </c>
      <c r="K877" t="s">
        <v>22</v>
      </c>
      <c r="L877" s="10">
        <f t="shared" si="53"/>
        <v>40556.25</v>
      </c>
      <c r="M877" s="10">
        <f t="shared" si="54"/>
        <v>40557.25</v>
      </c>
      <c r="N877" t="b">
        <v>0</v>
      </c>
      <c r="O877" t="b">
        <v>0</v>
      </c>
      <c r="P877" t="s">
        <v>23</v>
      </c>
      <c r="Q877" t="str" cm="1">
        <f t="array" ref="Q877:R877">_xlfn.TEXTSPLIT(P877,"/", 1)</f>
        <v>music</v>
      </c>
      <c r="R877" t="str">
        <v>rock</v>
      </c>
      <c r="S877">
        <v>1294898400</v>
      </c>
      <c r="T877">
        <v>1294984800</v>
      </c>
    </row>
    <row r="878" spans="1:20" ht="31.5" x14ac:dyDescent="0.25">
      <c r="A878">
        <v>876</v>
      </c>
      <c r="B878" s="5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8">
        <f t="shared" si="55"/>
        <v>37.035087719298247</v>
      </c>
      <c r="J878" t="s">
        <v>15</v>
      </c>
      <c r="K878" t="s">
        <v>16</v>
      </c>
      <c r="L878" s="10">
        <f t="shared" si="53"/>
        <v>43624.208333333328</v>
      </c>
      <c r="M878" s="10">
        <f t="shared" si="54"/>
        <v>43648.208333333328</v>
      </c>
      <c r="N878" t="b">
        <v>0</v>
      </c>
      <c r="O878" t="b">
        <v>0</v>
      </c>
      <c r="P878" t="s">
        <v>122</v>
      </c>
      <c r="Q878" t="str" cm="1">
        <f t="array" ref="Q878:R878">_xlfn.TEXTSPLIT(P878,"/", 1)</f>
        <v>photography</v>
      </c>
      <c r="R878" t="str">
        <v>photography books</v>
      </c>
      <c r="S878">
        <v>1559970000</v>
      </c>
      <c r="T878">
        <v>1562043600</v>
      </c>
    </row>
    <row r="879" spans="1:20" ht="31.5" x14ac:dyDescent="0.25">
      <c r="A879">
        <v>877</v>
      </c>
      <c r="B879" s="5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8">
        <f t="shared" si="55"/>
        <v>103.033360455655</v>
      </c>
      <c r="J879" t="s">
        <v>21</v>
      </c>
      <c r="K879" t="s">
        <v>22</v>
      </c>
      <c r="L879" s="10">
        <f t="shared" si="53"/>
        <v>42577.208333333328</v>
      </c>
      <c r="M879" s="10">
        <f t="shared" si="54"/>
        <v>42578.208333333328</v>
      </c>
      <c r="N879" t="b">
        <v>0</v>
      </c>
      <c r="O879" t="b">
        <v>0</v>
      </c>
      <c r="P879" t="s">
        <v>17</v>
      </c>
      <c r="Q879" t="str" cm="1">
        <f t="array" ref="Q879:R879">_xlfn.TEXTSPLIT(P879,"/", 1)</f>
        <v>food</v>
      </c>
      <c r="R879" t="str">
        <v>food trucks</v>
      </c>
      <c r="S879">
        <v>1469509200</v>
      </c>
      <c r="T879">
        <v>1469595600</v>
      </c>
    </row>
    <row r="880" spans="1:20" ht="31.5" x14ac:dyDescent="0.25">
      <c r="A880">
        <v>878</v>
      </c>
      <c r="B880" s="5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8">
        <f t="shared" si="55"/>
        <v>84.333333333333329</v>
      </c>
      <c r="J880" t="s">
        <v>107</v>
      </c>
      <c r="K880" t="s">
        <v>108</v>
      </c>
      <c r="L880" s="10">
        <f t="shared" si="53"/>
        <v>43845.25</v>
      </c>
      <c r="M880" s="10">
        <f t="shared" si="54"/>
        <v>43869.25</v>
      </c>
      <c r="N880" t="b">
        <v>0</v>
      </c>
      <c r="O880" t="b">
        <v>0</v>
      </c>
      <c r="P880" t="s">
        <v>148</v>
      </c>
      <c r="Q880" t="str" cm="1">
        <f t="array" ref="Q880:R880">_xlfn.TEXTSPLIT(P880,"/", 1)</f>
        <v>music</v>
      </c>
      <c r="R880" t="str">
        <v>metal</v>
      </c>
      <c r="S880">
        <v>1579068000</v>
      </c>
      <c r="T880">
        <v>1581141600</v>
      </c>
    </row>
    <row r="881" spans="1:20" ht="31.5" x14ac:dyDescent="0.25">
      <c r="A881">
        <v>879</v>
      </c>
      <c r="B881" s="5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8">
        <f t="shared" si="55"/>
        <v>102.60377358490567</v>
      </c>
      <c r="J881" t="s">
        <v>21</v>
      </c>
      <c r="K881" t="s">
        <v>22</v>
      </c>
      <c r="L881" s="10">
        <f t="shared" si="53"/>
        <v>42788.25</v>
      </c>
      <c r="M881" s="10">
        <f t="shared" si="54"/>
        <v>42797.25</v>
      </c>
      <c r="N881" t="b">
        <v>0</v>
      </c>
      <c r="O881" t="b">
        <v>0</v>
      </c>
      <c r="P881" t="s">
        <v>68</v>
      </c>
      <c r="Q881" t="str" cm="1">
        <f t="array" ref="Q881:R881">_xlfn.TEXTSPLIT(P881,"/", 1)</f>
        <v>publishing</v>
      </c>
      <c r="R881" t="str">
        <v>nonfiction</v>
      </c>
      <c r="S881">
        <v>1487743200</v>
      </c>
      <c r="T881">
        <v>1488520800</v>
      </c>
    </row>
    <row r="882" spans="1:20" ht="47.25" x14ac:dyDescent="0.25">
      <c r="A882">
        <v>880</v>
      </c>
      <c r="B882" s="5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8">
        <f t="shared" si="55"/>
        <v>79.992129246064621</v>
      </c>
      <c r="J882" t="s">
        <v>21</v>
      </c>
      <c r="K882" t="s">
        <v>22</v>
      </c>
      <c r="L882" s="10">
        <f t="shared" si="53"/>
        <v>43667.208333333328</v>
      </c>
      <c r="M882" s="10">
        <f t="shared" si="54"/>
        <v>43669.208333333328</v>
      </c>
      <c r="N882" t="b">
        <v>0</v>
      </c>
      <c r="O882" t="b">
        <v>0</v>
      </c>
      <c r="P882" t="s">
        <v>50</v>
      </c>
      <c r="Q882" t="str" cm="1">
        <f t="array" ref="Q882:R882">_xlfn.TEXTSPLIT(P882,"/", 1)</f>
        <v>music</v>
      </c>
      <c r="R882" t="str">
        <v>electric music</v>
      </c>
      <c r="S882">
        <v>1563685200</v>
      </c>
      <c r="T882">
        <v>1563858000</v>
      </c>
    </row>
    <row r="883" spans="1:20" ht="31.5" x14ac:dyDescent="0.25">
      <c r="A883">
        <v>881</v>
      </c>
      <c r="B883" s="5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8">
        <f t="shared" si="55"/>
        <v>70.055309734513273</v>
      </c>
      <c r="J883" t="s">
        <v>21</v>
      </c>
      <c r="K883" t="s">
        <v>22</v>
      </c>
      <c r="L883" s="10">
        <f t="shared" si="53"/>
        <v>42194.208333333328</v>
      </c>
      <c r="M883" s="10">
        <f t="shared" si="54"/>
        <v>42223.208333333328</v>
      </c>
      <c r="N883" t="b">
        <v>0</v>
      </c>
      <c r="O883" t="b">
        <v>1</v>
      </c>
      <c r="P883" t="s">
        <v>33</v>
      </c>
      <c r="Q883" t="str" cm="1">
        <f t="array" ref="Q883:R883">_xlfn.TEXTSPLIT(P883,"/", 1)</f>
        <v>theater</v>
      </c>
      <c r="R883" t="str">
        <v>plays</v>
      </c>
      <c r="S883">
        <v>1436418000</v>
      </c>
      <c r="T883">
        <v>1438923600</v>
      </c>
    </row>
    <row r="884" spans="1:20" ht="31.5" x14ac:dyDescent="0.25">
      <c r="A884">
        <v>882</v>
      </c>
      <c r="B884" s="5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8">
        <f t="shared" si="55"/>
        <v>37</v>
      </c>
      <c r="J884" t="s">
        <v>21</v>
      </c>
      <c r="K884" t="s">
        <v>22</v>
      </c>
      <c r="L884" s="10">
        <f t="shared" si="53"/>
        <v>42025.25</v>
      </c>
      <c r="M884" s="10">
        <f t="shared" si="54"/>
        <v>42029.25</v>
      </c>
      <c r="N884" t="b">
        <v>0</v>
      </c>
      <c r="O884" t="b">
        <v>0</v>
      </c>
      <c r="P884" t="s">
        <v>33</v>
      </c>
      <c r="Q884" t="str" cm="1">
        <f t="array" ref="Q884:R884">_xlfn.TEXTSPLIT(P884,"/", 1)</f>
        <v>theater</v>
      </c>
      <c r="R884" t="str">
        <v>plays</v>
      </c>
      <c r="S884">
        <v>1421820000</v>
      </c>
      <c r="T884">
        <v>1422165600</v>
      </c>
    </row>
    <row r="885" spans="1:20" ht="31.5" x14ac:dyDescent="0.25">
      <c r="A885">
        <v>883</v>
      </c>
      <c r="B885" s="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8">
        <f t="shared" si="55"/>
        <v>41.911917098445599</v>
      </c>
      <c r="J885" t="s">
        <v>21</v>
      </c>
      <c r="K885" t="s">
        <v>22</v>
      </c>
      <c r="L885" s="10">
        <f t="shared" si="53"/>
        <v>40323.208333333336</v>
      </c>
      <c r="M885" s="10">
        <f t="shared" si="54"/>
        <v>40359.208333333336</v>
      </c>
      <c r="N885" t="b">
        <v>0</v>
      </c>
      <c r="O885" t="b">
        <v>0</v>
      </c>
      <c r="P885" t="s">
        <v>100</v>
      </c>
      <c r="Q885" t="str" cm="1">
        <f t="array" ref="Q885:R885">_xlfn.TEXTSPLIT(P885,"/", 1)</f>
        <v>film &amp; video</v>
      </c>
      <c r="R885" t="str">
        <v>shorts</v>
      </c>
      <c r="S885">
        <v>1274763600</v>
      </c>
      <c r="T885">
        <v>1277874000</v>
      </c>
    </row>
    <row r="886" spans="1:20" ht="31.5" x14ac:dyDescent="0.25">
      <c r="A886">
        <v>884</v>
      </c>
      <c r="B886" s="5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8">
        <f t="shared" si="55"/>
        <v>57.992576882290564</v>
      </c>
      <c r="J886" t="s">
        <v>21</v>
      </c>
      <c r="K886" t="s">
        <v>22</v>
      </c>
      <c r="L886" s="10">
        <f t="shared" si="53"/>
        <v>41763.208333333336</v>
      </c>
      <c r="M886" s="10">
        <f t="shared" si="54"/>
        <v>41765.208333333336</v>
      </c>
      <c r="N886" t="b">
        <v>0</v>
      </c>
      <c r="O886" t="b">
        <v>1</v>
      </c>
      <c r="P886" t="s">
        <v>33</v>
      </c>
      <c r="Q886" t="str" cm="1">
        <f t="array" ref="Q886:R886">_xlfn.TEXTSPLIT(P886,"/", 1)</f>
        <v>theater</v>
      </c>
      <c r="R886" t="str">
        <v>plays</v>
      </c>
      <c r="S886">
        <v>1399179600</v>
      </c>
      <c r="T886">
        <v>1399352400</v>
      </c>
    </row>
    <row r="887" spans="1:20" ht="31.5" x14ac:dyDescent="0.25">
      <c r="A887">
        <v>885</v>
      </c>
      <c r="B887" s="5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8">
        <f t="shared" si="55"/>
        <v>40.942307692307693</v>
      </c>
      <c r="J887" t="s">
        <v>21</v>
      </c>
      <c r="K887" t="s">
        <v>22</v>
      </c>
      <c r="L887" s="10">
        <f t="shared" si="53"/>
        <v>40335.208333333336</v>
      </c>
      <c r="M887" s="10">
        <f t="shared" si="54"/>
        <v>40373.208333333336</v>
      </c>
      <c r="N887" t="b">
        <v>0</v>
      </c>
      <c r="O887" t="b">
        <v>0</v>
      </c>
      <c r="P887" t="s">
        <v>33</v>
      </c>
      <c r="Q887" t="str" cm="1">
        <f t="array" ref="Q887:R887">_xlfn.TEXTSPLIT(P887,"/", 1)</f>
        <v>theater</v>
      </c>
      <c r="R887" t="str">
        <v>plays</v>
      </c>
      <c r="S887">
        <v>1275800400</v>
      </c>
      <c r="T887">
        <v>1279083600</v>
      </c>
    </row>
    <row r="888" spans="1:20" ht="31.5" x14ac:dyDescent="0.25">
      <c r="A888">
        <v>886</v>
      </c>
      <c r="B888" s="5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8">
        <f t="shared" si="55"/>
        <v>69.9972602739726</v>
      </c>
      <c r="J888" t="s">
        <v>21</v>
      </c>
      <c r="K888" t="s">
        <v>22</v>
      </c>
      <c r="L888" s="10">
        <f t="shared" si="53"/>
        <v>40416.208333333336</v>
      </c>
      <c r="M888" s="10">
        <f t="shared" si="54"/>
        <v>40434.208333333336</v>
      </c>
      <c r="N888" t="b">
        <v>0</v>
      </c>
      <c r="O888" t="b">
        <v>0</v>
      </c>
      <c r="P888" t="s">
        <v>60</v>
      </c>
      <c r="Q888" t="str" cm="1">
        <f t="array" ref="Q888:R888">_xlfn.TEXTSPLIT(P888,"/", 1)</f>
        <v>music</v>
      </c>
      <c r="R888" t="str">
        <v>indie rock</v>
      </c>
      <c r="S888">
        <v>1282798800</v>
      </c>
      <c r="T888">
        <v>1284354000</v>
      </c>
    </row>
    <row r="889" spans="1:20" ht="31.5" x14ac:dyDescent="0.25">
      <c r="A889">
        <v>887</v>
      </c>
      <c r="B889" s="5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8">
        <f t="shared" si="55"/>
        <v>73.838709677419359</v>
      </c>
      <c r="J889" t="s">
        <v>21</v>
      </c>
      <c r="K889" t="s">
        <v>22</v>
      </c>
      <c r="L889" s="10">
        <f t="shared" si="53"/>
        <v>42202.208333333328</v>
      </c>
      <c r="M889" s="10">
        <f t="shared" si="54"/>
        <v>42249.208333333328</v>
      </c>
      <c r="N889" t="b">
        <v>0</v>
      </c>
      <c r="O889" t="b">
        <v>1</v>
      </c>
      <c r="P889" t="s">
        <v>33</v>
      </c>
      <c r="Q889" t="str" cm="1">
        <f t="array" ref="Q889:R889">_xlfn.TEXTSPLIT(P889,"/", 1)</f>
        <v>theater</v>
      </c>
      <c r="R889" t="str">
        <v>plays</v>
      </c>
      <c r="S889">
        <v>1437109200</v>
      </c>
      <c r="T889">
        <v>1441170000</v>
      </c>
    </row>
    <row r="890" spans="1:20" ht="31.5" x14ac:dyDescent="0.25">
      <c r="A890">
        <v>888</v>
      </c>
      <c r="B890" s="5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8">
        <f t="shared" si="55"/>
        <v>41.979310344827589</v>
      </c>
      <c r="J890" t="s">
        <v>21</v>
      </c>
      <c r="K890" t="s">
        <v>22</v>
      </c>
      <c r="L890" s="10">
        <f t="shared" si="53"/>
        <v>42836.208333333328</v>
      </c>
      <c r="M890" s="10">
        <f t="shared" si="54"/>
        <v>42855.208333333328</v>
      </c>
      <c r="N890" t="b">
        <v>0</v>
      </c>
      <c r="O890" t="b">
        <v>0</v>
      </c>
      <c r="P890" t="s">
        <v>33</v>
      </c>
      <c r="Q890" t="str" cm="1">
        <f t="array" ref="Q890:R890">_xlfn.TEXTSPLIT(P890,"/", 1)</f>
        <v>theater</v>
      </c>
      <c r="R890" t="str">
        <v>plays</v>
      </c>
      <c r="S890">
        <v>1491886800</v>
      </c>
      <c r="T890">
        <v>1493528400</v>
      </c>
    </row>
    <row r="891" spans="1:20" ht="31.5" x14ac:dyDescent="0.25">
      <c r="A891">
        <v>889</v>
      </c>
      <c r="B891" s="5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8">
        <f t="shared" si="55"/>
        <v>77.93442622950819</v>
      </c>
      <c r="J891" t="s">
        <v>21</v>
      </c>
      <c r="K891" t="s">
        <v>22</v>
      </c>
      <c r="L891" s="10">
        <f t="shared" si="53"/>
        <v>41710.208333333336</v>
      </c>
      <c r="M891" s="10">
        <f t="shared" si="54"/>
        <v>41717.208333333336</v>
      </c>
      <c r="N891" t="b">
        <v>0</v>
      </c>
      <c r="O891" t="b">
        <v>1</v>
      </c>
      <c r="P891" t="s">
        <v>50</v>
      </c>
      <c r="Q891" t="str" cm="1">
        <f t="array" ref="Q891:R891">_xlfn.TEXTSPLIT(P891,"/", 1)</f>
        <v>music</v>
      </c>
      <c r="R891" t="str">
        <v>electric music</v>
      </c>
      <c r="S891">
        <v>1394600400</v>
      </c>
      <c r="T891">
        <v>1395205200</v>
      </c>
    </row>
    <row r="892" spans="1:20" ht="31.5" x14ac:dyDescent="0.25">
      <c r="A892">
        <v>890</v>
      </c>
      <c r="B892" s="5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8">
        <f t="shared" si="55"/>
        <v>106.01972789115646</v>
      </c>
      <c r="J892" t="s">
        <v>21</v>
      </c>
      <c r="K892" t="s">
        <v>22</v>
      </c>
      <c r="L892" s="10">
        <f t="shared" si="53"/>
        <v>43640.208333333328</v>
      </c>
      <c r="M892" s="10">
        <f t="shared" si="54"/>
        <v>43641.208333333328</v>
      </c>
      <c r="N892" t="b">
        <v>0</v>
      </c>
      <c r="O892" t="b">
        <v>0</v>
      </c>
      <c r="P892" t="s">
        <v>60</v>
      </c>
      <c r="Q892" t="str" cm="1">
        <f t="array" ref="Q892:R892">_xlfn.TEXTSPLIT(P892,"/", 1)</f>
        <v>music</v>
      </c>
      <c r="R892" t="str">
        <v>indie rock</v>
      </c>
      <c r="S892">
        <v>1561352400</v>
      </c>
      <c r="T892">
        <v>1561438800</v>
      </c>
    </row>
    <row r="893" spans="1:20" ht="31.5" x14ac:dyDescent="0.25">
      <c r="A893">
        <v>891</v>
      </c>
      <c r="B893" s="5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8">
        <f t="shared" si="55"/>
        <v>47.018181818181816</v>
      </c>
      <c r="J893" t="s">
        <v>15</v>
      </c>
      <c r="K893" t="s">
        <v>16</v>
      </c>
      <c r="L893" s="10">
        <f t="shared" si="53"/>
        <v>40880.25</v>
      </c>
      <c r="M893" s="10">
        <f t="shared" si="54"/>
        <v>40924.25</v>
      </c>
      <c r="N893" t="b">
        <v>0</v>
      </c>
      <c r="O893" t="b">
        <v>0</v>
      </c>
      <c r="P893" t="s">
        <v>42</v>
      </c>
      <c r="Q893" t="str" cm="1">
        <f t="array" ref="Q893:R893">_xlfn.TEXTSPLIT(P893,"/", 1)</f>
        <v>film &amp; video</v>
      </c>
      <c r="R893" t="str">
        <v>documentary</v>
      </c>
      <c r="S893">
        <v>1322892000</v>
      </c>
      <c r="T893">
        <v>1326693600</v>
      </c>
    </row>
    <row r="894" spans="1:20" ht="31.5" x14ac:dyDescent="0.25">
      <c r="A894">
        <v>892</v>
      </c>
      <c r="B894" s="5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8">
        <f t="shared" si="55"/>
        <v>76.016483516483518</v>
      </c>
      <c r="J894" t="s">
        <v>21</v>
      </c>
      <c r="K894" t="s">
        <v>22</v>
      </c>
      <c r="L894" s="10">
        <f t="shared" si="53"/>
        <v>40319.208333333336</v>
      </c>
      <c r="M894" s="10">
        <f t="shared" si="54"/>
        <v>40360.208333333336</v>
      </c>
      <c r="N894" t="b">
        <v>0</v>
      </c>
      <c r="O894" t="b">
        <v>0</v>
      </c>
      <c r="P894" t="s">
        <v>206</v>
      </c>
      <c r="Q894" t="str" cm="1">
        <f t="array" ref="Q894:R894">_xlfn.TEXTSPLIT(P894,"/", 1)</f>
        <v>publishing</v>
      </c>
      <c r="R894" t="str">
        <v>translations</v>
      </c>
      <c r="S894">
        <v>1274418000</v>
      </c>
      <c r="T894">
        <v>1277960400</v>
      </c>
    </row>
    <row r="895" spans="1:20" ht="31.5" x14ac:dyDescent="0.25">
      <c r="A895">
        <v>893</v>
      </c>
      <c r="B895" s="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8">
        <f t="shared" si="55"/>
        <v>54.120603015075375</v>
      </c>
      <c r="J895" t="s">
        <v>107</v>
      </c>
      <c r="K895" t="s">
        <v>108</v>
      </c>
      <c r="L895" s="10">
        <f t="shared" si="53"/>
        <v>42170.208333333328</v>
      </c>
      <c r="M895" s="10">
        <f t="shared" si="54"/>
        <v>42174.208333333328</v>
      </c>
      <c r="N895" t="b">
        <v>0</v>
      </c>
      <c r="O895" t="b">
        <v>1</v>
      </c>
      <c r="P895" t="s">
        <v>42</v>
      </c>
      <c r="Q895" t="str" cm="1">
        <f t="array" ref="Q895:R895">_xlfn.TEXTSPLIT(P895,"/", 1)</f>
        <v>film &amp; video</v>
      </c>
      <c r="R895" t="str">
        <v>documentary</v>
      </c>
      <c r="S895">
        <v>1434344400</v>
      </c>
      <c r="T895">
        <v>1434690000</v>
      </c>
    </row>
    <row r="896" spans="1:20" ht="31.5" x14ac:dyDescent="0.25">
      <c r="A896">
        <v>894</v>
      </c>
      <c r="B896" s="5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8">
        <f t="shared" si="55"/>
        <v>57.285714285714285</v>
      </c>
      <c r="J896" t="s">
        <v>40</v>
      </c>
      <c r="K896" t="s">
        <v>41</v>
      </c>
      <c r="L896" s="10">
        <f t="shared" si="53"/>
        <v>41466.208333333336</v>
      </c>
      <c r="M896" s="10">
        <f t="shared" si="54"/>
        <v>41496.208333333336</v>
      </c>
      <c r="N896" t="b">
        <v>0</v>
      </c>
      <c r="O896" t="b">
        <v>1</v>
      </c>
      <c r="P896" t="s">
        <v>269</v>
      </c>
      <c r="Q896" t="str" cm="1">
        <f t="array" ref="Q896:R896">_xlfn.TEXTSPLIT(P896,"/", 1)</f>
        <v>film &amp; video</v>
      </c>
      <c r="R896" t="str">
        <v>television</v>
      </c>
      <c r="S896">
        <v>1373518800</v>
      </c>
      <c r="T896">
        <v>1376110800</v>
      </c>
    </row>
    <row r="897" spans="1:20" ht="31.5" x14ac:dyDescent="0.25">
      <c r="A897">
        <v>895</v>
      </c>
      <c r="B897" s="5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8">
        <f t="shared" si="55"/>
        <v>103.81308411214954</v>
      </c>
      <c r="J897" t="s">
        <v>21</v>
      </c>
      <c r="K897" t="s">
        <v>22</v>
      </c>
      <c r="L897" s="10">
        <f t="shared" si="53"/>
        <v>43134.25</v>
      </c>
      <c r="M897" s="10">
        <f t="shared" si="54"/>
        <v>43143.25</v>
      </c>
      <c r="N897" t="b">
        <v>0</v>
      </c>
      <c r="O897" t="b">
        <v>0</v>
      </c>
      <c r="P897" t="s">
        <v>33</v>
      </c>
      <c r="Q897" t="str" cm="1">
        <f t="array" ref="Q897:R897">_xlfn.TEXTSPLIT(P897,"/", 1)</f>
        <v>theater</v>
      </c>
      <c r="R897" t="str">
        <v>plays</v>
      </c>
      <c r="S897">
        <v>1517637600</v>
      </c>
      <c r="T897">
        <v>1518415200</v>
      </c>
    </row>
    <row r="898" spans="1:20" ht="31.5" x14ac:dyDescent="0.25">
      <c r="A898">
        <v>896</v>
      </c>
      <c r="B898" s="5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>
        <v>1460</v>
      </c>
      <c r="I898" s="8">
        <f t="shared" si="55"/>
        <v>105.02602739726028</v>
      </c>
      <c r="J898" t="s">
        <v>26</v>
      </c>
      <c r="K898" t="s">
        <v>27</v>
      </c>
      <c r="L898" s="10">
        <f t="shared" si="53"/>
        <v>40738.208333333336</v>
      </c>
      <c r="M898" s="10">
        <f t="shared" si="54"/>
        <v>40741.208333333336</v>
      </c>
      <c r="N898" t="b">
        <v>0</v>
      </c>
      <c r="O898" t="b">
        <v>1</v>
      </c>
      <c r="P898" t="s">
        <v>17</v>
      </c>
      <c r="Q898" t="str" cm="1">
        <f t="array" ref="Q898:R898">_xlfn.TEXTSPLIT(P898,"/", 1)</f>
        <v>food</v>
      </c>
      <c r="R898" t="str">
        <v>food trucks</v>
      </c>
      <c r="S898">
        <v>1310619600</v>
      </c>
      <c r="T898">
        <v>1310878800</v>
      </c>
    </row>
    <row r="899" spans="1:20" ht="31.5" x14ac:dyDescent="0.25">
      <c r="A899">
        <v>897</v>
      </c>
      <c r="B899" s="5" t="s">
        <v>1826</v>
      </c>
      <c r="C899" s="3" t="s">
        <v>1827</v>
      </c>
      <c r="D899">
        <v>8800</v>
      </c>
      <c r="E899">
        <v>2437</v>
      </c>
      <c r="F899" s="6">
        <f t="shared" ref="F899:F962" si="56">E899/D899*100</f>
        <v>27.693181818181817</v>
      </c>
      <c r="G899" t="s">
        <v>14</v>
      </c>
      <c r="H899">
        <v>27</v>
      </c>
      <c r="I899" s="8">
        <f t="shared" si="55"/>
        <v>90.259259259259252</v>
      </c>
      <c r="J899" t="s">
        <v>21</v>
      </c>
      <c r="K899" t="s">
        <v>22</v>
      </c>
      <c r="L899" s="10">
        <f t="shared" ref="L899:L962" si="57">(((S899/60)/60)/24)+DATE(1970,1,1)</f>
        <v>43583.208333333328</v>
      </c>
      <c r="M899" s="10">
        <f t="shared" ref="M899:M962" si="58">(((T899/60)/60)/24)+DATE(1970,1,1)</f>
        <v>43585.208333333328</v>
      </c>
      <c r="N899" t="b">
        <v>0</v>
      </c>
      <c r="O899" t="b">
        <v>0</v>
      </c>
      <c r="P899" t="s">
        <v>33</v>
      </c>
      <c r="Q899" t="str" cm="1">
        <f t="array" ref="Q899:R899">_xlfn.TEXTSPLIT(P899,"/", 1)</f>
        <v>theater</v>
      </c>
      <c r="R899" t="str">
        <v>plays</v>
      </c>
      <c r="S899">
        <v>1556427600</v>
      </c>
      <c r="T899">
        <v>1556600400</v>
      </c>
    </row>
    <row r="900" spans="1:20" ht="31.5" x14ac:dyDescent="0.25">
      <c r="A900">
        <v>898</v>
      </c>
      <c r="B900" s="5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8">
        <f t="shared" ref="I900:I963" si="59">E900/H900</f>
        <v>76.978705978705975</v>
      </c>
      <c r="J900" t="s">
        <v>21</v>
      </c>
      <c r="K900" t="s">
        <v>22</v>
      </c>
      <c r="L900" s="10">
        <f t="shared" si="57"/>
        <v>43815.25</v>
      </c>
      <c r="M900" s="10">
        <f t="shared" si="58"/>
        <v>43821.25</v>
      </c>
      <c r="N900" t="b">
        <v>0</v>
      </c>
      <c r="O900" t="b">
        <v>0</v>
      </c>
      <c r="P900" t="s">
        <v>42</v>
      </c>
      <c r="Q900" t="str" cm="1">
        <f t="array" ref="Q900:R900">_xlfn.TEXTSPLIT(P900,"/", 1)</f>
        <v>film &amp; video</v>
      </c>
      <c r="R900" t="str">
        <v>documentary</v>
      </c>
      <c r="S900">
        <v>1576476000</v>
      </c>
      <c r="T900">
        <v>1576994400</v>
      </c>
    </row>
    <row r="901" spans="1:20" ht="31.5" x14ac:dyDescent="0.25">
      <c r="A901">
        <v>899</v>
      </c>
      <c r="B901" s="5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8">
        <f t="shared" si="59"/>
        <v>102.60162601626017</v>
      </c>
      <c r="J901" t="s">
        <v>98</v>
      </c>
      <c r="K901" t="s">
        <v>99</v>
      </c>
      <c r="L901" s="10">
        <f t="shared" si="57"/>
        <v>41554.208333333336</v>
      </c>
      <c r="M901" s="10">
        <f t="shared" si="58"/>
        <v>41572.208333333336</v>
      </c>
      <c r="N901" t="b">
        <v>0</v>
      </c>
      <c r="O901" t="b">
        <v>0</v>
      </c>
      <c r="P901" t="s">
        <v>159</v>
      </c>
      <c r="Q901" t="str" cm="1">
        <f t="array" ref="Q901:R901">_xlfn.TEXTSPLIT(P901,"/", 1)</f>
        <v>music</v>
      </c>
      <c r="R901" t="str">
        <v>jazz</v>
      </c>
      <c r="S901">
        <v>1381122000</v>
      </c>
      <c r="T901">
        <v>1382677200</v>
      </c>
    </row>
    <row r="902" spans="1:20" ht="31.5" x14ac:dyDescent="0.25">
      <c r="A902">
        <v>900</v>
      </c>
      <c r="B902" s="5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8">
        <f t="shared" si="59"/>
        <v>2</v>
      </c>
      <c r="J902" t="s">
        <v>21</v>
      </c>
      <c r="K902" t="s">
        <v>22</v>
      </c>
      <c r="L902" s="10">
        <f t="shared" si="57"/>
        <v>41901.208333333336</v>
      </c>
      <c r="M902" s="10">
        <f t="shared" si="58"/>
        <v>41902.208333333336</v>
      </c>
      <c r="N902" t="b">
        <v>0</v>
      </c>
      <c r="O902" t="b">
        <v>1</v>
      </c>
      <c r="P902" t="s">
        <v>28</v>
      </c>
      <c r="Q902" t="str" cm="1">
        <f t="array" ref="Q902:R902">_xlfn.TEXTSPLIT(P902,"/", 1)</f>
        <v>technology</v>
      </c>
      <c r="R902" t="str">
        <v>web</v>
      </c>
      <c r="S902">
        <v>1411102800</v>
      </c>
      <c r="T902">
        <v>1411189200</v>
      </c>
    </row>
    <row r="903" spans="1:20" ht="31.5" x14ac:dyDescent="0.25">
      <c r="A903">
        <v>901</v>
      </c>
      <c r="B903" s="5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8">
        <f t="shared" si="59"/>
        <v>55.0062893081761</v>
      </c>
      <c r="J903" t="s">
        <v>21</v>
      </c>
      <c r="K903" t="s">
        <v>22</v>
      </c>
      <c r="L903" s="10">
        <f t="shared" si="57"/>
        <v>43298.208333333328</v>
      </c>
      <c r="M903" s="10">
        <f t="shared" si="58"/>
        <v>43331.208333333328</v>
      </c>
      <c r="N903" t="b">
        <v>0</v>
      </c>
      <c r="O903" t="b">
        <v>1</v>
      </c>
      <c r="P903" t="s">
        <v>23</v>
      </c>
      <c r="Q903" t="str" cm="1">
        <f t="array" ref="Q903:R903">_xlfn.TEXTSPLIT(P903,"/", 1)</f>
        <v>music</v>
      </c>
      <c r="R903" t="str">
        <v>rock</v>
      </c>
      <c r="S903">
        <v>1531803600</v>
      </c>
      <c r="T903">
        <v>1534654800</v>
      </c>
    </row>
    <row r="904" spans="1:20" ht="31.5" x14ac:dyDescent="0.25">
      <c r="A904">
        <v>902</v>
      </c>
      <c r="B904" s="5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8">
        <f t="shared" si="59"/>
        <v>32.127272727272725</v>
      </c>
      <c r="J904" t="s">
        <v>21</v>
      </c>
      <c r="K904" t="s">
        <v>22</v>
      </c>
      <c r="L904" s="10">
        <f t="shared" si="57"/>
        <v>42399.25</v>
      </c>
      <c r="M904" s="10">
        <f t="shared" si="58"/>
        <v>42441.25</v>
      </c>
      <c r="N904" t="b">
        <v>0</v>
      </c>
      <c r="O904" t="b">
        <v>0</v>
      </c>
      <c r="P904" t="s">
        <v>28</v>
      </c>
      <c r="Q904" t="str" cm="1">
        <f t="array" ref="Q904:R904">_xlfn.TEXTSPLIT(P904,"/", 1)</f>
        <v>technology</v>
      </c>
      <c r="R904" t="str">
        <v>web</v>
      </c>
      <c r="S904">
        <v>1454133600</v>
      </c>
      <c r="T904">
        <v>1457762400</v>
      </c>
    </row>
    <row r="905" spans="1:20" ht="47.25" x14ac:dyDescent="0.25">
      <c r="A905">
        <v>903</v>
      </c>
      <c r="B905" s="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8">
        <f t="shared" si="59"/>
        <v>50.642857142857146</v>
      </c>
      <c r="J905" t="s">
        <v>21</v>
      </c>
      <c r="K905" t="s">
        <v>22</v>
      </c>
      <c r="L905" s="10">
        <f t="shared" si="57"/>
        <v>41034.208333333336</v>
      </c>
      <c r="M905" s="10">
        <f t="shared" si="58"/>
        <v>41049.208333333336</v>
      </c>
      <c r="N905" t="b">
        <v>0</v>
      </c>
      <c r="O905" t="b">
        <v>1</v>
      </c>
      <c r="P905" t="s">
        <v>68</v>
      </c>
      <c r="Q905" t="str" cm="1">
        <f t="array" ref="Q905:R905">_xlfn.TEXTSPLIT(P905,"/", 1)</f>
        <v>publishing</v>
      </c>
      <c r="R905" t="str">
        <v>nonfiction</v>
      </c>
      <c r="S905">
        <v>1336194000</v>
      </c>
      <c r="T905">
        <v>1337490000</v>
      </c>
    </row>
    <row r="906" spans="1:20" ht="31.5" x14ac:dyDescent="0.25">
      <c r="A906">
        <v>904</v>
      </c>
      <c r="B906" s="5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8">
        <f t="shared" si="59"/>
        <v>49.6875</v>
      </c>
      <c r="J906" t="s">
        <v>21</v>
      </c>
      <c r="K906" t="s">
        <v>22</v>
      </c>
      <c r="L906" s="10">
        <f t="shared" si="57"/>
        <v>41186.208333333336</v>
      </c>
      <c r="M906" s="10">
        <f t="shared" si="58"/>
        <v>41190.208333333336</v>
      </c>
      <c r="N906" t="b">
        <v>0</v>
      </c>
      <c r="O906" t="b">
        <v>0</v>
      </c>
      <c r="P906" t="s">
        <v>133</v>
      </c>
      <c r="Q906" t="str" cm="1">
        <f t="array" ref="Q906:R906">_xlfn.TEXTSPLIT(P906,"/", 1)</f>
        <v>publishing</v>
      </c>
      <c r="R906" t="str">
        <v>radio &amp; podcasts</v>
      </c>
      <c r="S906">
        <v>1349326800</v>
      </c>
      <c r="T906">
        <v>1349672400</v>
      </c>
    </row>
    <row r="907" spans="1:20" ht="31.5" x14ac:dyDescent="0.25">
      <c r="A907">
        <v>905</v>
      </c>
      <c r="B907" s="5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8">
        <f t="shared" si="59"/>
        <v>54.894067796610166</v>
      </c>
      <c r="J907" t="s">
        <v>21</v>
      </c>
      <c r="K907" t="s">
        <v>22</v>
      </c>
      <c r="L907" s="10">
        <f t="shared" si="57"/>
        <v>41536.208333333336</v>
      </c>
      <c r="M907" s="10">
        <f t="shared" si="58"/>
        <v>41539.208333333336</v>
      </c>
      <c r="N907" t="b">
        <v>0</v>
      </c>
      <c r="O907" t="b">
        <v>0</v>
      </c>
      <c r="P907" t="s">
        <v>33</v>
      </c>
      <c r="Q907" t="str" cm="1">
        <f t="array" ref="Q907:R907">_xlfn.TEXTSPLIT(P907,"/", 1)</f>
        <v>theater</v>
      </c>
      <c r="R907" t="str">
        <v>plays</v>
      </c>
      <c r="S907">
        <v>1379566800</v>
      </c>
      <c r="T907">
        <v>1379826000</v>
      </c>
    </row>
    <row r="908" spans="1:20" ht="31.5" x14ac:dyDescent="0.25">
      <c r="A908">
        <v>906</v>
      </c>
      <c r="B908" s="5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8">
        <f t="shared" si="59"/>
        <v>46.931937172774866</v>
      </c>
      <c r="J908" t="s">
        <v>21</v>
      </c>
      <c r="K908" t="s">
        <v>22</v>
      </c>
      <c r="L908" s="10">
        <f t="shared" si="57"/>
        <v>42868.208333333328</v>
      </c>
      <c r="M908" s="10">
        <f t="shared" si="58"/>
        <v>42904.208333333328</v>
      </c>
      <c r="N908" t="b">
        <v>1</v>
      </c>
      <c r="O908" t="b">
        <v>1</v>
      </c>
      <c r="P908" t="s">
        <v>42</v>
      </c>
      <c r="Q908" t="str" cm="1">
        <f t="array" ref="Q908:R908">_xlfn.TEXTSPLIT(P908,"/", 1)</f>
        <v>film &amp; video</v>
      </c>
      <c r="R908" t="str">
        <v>documentary</v>
      </c>
      <c r="S908">
        <v>1494651600</v>
      </c>
      <c r="T908">
        <v>1497762000</v>
      </c>
    </row>
    <row r="909" spans="1:20" ht="31.5" x14ac:dyDescent="0.25">
      <c r="A909">
        <v>907</v>
      </c>
      <c r="B909" s="5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8">
        <f t="shared" si="59"/>
        <v>44.951219512195124</v>
      </c>
      <c r="J909" t="s">
        <v>21</v>
      </c>
      <c r="K909" t="s">
        <v>22</v>
      </c>
      <c r="L909" s="10">
        <f t="shared" si="57"/>
        <v>40660.208333333336</v>
      </c>
      <c r="M909" s="10">
        <f t="shared" si="58"/>
        <v>40667.208333333336</v>
      </c>
      <c r="N909" t="b">
        <v>0</v>
      </c>
      <c r="O909" t="b">
        <v>0</v>
      </c>
      <c r="P909" t="s">
        <v>33</v>
      </c>
      <c r="Q909" t="str" cm="1">
        <f t="array" ref="Q909:R909">_xlfn.TEXTSPLIT(P909,"/", 1)</f>
        <v>theater</v>
      </c>
      <c r="R909" t="str">
        <v>plays</v>
      </c>
      <c r="S909">
        <v>1303880400</v>
      </c>
      <c r="T909">
        <v>1304485200</v>
      </c>
    </row>
    <row r="910" spans="1:20" ht="31.5" x14ac:dyDescent="0.25">
      <c r="A910">
        <v>908</v>
      </c>
      <c r="B910" s="5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8">
        <f t="shared" si="59"/>
        <v>30.99898322318251</v>
      </c>
      <c r="J910" t="s">
        <v>21</v>
      </c>
      <c r="K910" t="s">
        <v>22</v>
      </c>
      <c r="L910" s="10">
        <f t="shared" si="57"/>
        <v>41031.208333333336</v>
      </c>
      <c r="M910" s="10">
        <f t="shared" si="58"/>
        <v>41042.208333333336</v>
      </c>
      <c r="N910" t="b">
        <v>0</v>
      </c>
      <c r="O910" t="b">
        <v>0</v>
      </c>
      <c r="P910" t="s">
        <v>89</v>
      </c>
      <c r="Q910" t="str" cm="1">
        <f t="array" ref="Q910:R910">_xlfn.TEXTSPLIT(P910,"/", 1)</f>
        <v>games</v>
      </c>
      <c r="R910" t="str">
        <v>video games</v>
      </c>
      <c r="S910">
        <v>1335934800</v>
      </c>
      <c r="T910">
        <v>1336885200</v>
      </c>
    </row>
    <row r="911" spans="1:20" ht="31.5" x14ac:dyDescent="0.25">
      <c r="A911">
        <v>909</v>
      </c>
      <c r="B911" s="5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8">
        <f t="shared" si="59"/>
        <v>107.7625</v>
      </c>
      <c r="J911" t="s">
        <v>15</v>
      </c>
      <c r="K911" t="s">
        <v>16</v>
      </c>
      <c r="L911" s="10">
        <f t="shared" si="57"/>
        <v>43255.208333333328</v>
      </c>
      <c r="M911" s="10">
        <f t="shared" si="58"/>
        <v>43282.208333333328</v>
      </c>
      <c r="N911" t="b">
        <v>0</v>
      </c>
      <c r="O911" t="b">
        <v>1</v>
      </c>
      <c r="P911" t="s">
        <v>33</v>
      </c>
      <c r="Q911" t="str" cm="1">
        <f t="array" ref="Q911:R911">_xlfn.TEXTSPLIT(P911,"/", 1)</f>
        <v>theater</v>
      </c>
      <c r="R911" t="str">
        <v>plays</v>
      </c>
      <c r="S911">
        <v>1528088400</v>
      </c>
      <c r="T911">
        <v>1530421200</v>
      </c>
    </row>
    <row r="912" spans="1:20" ht="31.5" x14ac:dyDescent="0.25">
      <c r="A912">
        <v>910</v>
      </c>
      <c r="B912" s="5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8">
        <f t="shared" si="59"/>
        <v>102.07770270270271</v>
      </c>
      <c r="J912" t="s">
        <v>21</v>
      </c>
      <c r="K912" t="s">
        <v>22</v>
      </c>
      <c r="L912" s="10">
        <f t="shared" si="57"/>
        <v>42026.25</v>
      </c>
      <c r="M912" s="10">
        <f t="shared" si="58"/>
        <v>42027.25</v>
      </c>
      <c r="N912" t="b">
        <v>0</v>
      </c>
      <c r="O912" t="b">
        <v>0</v>
      </c>
      <c r="P912" t="s">
        <v>33</v>
      </c>
      <c r="Q912" t="str" cm="1">
        <f t="array" ref="Q912:R912">_xlfn.TEXTSPLIT(P912,"/", 1)</f>
        <v>theater</v>
      </c>
      <c r="R912" t="str">
        <v>plays</v>
      </c>
      <c r="S912">
        <v>1421906400</v>
      </c>
      <c r="T912">
        <v>1421992800</v>
      </c>
    </row>
    <row r="913" spans="1:20" ht="31.5" x14ac:dyDescent="0.25">
      <c r="A913">
        <v>911</v>
      </c>
      <c r="B913" s="5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8">
        <f t="shared" si="59"/>
        <v>24.976190476190474</v>
      </c>
      <c r="J913" t="s">
        <v>21</v>
      </c>
      <c r="K913" t="s">
        <v>22</v>
      </c>
      <c r="L913" s="10">
        <f t="shared" si="57"/>
        <v>43717.208333333328</v>
      </c>
      <c r="M913" s="10">
        <f t="shared" si="58"/>
        <v>43719.208333333328</v>
      </c>
      <c r="N913" t="b">
        <v>1</v>
      </c>
      <c r="O913" t="b">
        <v>0</v>
      </c>
      <c r="P913" t="s">
        <v>28</v>
      </c>
      <c r="Q913" t="str" cm="1">
        <f t="array" ref="Q913:R913">_xlfn.TEXTSPLIT(P913,"/", 1)</f>
        <v>technology</v>
      </c>
      <c r="R913" t="str">
        <v>web</v>
      </c>
      <c r="S913">
        <v>1568005200</v>
      </c>
      <c r="T913">
        <v>1568178000</v>
      </c>
    </row>
    <row r="914" spans="1:20" ht="31.5" x14ac:dyDescent="0.25">
      <c r="A914">
        <v>912</v>
      </c>
      <c r="B914" s="5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8">
        <f t="shared" si="59"/>
        <v>79.944134078212286</v>
      </c>
      <c r="J914" t="s">
        <v>21</v>
      </c>
      <c r="K914" t="s">
        <v>22</v>
      </c>
      <c r="L914" s="10">
        <f t="shared" si="57"/>
        <v>41157.208333333336</v>
      </c>
      <c r="M914" s="10">
        <f t="shared" si="58"/>
        <v>41170.208333333336</v>
      </c>
      <c r="N914" t="b">
        <v>1</v>
      </c>
      <c r="O914" t="b">
        <v>0</v>
      </c>
      <c r="P914" t="s">
        <v>53</v>
      </c>
      <c r="Q914" t="str" cm="1">
        <f t="array" ref="Q914:R914">_xlfn.TEXTSPLIT(P914,"/", 1)</f>
        <v>film &amp; video</v>
      </c>
      <c r="R914" t="str">
        <v>drama</v>
      </c>
      <c r="S914">
        <v>1346821200</v>
      </c>
      <c r="T914">
        <v>1347944400</v>
      </c>
    </row>
    <row r="915" spans="1:20" ht="31.5" x14ac:dyDescent="0.25">
      <c r="A915">
        <v>913</v>
      </c>
      <c r="B915" s="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8">
        <f t="shared" si="59"/>
        <v>67.946462715105156</v>
      </c>
      <c r="J915" t="s">
        <v>26</v>
      </c>
      <c r="K915" t="s">
        <v>27</v>
      </c>
      <c r="L915" s="10">
        <f t="shared" si="57"/>
        <v>43597.208333333328</v>
      </c>
      <c r="M915" s="10">
        <f t="shared" si="58"/>
        <v>43610.208333333328</v>
      </c>
      <c r="N915" t="b">
        <v>0</v>
      </c>
      <c r="O915" t="b">
        <v>0</v>
      </c>
      <c r="P915" t="s">
        <v>53</v>
      </c>
      <c r="Q915" t="str" cm="1">
        <f t="array" ref="Q915:R915">_xlfn.TEXTSPLIT(P915,"/", 1)</f>
        <v>film &amp; video</v>
      </c>
      <c r="R915" t="str">
        <v>drama</v>
      </c>
      <c r="S915">
        <v>1557637200</v>
      </c>
      <c r="T915">
        <v>1558760400</v>
      </c>
    </row>
    <row r="916" spans="1:20" ht="31.5" x14ac:dyDescent="0.25">
      <c r="A916">
        <v>914</v>
      </c>
      <c r="B916" s="5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8">
        <f t="shared" si="59"/>
        <v>26.070921985815602</v>
      </c>
      <c r="J916" t="s">
        <v>40</v>
      </c>
      <c r="K916" t="s">
        <v>41</v>
      </c>
      <c r="L916" s="10">
        <f t="shared" si="57"/>
        <v>41490.208333333336</v>
      </c>
      <c r="M916" s="10">
        <f t="shared" si="58"/>
        <v>41502.208333333336</v>
      </c>
      <c r="N916" t="b">
        <v>0</v>
      </c>
      <c r="O916" t="b">
        <v>0</v>
      </c>
      <c r="P916" t="s">
        <v>33</v>
      </c>
      <c r="Q916" t="str" cm="1">
        <f t="array" ref="Q916:R916">_xlfn.TEXTSPLIT(P916,"/", 1)</f>
        <v>theater</v>
      </c>
      <c r="R916" t="str">
        <v>plays</v>
      </c>
      <c r="S916">
        <v>1375592400</v>
      </c>
      <c r="T916">
        <v>1376629200</v>
      </c>
    </row>
    <row r="917" spans="1:20" ht="31.5" x14ac:dyDescent="0.25">
      <c r="A917">
        <v>915</v>
      </c>
      <c r="B917" s="5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8">
        <f t="shared" si="59"/>
        <v>105.0032154340836</v>
      </c>
      <c r="J917" t="s">
        <v>40</v>
      </c>
      <c r="K917" t="s">
        <v>41</v>
      </c>
      <c r="L917" s="10">
        <f t="shared" si="57"/>
        <v>42976.208333333328</v>
      </c>
      <c r="M917" s="10">
        <f t="shared" si="58"/>
        <v>42985.208333333328</v>
      </c>
      <c r="N917" t="b">
        <v>0</v>
      </c>
      <c r="O917" t="b">
        <v>0</v>
      </c>
      <c r="P917" t="s">
        <v>269</v>
      </c>
      <c r="Q917" t="str" cm="1">
        <f t="array" ref="Q917:R917">_xlfn.TEXTSPLIT(P917,"/", 1)</f>
        <v>film &amp; video</v>
      </c>
      <c r="R917" t="str">
        <v>television</v>
      </c>
      <c r="S917">
        <v>1503982800</v>
      </c>
      <c r="T917">
        <v>1504760400</v>
      </c>
    </row>
    <row r="918" spans="1:20" ht="31.5" x14ac:dyDescent="0.25">
      <c r="A918">
        <v>916</v>
      </c>
      <c r="B918" s="5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8">
        <f t="shared" si="59"/>
        <v>25.826923076923077</v>
      </c>
      <c r="J918" t="s">
        <v>21</v>
      </c>
      <c r="K918" t="s">
        <v>22</v>
      </c>
      <c r="L918" s="10">
        <f t="shared" si="57"/>
        <v>41991.25</v>
      </c>
      <c r="M918" s="10">
        <f t="shared" si="58"/>
        <v>42000.25</v>
      </c>
      <c r="N918" t="b">
        <v>0</v>
      </c>
      <c r="O918" t="b">
        <v>0</v>
      </c>
      <c r="P918" t="s">
        <v>122</v>
      </c>
      <c r="Q918" t="str" cm="1">
        <f t="array" ref="Q918:R918">_xlfn.TEXTSPLIT(P918,"/", 1)</f>
        <v>photography</v>
      </c>
      <c r="R918" t="str">
        <v>photography books</v>
      </c>
      <c r="S918">
        <v>1418882400</v>
      </c>
      <c r="T918">
        <v>1419660000</v>
      </c>
    </row>
    <row r="919" spans="1:20" ht="31.5" x14ac:dyDescent="0.25">
      <c r="A919">
        <v>917</v>
      </c>
      <c r="B919" s="5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8">
        <f t="shared" si="59"/>
        <v>77.666666666666671</v>
      </c>
      <c r="J919" t="s">
        <v>40</v>
      </c>
      <c r="K919" t="s">
        <v>41</v>
      </c>
      <c r="L919" s="10">
        <f t="shared" si="57"/>
        <v>40722.208333333336</v>
      </c>
      <c r="M919" s="10">
        <f t="shared" si="58"/>
        <v>40746.208333333336</v>
      </c>
      <c r="N919" t="b">
        <v>0</v>
      </c>
      <c r="O919" t="b">
        <v>1</v>
      </c>
      <c r="P919" t="s">
        <v>100</v>
      </c>
      <c r="Q919" t="str" cm="1">
        <f t="array" ref="Q919:R919">_xlfn.TEXTSPLIT(P919,"/", 1)</f>
        <v>film &amp; video</v>
      </c>
      <c r="R919" t="str">
        <v>shorts</v>
      </c>
      <c r="S919">
        <v>1309237200</v>
      </c>
      <c r="T919">
        <v>1311310800</v>
      </c>
    </row>
    <row r="920" spans="1:20" ht="31.5" x14ac:dyDescent="0.25">
      <c r="A920">
        <v>918</v>
      </c>
      <c r="B920" s="5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8">
        <f t="shared" si="59"/>
        <v>57.82692307692308</v>
      </c>
      <c r="J920" t="s">
        <v>98</v>
      </c>
      <c r="K920" t="s">
        <v>99</v>
      </c>
      <c r="L920" s="10">
        <f t="shared" si="57"/>
        <v>41117.208333333336</v>
      </c>
      <c r="M920" s="10">
        <f t="shared" si="58"/>
        <v>41128.208333333336</v>
      </c>
      <c r="N920" t="b">
        <v>0</v>
      </c>
      <c r="O920" t="b">
        <v>0</v>
      </c>
      <c r="P920" t="s">
        <v>133</v>
      </c>
      <c r="Q920" t="str" cm="1">
        <f t="array" ref="Q920:R920">_xlfn.TEXTSPLIT(P920,"/", 1)</f>
        <v>publishing</v>
      </c>
      <c r="R920" t="str">
        <v>radio &amp; podcasts</v>
      </c>
      <c r="S920">
        <v>1343365200</v>
      </c>
      <c r="T920">
        <v>1344315600</v>
      </c>
    </row>
    <row r="921" spans="1:20" ht="31.5" x14ac:dyDescent="0.25">
      <c r="A921">
        <v>919</v>
      </c>
      <c r="B921" s="5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8">
        <f t="shared" si="59"/>
        <v>92.955555555555549</v>
      </c>
      <c r="J921" t="s">
        <v>26</v>
      </c>
      <c r="K921" t="s">
        <v>27</v>
      </c>
      <c r="L921" s="10">
        <f t="shared" si="57"/>
        <v>43022.208333333328</v>
      </c>
      <c r="M921" s="10">
        <f t="shared" si="58"/>
        <v>43054.25</v>
      </c>
      <c r="N921" t="b">
        <v>0</v>
      </c>
      <c r="O921" t="b">
        <v>1</v>
      </c>
      <c r="P921" t="s">
        <v>33</v>
      </c>
      <c r="Q921" t="str" cm="1">
        <f t="array" ref="Q921:R921">_xlfn.TEXTSPLIT(P921,"/", 1)</f>
        <v>theater</v>
      </c>
      <c r="R921" t="str">
        <v>plays</v>
      </c>
      <c r="S921">
        <v>1507957200</v>
      </c>
      <c r="T921">
        <v>1510725600</v>
      </c>
    </row>
    <row r="922" spans="1:20" ht="31.5" x14ac:dyDescent="0.25">
      <c r="A922">
        <v>920</v>
      </c>
      <c r="B922" s="5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8">
        <f t="shared" si="59"/>
        <v>37.945098039215686</v>
      </c>
      <c r="J922" t="s">
        <v>21</v>
      </c>
      <c r="K922" t="s">
        <v>22</v>
      </c>
      <c r="L922" s="10">
        <f t="shared" si="57"/>
        <v>43503.25</v>
      </c>
      <c r="M922" s="10">
        <f t="shared" si="58"/>
        <v>43523.25</v>
      </c>
      <c r="N922" t="b">
        <v>1</v>
      </c>
      <c r="O922" t="b">
        <v>0</v>
      </c>
      <c r="P922" t="s">
        <v>71</v>
      </c>
      <c r="Q922" t="str" cm="1">
        <f t="array" ref="Q922:R922">_xlfn.TEXTSPLIT(P922,"/", 1)</f>
        <v>film &amp; video</v>
      </c>
      <c r="R922" t="str">
        <v>animation</v>
      </c>
      <c r="S922">
        <v>1549519200</v>
      </c>
      <c r="T922">
        <v>1551247200</v>
      </c>
    </row>
    <row r="923" spans="1:20" ht="31.5" x14ac:dyDescent="0.25">
      <c r="A923">
        <v>921</v>
      </c>
      <c r="B923" s="5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8">
        <f t="shared" si="59"/>
        <v>31.842105263157894</v>
      </c>
      <c r="J923" t="s">
        <v>21</v>
      </c>
      <c r="K923" t="s">
        <v>22</v>
      </c>
      <c r="L923" s="10">
        <f t="shared" si="57"/>
        <v>40951.25</v>
      </c>
      <c r="M923" s="10">
        <f t="shared" si="58"/>
        <v>40965.25</v>
      </c>
      <c r="N923" t="b">
        <v>0</v>
      </c>
      <c r="O923" t="b">
        <v>0</v>
      </c>
      <c r="P923" t="s">
        <v>28</v>
      </c>
      <c r="Q923" t="str" cm="1">
        <f t="array" ref="Q923:R923">_xlfn.TEXTSPLIT(P923,"/", 1)</f>
        <v>technology</v>
      </c>
      <c r="R923" t="str">
        <v>web</v>
      </c>
      <c r="S923">
        <v>1329026400</v>
      </c>
      <c r="T923">
        <v>1330236000</v>
      </c>
    </row>
    <row r="924" spans="1:20" ht="31.5" x14ac:dyDescent="0.25">
      <c r="A924">
        <v>922</v>
      </c>
      <c r="B924" s="5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8">
        <f t="shared" si="59"/>
        <v>40</v>
      </c>
      <c r="J924" t="s">
        <v>21</v>
      </c>
      <c r="K924" t="s">
        <v>22</v>
      </c>
      <c r="L924" s="10">
        <f t="shared" si="57"/>
        <v>43443.25</v>
      </c>
      <c r="M924" s="10">
        <f t="shared" si="58"/>
        <v>43452.25</v>
      </c>
      <c r="N924" t="b">
        <v>0</v>
      </c>
      <c r="O924" t="b">
        <v>1</v>
      </c>
      <c r="P924" t="s">
        <v>319</v>
      </c>
      <c r="Q924" t="str" cm="1">
        <f t="array" ref="Q924:R924">_xlfn.TEXTSPLIT(P924,"/", 1)</f>
        <v>music</v>
      </c>
      <c r="R924" t="str">
        <v>world music</v>
      </c>
      <c r="S924">
        <v>1544335200</v>
      </c>
      <c r="T924">
        <v>1545112800</v>
      </c>
    </row>
    <row r="925" spans="1:20" ht="31.5" x14ac:dyDescent="0.25">
      <c r="A925">
        <v>923</v>
      </c>
      <c r="B925" s="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8">
        <f t="shared" si="59"/>
        <v>101.1</v>
      </c>
      <c r="J925" t="s">
        <v>21</v>
      </c>
      <c r="K925" t="s">
        <v>22</v>
      </c>
      <c r="L925" s="10">
        <f t="shared" si="57"/>
        <v>40373.208333333336</v>
      </c>
      <c r="M925" s="10">
        <f t="shared" si="58"/>
        <v>40374.208333333336</v>
      </c>
      <c r="N925" t="b">
        <v>0</v>
      </c>
      <c r="O925" t="b">
        <v>0</v>
      </c>
      <c r="P925" t="s">
        <v>33</v>
      </c>
      <c r="Q925" t="str" cm="1">
        <f t="array" ref="Q925:R925">_xlfn.TEXTSPLIT(P925,"/", 1)</f>
        <v>theater</v>
      </c>
      <c r="R925" t="str">
        <v>plays</v>
      </c>
      <c r="S925">
        <v>1279083600</v>
      </c>
      <c r="T925">
        <v>1279170000</v>
      </c>
    </row>
    <row r="926" spans="1:20" ht="31.5" x14ac:dyDescent="0.25">
      <c r="A926">
        <v>924</v>
      </c>
      <c r="B926" s="5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8">
        <f t="shared" si="59"/>
        <v>84.006989951944078</v>
      </c>
      <c r="J926" t="s">
        <v>107</v>
      </c>
      <c r="K926" t="s">
        <v>108</v>
      </c>
      <c r="L926" s="10">
        <f t="shared" si="57"/>
        <v>43769.208333333328</v>
      </c>
      <c r="M926" s="10">
        <f t="shared" si="58"/>
        <v>43780.25</v>
      </c>
      <c r="N926" t="b">
        <v>0</v>
      </c>
      <c r="O926" t="b">
        <v>0</v>
      </c>
      <c r="P926" t="s">
        <v>33</v>
      </c>
      <c r="Q926" t="str" cm="1">
        <f t="array" ref="Q926:R926">_xlfn.TEXTSPLIT(P926,"/", 1)</f>
        <v>theater</v>
      </c>
      <c r="R926" t="str">
        <v>plays</v>
      </c>
      <c r="S926">
        <v>1572498000</v>
      </c>
      <c r="T926">
        <v>1573452000</v>
      </c>
    </row>
    <row r="927" spans="1:20" ht="47.25" x14ac:dyDescent="0.25">
      <c r="A927">
        <v>925</v>
      </c>
      <c r="B927" s="5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8">
        <f t="shared" si="59"/>
        <v>103.41538461538461</v>
      </c>
      <c r="J927" t="s">
        <v>21</v>
      </c>
      <c r="K927" t="s">
        <v>22</v>
      </c>
      <c r="L927" s="10">
        <f t="shared" si="57"/>
        <v>43000.208333333328</v>
      </c>
      <c r="M927" s="10">
        <f t="shared" si="58"/>
        <v>43012.208333333328</v>
      </c>
      <c r="N927" t="b">
        <v>0</v>
      </c>
      <c r="O927" t="b">
        <v>0</v>
      </c>
      <c r="P927" t="s">
        <v>33</v>
      </c>
      <c r="Q927" t="str" cm="1">
        <f t="array" ref="Q927:R927">_xlfn.TEXTSPLIT(P927,"/", 1)</f>
        <v>theater</v>
      </c>
      <c r="R927" t="str">
        <v>plays</v>
      </c>
      <c r="S927">
        <v>1506056400</v>
      </c>
      <c r="T927">
        <v>1507093200</v>
      </c>
    </row>
    <row r="928" spans="1:20" ht="31.5" x14ac:dyDescent="0.25">
      <c r="A928">
        <v>926</v>
      </c>
      <c r="B928" s="5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8">
        <f t="shared" si="59"/>
        <v>105.13333333333334</v>
      </c>
      <c r="J928" t="s">
        <v>21</v>
      </c>
      <c r="K928" t="s">
        <v>22</v>
      </c>
      <c r="L928" s="10">
        <f t="shared" si="57"/>
        <v>42502.208333333328</v>
      </c>
      <c r="M928" s="10">
        <f t="shared" si="58"/>
        <v>42506.208333333328</v>
      </c>
      <c r="N928" t="b">
        <v>0</v>
      </c>
      <c r="O928" t="b">
        <v>0</v>
      </c>
      <c r="P928" t="s">
        <v>17</v>
      </c>
      <c r="Q928" t="str" cm="1">
        <f t="array" ref="Q928:R928">_xlfn.TEXTSPLIT(P928,"/", 1)</f>
        <v>food</v>
      </c>
      <c r="R928" t="str">
        <v>food trucks</v>
      </c>
      <c r="S928">
        <v>1463029200</v>
      </c>
      <c r="T928">
        <v>1463374800</v>
      </c>
    </row>
    <row r="929" spans="1:20" ht="31.5" x14ac:dyDescent="0.25">
      <c r="A929">
        <v>927</v>
      </c>
      <c r="B929" s="5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8">
        <f t="shared" si="59"/>
        <v>89.21621621621621</v>
      </c>
      <c r="J929" t="s">
        <v>21</v>
      </c>
      <c r="K929" t="s">
        <v>22</v>
      </c>
      <c r="L929" s="10">
        <f t="shared" si="57"/>
        <v>41102.208333333336</v>
      </c>
      <c r="M929" s="10">
        <f t="shared" si="58"/>
        <v>41131.208333333336</v>
      </c>
      <c r="N929" t="b">
        <v>0</v>
      </c>
      <c r="O929" t="b">
        <v>0</v>
      </c>
      <c r="P929" t="s">
        <v>33</v>
      </c>
      <c r="Q929" t="str" cm="1">
        <f t="array" ref="Q929:R929">_xlfn.TEXTSPLIT(P929,"/", 1)</f>
        <v>theater</v>
      </c>
      <c r="R929" t="str">
        <v>plays</v>
      </c>
      <c r="S929">
        <v>1342069200</v>
      </c>
      <c r="T929">
        <v>1344574800</v>
      </c>
    </row>
    <row r="930" spans="1:20" ht="31.5" x14ac:dyDescent="0.25">
      <c r="A930">
        <v>928</v>
      </c>
      <c r="B930" s="5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8">
        <f t="shared" si="59"/>
        <v>51.995234312946785</v>
      </c>
      <c r="J930" t="s">
        <v>107</v>
      </c>
      <c r="K930" t="s">
        <v>108</v>
      </c>
      <c r="L930" s="10">
        <f t="shared" si="57"/>
        <v>41637.25</v>
      </c>
      <c r="M930" s="10">
        <f t="shared" si="58"/>
        <v>41646.25</v>
      </c>
      <c r="N930" t="b">
        <v>0</v>
      </c>
      <c r="O930" t="b">
        <v>0</v>
      </c>
      <c r="P930" t="s">
        <v>28</v>
      </c>
      <c r="Q930" t="str" cm="1">
        <f t="array" ref="Q930:R930">_xlfn.TEXTSPLIT(P930,"/", 1)</f>
        <v>technology</v>
      </c>
      <c r="R930" t="str">
        <v>web</v>
      </c>
      <c r="S930">
        <v>1388296800</v>
      </c>
      <c r="T930">
        <v>1389074400</v>
      </c>
    </row>
    <row r="931" spans="1:20" ht="31.5" x14ac:dyDescent="0.25">
      <c r="A931">
        <v>929</v>
      </c>
      <c r="B931" s="5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8">
        <f t="shared" si="59"/>
        <v>64.956521739130437</v>
      </c>
      <c r="J931" t="s">
        <v>40</v>
      </c>
      <c r="K931" t="s">
        <v>41</v>
      </c>
      <c r="L931" s="10">
        <f t="shared" si="57"/>
        <v>42858.208333333328</v>
      </c>
      <c r="M931" s="10">
        <f t="shared" si="58"/>
        <v>42872.208333333328</v>
      </c>
      <c r="N931" t="b">
        <v>0</v>
      </c>
      <c r="O931" t="b">
        <v>0</v>
      </c>
      <c r="P931" t="s">
        <v>33</v>
      </c>
      <c r="Q931" t="str" cm="1">
        <f t="array" ref="Q931:R931">_xlfn.TEXTSPLIT(P931,"/", 1)</f>
        <v>theater</v>
      </c>
      <c r="R931" t="str">
        <v>plays</v>
      </c>
      <c r="S931">
        <v>1493787600</v>
      </c>
      <c r="T931">
        <v>1494997200</v>
      </c>
    </row>
    <row r="932" spans="1:20" ht="31.5" x14ac:dyDescent="0.25">
      <c r="A932">
        <v>930</v>
      </c>
      <c r="B932" s="5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8">
        <f t="shared" si="59"/>
        <v>46.235294117647058</v>
      </c>
      <c r="J932" t="s">
        <v>21</v>
      </c>
      <c r="K932" t="s">
        <v>22</v>
      </c>
      <c r="L932" s="10">
        <f t="shared" si="57"/>
        <v>42060.25</v>
      </c>
      <c r="M932" s="10">
        <f t="shared" si="58"/>
        <v>42067.25</v>
      </c>
      <c r="N932" t="b">
        <v>0</v>
      </c>
      <c r="O932" t="b">
        <v>1</v>
      </c>
      <c r="P932" t="s">
        <v>33</v>
      </c>
      <c r="Q932" t="str" cm="1">
        <f t="array" ref="Q932:R932">_xlfn.TEXTSPLIT(P932,"/", 1)</f>
        <v>theater</v>
      </c>
      <c r="R932" t="str">
        <v>plays</v>
      </c>
      <c r="S932">
        <v>1424844000</v>
      </c>
      <c r="T932">
        <v>1425448800</v>
      </c>
    </row>
    <row r="933" spans="1:20" ht="31.5" x14ac:dyDescent="0.25">
      <c r="A933">
        <v>931</v>
      </c>
      <c r="B933" s="5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8">
        <f t="shared" si="59"/>
        <v>51.151785714285715</v>
      </c>
      <c r="J933" t="s">
        <v>21</v>
      </c>
      <c r="K933" t="s">
        <v>22</v>
      </c>
      <c r="L933" s="10">
        <f t="shared" si="57"/>
        <v>41818.208333333336</v>
      </c>
      <c r="M933" s="10">
        <f t="shared" si="58"/>
        <v>41820.208333333336</v>
      </c>
      <c r="N933" t="b">
        <v>0</v>
      </c>
      <c r="O933" t="b">
        <v>1</v>
      </c>
      <c r="P933" t="s">
        <v>33</v>
      </c>
      <c r="Q933" t="str" cm="1">
        <f t="array" ref="Q933:R933">_xlfn.TEXTSPLIT(P933,"/", 1)</f>
        <v>theater</v>
      </c>
      <c r="R933" t="str">
        <v>plays</v>
      </c>
      <c r="S933">
        <v>1403931600</v>
      </c>
      <c r="T933">
        <v>1404104400</v>
      </c>
    </row>
    <row r="934" spans="1:20" ht="31.5" x14ac:dyDescent="0.25">
      <c r="A934">
        <v>932</v>
      </c>
      <c r="B934" s="5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8">
        <f t="shared" si="59"/>
        <v>33.909722222222221</v>
      </c>
      <c r="J934" t="s">
        <v>21</v>
      </c>
      <c r="K934" t="s">
        <v>22</v>
      </c>
      <c r="L934" s="10">
        <f t="shared" si="57"/>
        <v>41709.208333333336</v>
      </c>
      <c r="M934" s="10">
        <f t="shared" si="58"/>
        <v>41712.208333333336</v>
      </c>
      <c r="N934" t="b">
        <v>0</v>
      </c>
      <c r="O934" t="b">
        <v>0</v>
      </c>
      <c r="P934" t="s">
        <v>23</v>
      </c>
      <c r="Q934" t="str" cm="1">
        <f t="array" ref="Q934:R934">_xlfn.TEXTSPLIT(P934,"/", 1)</f>
        <v>music</v>
      </c>
      <c r="R934" t="str">
        <v>rock</v>
      </c>
      <c r="S934">
        <v>1394514000</v>
      </c>
      <c r="T934">
        <v>1394773200</v>
      </c>
    </row>
    <row r="935" spans="1:20" ht="31.5" x14ac:dyDescent="0.25">
      <c r="A935">
        <v>933</v>
      </c>
      <c r="B935" s="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8">
        <f t="shared" si="59"/>
        <v>92.016298633017882</v>
      </c>
      <c r="J935" t="s">
        <v>21</v>
      </c>
      <c r="K935" t="s">
        <v>22</v>
      </c>
      <c r="L935" s="10">
        <f t="shared" si="57"/>
        <v>41372.208333333336</v>
      </c>
      <c r="M935" s="10">
        <f t="shared" si="58"/>
        <v>41385.208333333336</v>
      </c>
      <c r="N935" t="b">
        <v>0</v>
      </c>
      <c r="O935" t="b">
        <v>0</v>
      </c>
      <c r="P935" t="s">
        <v>33</v>
      </c>
      <c r="Q935" t="str" cm="1">
        <f t="array" ref="Q935:R935">_xlfn.TEXTSPLIT(P935,"/", 1)</f>
        <v>theater</v>
      </c>
      <c r="R935" t="str">
        <v>plays</v>
      </c>
      <c r="S935">
        <v>1365397200</v>
      </c>
      <c r="T935">
        <v>1366520400</v>
      </c>
    </row>
    <row r="936" spans="1:20" ht="31.5" x14ac:dyDescent="0.25">
      <c r="A936">
        <v>934</v>
      </c>
      <c r="B936" s="5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8">
        <f t="shared" si="59"/>
        <v>107.42857142857143</v>
      </c>
      <c r="J936" t="s">
        <v>21</v>
      </c>
      <c r="K936" t="s">
        <v>22</v>
      </c>
      <c r="L936" s="10">
        <f t="shared" si="57"/>
        <v>42422.25</v>
      </c>
      <c r="M936" s="10">
        <f t="shared" si="58"/>
        <v>42428.25</v>
      </c>
      <c r="N936" t="b">
        <v>0</v>
      </c>
      <c r="O936" t="b">
        <v>0</v>
      </c>
      <c r="P936" t="s">
        <v>33</v>
      </c>
      <c r="Q936" t="str" cm="1">
        <f t="array" ref="Q936:R936">_xlfn.TEXTSPLIT(P936,"/", 1)</f>
        <v>theater</v>
      </c>
      <c r="R936" t="str">
        <v>plays</v>
      </c>
      <c r="S936">
        <v>1456120800</v>
      </c>
      <c r="T936">
        <v>1456639200</v>
      </c>
    </row>
    <row r="937" spans="1:20" ht="31.5" x14ac:dyDescent="0.25">
      <c r="A937">
        <v>935</v>
      </c>
      <c r="B937" s="5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8">
        <f t="shared" si="59"/>
        <v>75.848484848484844</v>
      </c>
      <c r="J937" t="s">
        <v>21</v>
      </c>
      <c r="K937" t="s">
        <v>22</v>
      </c>
      <c r="L937" s="10">
        <f t="shared" si="57"/>
        <v>42209.208333333328</v>
      </c>
      <c r="M937" s="10">
        <f t="shared" si="58"/>
        <v>42216.208333333328</v>
      </c>
      <c r="N937" t="b">
        <v>0</v>
      </c>
      <c r="O937" t="b">
        <v>0</v>
      </c>
      <c r="P937" t="s">
        <v>33</v>
      </c>
      <c r="Q937" t="str" cm="1">
        <f t="array" ref="Q937:R937">_xlfn.TEXTSPLIT(P937,"/", 1)</f>
        <v>theater</v>
      </c>
      <c r="R937" t="str">
        <v>plays</v>
      </c>
      <c r="S937">
        <v>1437714000</v>
      </c>
      <c r="T937">
        <v>1438318800</v>
      </c>
    </row>
    <row r="938" spans="1:20" ht="31.5" x14ac:dyDescent="0.25">
      <c r="A938">
        <v>936</v>
      </c>
      <c r="B938" s="5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8">
        <f t="shared" si="59"/>
        <v>80.476190476190482</v>
      </c>
      <c r="J938" t="s">
        <v>21</v>
      </c>
      <c r="K938" t="s">
        <v>22</v>
      </c>
      <c r="L938" s="10">
        <f t="shared" si="57"/>
        <v>43668.208333333328</v>
      </c>
      <c r="M938" s="10">
        <f t="shared" si="58"/>
        <v>43671.208333333328</v>
      </c>
      <c r="N938" t="b">
        <v>1</v>
      </c>
      <c r="O938" t="b">
        <v>0</v>
      </c>
      <c r="P938" t="s">
        <v>33</v>
      </c>
      <c r="Q938" t="str" cm="1">
        <f t="array" ref="Q938:R938">_xlfn.TEXTSPLIT(P938,"/", 1)</f>
        <v>theater</v>
      </c>
      <c r="R938" t="str">
        <v>plays</v>
      </c>
      <c r="S938">
        <v>1563771600</v>
      </c>
      <c r="T938">
        <v>1564030800</v>
      </c>
    </row>
    <row r="939" spans="1:20" ht="31.5" x14ac:dyDescent="0.25">
      <c r="A939">
        <v>937</v>
      </c>
      <c r="B939" s="5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8">
        <f t="shared" si="59"/>
        <v>86.978483606557376</v>
      </c>
      <c r="J939" t="s">
        <v>21</v>
      </c>
      <c r="K939" t="s">
        <v>22</v>
      </c>
      <c r="L939" s="10">
        <f t="shared" si="57"/>
        <v>42334.25</v>
      </c>
      <c r="M939" s="10">
        <f t="shared" si="58"/>
        <v>42343.25</v>
      </c>
      <c r="N939" t="b">
        <v>0</v>
      </c>
      <c r="O939" t="b">
        <v>0</v>
      </c>
      <c r="P939" t="s">
        <v>42</v>
      </c>
      <c r="Q939" t="str" cm="1">
        <f t="array" ref="Q939:R939">_xlfn.TEXTSPLIT(P939,"/", 1)</f>
        <v>film &amp; video</v>
      </c>
      <c r="R939" t="str">
        <v>documentary</v>
      </c>
      <c r="S939">
        <v>1448517600</v>
      </c>
      <c r="T939">
        <v>1449295200</v>
      </c>
    </row>
    <row r="940" spans="1:20" ht="31.5" x14ac:dyDescent="0.25">
      <c r="A940">
        <v>938</v>
      </c>
      <c r="B940" s="5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8">
        <f t="shared" si="59"/>
        <v>105.13541666666667</v>
      </c>
      <c r="J940" t="s">
        <v>21</v>
      </c>
      <c r="K940" t="s">
        <v>22</v>
      </c>
      <c r="L940" s="10">
        <f t="shared" si="57"/>
        <v>43263.208333333328</v>
      </c>
      <c r="M940" s="10">
        <f t="shared" si="58"/>
        <v>43299.208333333328</v>
      </c>
      <c r="N940" t="b">
        <v>0</v>
      </c>
      <c r="O940" t="b">
        <v>1</v>
      </c>
      <c r="P940" t="s">
        <v>119</v>
      </c>
      <c r="Q940" t="str" cm="1">
        <f t="array" ref="Q940:R940">_xlfn.TEXTSPLIT(P940,"/", 1)</f>
        <v>publishing</v>
      </c>
      <c r="R940" t="str">
        <v>fiction</v>
      </c>
      <c r="S940">
        <v>1528779600</v>
      </c>
      <c r="T940">
        <v>1531890000</v>
      </c>
    </row>
    <row r="941" spans="1:20" ht="47.25" x14ac:dyDescent="0.25">
      <c r="A941">
        <v>939</v>
      </c>
      <c r="B941" s="5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8">
        <f t="shared" si="59"/>
        <v>57.298507462686565</v>
      </c>
      <c r="J941" t="s">
        <v>21</v>
      </c>
      <c r="K941" t="s">
        <v>22</v>
      </c>
      <c r="L941" s="10">
        <f t="shared" si="57"/>
        <v>40670.208333333336</v>
      </c>
      <c r="M941" s="10">
        <f t="shared" si="58"/>
        <v>40687.208333333336</v>
      </c>
      <c r="N941" t="b">
        <v>0</v>
      </c>
      <c r="O941" t="b">
        <v>1</v>
      </c>
      <c r="P941" t="s">
        <v>89</v>
      </c>
      <c r="Q941" t="str" cm="1">
        <f t="array" ref="Q941:R941">_xlfn.TEXTSPLIT(P941,"/", 1)</f>
        <v>games</v>
      </c>
      <c r="R941" t="str">
        <v>video games</v>
      </c>
      <c r="S941">
        <v>1304744400</v>
      </c>
      <c r="T941">
        <v>1306213200</v>
      </c>
    </row>
    <row r="942" spans="1:20" ht="31.5" x14ac:dyDescent="0.25">
      <c r="A942">
        <v>940</v>
      </c>
      <c r="B942" s="5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8">
        <f t="shared" si="59"/>
        <v>93.348484848484844</v>
      </c>
      <c r="J942" t="s">
        <v>15</v>
      </c>
      <c r="K942" t="s">
        <v>16</v>
      </c>
      <c r="L942" s="10">
        <f t="shared" si="57"/>
        <v>41244.25</v>
      </c>
      <c r="M942" s="10">
        <f t="shared" si="58"/>
        <v>41266.25</v>
      </c>
      <c r="N942" t="b">
        <v>0</v>
      </c>
      <c r="O942" t="b">
        <v>0</v>
      </c>
      <c r="P942" t="s">
        <v>28</v>
      </c>
      <c r="Q942" t="str" cm="1">
        <f t="array" ref="Q942:R942">_xlfn.TEXTSPLIT(P942,"/", 1)</f>
        <v>technology</v>
      </c>
      <c r="R942" t="str">
        <v>web</v>
      </c>
      <c r="S942">
        <v>1354341600</v>
      </c>
      <c r="T942">
        <v>1356242400</v>
      </c>
    </row>
    <row r="943" spans="1:20" ht="31.5" x14ac:dyDescent="0.25">
      <c r="A943">
        <v>941</v>
      </c>
      <c r="B943" s="5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8">
        <f t="shared" si="59"/>
        <v>71.987179487179489</v>
      </c>
      <c r="J943" t="s">
        <v>21</v>
      </c>
      <c r="K943" t="s">
        <v>22</v>
      </c>
      <c r="L943" s="10">
        <f t="shared" si="57"/>
        <v>40552.25</v>
      </c>
      <c r="M943" s="10">
        <f t="shared" si="58"/>
        <v>40587.25</v>
      </c>
      <c r="N943" t="b">
        <v>1</v>
      </c>
      <c r="O943" t="b">
        <v>0</v>
      </c>
      <c r="P943" t="s">
        <v>33</v>
      </c>
      <c r="Q943" t="str" cm="1">
        <f t="array" ref="Q943:R943">_xlfn.TEXTSPLIT(P943,"/", 1)</f>
        <v>theater</v>
      </c>
      <c r="R943" t="str">
        <v>plays</v>
      </c>
      <c r="S943">
        <v>1294552800</v>
      </c>
      <c r="T943">
        <v>1297576800</v>
      </c>
    </row>
    <row r="944" spans="1:20" ht="31.5" x14ac:dyDescent="0.25">
      <c r="A944">
        <v>942</v>
      </c>
      <c r="B944" s="5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8">
        <f t="shared" si="59"/>
        <v>92.611940298507463</v>
      </c>
      <c r="J944" t="s">
        <v>26</v>
      </c>
      <c r="K944" t="s">
        <v>27</v>
      </c>
      <c r="L944" s="10">
        <f t="shared" si="57"/>
        <v>40568.25</v>
      </c>
      <c r="M944" s="10">
        <f t="shared" si="58"/>
        <v>40571.25</v>
      </c>
      <c r="N944" t="b">
        <v>0</v>
      </c>
      <c r="O944" t="b">
        <v>0</v>
      </c>
      <c r="P944" t="s">
        <v>33</v>
      </c>
      <c r="Q944" t="str" cm="1">
        <f t="array" ref="Q944:R944">_xlfn.TEXTSPLIT(P944,"/", 1)</f>
        <v>theater</v>
      </c>
      <c r="R944" t="str">
        <v>plays</v>
      </c>
      <c r="S944">
        <v>1295935200</v>
      </c>
      <c r="T944">
        <v>1296194400</v>
      </c>
    </row>
    <row r="945" spans="1:20" ht="31.5" x14ac:dyDescent="0.25">
      <c r="A945">
        <v>943</v>
      </c>
      <c r="B945" s="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8">
        <f t="shared" si="59"/>
        <v>104.99122807017544</v>
      </c>
      <c r="J945" t="s">
        <v>21</v>
      </c>
      <c r="K945" t="s">
        <v>22</v>
      </c>
      <c r="L945" s="10">
        <f t="shared" si="57"/>
        <v>41906.208333333336</v>
      </c>
      <c r="M945" s="10">
        <f t="shared" si="58"/>
        <v>41941.208333333336</v>
      </c>
      <c r="N945" t="b">
        <v>0</v>
      </c>
      <c r="O945" t="b">
        <v>0</v>
      </c>
      <c r="P945" t="s">
        <v>17</v>
      </c>
      <c r="Q945" t="str" cm="1">
        <f t="array" ref="Q945:R945">_xlfn.TEXTSPLIT(P945,"/", 1)</f>
        <v>food</v>
      </c>
      <c r="R945" t="str">
        <v>food trucks</v>
      </c>
      <c r="S945">
        <v>1411534800</v>
      </c>
      <c r="T945">
        <v>1414558800</v>
      </c>
    </row>
    <row r="946" spans="1:20" ht="31.5" x14ac:dyDescent="0.25">
      <c r="A946">
        <v>944</v>
      </c>
      <c r="B946" s="5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8">
        <f t="shared" si="59"/>
        <v>30.958174904942965</v>
      </c>
      <c r="J946" t="s">
        <v>26</v>
      </c>
      <c r="K946" t="s">
        <v>27</v>
      </c>
      <c r="L946" s="10">
        <f t="shared" si="57"/>
        <v>42776.25</v>
      </c>
      <c r="M946" s="10">
        <f t="shared" si="58"/>
        <v>42795.25</v>
      </c>
      <c r="N946" t="b">
        <v>0</v>
      </c>
      <c r="O946" t="b">
        <v>0</v>
      </c>
      <c r="P946" t="s">
        <v>122</v>
      </c>
      <c r="Q946" t="str" cm="1">
        <f t="array" ref="Q946:R946">_xlfn.TEXTSPLIT(P946,"/", 1)</f>
        <v>photography</v>
      </c>
      <c r="R946" t="str">
        <v>photography books</v>
      </c>
      <c r="S946">
        <v>1486706400</v>
      </c>
      <c r="T946">
        <v>1488348000</v>
      </c>
    </row>
    <row r="947" spans="1:20" ht="31.5" x14ac:dyDescent="0.25">
      <c r="A947">
        <v>945</v>
      </c>
      <c r="B947" s="5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8">
        <f t="shared" si="59"/>
        <v>33.001182732111175</v>
      </c>
      <c r="J947" t="s">
        <v>21</v>
      </c>
      <c r="K947" t="s">
        <v>22</v>
      </c>
      <c r="L947" s="10">
        <f t="shared" si="57"/>
        <v>41004.208333333336</v>
      </c>
      <c r="M947" s="10">
        <f t="shared" si="58"/>
        <v>41019.208333333336</v>
      </c>
      <c r="N947" t="b">
        <v>1</v>
      </c>
      <c r="O947" t="b">
        <v>0</v>
      </c>
      <c r="P947" t="s">
        <v>122</v>
      </c>
      <c r="Q947" t="str" cm="1">
        <f t="array" ref="Q947:R947">_xlfn.TEXTSPLIT(P947,"/", 1)</f>
        <v>photography</v>
      </c>
      <c r="R947" t="str">
        <v>photography books</v>
      </c>
      <c r="S947">
        <v>1333602000</v>
      </c>
      <c r="T947">
        <v>1334898000</v>
      </c>
    </row>
    <row r="948" spans="1:20" ht="31.5" x14ac:dyDescent="0.25">
      <c r="A948">
        <v>946</v>
      </c>
      <c r="B948" s="5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8">
        <f t="shared" si="59"/>
        <v>84.187845303867405</v>
      </c>
      <c r="J948" t="s">
        <v>21</v>
      </c>
      <c r="K948" t="s">
        <v>22</v>
      </c>
      <c r="L948" s="10">
        <f t="shared" si="57"/>
        <v>40710.208333333336</v>
      </c>
      <c r="M948" s="10">
        <f t="shared" si="58"/>
        <v>40712.208333333336</v>
      </c>
      <c r="N948" t="b">
        <v>0</v>
      </c>
      <c r="O948" t="b">
        <v>0</v>
      </c>
      <c r="P948" t="s">
        <v>33</v>
      </c>
      <c r="Q948" t="str" cm="1">
        <f t="array" ref="Q948:R948">_xlfn.TEXTSPLIT(P948,"/", 1)</f>
        <v>theater</v>
      </c>
      <c r="R948" t="str">
        <v>plays</v>
      </c>
      <c r="S948">
        <v>1308200400</v>
      </c>
      <c r="T948">
        <v>1308373200</v>
      </c>
    </row>
    <row r="949" spans="1:20" ht="31.5" x14ac:dyDescent="0.25">
      <c r="A949">
        <v>947</v>
      </c>
      <c r="B949" s="5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8">
        <f t="shared" si="59"/>
        <v>73.92307692307692</v>
      </c>
      <c r="J949" t="s">
        <v>21</v>
      </c>
      <c r="K949" t="s">
        <v>22</v>
      </c>
      <c r="L949" s="10">
        <f t="shared" si="57"/>
        <v>41908.208333333336</v>
      </c>
      <c r="M949" s="10">
        <f t="shared" si="58"/>
        <v>41915.208333333336</v>
      </c>
      <c r="N949" t="b">
        <v>0</v>
      </c>
      <c r="O949" t="b">
        <v>0</v>
      </c>
      <c r="P949" t="s">
        <v>33</v>
      </c>
      <c r="Q949" t="str" cm="1">
        <f t="array" ref="Q949:R949">_xlfn.TEXTSPLIT(P949,"/", 1)</f>
        <v>theater</v>
      </c>
      <c r="R949" t="str">
        <v>plays</v>
      </c>
      <c r="S949">
        <v>1411707600</v>
      </c>
      <c r="T949">
        <v>1412312400</v>
      </c>
    </row>
    <row r="950" spans="1:20" ht="31.5" x14ac:dyDescent="0.25">
      <c r="A950">
        <v>948</v>
      </c>
      <c r="B950" s="5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8">
        <f t="shared" si="59"/>
        <v>36.987499999999997</v>
      </c>
      <c r="J950" t="s">
        <v>21</v>
      </c>
      <c r="K950" t="s">
        <v>22</v>
      </c>
      <c r="L950" s="10">
        <f t="shared" si="57"/>
        <v>41985.25</v>
      </c>
      <c r="M950" s="10">
        <f t="shared" si="58"/>
        <v>41995.25</v>
      </c>
      <c r="N950" t="b">
        <v>1</v>
      </c>
      <c r="O950" t="b">
        <v>1</v>
      </c>
      <c r="P950" t="s">
        <v>42</v>
      </c>
      <c r="Q950" t="str" cm="1">
        <f t="array" ref="Q950:R950">_xlfn.TEXTSPLIT(P950,"/", 1)</f>
        <v>film &amp; video</v>
      </c>
      <c r="R950" t="str">
        <v>documentary</v>
      </c>
      <c r="S950">
        <v>1418364000</v>
      </c>
      <c r="T950">
        <v>1419228000</v>
      </c>
    </row>
    <row r="951" spans="1:20" ht="31.5" x14ac:dyDescent="0.25">
      <c r="A951">
        <v>949</v>
      </c>
      <c r="B951" s="5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8">
        <f t="shared" si="59"/>
        <v>46.896551724137929</v>
      </c>
      <c r="J951" t="s">
        <v>21</v>
      </c>
      <c r="K951" t="s">
        <v>22</v>
      </c>
      <c r="L951" s="10">
        <f t="shared" si="57"/>
        <v>42112.208333333328</v>
      </c>
      <c r="M951" s="10">
        <f t="shared" si="58"/>
        <v>42131.208333333328</v>
      </c>
      <c r="N951" t="b">
        <v>0</v>
      </c>
      <c r="O951" t="b">
        <v>0</v>
      </c>
      <c r="P951" t="s">
        <v>28</v>
      </c>
      <c r="Q951" t="str" cm="1">
        <f t="array" ref="Q951:R951">_xlfn.TEXTSPLIT(P951,"/", 1)</f>
        <v>technology</v>
      </c>
      <c r="R951" t="str">
        <v>web</v>
      </c>
      <c r="S951">
        <v>1429333200</v>
      </c>
      <c r="T951">
        <v>1430974800</v>
      </c>
    </row>
    <row r="952" spans="1:20" ht="31.5" x14ac:dyDescent="0.25">
      <c r="A952">
        <v>950</v>
      </c>
      <c r="B952" s="5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8">
        <f t="shared" si="59"/>
        <v>5</v>
      </c>
      <c r="J952" t="s">
        <v>21</v>
      </c>
      <c r="K952" t="s">
        <v>22</v>
      </c>
      <c r="L952" s="10">
        <f t="shared" si="57"/>
        <v>43571.208333333328</v>
      </c>
      <c r="M952" s="10">
        <f t="shared" si="58"/>
        <v>43576.208333333328</v>
      </c>
      <c r="N952" t="b">
        <v>0</v>
      </c>
      <c r="O952" t="b">
        <v>1</v>
      </c>
      <c r="P952" t="s">
        <v>33</v>
      </c>
      <c r="Q952" t="str" cm="1">
        <f t="array" ref="Q952:R952">_xlfn.TEXTSPLIT(P952,"/", 1)</f>
        <v>theater</v>
      </c>
      <c r="R952" t="str">
        <v>plays</v>
      </c>
      <c r="S952">
        <v>1555390800</v>
      </c>
      <c r="T952">
        <v>1555822800</v>
      </c>
    </row>
    <row r="953" spans="1:20" ht="31.5" x14ac:dyDescent="0.25">
      <c r="A953">
        <v>951</v>
      </c>
      <c r="B953" s="5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8">
        <f t="shared" si="59"/>
        <v>102.02437459910199</v>
      </c>
      <c r="J953" t="s">
        <v>21</v>
      </c>
      <c r="K953" t="s">
        <v>22</v>
      </c>
      <c r="L953" s="10">
        <f t="shared" si="57"/>
        <v>42730.25</v>
      </c>
      <c r="M953" s="10">
        <f t="shared" si="58"/>
        <v>42731.25</v>
      </c>
      <c r="N953" t="b">
        <v>0</v>
      </c>
      <c r="O953" t="b">
        <v>1</v>
      </c>
      <c r="P953" t="s">
        <v>23</v>
      </c>
      <c r="Q953" t="str" cm="1">
        <f t="array" ref="Q953:R953">_xlfn.TEXTSPLIT(P953,"/", 1)</f>
        <v>music</v>
      </c>
      <c r="R953" t="str">
        <v>rock</v>
      </c>
      <c r="S953">
        <v>1482732000</v>
      </c>
      <c r="T953">
        <v>1482818400</v>
      </c>
    </row>
    <row r="954" spans="1:20" ht="31.5" x14ac:dyDescent="0.25">
      <c r="A954">
        <v>952</v>
      </c>
      <c r="B954" s="5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8">
        <f t="shared" si="59"/>
        <v>45.007502206531335</v>
      </c>
      <c r="J954" t="s">
        <v>21</v>
      </c>
      <c r="K954" t="s">
        <v>22</v>
      </c>
      <c r="L954" s="10">
        <f t="shared" si="57"/>
        <v>42591.208333333328</v>
      </c>
      <c r="M954" s="10">
        <f t="shared" si="58"/>
        <v>42605.208333333328</v>
      </c>
      <c r="N954" t="b">
        <v>0</v>
      </c>
      <c r="O954" t="b">
        <v>0</v>
      </c>
      <c r="P954" t="s">
        <v>42</v>
      </c>
      <c r="Q954" t="str" cm="1">
        <f t="array" ref="Q954:R954">_xlfn.TEXTSPLIT(P954,"/", 1)</f>
        <v>film &amp; video</v>
      </c>
      <c r="R954" t="str">
        <v>documentary</v>
      </c>
      <c r="S954">
        <v>1470718800</v>
      </c>
      <c r="T954">
        <v>1471928400</v>
      </c>
    </row>
    <row r="955" spans="1:20" ht="31.5" x14ac:dyDescent="0.25">
      <c r="A955">
        <v>953</v>
      </c>
      <c r="B955" s="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8">
        <f t="shared" si="59"/>
        <v>94.285714285714292</v>
      </c>
      <c r="J955" t="s">
        <v>21</v>
      </c>
      <c r="K955" t="s">
        <v>22</v>
      </c>
      <c r="L955" s="10">
        <f t="shared" si="57"/>
        <v>42358.25</v>
      </c>
      <c r="M955" s="10">
        <f t="shared" si="58"/>
        <v>42394.25</v>
      </c>
      <c r="N955" t="b">
        <v>0</v>
      </c>
      <c r="O955" t="b">
        <v>1</v>
      </c>
      <c r="P955" t="s">
        <v>474</v>
      </c>
      <c r="Q955" t="str" cm="1">
        <f t="array" ref="Q955:R955">_xlfn.TEXTSPLIT(P955,"/", 1)</f>
        <v>film &amp; video</v>
      </c>
      <c r="R955" t="str">
        <v>science fiction</v>
      </c>
      <c r="S955">
        <v>1450591200</v>
      </c>
      <c r="T955">
        <v>1453701600</v>
      </c>
    </row>
    <row r="956" spans="1:20" ht="31.5" x14ac:dyDescent="0.25">
      <c r="A956">
        <v>954</v>
      </c>
      <c r="B956" s="5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8">
        <f t="shared" si="59"/>
        <v>101.02325581395348</v>
      </c>
      <c r="J956" t="s">
        <v>26</v>
      </c>
      <c r="K956" t="s">
        <v>27</v>
      </c>
      <c r="L956" s="10">
        <f t="shared" si="57"/>
        <v>41174.208333333336</v>
      </c>
      <c r="M956" s="10">
        <f t="shared" si="58"/>
        <v>41198.208333333336</v>
      </c>
      <c r="N956" t="b">
        <v>0</v>
      </c>
      <c r="O956" t="b">
        <v>0</v>
      </c>
      <c r="P956" t="s">
        <v>28</v>
      </c>
      <c r="Q956" t="str" cm="1">
        <f t="array" ref="Q956:R956">_xlfn.TEXTSPLIT(P956,"/", 1)</f>
        <v>technology</v>
      </c>
      <c r="R956" t="str">
        <v>web</v>
      </c>
      <c r="S956">
        <v>1348290000</v>
      </c>
      <c r="T956">
        <v>1350363600</v>
      </c>
    </row>
    <row r="957" spans="1:20" ht="31.5" x14ac:dyDescent="0.25">
      <c r="A957">
        <v>955</v>
      </c>
      <c r="B957" s="5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8">
        <f t="shared" si="59"/>
        <v>97.037499999999994</v>
      </c>
      <c r="J957" t="s">
        <v>21</v>
      </c>
      <c r="K957" t="s">
        <v>22</v>
      </c>
      <c r="L957" s="10">
        <f t="shared" si="57"/>
        <v>41238.25</v>
      </c>
      <c r="M957" s="10">
        <f t="shared" si="58"/>
        <v>41240.25</v>
      </c>
      <c r="N957" t="b">
        <v>0</v>
      </c>
      <c r="O957" t="b">
        <v>0</v>
      </c>
      <c r="P957" t="s">
        <v>33</v>
      </c>
      <c r="Q957" t="str" cm="1">
        <f t="array" ref="Q957:R957">_xlfn.TEXTSPLIT(P957,"/", 1)</f>
        <v>theater</v>
      </c>
      <c r="R957" t="str">
        <v>plays</v>
      </c>
      <c r="S957">
        <v>1353823200</v>
      </c>
      <c r="T957">
        <v>1353996000</v>
      </c>
    </row>
    <row r="958" spans="1:20" ht="31.5" x14ac:dyDescent="0.25">
      <c r="A958">
        <v>956</v>
      </c>
      <c r="B958" s="5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8">
        <f t="shared" si="59"/>
        <v>43.00963855421687</v>
      </c>
      <c r="J958" t="s">
        <v>21</v>
      </c>
      <c r="K958" t="s">
        <v>22</v>
      </c>
      <c r="L958" s="10">
        <f t="shared" si="57"/>
        <v>42360.25</v>
      </c>
      <c r="M958" s="10">
        <f t="shared" si="58"/>
        <v>42364.25</v>
      </c>
      <c r="N958" t="b">
        <v>0</v>
      </c>
      <c r="O958" t="b">
        <v>0</v>
      </c>
      <c r="P958" t="s">
        <v>474</v>
      </c>
      <c r="Q958" t="str" cm="1">
        <f t="array" ref="Q958:R958">_xlfn.TEXTSPLIT(P958,"/", 1)</f>
        <v>film &amp; video</v>
      </c>
      <c r="R958" t="str">
        <v>science fiction</v>
      </c>
      <c r="S958">
        <v>1450764000</v>
      </c>
      <c r="T958">
        <v>1451109600</v>
      </c>
    </row>
    <row r="959" spans="1:20" ht="31.5" x14ac:dyDescent="0.25">
      <c r="A959">
        <v>957</v>
      </c>
      <c r="B959" s="5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8">
        <f t="shared" si="59"/>
        <v>94.916030534351151</v>
      </c>
      <c r="J959" t="s">
        <v>21</v>
      </c>
      <c r="K959" t="s">
        <v>22</v>
      </c>
      <c r="L959" s="10">
        <f t="shared" si="57"/>
        <v>40955.25</v>
      </c>
      <c r="M959" s="10">
        <f t="shared" si="58"/>
        <v>40958.25</v>
      </c>
      <c r="N959" t="b">
        <v>0</v>
      </c>
      <c r="O959" t="b">
        <v>0</v>
      </c>
      <c r="P959" t="s">
        <v>33</v>
      </c>
      <c r="Q959" t="str" cm="1">
        <f t="array" ref="Q959:R959">_xlfn.TEXTSPLIT(P959,"/", 1)</f>
        <v>theater</v>
      </c>
      <c r="R959" t="str">
        <v>plays</v>
      </c>
      <c r="S959">
        <v>1329372000</v>
      </c>
      <c r="T959">
        <v>1329631200</v>
      </c>
    </row>
    <row r="960" spans="1:20" ht="31.5" x14ac:dyDescent="0.25">
      <c r="A960">
        <v>958</v>
      </c>
      <c r="B960" s="5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8">
        <f t="shared" si="59"/>
        <v>72.151785714285708</v>
      </c>
      <c r="J960" t="s">
        <v>21</v>
      </c>
      <c r="K960" t="s">
        <v>22</v>
      </c>
      <c r="L960" s="10">
        <f t="shared" si="57"/>
        <v>40350.208333333336</v>
      </c>
      <c r="M960" s="10">
        <f t="shared" si="58"/>
        <v>40372.208333333336</v>
      </c>
      <c r="N960" t="b">
        <v>0</v>
      </c>
      <c r="O960" t="b">
        <v>0</v>
      </c>
      <c r="P960" t="s">
        <v>71</v>
      </c>
      <c r="Q960" t="str" cm="1">
        <f t="array" ref="Q960:R960">_xlfn.TEXTSPLIT(P960,"/", 1)</f>
        <v>film &amp; video</v>
      </c>
      <c r="R960" t="str">
        <v>animation</v>
      </c>
      <c r="S960">
        <v>1277096400</v>
      </c>
      <c r="T960">
        <v>1278997200</v>
      </c>
    </row>
    <row r="961" spans="1:20" ht="31.5" x14ac:dyDescent="0.25">
      <c r="A961">
        <v>959</v>
      </c>
      <c r="B961" s="5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8">
        <f t="shared" si="59"/>
        <v>51.007692307692309</v>
      </c>
      <c r="J961" t="s">
        <v>21</v>
      </c>
      <c r="K961" t="s">
        <v>22</v>
      </c>
      <c r="L961" s="10">
        <f t="shared" si="57"/>
        <v>40357.208333333336</v>
      </c>
      <c r="M961" s="10">
        <f t="shared" si="58"/>
        <v>40385.208333333336</v>
      </c>
      <c r="N961" t="b">
        <v>0</v>
      </c>
      <c r="O961" t="b">
        <v>0</v>
      </c>
      <c r="P961" t="s">
        <v>206</v>
      </c>
      <c r="Q961" t="str" cm="1">
        <f t="array" ref="Q961:R961">_xlfn.TEXTSPLIT(P961,"/", 1)</f>
        <v>publishing</v>
      </c>
      <c r="R961" t="str">
        <v>translations</v>
      </c>
      <c r="S961">
        <v>1277701200</v>
      </c>
      <c r="T961">
        <v>1280120400</v>
      </c>
    </row>
    <row r="962" spans="1:20" ht="31.5" x14ac:dyDescent="0.25">
      <c r="A962">
        <v>960</v>
      </c>
      <c r="B962" s="5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>
        <v>55</v>
      </c>
      <c r="I962" s="8">
        <f t="shared" si="59"/>
        <v>85.054545454545448</v>
      </c>
      <c r="J962" t="s">
        <v>21</v>
      </c>
      <c r="K962" t="s">
        <v>22</v>
      </c>
      <c r="L962" s="10">
        <f t="shared" si="57"/>
        <v>42408.25</v>
      </c>
      <c r="M962" s="10">
        <f t="shared" si="58"/>
        <v>42445.208333333328</v>
      </c>
      <c r="N962" t="b">
        <v>0</v>
      </c>
      <c r="O962" t="b">
        <v>0</v>
      </c>
      <c r="P962" t="s">
        <v>28</v>
      </c>
      <c r="Q962" t="str" cm="1">
        <f t="array" ref="Q962:R962">_xlfn.TEXTSPLIT(P962,"/", 1)</f>
        <v>technology</v>
      </c>
      <c r="R962" t="str">
        <v>web</v>
      </c>
      <c r="S962">
        <v>1454911200</v>
      </c>
      <c r="T962">
        <v>1458104400</v>
      </c>
    </row>
    <row r="963" spans="1:20" ht="31.5" x14ac:dyDescent="0.25">
      <c r="A963">
        <v>961</v>
      </c>
      <c r="B963" s="5" t="s">
        <v>1952</v>
      </c>
      <c r="C963" s="3" t="s">
        <v>1953</v>
      </c>
      <c r="D963">
        <v>5700</v>
      </c>
      <c r="E963">
        <v>6800</v>
      </c>
      <c r="F963" s="6">
        <f t="shared" ref="F963:F1001" si="60">E963/D963*100</f>
        <v>119.29824561403508</v>
      </c>
      <c r="G963" t="s">
        <v>20</v>
      </c>
      <c r="H963">
        <v>155</v>
      </c>
      <c r="I963" s="8">
        <f t="shared" si="59"/>
        <v>43.87096774193548</v>
      </c>
      <c r="J963" t="s">
        <v>21</v>
      </c>
      <c r="K963" t="s">
        <v>22</v>
      </c>
      <c r="L963" s="10">
        <f t="shared" ref="L963:L1001" si="61">(((S963/60)/60)/24)+DATE(1970,1,1)</f>
        <v>40591.25</v>
      </c>
      <c r="M963" s="10">
        <f t="shared" ref="M963:M1001" si="62">(((T963/60)/60)/24)+DATE(1970,1,1)</f>
        <v>40595.25</v>
      </c>
      <c r="N963" t="b">
        <v>0</v>
      </c>
      <c r="O963" t="b">
        <v>0</v>
      </c>
      <c r="P963" t="s">
        <v>206</v>
      </c>
      <c r="Q963" t="str" cm="1">
        <f t="array" ref="Q963:R963">_xlfn.TEXTSPLIT(P963,"/", 1)</f>
        <v>publishing</v>
      </c>
      <c r="R963" t="str">
        <v>translations</v>
      </c>
      <c r="S963">
        <v>1297922400</v>
      </c>
      <c r="T963">
        <v>1298268000</v>
      </c>
    </row>
    <row r="964" spans="1:20" ht="31.5" x14ac:dyDescent="0.25">
      <c r="A964">
        <v>962</v>
      </c>
      <c r="B964" s="5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8">
        <f t="shared" ref="I964:I1001" si="63">E964/H964</f>
        <v>40.063909774436091</v>
      </c>
      <c r="J964" t="s">
        <v>21</v>
      </c>
      <c r="K964" t="s">
        <v>22</v>
      </c>
      <c r="L964" s="10">
        <f t="shared" si="61"/>
        <v>41592.25</v>
      </c>
      <c r="M964" s="10">
        <f t="shared" si="62"/>
        <v>41613.25</v>
      </c>
      <c r="N964" t="b">
        <v>0</v>
      </c>
      <c r="O964" t="b">
        <v>0</v>
      </c>
      <c r="P964" t="s">
        <v>17</v>
      </c>
      <c r="Q964" t="str" cm="1">
        <f t="array" ref="Q964:R964">_xlfn.TEXTSPLIT(P964,"/", 1)</f>
        <v>food</v>
      </c>
      <c r="R964" t="str">
        <v>food trucks</v>
      </c>
      <c r="S964">
        <v>1384408800</v>
      </c>
      <c r="T964">
        <v>1386223200</v>
      </c>
    </row>
    <row r="965" spans="1:20" ht="31.5" x14ac:dyDescent="0.25">
      <c r="A965">
        <v>963</v>
      </c>
      <c r="B965" s="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8">
        <f t="shared" si="63"/>
        <v>43.833333333333336</v>
      </c>
      <c r="J965" t="s">
        <v>107</v>
      </c>
      <c r="K965" t="s">
        <v>108</v>
      </c>
      <c r="L965" s="10">
        <f t="shared" si="61"/>
        <v>40607.25</v>
      </c>
      <c r="M965" s="10">
        <f t="shared" si="62"/>
        <v>40613.25</v>
      </c>
      <c r="N965" t="b">
        <v>0</v>
      </c>
      <c r="O965" t="b">
        <v>1</v>
      </c>
      <c r="P965" t="s">
        <v>122</v>
      </c>
      <c r="Q965" t="str" cm="1">
        <f t="array" ref="Q965:R965">_xlfn.TEXTSPLIT(P965,"/", 1)</f>
        <v>photography</v>
      </c>
      <c r="R965" t="str">
        <v>photography books</v>
      </c>
      <c r="S965">
        <v>1299304800</v>
      </c>
      <c r="T965">
        <v>1299823200</v>
      </c>
    </row>
    <row r="966" spans="1:20" ht="47.25" x14ac:dyDescent="0.25">
      <c r="A966">
        <v>964</v>
      </c>
      <c r="B966" s="5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8">
        <f t="shared" si="63"/>
        <v>84.92903225806451</v>
      </c>
      <c r="J966" t="s">
        <v>21</v>
      </c>
      <c r="K966" t="s">
        <v>22</v>
      </c>
      <c r="L966" s="10">
        <f t="shared" si="61"/>
        <v>42135.208333333328</v>
      </c>
      <c r="M966" s="10">
        <f t="shared" si="62"/>
        <v>42140.208333333328</v>
      </c>
      <c r="N966" t="b">
        <v>0</v>
      </c>
      <c r="O966" t="b">
        <v>0</v>
      </c>
      <c r="P966" t="s">
        <v>33</v>
      </c>
      <c r="Q966" t="str" cm="1">
        <f t="array" ref="Q966:R966">_xlfn.TEXTSPLIT(P966,"/", 1)</f>
        <v>theater</v>
      </c>
      <c r="R966" t="str">
        <v>plays</v>
      </c>
      <c r="S966">
        <v>1431320400</v>
      </c>
      <c r="T966">
        <v>1431752400</v>
      </c>
    </row>
    <row r="967" spans="1:20" ht="31.5" x14ac:dyDescent="0.25">
      <c r="A967">
        <v>965</v>
      </c>
      <c r="B967" s="5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8">
        <f t="shared" si="63"/>
        <v>41.067632850241544</v>
      </c>
      <c r="J967" t="s">
        <v>40</v>
      </c>
      <c r="K967" t="s">
        <v>41</v>
      </c>
      <c r="L967" s="10">
        <f t="shared" si="61"/>
        <v>40203.25</v>
      </c>
      <c r="M967" s="10">
        <f t="shared" si="62"/>
        <v>40243.25</v>
      </c>
      <c r="N967" t="b">
        <v>0</v>
      </c>
      <c r="O967" t="b">
        <v>0</v>
      </c>
      <c r="P967" t="s">
        <v>23</v>
      </c>
      <c r="Q967" t="str" cm="1">
        <f t="array" ref="Q967:R967">_xlfn.TEXTSPLIT(P967,"/", 1)</f>
        <v>music</v>
      </c>
      <c r="R967" t="str">
        <v>rock</v>
      </c>
      <c r="S967">
        <v>1264399200</v>
      </c>
      <c r="T967">
        <v>1267855200</v>
      </c>
    </row>
    <row r="968" spans="1:20" ht="31.5" x14ac:dyDescent="0.25">
      <c r="A968">
        <v>966</v>
      </c>
      <c r="B968" s="5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8">
        <f t="shared" si="63"/>
        <v>54.971428571428568</v>
      </c>
      <c r="J968" t="s">
        <v>21</v>
      </c>
      <c r="K968" t="s">
        <v>22</v>
      </c>
      <c r="L968" s="10">
        <f t="shared" si="61"/>
        <v>42901.208333333328</v>
      </c>
      <c r="M968" s="10">
        <f t="shared" si="62"/>
        <v>42903.208333333328</v>
      </c>
      <c r="N968" t="b">
        <v>0</v>
      </c>
      <c r="O968" t="b">
        <v>0</v>
      </c>
      <c r="P968" t="s">
        <v>33</v>
      </c>
      <c r="Q968" t="str" cm="1">
        <f t="array" ref="Q968:R968">_xlfn.TEXTSPLIT(P968,"/", 1)</f>
        <v>theater</v>
      </c>
      <c r="R968" t="str">
        <v>plays</v>
      </c>
      <c r="S968">
        <v>1497502800</v>
      </c>
      <c r="T968">
        <v>1497675600</v>
      </c>
    </row>
    <row r="969" spans="1:20" ht="31.5" x14ac:dyDescent="0.25">
      <c r="A969">
        <v>967</v>
      </c>
      <c r="B969" s="5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8">
        <f t="shared" si="63"/>
        <v>77.010807374443743</v>
      </c>
      <c r="J969" t="s">
        <v>21</v>
      </c>
      <c r="K969" t="s">
        <v>22</v>
      </c>
      <c r="L969" s="10">
        <f t="shared" si="61"/>
        <v>41005.208333333336</v>
      </c>
      <c r="M969" s="10">
        <f t="shared" si="62"/>
        <v>41042.208333333336</v>
      </c>
      <c r="N969" t="b">
        <v>0</v>
      </c>
      <c r="O969" t="b">
        <v>0</v>
      </c>
      <c r="P969" t="s">
        <v>319</v>
      </c>
      <c r="Q969" t="str" cm="1">
        <f t="array" ref="Q969:R969">_xlfn.TEXTSPLIT(P969,"/", 1)</f>
        <v>music</v>
      </c>
      <c r="R969" t="str">
        <v>world music</v>
      </c>
      <c r="S969">
        <v>1333688400</v>
      </c>
      <c r="T969">
        <v>1336885200</v>
      </c>
    </row>
    <row r="970" spans="1:20" ht="47.25" x14ac:dyDescent="0.25">
      <c r="A970">
        <v>968</v>
      </c>
      <c r="B970" s="5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8">
        <f t="shared" si="63"/>
        <v>71.201754385964918</v>
      </c>
      <c r="J970" t="s">
        <v>21</v>
      </c>
      <c r="K970" t="s">
        <v>22</v>
      </c>
      <c r="L970" s="10">
        <f t="shared" si="61"/>
        <v>40544.25</v>
      </c>
      <c r="M970" s="10">
        <f t="shared" si="62"/>
        <v>40559.25</v>
      </c>
      <c r="N970" t="b">
        <v>0</v>
      </c>
      <c r="O970" t="b">
        <v>0</v>
      </c>
      <c r="P970" t="s">
        <v>17</v>
      </c>
      <c r="Q970" t="str" cm="1">
        <f t="array" ref="Q970:R970">_xlfn.TEXTSPLIT(P970,"/", 1)</f>
        <v>food</v>
      </c>
      <c r="R970" t="str">
        <v>food trucks</v>
      </c>
      <c r="S970">
        <v>1293861600</v>
      </c>
      <c r="T970">
        <v>1295157600</v>
      </c>
    </row>
    <row r="971" spans="1:20" ht="31.5" x14ac:dyDescent="0.25">
      <c r="A971">
        <v>969</v>
      </c>
      <c r="B971" s="5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8">
        <f t="shared" si="63"/>
        <v>91.935483870967744</v>
      </c>
      <c r="J971" t="s">
        <v>21</v>
      </c>
      <c r="K971" t="s">
        <v>22</v>
      </c>
      <c r="L971" s="10">
        <f t="shared" si="61"/>
        <v>43821.25</v>
      </c>
      <c r="M971" s="10">
        <f t="shared" si="62"/>
        <v>43828.25</v>
      </c>
      <c r="N971" t="b">
        <v>0</v>
      </c>
      <c r="O971" t="b">
        <v>0</v>
      </c>
      <c r="P971" t="s">
        <v>33</v>
      </c>
      <c r="Q971" t="str" cm="1">
        <f t="array" ref="Q971:R971">_xlfn.TEXTSPLIT(P971,"/", 1)</f>
        <v>theater</v>
      </c>
      <c r="R971" t="str">
        <v>plays</v>
      </c>
      <c r="S971">
        <v>1576994400</v>
      </c>
      <c r="T971">
        <v>1577599200</v>
      </c>
    </row>
    <row r="972" spans="1:20" ht="31.5" x14ac:dyDescent="0.25">
      <c r="A972">
        <v>970</v>
      </c>
      <c r="B972" s="5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8">
        <f t="shared" si="63"/>
        <v>97.069023569023571</v>
      </c>
      <c r="J972" t="s">
        <v>21</v>
      </c>
      <c r="K972" t="s">
        <v>22</v>
      </c>
      <c r="L972" s="10">
        <f t="shared" si="61"/>
        <v>40672.208333333336</v>
      </c>
      <c r="M972" s="10">
        <f t="shared" si="62"/>
        <v>40673.208333333336</v>
      </c>
      <c r="N972" t="b">
        <v>0</v>
      </c>
      <c r="O972" t="b">
        <v>0</v>
      </c>
      <c r="P972" t="s">
        <v>33</v>
      </c>
      <c r="Q972" t="str" cm="1">
        <f t="array" ref="Q972:R972">_xlfn.TEXTSPLIT(P972,"/", 1)</f>
        <v>theater</v>
      </c>
      <c r="R972" t="str">
        <v>plays</v>
      </c>
      <c r="S972">
        <v>1304917200</v>
      </c>
      <c r="T972">
        <v>1305003600</v>
      </c>
    </row>
    <row r="973" spans="1:20" ht="31.5" x14ac:dyDescent="0.25">
      <c r="A973">
        <v>971</v>
      </c>
      <c r="B973" s="5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8">
        <f t="shared" si="63"/>
        <v>58.916666666666664</v>
      </c>
      <c r="J973" t="s">
        <v>21</v>
      </c>
      <c r="K973" t="s">
        <v>22</v>
      </c>
      <c r="L973" s="10">
        <f t="shared" si="61"/>
        <v>41555.208333333336</v>
      </c>
      <c r="M973" s="10">
        <f t="shared" si="62"/>
        <v>41561.208333333336</v>
      </c>
      <c r="N973" t="b">
        <v>0</v>
      </c>
      <c r="O973" t="b">
        <v>0</v>
      </c>
      <c r="P973" t="s">
        <v>269</v>
      </c>
      <c r="Q973" t="str" cm="1">
        <f t="array" ref="Q973:R973">_xlfn.TEXTSPLIT(P973,"/", 1)</f>
        <v>film &amp; video</v>
      </c>
      <c r="R973" t="str">
        <v>television</v>
      </c>
      <c r="S973">
        <v>1381208400</v>
      </c>
      <c r="T973">
        <v>1381726800</v>
      </c>
    </row>
    <row r="974" spans="1:20" ht="31.5" x14ac:dyDescent="0.25">
      <c r="A974">
        <v>972</v>
      </c>
      <c r="B974" s="5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8">
        <f t="shared" si="63"/>
        <v>58.015466983938133</v>
      </c>
      <c r="J974" t="s">
        <v>21</v>
      </c>
      <c r="K974" t="s">
        <v>22</v>
      </c>
      <c r="L974" s="10">
        <f t="shared" si="61"/>
        <v>41792.208333333336</v>
      </c>
      <c r="M974" s="10">
        <f t="shared" si="62"/>
        <v>41801.208333333336</v>
      </c>
      <c r="N974" t="b">
        <v>0</v>
      </c>
      <c r="O974" t="b">
        <v>1</v>
      </c>
      <c r="P974" t="s">
        <v>28</v>
      </c>
      <c r="Q974" t="str" cm="1">
        <f t="array" ref="Q974:R974">_xlfn.TEXTSPLIT(P974,"/", 1)</f>
        <v>technology</v>
      </c>
      <c r="R974" t="str">
        <v>web</v>
      </c>
      <c r="S974">
        <v>1401685200</v>
      </c>
      <c r="T974">
        <v>1402462800</v>
      </c>
    </row>
    <row r="975" spans="1:20" ht="31.5" x14ac:dyDescent="0.25">
      <c r="A975">
        <v>973</v>
      </c>
      <c r="B975" s="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8">
        <f t="shared" si="63"/>
        <v>103.87301587301587</v>
      </c>
      <c r="J975" t="s">
        <v>21</v>
      </c>
      <c r="K975" t="s">
        <v>22</v>
      </c>
      <c r="L975" s="10">
        <f t="shared" si="61"/>
        <v>40522.25</v>
      </c>
      <c r="M975" s="10">
        <f t="shared" si="62"/>
        <v>40524.25</v>
      </c>
      <c r="N975" t="b">
        <v>0</v>
      </c>
      <c r="O975" t="b">
        <v>1</v>
      </c>
      <c r="P975" t="s">
        <v>33</v>
      </c>
      <c r="Q975" t="str" cm="1">
        <f t="array" ref="Q975:R975">_xlfn.TEXTSPLIT(P975,"/", 1)</f>
        <v>theater</v>
      </c>
      <c r="R975" t="str">
        <v>plays</v>
      </c>
      <c r="S975">
        <v>1291960800</v>
      </c>
      <c r="T975">
        <v>1292133600</v>
      </c>
    </row>
    <row r="976" spans="1:20" ht="31.5" x14ac:dyDescent="0.25">
      <c r="A976">
        <v>974</v>
      </c>
      <c r="B976" s="5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8">
        <f t="shared" si="63"/>
        <v>93.46875</v>
      </c>
      <c r="J976" t="s">
        <v>21</v>
      </c>
      <c r="K976" t="s">
        <v>22</v>
      </c>
      <c r="L976" s="10">
        <f t="shared" si="61"/>
        <v>41412.208333333336</v>
      </c>
      <c r="M976" s="10">
        <f t="shared" si="62"/>
        <v>41413.208333333336</v>
      </c>
      <c r="N976" t="b">
        <v>0</v>
      </c>
      <c r="O976" t="b">
        <v>0</v>
      </c>
      <c r="P976" t="s">
        <v>60</v>
      </c>
      <c r="Q976" t="str" cm="1">
        <f t="array" ref="Q976:R976">_xlfn.TEXTSPLIT(P976,"/", 1)</f>
        <v>music</v>
      </c>
      <c r="R976" t="str">
        <v>indie rock</v>
      </c>
      <c r="S976">
        <v>1368853200</v>
      </c>
      <c r="T976">
        <v>1368939600</v>
      </c>
    </row>
    <row r="977" spans="1:20" ht="31.5" x14ac:dyDescent="0.25">
      <c r="A977">
        <v>975</v>
      </c>
      <c r="B977" s="5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8">
        <f t="shared" si="63"/>
        <v>61.970370370370368</v>
      </c>
      <c r="J977" t="s">
        <v>21</v>
      </c>
      <c r="K977" t="s">
        <v>22</v>
      </c>
      <c r="L977" s="10">
        <f t="shared" si="61"/>
        <v>42337.25</v>
      </c>
      <c r="M977" s="10">
        <f t="shared" si="62"/>
        <v>42376.25</v>
      </c>
      <c r="N977" t="b">
        <v>0</v>
      </c>
      <c r="O977" t="b">
        <v>1</v>
      </c>
      <c r="P977" t="s">
        <v>33</v>
      </c>
      <c r="Q977" t="str" cm="1">
        <f t="array" ref="Q977:R977">_xlfn.TEXTSPLIT(P977,"/", 1)</f>
        <v>theater</v>
      </c>
      <c r="R977" t="str">
        <v>plays</v>
      </c>
      <c r="S977">
        <v>1448776800</v>
      </c>
      <c r="T977">
        <v>1452146400</v>
      </c>
    </row>
    <row r="978" spans="1:20" ht="47.25" x14ac:dyDescent="0.25">
      <c r="A978">
        <v>976</v>
      </c>
      <c r="B978" s="5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8">
        <f t="shared" si="63"/>
        <v>92.042857142857144</v>
      </c>
      <c r="J978" t="s">
        <v>21</v>
      </c>
      <c r="K978" t="s">
        <v>22</v>
      </c>
      <c r="L978" s="10">
        <f t="shared" si="61"/>
        <v>40571.25</v>
      </c>
      <c r="M978" s="10">
        <f t="shared" si="62"/>
        <v>40577.25</v>
      </c>
      <c r="N978" t="b">
        <v>0</v>
      </c>
      <c r="O978" t="b">
        <v>1</v>
      </c>
      <c r="P978" t="s">
        <v>33</v>
      </c>
      <c r="Q978" t="str" cm="1">
        <f t="array" ref="Q978:R978">_xlfn.TEXTSPLIT(P978,"/", 1)</f>
        <v>theater</v>
      </c>
      <c r="R978" t="str">
        <v>plays</v>
      </c>
      <c r="S978">
        <v>1296194400</v>
      </c>
      <c r="T978">
        <v>1296712800</v>
      </c>
    </row>
    <row r="979" spans="1:20" ht="31.5" x14ac:dyDescent="0.25">
      <c r="A979">
        <v>977</v>
      </c>
      <c r="B979" s="5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8">
        <f t="shared" si="63"/>
        <v>77.268656716417908</v>
      </c>
      <c r="J979" t="s">
        <v>21</v>
      </c>
      <c r="K979" t="s">
        <v>22</v>
      </c>
      <c r="L979" s="10">
        <f t="shared" si="61"/>
        <v>43138.25</v>
      </c>
      <c r="M979" s="10">
        <f t="shared" si="62"/>
        <v>43170.25</v>
      </c>
      <c r="N979" t="b">
        <v>0</v>
      </c>
      <c r="O979" t="b">
        <v>0</v>
      </c>
      <c r="P979" t="s">
        <v>17</v>
      </c>
      <c r="Q979" t="str" cm="1">
        <f t="array" ref="Q979:R979">_xlfn.TEXTSPLIT(P979,"/", 1)</f>
        <v>food</v>
      </c>
      <c r="R979" t="str">
        <v>food trucks</v>
      </c>
      <c r="S979">
        <v>1517983200</v>
      </c>
      <c r="T979">
        <v>1520748000</v>
      </c>
    </row>
    <row r="980" spans="1:20" ht="31.5" x14ac:dyDescent="0.25">
      <c r="A980">
        <v>978</v>
      </c>
      <c r="B980" s="5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8">
        <f t="shared" si="63"/>
        <v>93.923913043478265</v>
      </c>
      <c r="J980" t="s">
        <v>21</v>
      </c>
      <c r="K980" t="s">
        <v>22</v>
      </c>
      <c r="L980" s="10">
        <f t="shared" si="61"/>
        <v>42686.25</v>
      </c>
      <c r="M980" s="10">
        <f t="shared" si="62"/>
        <v>42708.25</v>
      </c>
      <c r="N980" t="b">
        <v>0</v>
      </c>
      <c r="O980" t="b">
        <v>0</v>
      </c>
      <c r="P980" t="s">
        <v>89</v>
      </c>
      <c r="Q980" t="str" cm="1">
        <f t="array" ref="Q980:R980">_xlfn.TEXTSPLIT(P980,"/", 1)</f>
        <v>games</v>
      </c>
      <c r="R980" t="str">
        <v>video games</v>
      </c>
      <c r="S980">
        <v>1478930400</v>
      </c>
      <c r="T980">
        <v>1480831200</v>
      </c>
    </row>
    <row r="981" spans="1:20" ht="31.5" x14ac:dyDescent="0.25">
      <c r="A981">
        <v>979</v>
      </c>
      <c r="B981" s="5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8">
        <f t="shared" si="63"/>
        <v>84.969458128078813</v>
      </c>
      <c r="J981" t="s">
        <v>40</v>
      </c>
      <c r="K981" t="s">
        <v>41</v>
      </c>
      <c r="L981" s="10">
        <f t="shared" si="61"/>
        <v>42078.208333333328</v>
      </c>
      <c r="M981" s="10">
        <f t="shared" si="62"/>
        <v>42084.208333333328</v>
      </c>
      <c r="N981" t="b">
        <v>0</v>
      </c>
      <c r="O981" t="b">
        <v>0</v>
      </c>
      <c r="P981" t="s">
        <v>33</v>
      </c>
      <c r="Q981" t="str" cm="1">
        <f t="array" ref="Q981:R981">_xlfn.TEXTSPLIT(P981,"/", 1)</f>
        <v>theater</v>
      </c>
      <c r="R981" t="str">
        <v>plays</v>
      </c>
      <c r="S981">
        <v>1426395600</v>
      </c>
      <c r="T981">
        <v>1426914000</v>
      </c>
    </row>
    <row r="982" spans="1:20" ht="31.5" x14ac:dyDescent="0.25">
      <c r="A982">
        <v>980</v>
      </c>
      <c r="B982" s="5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8">
        <f t="shared" si="63"/>
        <v>105.97035040431267</v>
      </c>
      <c r="J982" t="s">
        <v>21</v>
      </c>
      <c r="K982" t="s">
        <v>22</v>
      </c>
      <c r="L982" s="10">
        <f t="shared" si="61"/>
        <v>42307.208333333328</v>
      </c>
      <c r="M982" s="10">
        <f t="shared" si="62"/>
        <v>42312.25</v>
      </c>
      <c r="N982" t="b">
        <v>1</v>
      </c>
      <c r="O982" t="b">
        <v>0</v>
      </c>
      <c r="P982" t="s">
        <v>68</v>
      </c>
      <c r="Q982" t="str" cm="1">
        <f t="array" ref="Q982:R982">_xlfn.TEXTSPLIT(P982,"/", 1)</f>
        <v>publishing</v>
      </c>
      <c r="R982" t="str">
        <v>nonfiction</v>
      </c>
      <c r="S982">
        <v>1446181200</v>
      </c>
      <c r="T982">
        <v>1446616800</v>
      </c>
    </row>
    <row r="983" spans="1:20" ht="31.5" x14ac:dyDescent="0.25">
      <c r="A983">
        <v>981</v>
      </c>
      <c r="B983" s="5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8">
        <f t="shared" si="63"/>
        <v>36.969040247678016</v>
      </c>
      <c r="J983" t="s">
        <v>21</v>
      </c>
      <c r="K983" t="s">
        <v>22</v>
      </c>
      <c r="L983" s="10">
        <f t="shared" si="61"/>
        <v>43094.25</v>
      </c>
      <c r="M983" s="10">
        <f t="shared" si="62"/>
        <v>43127.25</v>
      </c>
      <c r="N983" t="b">
        <v>0</v>
      </c>
      <c r="O983" t="b">
        <v>0</v>
      </c>
      <c r="P983" t="s">
        <v>28</v>
      </c>
      <c r="Q983" t="str" cm="1">
        <f t="array" ref="Q983:R983">_xlfn.TEXTSPLIT(P983,"/", 1)</f>
        <v>technology</v>
      </c>
      <c r="R983" t="str">
        <v>web</v>
      </c>
      <c r="S983">
        <v>1514181600</v>
      </c>
      <c r="T983">
        <v>1517032800</v>
      </c>
    </row>
    <row r="984" spans="1:20" ht="31.5" x14ac:dyDescent="0.25">
      <c r="A984">
        <v>982</v>
      </c>
      <c r="B984" s="5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8">
        <f t="shared" si="63"/>
        <v>81.533333333333331</v>
      </c>
      <c r="J984" t="s">
        <v>21</v>
      </c>
      <c r="K984" t="s">
        <v>22</v>
      </c>
      <c r="L984" s="10">
        <f t="shared" si="61"/>
        <v>40743.208333333336</v>
      </c>
      <c r="M984" s="10">
        <f t="shared" si="62"/>
        <v>40745.208333333336</v>
      </c>
      <c r="N984" t="b">
        <v>0</v>
      </c>
      <c r="O984" t="b">
        <v>1</v>
      </c>
      <c r="P984" t="s">
        <v>42</v>
      </c>
      <c r="Q984" t="str" cm="1">
        <f t="array" ref="Q984:R984">_xlfn.TEXTSPLIT(P984,"/", 1)</f>
        <v>film &amp; video</v>
      </c>
      <c r="R984" t="str">
        <v>documentary</v>
      </c>
      <c r="S984">
        <v>1311051600</v>
      </c>
      <c r="T984">
        <v>1311224400</v>
      </c>
    </row>
    <row r="985" spans="1:20" ht="31.5" x14ac:dyDescent="0.25">
      <c r="A985">
        <v>983</v>
      </c>
      <c r="B985" s="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8">
        <f t="shared" si="63"/>
        <v>80.999140154772135</v>
      </c>
      <c r="J985" t="s">
        <v>21</v>
      </c>
      <c r="K985" t="s">
        <v>22</v>
      </c>
      <c r="L985" s="10">
        <f t="shared" si="61"/>
        <v>43681.208333333328</v>
      </c>
      <c r="M985" s="10">
        <f t="shared" si="62"/>
        <v>43696.208333333328</v>
      </c>
      <c r="N985" t="b">
        <v>0</v>
      </c>
      <c r="O985" t="b">
        <v>0</v>
      </c>
      <c r="P985" t="s">
        <v>42</v>
      </c>
      <c r="Q985" t="str" cm="1">
        <f t="array" ref="Q985:R985">_xlfn.TEXTSPLIT(P985,"/", 1)</f>
        <v>film &amp; video</v>
      </c>
      <c r="R985" t="str">
        <v>documentary</v>
      </c>
      <c r="S985">
        <v>1564894800</v>
      </c>
      <c r="T985">
        <v>1566190800</v>
      </c>
    </row>
    <row r="986" spans="1:20" ht="31.5" x14ac:dyDescent="0.25">
      <c r="A986">
        <v>984</v>
      </c>
      <c r="B986" s="5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8">
        <f t="shared" si="63"/>
        <v>26.010498687664043</v>
      </c>
      <c r="J986" t="s">
        <v>21</v>
      </c>
      <c r="K986" t="s">
        <v>22</v>
      </c>
      <c r="L986" s="10">
        <f t="shared" si="61"/>
        <v>43716.208333333328</v>
      </c>
      <c r="M986" s="10">
        <f t="shared" si="62"/>
        <v>43742.208333333328</v>
      </c>
      <c r="N986" t="b">
        <v>0</v>
      </c>
      <c r="O986" t="b">
        <v>0</v>
      </c>
      <c r="P986" t="s">
        <v>33</v>
      </c>
      <c r="Q986" t="str" cm="1">
        <f t="array" ref="Q986:R986">_xlfn.TEXTSPLIT(P986,"/", 1)</f>
        <v>theater</v>
      </c>
      <c r="R986" t="str">
        <v>plays</v>
      </c>
      <c r="S986">
        <v>1567918800</v>
      </c>
      <c r="T986">
        <v>1570165200</v>
      </c>
    </row>
    <row r="987" spans="1:20" x14ac:dyDescent="0.25">
      <c r="A987">
        <v>985</v>
      </c>
      <c r="B987" s="5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8">
        <f t="shared" si="63"/>
        <v>25.998410896708286</v>
      </c>
      <c r="J987" t="s">
        <v>21</v>
      </c>
      <c r="K987" t="s">
        <v>22</v>
      </c>
      <c r="L987" s="10">
        <f t="shared" si="61"/>
        <v>41614.25</v>
      </c>
      <c r="M987" s="10">
        <f t="shared" si="62"/>
        <v>41640.25</v>
      </c>
      <c r="N987" t="b">
        <v>0</v>
      </c>
      <c r="O987" t="b">
        <v>1</v>
      </c>
      <c r="P987" t="s">
        <v>23</v>
      </c>
      <c r="Q987" t="str" cm="1">
        <f t="array" ref="Q987:R987">_xlfn.TEXTSPLIT(P987,"/", 1)</f>
        <v>music</v>
      </c>
      <c r="R987" t="str">
        <v>rock</v>
      </c>
      <c r="S987">
        <v>1386309600</v>
      </c>
      <c r="T987">
        <v>1388556000</v>
      </c>
    </row>
    <row r="988" spans="1:20" ht="47.25" x14ac:dyDescent="0.25">
      <c r="A988">
        <v>986</v>
      </c>
      <c r="B988" s="5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8">
        <f t="shared" si="63"/>
        <v>34.173913043478258</v>
      </c>
      <c r="J988" t="s">
        <v>21</v>
      </c>
      <c r="K988" t="s">
        <v>22</v>
      </c>
      <c r="L988" s="10">
        <f t="shared" si="61"/>
        <v>40638.208333333336</v>
      </c>
      <c r="M988" s="10">
        <f t="shared" si="62"/>
        <v>40652.208333333336</v>
      </c>
      <c r="N988" t="b">
        <v>0</v>
      </c>
      <c r="O988" t="b">
        <v>0</v>
      </c>
      <c r="P988" t="s">
        <v>23</v>
      </c>
      <c r="Q988" t="str" cm="1">
        <f t="array" ref="Q988:R988">_xlfn.TEXTSPLIT(P988,"/", 1)</f>
        <v>music</v>
      </c>
      <c r="R988" t="str">
        <v>rock</v>
      </c>
      <c r="S988">
        <v>1301979600</v>
      </c>
      <c r="T988">
        <v>1303189200</v>
      </c>
    </row>
    <row r="989" spans="1:20" ht="31.5" x14ac:dyDescent="0.25">
      <c r="A989">
        <v>987</v>
      </c>
      <c r="B989" s="5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8">
        <f t="shared" si="63"/>
        <v>28.002083333333335</v>
      </c>
      <c r="J989" t="s">
        <v>21</v>
      </c>
      <c r="K989" t="s">
        <v>22</v>
      </c>
      <c r="L989" s="10">
        <f t="shared" si="61"/>
        <v>42852.208333333328</v>
      </c>
      <c r="M989" s="10">
        <f t="shared" si="62"/>
        <v>42866.208333333328</v>
      </c>
      <c r="N989" t="b">
        <v>0</v>
      </c>
      <c r="O989" t="b">
        <v>0</v>
      </c>
      <c r="P989" t="s">
        <v>42</v>
      </c>
      <c r="Q989" t="str" cm="1">
        <f t="array" ref="Q989:R989">_xlfn.TEXTSPLIT(P989,"/", 1)</f>
        <v>film &amp; video</v>
      </c>
      <c r="R989" t="str">
        <v>documentary</v>
      </c>
      <c r="S989">
        <v>1493269200</v>
      </c>
      <c r="T989">
        <v>1494478800</v>
      </c>
    </row>
    <row r="990" spans="1:20" ht="31.5" x14ac:dyDescent="0.25">
      <c r="A990">
        <v>988</v>
      </c>
      <c r="B990" s="5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8">
        <f t="shared" si="63"/>
        <v>76.546875</v>
      </c>
      <c r="J990" t="s">
        <v>21</v>
      </c>
      <c r="K990" t="s">
        <v>22</v>
      </c>
      <c r="L990" s="10">
        <f t="shared" si="61"/>
        <v>42686.25</v>
      </c>
      <c r="M990" s="10">
        <f t="shared" si="62"/>
        <v>42707.25</v>
      </c>
      <c r="N990" t="b">
        <v>0</v>
      </c>
      <c r="O990" t="b">
        <v>0</v>
      </c>
      <c r="P990" t="s">
        <v>133</v>
      </c>
      <c r="Q990" t="str" cm="1">
        <f t="array" ref="Q990:R990">_xlfn.TEXTSPLIT(P990,"/", 1)</f>
        <v>publishing</v>
      </c>
      <c r="R990" t="str">
        <v>radio &amp; podcasts</v>
      </c>
      <c r="S990">
        <v>1478930400</v>
      </c>
      <c r="T990">
        <v>1480744800</v>
      </c>
    </row>
    <row r="991" spans="1:20" ht="31.5" x14ac:dyDescent="0.25">
      <c r="A991">
        <v>989</v>
      </c>
      <c r="B991" s="5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8">
        <f t="shared" si="63"/>
        <v>53.053097345132741</v>
      </c>
      <c r="J991" t="s">
        <v>21</v>
      </c>
      <c r="K991" t="s">
        <v>22</v>
      </c>
      <c r="L991" s="10">
        <f t="shared" si="61"/>
        <v>43571.208333333328</v>
      </c>
      <c r="M991" s="10">
        <f t="shared" si="62"/>
        <v>43576.208333333328</v>
      </c>
      <c r="N991" t="b">
        <v>0</v>
      </c>
      <c r="O991" t="b">
        <v>0</v>
      </c>
      <c r="P991" t="s">
        <v>206</v>
      </c>
      <c r="Q991" t="str" cm="1">
        <f t="array" ref="Q991:R991">_xlfn.TEXTSPLIT(P991,"/", 1)</f>
        <v>publishing</v>
      </c>
      <c r="R991" t="str">
        <v>translations</v>
      </c>
      <c r="S991">
        <v>1555390800</v>
      </c>
      <c r="T991">
        <v>1555822800</v>
      </c>
    </row>
    <row r="992" spans="1:20" ht="31.5" x14ac:dyDescent="0.25">
      <c r="A992">
        <v>990</v>
      </c>
      <c r="B992" s="5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8">
        <f t="shared" si="63"/>
        <v>106.859375</v>
      </c>
      <c r="J992" t="s">
        <v>21</v>
      </c>
      <c r="K992" t="s">
        <v>22</v>
      </c>
      <c r="L992" s="10">
        <f t="shared" si="61"/>
        <v>42432.25</v>
      </c>
      <c r="M992" s="10">
        <f t="shared" si="62"/>
        <v>42454.208333333328</v>
      </c>
      <c r="N992" t="b">
        <v>0</v>
      </c>
      <c r="O992" t="b">
        <v>1</v>
      </c>
      <c r="P992" t="s">
        <v>53</v>
      </c>
      <c r="Q992" t="str" cm="1">
        <f t="array" ref="Q992:R992">_xlfn.TEXTSPLIT(P992,"/", 1)</f>
        <v>film &amp; video</v>
      </c>
      <c r="R992" t="str">
        <v>drama</v>
      </c>
      <c r="S992">
        <v>1456984800</v>
      </c>
      <c r="T992">
        <v>1458882000</v>
      </c>
    </row>
    <row r="993" spans="1:20" ht="31.5" x14ac:dyDescent="0.25">
      <c r="A993">
        <v>991</v>
      </c>
      <c r="B993" s="5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8">
        <f t="shared" si="63"/>
        <v>46.020746887966808</v>
      </c>
      <c r="J993" t="s">
        <v>21</v>
      </c>
      <c r="K993" t="s">
        <v>22</v>
      </c>
      <c r="L993" s="10">
        <f t="shared" si="61"/>
        <v>41907.208333333336</v>
      </c>
      <c r="M993" s="10">
        <f t="shared" si="62"/>
        <v>41911.208333333336</v>
      </c>
      <c r="N993" t="b">
        <v>0</v>
      </c>
      <c r="O993" t="b">
        <v>1</v>
      </c>
      <c r="P993" t="s">
        <v>23</v>
      </c>
      <c r="Q993" t="str" cm="1">
        <f t="array" ref="Q993:R993">_xlfn.TEXTSPLIT(P993,"/", 1)</f>
        <v>music</v>
      </c>
      <c r="R993" t="str">
        <v>rock</v>
      </c>
      <c r="S993">
        <v>1411621200</v>
      </c>
      <c r="T993">
        <v>1411966800</v>
      </c>
    </row>
    <row r="994" spans="1:20" ht="31.5" x14ac:dyDescent="0.25">
      <c r="A994">
        <v>992</v>
      </c>
      <c r="B994" s="5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8">
        <f t="shared" si="63"/>
        <v>100.17424242424242</v>
      </c>
      <c r="J994" t="s">
        <v>21</v>
      </c>
      <c r="K994" t="s">
        <v>22</v>
      </c>
      <c r="L994" s="10">
        <f t="shared" si="61"/>
        <v>43227.208333333328</v>
      </c>
      <c r="M994" s="10">
        <f t="shared" si="62"/>
        <v>43241.208333333328</v>
      </c>
      <c r="N994" t="b">
        <v>0</v>
      </c>
      <c r="O994" t="b">
        <v>1</v>
      </c>
      <c r="P994" t="s">
        <v>53</v>
      </c>
      <c r="Q994" t="str" cm="1">
        <f t="array" ref="Q994:R994">_xlfn.TEXTSPLIT(P994,"/", 1)</f>
        <v>film &amp; video</v>
      </c>
      <c r="R994" t="str">
        <v>drama</v>
      </c>
      <c r="S994">
        <v>1525669200</v>
      </c>
      <c r="T994">
        <v>1526878800</v>
      </c>
    </row>
    <row r="995" spans="1:20" ht="31.5" x14ac:dyDescent="0.25">
      <c r="A995">
        <v>993</v>
      </c>
      <c r="B995" s="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8">
        <f t="shared" si="63"/>
        <v>101.44</v>
      </c>
      <c r="J995" t="s">
        <v>107</v>
      </c>
      <c r="K995" t="s">
        <v>108</v>
      </c>
      <c r="L995" s="10">
        <f t="shared" si="61"/>
        <v>42362.25</v>
      </c>
      <c r="M995" s="10">
        <f t="shared" si="62"/>
        <v>42379.25</v>
      </c>
      <c r="N995" t="b">
        <v>0</v>
      </c>
      <c r="O995" t="b">
        <v>1</v>
      </c>
      <c r="P995" t="s">
        <v>122</v>
      </c>
      <c r="Q995" t="str" cm="1">
        <f t="array" ref="Q995:R995">_xlfn.TEXTSPLIT(P995,"/", 1)</f>
        <v>photography</v>
      </c>
      <c r="R995" t="str">
        <v>photography books</v>
      </c>
      <c r="S995">
        <v>1450936800</v>
      </c>
      <c r="T995">
        <v>1452405600</v>
      </c>
    </row>
    <row r="996" spans="1:20" ht="31.5" x14ac:dyDescent="0.25">
      <c r="A996">
        <v>994</v>
      </c>
      <c r="B996" s="5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8">
        <f t="shared" si="63"/>
        <v>87.972684085510693</v>
      </c>
      <c r="J996" t="s">
        <v>21</v>
      </c>
      <c r="K996" t="s">
        <v>22</v>
      </c>
      <c r="L996" s="10">
        <f t="shared" si="61"/>
        <v>41929.208333333336</v>
      </c>
      <c r="M996" s="10">
        <f t="shared" si="62"/>
        <v>41935.208333333336</v>
      </c>
      <c r="N996" t="b">
        <v>0</v>
      </c>
      <c r="O996" t="b">
        <v>1</v>
      </c>
      <c r="P996" t="s">
        <v>206</v>
      </c>
      <c r="Q996" t="str" cm="1">
        <f t="array" ref="Q996:R996">_xlfn.TEXTSPLIT(P996,"/", 1)</f>
        <v>publishing</v>
      </c>
      <c r="R996" t="str">
        <v>translations</v>
      </c>
      <c r="S996">
        <v>1413522000</v>
      </c>
      <c r="T996">
        <v>1414040400</v>
      </c>
    </row>
    <row r="997" spans="1:20" ht="31.5" x14ac:dyDescent="0.25">
      <c r="A997">
        <v>995</v>
      </c>
      <c r="B997" s="5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8">
        <f t="shared" si="63"/>
        <v>74.995594713656388</v>
      </c>
      <c r="J997" t="s">
        <v>21</v>
      </c>
      <c r="K997" t="s">
        <v>22</v>
      </c>
      <c r="L997" s="10">
        <f t="shared" si="61"/>
        <v>43408.208333333328</v>
      </c>
      <c r="M997" s="10">
        <f t="shared" si="62"/>
        <v>43437.25</v>
      </c>
      <c r="N997" t="b">
        <v>0</v>
      </c>
      <c r="O997" t="b">
        <v>1</v>
      </c>
      <c r="P997" t="s">
        <v>17</v>
      </c>
      <c r="Q997" t="str" cm="1">
        <f t="array" ref="Q997:R997">_xlfn.TEXTSPLIT(P997,"/", 1)</f>
        <v>food</v>
      </c>
      <c r="R997" t="str">
        <v>food trucks</v>
      </c>
      <c r="S997">
        <v>1541307600</v>
      </c>
      <c r="T997">
        <v>1543816800</v>
      </c>
    </row>
    <row r="998" spans="1:20" ht="31.5" x14ac:dyDescent="0.25">
      <c r="A998">
        <v>996</v>
      </c>
      <c r="B998" s="5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8">
        <f t="shared" si="63"/>
        <v>42.982142857142854</v>
      </c>
      <c r="J998" t="s">
        <v>21</v>
      </c>
      <c r="K998" t="s">
        <v>22</v>
      </c>
      <c r="L998" s="10">
        <f t="shared" si="61"/>
        <v>41276.25</v>
      </c>
      <c r="M998" s="10">
        <f t="shared" si="62"/>
        <v>41306.25</v>
      </c>
      <c r="N998" t="b">
        <v>0</v>
      </c>
      <c r="O998" t="b">
        <v>0</v>
      </c>
      <c r="P998" t="s">
        <v>33</v>
      </c>
      <c r="Q998" t="str" cm="1">
        <f t="array" ref="Q998:R998">_xlfn.TEXTSPLIT(P998,"/", 1)</f>
        <v>theater</v>
      </c>
      <c r="R998" t="str">
        <v>plays</v>
      </c>
      <c r="S998">
        <v>1357106400</v>
      </c>
      <c r="T998">
        <v>1359698400</v>
      </c>
    </row>
    <row r="999" spans="1:20" ht="31.5" x14ac:dyDescent="0.25">
      <c r="A999">
        <v>997</v>
      </c>
      <c r="B999" s="5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8">
        <f t="shared" si="63"/>
        <v>33.115107913669064</v>
      </c>
      <c r="J999" t="s">
        <v>107</v>
      </c>
      <c r="K999" t="s">
        <v>108</v>
      </c>
      <c r="L999" s="10">
        <f t="shared" si="61"/>
        <v>41659.25</v>
      </c>
      <c r="M999" s="10">
        <f t="shared" si="62"/>
        <v>41664.25</v>
      </c>
      <c r="N999" t="b">
        <v>0</v>
      </c>
      <c r="O999" t="b">
        <v>0</v>
      </c>
      <c r="P999" t="s">
        <v>33</v>
      </c>
      <c r="Q999" t="str" cm="1">
        <f t="array" ref="Q999:R999">_xlfn.TEXTSPLIT(P999,"/", 1)</f>
        <v>theater</v>
      </c>
      <c r="R999" t="str">
        <v>plays</v>
      </c>
      <c r="S999">
        <v>1390197600</v>
      </c>
      <c r="T999">
        <v>1390629600</v>
      </c>
    </row>
    <row r="1000" spans="1:20" ht="31.5" x14ac:dyDescent="0.25">
      <c r="A1000">
        <v>998</v>
      </c>
      <c r="B1000" s="5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8">
        <f t="shared" si="63"/>
        <v>101.13101604278074</v>
      </c>
      <c r="J1000" t="s">
        <v>21</v>
      </c>
      <c r="K1000" t="s">
        <v>22</v>
      </c>
      <c r="L1000" s="10">
        <f t="shared" si="61"/>
        <v>40220.25</v>
      </c>
      <c r="M1000" s="10">
        <f t="shared" si="62"/>
        <v>40234.25</v>
      </c>
      <c r="N1000" t="b">
        <v>0</v>
      </c>
      <c r="O1000" t="b">
        <v>1</v>
      </c>
      <c r="P1000" t="s">
        <v>60</v>
      </c>
      <c r="Q1000" t="str" cm="1">
        <f t="array" ref="Q1000:R1000">_xlfn.TEXTSPLIT(P1000,"/", 1)</f>
        <v>music</v>
      </c>
      <c r="R1000" t="str">
        <v>indie rock</v>
      </c>
      <c r="S1000">
        <v>1265868000</v>
      </c>
      <c r="T1000">
        <v>1267077600</v>
      </c>
    </row>
    <row r="1001" spans="1:20" ht="31.5" x14ac:dyDescent="0.25">
      <c r="A1001">
        <v>999</v>
      </c>
      <c r="B1001" s="5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8">
        <f t="shared" si="63"/>
        <v>55.98841354723708</v>
      </c>
      <c r="J1001" t="s">
        <v>21</v>
      </c>
      <c r="K1001" t="s">
        <v>22</v>
      </c>
      <c r="L1001" s="10">
        <f t="shared" si="61"/>
        <v>42550.208333333328</v>
      </c>
      <c r="M1001" s="10">
        <f t="shared" si="62"/>
        <v>42557.208333333328</v>
      </c>
      <c r="N1001" t="b">
        <v>0</v>
      </c>
      <c r="O1001" t="b">
        <v>0</v>
      </c>
      <c r="P1001" t="s">
        <v>17</v>
      </c>
      <c r="Q1001" t="str" cm="1">
        <f t="array" ref="Q1001:R1001">_xlfn.TEXTSPLIT(P1001,"/", 1)</f>
        <v>food</v>
      </c>
      <c r="R1001" t="str">
        <v>food trucks</v>
      </c>
      <c r="S1001">
        <v>1467176400</v>
      </c>
      <c r="T1001">
        <v>1467781200</v>
      </c>
    </row>
  </sheetData>
  <autoFilter ref="A1:R1001" xr:uid="{00000000-0001-0000-0000-000000000000}"/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B0F0"/>
      </colorScale>
    </cfRule>
  </conditionalFormatting>
  <conditionalFormatting sqref="G1:G1048576">
    <cfRule type="cellIs" dxfId="3" priority="2" operator="equal">
      <formula>$G$20</formula>
    </cfRule>
    <cfRule type="cellIs" dxfId="2" priority="3" operator="equal">
      <formula>$G$10</formula>
    </cfRule>
    <cfRule type="cellIs" dxfId="1" priority="4" operator="equal">
      <formula>$G$3</formula>
    </cfRule>
    <cfRule type="cellIs" dxfId="0" priority="5" operator="equal">
      <formula>$G$2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8037-77FC-439C-AE5C-3FCEF7FAF20A}">
  <sheetPr codeName="Sheet2"/>
  <dimension ref="A1:F14"/>
  <sheetViews>
    <sheetView zoomScaleNormal="100" workbookViewId="0">
      <selection activeCell="N38" sqref="N3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2070</v>
      </c>
    </row>
    <row r="3" spans="1:6" x14ac:dyDescent="0.25">
      <c r="A3" s="9" t="s">
        <v>2068</v>
      </c>
      <c r="B3" s="9" t="s">
        <v>2069</v>
      </c>
    </row>
    <row r="4" spans="1:6" x14ac:dyDescent="0.25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4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4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4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4" t="s">
        <v>2037</v>
      </c>
      <c r="E8">
        <v>4</v>
      </c>
      <c r="F8">
        <v>4</v>
      </c>
    </row>
    <row r="9" spans="1:6" x14ac:dyDescent="0.25">
      <c r="A9" s="4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4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4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4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4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4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05A0-6DE2-49CF-862F-12388CC405C1}">
  <sheetPr codeName="Sheet3"/>
  <dimension ref="A1:F30"/>
  <sheetViews>
    <sheetView zoomScaleNormal="100" workbookViewId="0">
      <selection activeCell="B1" sqref="B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9" t="s">
        <v>6</v>
      </c>
      <c r="B1" t="s">
        <v>2070</v>
      </c>
    </row>
    <row r="2" spans="1:6" x14ac:dyDescent="0.25">
      <c r="A2" s="9" t="s">
        <v>2031</v>
      </c>
      <c r="B2" t="s">
        <v>2070</v>
      </c>
    </row>
    <row r="4" spans="1:6" x14ac:dyDescent="0.25">
      <c r="A4" s="9" t="s">
        <v>2068</v>
      </c>
      <c r="B4" s="9" t="s">
        <v>2069</v>
      </c>
    </row>
    <row r="5" spans="1:6" x14ac:dyDescent="0.25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4" t="s">
        <v>2044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4" t="s">
        <v>2053</v>
      </c>
      <c r="E7">
        <v>4</v>
      </c>
      <c r="F7">
        <v>4</v>
      </c>
    </row>
    <row r="8" spans="1:6" x14ac:dyDescent="0.25">
      <c r="A8" s="4" t="s">
        <v>2045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4" t="s">
        <v>2046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4" t="s">
        <v>2054</v>
      </c>
      <c r="C10">
        <v>8</v>
      </c>
      <c r="E10">
        <v>10</v>
      </c>
      <c r="F10">
        <v>18</v>
      </c>
    </row>
    <row r="11" spans="1:6" x14ac:dyDescent="0.25">
      <c r="A11" s="4" t="s">
        <v>2061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4" t="s">
        <v>2050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4" t="s">
        <v>2055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4" t="s">
        <v>2056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4" t="s">
        <v>2057</v>
      </c>
      <c r="C15">
        <v>3</v>
      </c>
      <c r="E15">
        <v>4</v>
      </c>
      <c r="F15">
        <v>7</v>
      </c>
    </row>
    <row r="16" spans="1:6" x14ac:dyDescent="0.25">
      <c r="A16" s="4" t="s">
        <v>2051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4" t="s">
        <v>2062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4" t="s">
        <v>2060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4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4" t="s">
        <v>2063</v>
      </c>
      <c r="C20">
        <v>4</v>
      </c>
      <c r="E20">
        <v>4</v>
      </c>
      <c r="F20">
        <v>8</v>
      </c>
    </row>
    <row r="21" spans="1:6" x14ac:dyDescent="0.25">
      <c r="A21" s="4" t="s">
        <v>2058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4" t="s">
        <v>2047</v>
      </c>
      <c r="C22">
        <v>9</v>
      </c>
      <c r="E22">
        <v>5</v>
      </c>
      <c r="F22">
        <v>14</v>
      </c>
    </row>
    <row r="23" spans="1:6" x14ac:dyDescent="0.25">
      <c r="A23" s="4" t="s">
        <v>2048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4" t="s">
        <v>2049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4" t="s">
        <v>2064</v>
      </c>
      <c r="C25">
        <v>7</v>
      </c>
      <c r="E25">
        <v>14</v>
      </c>
      <c r="F25">
        <v>21</v>
      </c>
    </row>
    <row r="26" spans="1:6" x14ac:dyDescent="0.25">
      <c r="A26" s="4" t="s">
        <v>2052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4" t="s">
        <v>2065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4" t="s">
        <v>2066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4" t="s">
        <v>2059</v>
      </c>
      <c r="E29">
        <v>3</v>
      </c>
      <c r="F29">
        <v>3</v>
      </c>
    </row>
    <row r="30" spans="1:6" x14ac:dyDescent="0.25">
      <c r="A30" s="4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63A3-725F-4E12-8F8F-50BADC037F29}">
  <sheetPr codeName="Sheet4"/>
  <dimension ref="A1:E18"/>
  <sheetViews>
    <sheetView workbookViewId="0">
      <selection activeCell="A4" sqref="A4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9" t="s">
        <v>2031</v>
      </c>
      <c r="B1" t="s">
        <v>2070</v>
      </c>
    </row>
    <row r="2" spans="1:5" x14ac:dyDescent="0.25">
      <c r="A2" s="9" t="s">
        <v>2073</v>
      </c>
      <c r="B2" t="s">
        <v>2070</v>
      </c>
    </row>
    <row r="4" spans="1:5" x14ac:dyDescent="0.25">
      <c r="A4" s="9" t="s">
        <v>2068</v>
      </c>
      <c r="B4" s="9" t="s">
        <v>2069</v>
      </c>
    </row>
    <row r="5" spans="1:5" x14ac:dyDescent="0.25">
      <c r="A5" s="9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4" t="s">
        <v>2074</v>
      </c>
      <c r="B6">
        <v>6</v>
      </c>
      <c r="C6">
        <v>36</v>
      </c>
      <c r="D6">
        <v>49</v>
      </c>
      <c r="E6">
        <v>91</v>
      </c>
    </row>
    <row r="7" spans="1:5" x14ac:dyDescent="0.25">
      <c r="A7" s="4" t="s">
        <v>2075</v>
      </c>
      <c r="B7">
        <v>7</v>
      </c>
      <c r="C7">
        <v>28</v>
      </c>
      <c r="D7">
        <v>44</v>
      </c>
      <c r="E7">
        <v>79</v>
      </c>
    </row>
    <row r="8" spans="1:5" x14ac:dyDescent="0.25">
      <c r="A8" s="4" t="s">
        <v>2076</v>
      </c>
      <c r="B8">
        <v>4</v>
      </c>
      <c r="C8">
        <v>33</v>
      </c>
      <c r="D8">
        <v>49</v>
      </c>
      <c r="E8">
        <v>86</v>
      </c>
    </row>
    <row r="9" spans="1:5" x14ac:dyDescent="0.25">
      <c r="A9" s="4" t="s">
        <v>2077</v>
      </c>
      <c r="B9">
        <v>1</v>
      </c>
      <c r="C9">
        <v>30</v>
      </c>
      <c r="D9">
        <v>46</v>
      </c>
      <c r="E9">
        <v>77</v>
      </c>
    </row>
    <row r="10" spans="1:5" x14ac:dyDescent="0.25">
      <c r="A10" s="4" t="s">
        <v>2078</v>
      </c>
      <c r="B10">
        <v>3</v>
      </c>
      <c r="C10">
        <v>35</v>
      </c>
      <c r="D10">
        <v>46</v>
      </c>
      <c r="E10">
        <v>84</v>
      </c>
    </row>
    <row r="11" spans="1:5" x14ac:dyDescent="0.25">
      <c r="A11" s="4" t="s">
        <v>2079</v>
      </c>
      <c r="B11">
        <v>3</v>
      </c>
      <c r="C11">
        <v>28</v>
      </c>
      <c r="D11">
        <v>55</v>
      </c>
      <c r="E11">
        <v>86</v>
      </c>
    </row>
    <row r="12" spans="1:5" x14ac:dyDescent="0.25">
      <c r="A12" s="4" t="s">
        <v>2080</v>
      </c>
      <c r="B12">
        <v>4</v>
      </c>
      <c r="C12">
        <v>31</v>
      </c>
      <c r="D12">
        <v>58</v>
      </c>
      <c r="E12">
        <v>93</v>
      </c>
    </row>
    <row r="13" spans="1:5" x14ac:dyDescent="0.25">
      <c r="A13" s="4" t="s">
        <v>2081</v>
      </c>
      <c r="B13">
        <v>8</v>
      </c>
      <c r="C13">
        <v>35</v>
      </c>
      <c r="D13">
        <v>41</v>
      </c>
      <c r="E13">
        <v>84</v>
      </c>
    </row>
    <row r="14" spans="1:5" x14ac:dyDescent="0.25">
      <c r="A14" s="4" t="s">
        <v>2082</v>
      </c>
      <c r="B14">
        <v>5</v>
      </c>
      <c r="C14">
        <v>23</v>
      </c>
      <c r="D14">
        <v>45</v>
      </c>
      <c r="E14">
        <v>73</v>
      </c>
    </row>
    <row r="15" spans="1:5" x14ac:dyDescent="0.25">
      <c r="A15" s="4" t="s">
        <v>2083</v>
      </c>
      <c r="B15">
        <v>6</v>
      </c>
      <c r="C15">
        <v>26</v>
      </c>
      <c r="D15">
        <v>45</v>
      </c>
      <c r="E15">
        <v>77</v>
      </c>
    </row>
    <row r="16" spans="1:5" x14ac:dyDescent="0.25">
      <c r="A16" s="4" t="s">
        <v>2084</v>
      </c>
      <c r="B16">
        <v>3</v>
      </c>
      <c r="C16">
        <v>27</v>
      </c>
      <c r="D16">
        <v>45</v>
      </c>
      <c r="E16">
        <v>75</v>
      </c>
    </row>
    <row r="17" spans="1:5" x14ac:dyDescent="0.25">
      <c r="A17" s="4" t="s">
        <v>2085</v>
      </c>
      <c r="B17">
        <v>7</v>
      </c>
      <c r="C17">
        <v>32</v>
      </c>
      <c r="D17">
        <v>42</v>
      </c>
      <c r="E17">
        <v>81</v>
      </c>
    </row>
    <row r="18" spans="1:5" x14ac:dyDescent="0.25">
      <c r="A18" s="4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8B3B-4A88-4BF2-9E10-C89074184E3B}">
  <sheetPr codeName="Sheet5"/>
  <dimension ref="A1:H13"/>
  <sheetViews>
    <sheetView workbookViewId="0">
      <selection activeCell="K22" sqref="K22"/>
    </sheetView>
  </sheetViews>
  <sheetFormatPr defaultRowHeight="15.75" x14ac:dyDescent="0.25"/>
  <cols>
    <col min="1" max="1" width="26.375" bestFit="1" customWidth="1"/>
    <col min="2" max="2" width="18.875" customWidth="1"/>
    <col min="3" max="3" width="15.25" customWidth="1"/>
    <col min="4" max="4" width="17.875" customWidth="1"/>
    <col min="5" max="5" width="14.5" customWidth="1"/>
    <col min="6" max="6" width="21.5" style="22" customWidth="1"/>
    <col min="7" max="7" width="17.875" customWidth="1"/>
    <col min="8" max="8" width="20.5" customWidth="1"/>
  </cols>
  <sheetData>
    <row r="1" spans="1:8" ht="16.5" thickBot="1" x14ac:dyDescent="0.3">
      <c r="A1" s="13" t="s">
        <v>2086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8" t="s">
        <v>2091</v>
      </c>
      <c r="G1" s="13" t="s">
        <v>2092</v>
      </c>
      <c r="H1" s="14" t="s">
        <v>2093</v>
      </c>
    </row>
    <row r="2" spans="1:8" x14ac:dyDescent="0.25">
      <c r="A2" s="15" t="s">
        <v>2094</v>
      </c>
      <c r="B2" s="15">
        <f>COUNTIFS(Crowdfunding!$G:$G,"successful",Crowdfunding!$D:$D,"&lt;1000")</f>
        <v>30</v>
      </c>
      <c r="C2" s="15">
        <f>COUNTIFS(Crowdfunding!$G:$G,"failed",Crowdfunding!$D:$D,"&lt;1000")</f>
        <v>20</v>
      </c>
      <c r="D2" s="15">
        <f>COUNTIFS(Crowdfunding!$G:$G,"canceled",Crowdfunding!$D:$D,"&lt;1000")</f>
        <v>1</v>
      </c>
      <c r="E2" s="15">
        <f>B2+C2+D2</f>
        <v>51</v>
      </c>
      <c r="F2" s="17">
        <f>B2/$E2</f>
        <v>0.58823529411764708</v>
      </c>
      <c r="G2" s="17">
        <f t="shared" ref="G2:H2" si="0">C2/$E2</f>
        <v>0.39215686274509803</v>
      </c>
      <c r="H2" s="17">
        <f t="shared" si="0"/>
        <v>1.9607843137254902E-2</v>
      </c>
    </row>
    <row r="3" spans="1:8" x14ac:dyDescent="0.25">
      <c r="A3" s="12" t="s">
        <v>2095</v>
      </c>
      <c r="B3" s="12">
        <f>COUNTIFS(Crowdfunding!$G:$G,"successful",Crowdfunding!$D:$D,"&gt;999",Crowdfunding!$D:$D,"&lt;5000")</f>
        <v>191</v>
      </c>
      <c r="C3" s="12">
        <f>COUNTIFS(Crowdfunding!$G:$G,"failed",Crowdfunding!$D:$D,"&gt;999",Crowdfunding!$D:$D,"&lt;5000")</f>
        <v>38</v>
      </c>
      <c r="D3" s="12">
        <f>COUNTIFS(Crowdfunding!$G:$G,"canceled",Crowdfunding!$D:$D,"&gt;999",Crowdfunding!$D:$D,"&lt;5000")</f>
        <v>2</v>
      </c>
      <c r="E3" s="12">
        <f t="shared" ref="E3:E13" si="1">B3+C3+D3</f>
        <v>231</v>
      </c>
      <c r="F3" s="19">
        <f t="shared" ref="F3:F13" si="2">B3/$E3</f>
        <v>0.82683982683982682</v>
      </c>
      <c r="G3" s="19">
        <f t="shared" ref="G3:G13" si="3">C3/$E3</f>
        <v>0.16450216450216451</v>
      </c>
      <c r="H3" s="23">
        <f t="shared" ref="H3:H13" si="4">D3/$E3</f>
        <v>8.658008658008658E-3</v>
      </c>
    </row>
    <row r="4" spans="1:8" x14ac:dyDescent="0.25">
      <c r="A4" s="16" t="s">
        <v>2096</v>
      </c>
      <c r="B4" s="16">
        <f>COUNTIFS(Crowdfunding!$G:$G,"successful",Crowdfunding!$D:$D,"&gt;4999",Crowdfunding!$D:$D,"&lt;10000")</f>
        <v>164</v>
      </c>
      <c r="C4" s="16">
        <f>COUNTIFS(Crowdfunding!$G:$G,"failed",Crowdfunding!$D:$D,"&gt;4999",Crowdfunding!$D:$D,"&lt;10000")</f>
        <v>126</v>
      </c>
      <c r="D4" s="16">
        <f>COUNTIFS(Crowdfunding!$G:$G,"canceled",Crowdfunding!$D:$D,"&gt;4999",Crowdfunding!$D:$D,"&lt;10000")</f>
        <v>25</v>
      </c>
      <c r="E4" s="16">
        <f t="shared" si="1"/>
        <v>315</v>
      </c>
      <c r="F4" s="20">
        <f t="shared" si="2"/>
        <v>0.52063492063492067</v>
      </c>
      <c r="G4" s="20">
        <f t="shared" si="3"/>
        <v>0.4</v>
      </c>
      <c r="H4" s="24">
        <f t="shared" si="4"/>
        <v>7.9365079365079361E-2</v>
      </c>
    </row>
    <row r="5" spans="1:8" x14ac:dyDescent="0.25">
      <c r="A5" s="12" t="s">
        <v>2097</v>
      </c>
      <c r="B5" s="12">
        <f>COUNTIFS(Crowdfunding!$G:$G,"successful",Crowdfunding!$D:$D,"&gt;9999",Crowdfunding!$D:$D,"&lt;15000")</f>
        <v>4</v>
      </c>
      <c r="C5" s="12">
        <f>COUNTIFS(Crowdfunding!$G:$G,"failed",Crowdfunding!$D:$D,"&gt;9999",Crowdfunding!$D:$D,"&lt;15000")</f>
        <v>5</v>
      </c>
      <c r="D5" s="12">
        <f>COUNTIFS(Crowdfunding!$G:$G,"canceled",Crowdfunding!$D:$D,"&gt;9999",Crowdfunding!$D:$D,"&lt;15000")</f>
        <v>0</v>
      </c>
      <c r="E5" s="12">
        <f t="shared" si="1"/>
        <v>9</v>
      </c>
      <c r="F5" s="19">
        <f t="shared" si="2"/>
        <v>0.44444444444444442</v>
      </c>
      <c r="G5" s="19">
        <f t="shared" si="3"/>
        <v>0.55555555555555558</v>
      </c>
      <c r="H5" s="23">
        <f t="shared" si="4"/>
        <v>0</v>
      </c>
    </row>
    <row r="6" spans="1:8" x14ac:dyDescent="0.25">
      <c r="A6" s="16" t="s">
        <v>2098</v>
      </c>
      <c r="B6" s="16">
        <f>COUNTIFS(Crowdfunding!$G:$G,"successful",Crowdfunding!$D:$D,"&gt;14999",Crowdfunding!$D:$D,"&lt;20000")</f>
        <v>10</v>
      </c>
      <c r="C6" s="16">
        <f>COUNTIFS(Crowdfunding!$G:$G,"failed",Crowdfunding!$D:$D,"&gt;14999",Crowdfunding!$D:$D,"&lt;20000")</f>
        <v>0</v>
      </c>
      <c r="D6" s="16">
        <f>COUNTIFS(Crowdfunding!$G:$G,"canceled",Crowdfunding!$D:$D,"&gt;14999",Crowdfunding!$D:$D,"&lt;20000")</f>
        <v>0</v>
      </c>
      <c r="E6" s="16">
        <f t="shared" si="1"/>
        <v>10</v>
      </c>
      <c r="F6" s="20">
        <f t="shared" si="2"/>
        <v>1</v>
      </c>
      <c r="G6" s="20">
        <f t="shared" si="3"/>
        <v>0</v>
      </c>
      <c r="H6" s="24">
        <f t="shared" si="4"/>
        <v>0</v>
      </c>
    </row>
    <row r="7" spans="1:8" x14ac:dyDescent="0.25">
      <c r="A7" s="12" t="s">
        <v>2099</v>
      </c>
      <c r="B7" s="12">
        <f>COUNTIFS(Crowdfunding!$G:$G,"successful",Crowdfunding!$D:$D,"&gt;19999",Crowdfunding!$D:$D,"&lt;25000")</f>
        <v>7</v>
      </c>
      <c r="C7" s="12">
        <f>COUNTIFS(Crowdfunding!$G:$G,"failed",Crowdfunding!$D:$D,"&gt;19999",Crowdfunding!$D:$D,"&lt;25000")</f>
        <v>0</v>
      </c>
      <c r="D7" s="12">
        <f>COUNTIFS(Crowdfunding!$G:$G,"canceled",Crowdfunding!$D:$D,"&gt;19999",Crowdfunding!$D:$D,"&lt;25000")</f>
        <v>0</v>
      </c>
      <c r="E7" s="12">
        <f t="shared" si="1"/>
        <v>7</v>
      </c>
      <c r="F7" s="19">
        <f t="shared" si="2"/>
        <v>1</v>
      </c>
      <c r="G7" s="19">
        <f t="shared" si="3"/>
        <v>0</v>
      </c>
      <c r="H7" s="23">
        <f t="shared" si="4"/>
        <v>0</v>
      </c>
    </row>
    <row r="8" spans="1:8" x14ac:dyDescent="0.25">
      <c r="A8" s="16" t="s">
        <v>2100</v>
      </c>
      <c r="B8" s="16">
        <f>COUNTIFS(Crowdfunding!$G:$G,"successful",Crowdfunding!$D:$D,"&gt;24999",Crowdfunding!$D:$D,"&lt;30000")</f>
        <v>11</v>
      </c>
      <c r="C8" s="16">
        <f>COUNTIFS(Crowdfunding!$G:$G,"failed",Crowdfunding!$D:$D,"&gt;24999",Crowdfunding!$D:$D,"&lt;30000")</f>
        <v>3</v>
      </c>
      <c r="D8" s="16">
        <f>COUNTIFS(Crowdfunding!$G:$G,"canceled",Crowdfunding!$D:$D,"&gt;24999",Crowdfunding!$D:$D,"&lt;30000")</f>
        <v>0</v>
      </c>
      <c r="E8" s="16">
        <f t="shared" si="1"/>
        <v>14</v>
      </c>
      <c r="F8" s="20">
        <f t="shared" si="2"/>
        <v>0.7857142857142857</v>
      </c>
      <c r="G8" s="20">
        <f t="shared" si="3"/>
        <v>0.21428571428571427</v>
      </c>
      <c r="H8" s="24">
        <f t="shared" si="4"/>
        <v>0</v>
      </c>
    </row>
    <row r="9" spans="1:8" x14ac:dyDescent="0.25">
      <c r="A9" s="12" t="s">
        <v>2101</v>
      </c>
      <c r="B9" s="12">
        <f>COUNTIFS(Crowdfunding!$G:$G,"successful",Crowdfunding!$D:$D,"&gt;29999",Crowdfunding!$D:$D,"&lt;35000")</f>
        <v>7</v>
      </c>
      <c r="C9" s="12">
        <f>COUNTIFS(Crowdfunding!$G:$G,"failed",Crowdfunding!$D:$D,"&gt;29999",Crowdfunding!$D:$D,"&lt;35000")</f>
        <v>0</v>
      </c>
      <c r="D9" s="12">
        <f>COUNTIFS(Crowdfunding!$G:$G,"canceled",Crowdfunding!$D:$D,"&gt;29999",Crowdfunding!$D:$D,"&lt;35000")</f>
        <v>0</v>
      </c>
      <c r="E9" s="12">
        <f t="shared" si="1"/>
        <v>7</v>
      </c>
      <c r="F9" s="19">
        <f t="shared" si="2"/>
        <v>1</v>
      </c>
      <c r="G9" s="19">
        <f t="shared" si="3"/>
        <v>0</v>
      </c>
      <c r="H9" s="23">
        <f t="shared" si="4"/>
        <v>0</v>
      </c>
    </row>
    <row r="10" spans="1:8" x14ac:dyDescent="0.25">
      <c r="A10" s="16" t="s">
        <v>2102</v>
      </c>
      <c r="B10" s="16">
        <f>COUNTIFS(Crowdfunding!$G:$G,"successful",Crowdfunding!$D:$D,"&gt;34999",Crowdfunding!$D:$D,"&lt;40000")</f>
        <v>8</v>
      </c>
      <c r="C10" s="16">
        <f>COUNTIFS(Crowdfunding!$G:$G,"failed",Crowdfunding!$D:$D,"&gt;34999",Crowdfunding!$D:$D,"&lt;40000")</f>
        <v>3</v>
      </c>
      <c r="D10" s="16">
        <f>COUNTIFS(Crowdfunding!$G:$G,"canceled",Crowdfunding!$D:$D,"&gt;34999",Crowdfunding!$D:$D,"&lt;40000")</f>
        <v>1</v>
      </c>
      <c r="E10" s="16">
        <f t="shared" si="1"/>
        <v>12</v>
      </c>
      <c r="F10" s="20">
        <f t="shared" si="2"/>
        <v>0.66666666666666663</v>
      </c>
      <c r="G10" s="20">
        <f t="shared" si="3"/>
        <v>0.25</v>
      </c>
      <c r="H10" s="24">
        <f t="shared" si="4"/>
        <v>8.3333333333333329E-2</v>
      </c>
    </row>
    <row r="11" spans="1:8" x14ac:dyDescent="0.25">
      <c r="A11" s="12" t="s">
        <v>2103</v>
      </c>
      <c r="B11" s="12">
        <f>COUNTIFS(Crowdfunding!$G:$G,"successful",Crowdfunding!$D:$D,"&gt;39999",Crowdfunding!$D:$D,"&lt;45000")</f>
        <v>11</v>
      </c>
      <c r="C11" s="12">
        <f>COUNTIFS(Crowdfunding!$G:$G,"failed",Crowdfunding!$D:$D,"&gt;39999",Crowdfunding!$D:$D,"&lt;45000")</f>
        <v>3</v>
      </c>
      <c r="D11" s="12">
        <f>COUNTIFS(Crowdfunding!$G:$G,"canceled",Crowdfunding!$D:$D,"&gt;39999",Crowdfunding!$D:$D,"&lt;45000")</f>
        <v>0</v>
      </c>
      <c r="E11" s="12">
        <f t="shared" si="1"/>
        <v>14</v>
      </c>
      <c r="F11" s="19">
        <f t="shared" si="2"/>
        <v>0.7857142857142857</v>
      </c>
      <c r="G11" s="19">
        <f t="shared" si="3"/>
        <v>0.21428571428571427</v>
      </c>
      <c r="H11" s="23">
        <f t="shared" si="4"/>
        <v>0</v>
      </c>
    </row>
    <row r="12" spans="1:8" x14ac:dyDescent="0.25">
      <c r="A12" s="16" t="s">
        <v>2104</v>
      </c>
      <c r="B12" s="16">
        <f>COUNTIFS(Crowdfunding!$G:$G,"successful",Crowdfunding!$D:$D,"&gt;44999",Crowdfunding!$D:$D,"&lt;50000")</f>
        <v>8</v>
      </c>
      <c r="C12" s="16">
        <f>COUNTIFS(Crowdfunding!$G:$G,"failed",Crowdfunding!$D:$D,"&gt;44999",Crowdfunding!$D:$D,"&lt;50000")</f>
        <v>3</v>
      </c>
      <c r="D12" s="16">
        <f>COUNTIFS(Crowdfunding!$G:$G,"canceled",Crowdfunding!$D:$D,"&gt;44999",Crowdfunding!$D:$D,"&lt;50000")</f>
        <v>0</v>
      </c>
      <c r="E12" s="16">
        <f t="shared" si="1"/>
        <v>11</v>
      </c>
      <c r="F12" s="20">
        <f t="shared" si="2"/>
        <v>0.72727272727272729</v>
      </c>
      <c r="G12" s="20">
        <f t="shared" si="3"/>
        <v>0.27272727272727271</v>
      </c>
      <c r="H12" s="24">
        <f t="shared" si="4"/>
        <v>0</v>
      </c>
    </row>
    <row r="13" spans="1:8" x14ac:dyDescent="0.25">
      <c r="A13" s="11" t="s">
        <v>2105</v>
      </c>
      <c r="B13" s="11">
        <f>COUNTIFS(Crowdfunding!$G:$G,"successful",Crowdfunding!$D:$D,"&gt;50000")</f>
        <v>114</v>
      </c>
      <c r="C13" s="11">
        <f>COUNTIFS(Crowdfunding!$G:$G,"failed",Crowdfunding!$D:$D,"&gt;50000")</f>
        <v>163</v>
      </c>
      <c r="D13" s="11">
        <f>COUNTIFS(Crowdfunding!$G:$G,"canceled",Crowdfunding!$D:$D,"&gt;50000")</f>
        <v>28</v>
      </c>
      <c r="E13" s="11">
        <f t="shared" si="1"/>
        <v>305</v>
      </c>
      <c r="F13" s="21">
        <f t="shared" si="2"/>
        <v>0.3737704918032787</v>
      </c>
      <c r="G13" s="21">
        <f t="shared" si="3"/>
        <v>0.53442622950819674</v>
      </c>
      <c r="H13" s="25">
        <f t="shared" si="4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A7A3-3410-49D7-9947-C144B1B93D07}">
  <sheetPr codeName="Sheet6"/>
  <dimension ref="A1:G566"/>
  <sheetViews>
    <sheetView tabSelected="1" topLeftCell="A28" workbookViewId="0">
      <selection activeCell="E50" sqref="E50"/>
    </sheetView>
  </sheetViews>
  <sheetFormatPr defaultRowHeight="15.75" x14ac:dyDescent="0.25"/>
  <cols>
    <col min="1" max="1" width="23.125" bestFit="1" customWidth="1"/>
    <col min="2" max="2" width="19.375" bestFit="1" customWidth="1"/>
    <col min="5" max="5" width="25.875" bestFit="1" customWidth="1"/>
    <col min="6" max="6" width="25.75" bestFit="1" customWidth="1"/>
    <col min="7" max="7" width="18.125" bestFit="1" customWidth="1"/>
  </cols>
  <sheetData>
    <row r="1" spans="1:7" x14ac:dyDescent="0.25">
      <c r="A1" s="1" t="s">
        <v>2117</v>
      </c>
      <c r="B1" s="1" t="s">
        <v>2116</v>
      </c>
      <c r="F1" t="s">
        <v>2110</v>
      </c>
      <c r="G1" t="s">
        <v>2111</v>
      </c>
    </row>
    <row r="2" spans="1:7" x14ac:dyDescent="0.25">
      <c r="A2">
        <v>158</v>
      </c>
      <c r="B2">
        <v>0</v>
      </c>
      <c r="E2" t="s">
        <v>2106</v>
      </c>
      <c r="F2" s="6">
        <f>AVERAGE(A:A)</f>
        <v>851.14690265486729</v>
      </c>
      <c r="G2" s="6">
        <f>AVERAGE(B:B)</f>
        <v>585.61538461538464</v>
      </c>
    </row>
    <row r="3" spans="1:7" x14ac:dyDescent="0.25">
      <c r="A3">
        <v>1425</v>
      </c>
      <c r="B3">
        <v>24</v>
      </c>
      <c r="E3" t="s">
        <v>2107</v>
      </c>
      <c r="F3">
        <f>MEDIAN(A:A)</f>
        <v>201</v>
      </c>
      <c r="G3">
        <f>MEDIAN(B:B)</f>
        <v>114.5</v>
      </c>
    </row>
    <row r="4" spans="1:7" x14ac:dyDescent="0.25">
      <c r="A4">
        <v>174</v>
      </c>
      <c r="B4">
        <v>53</v>
      </c>
      <c r="E4" t="s">
        <v>2108</v>
      </c>
      <c r="F4">
        <f>MIN(A:A)</f>
        <v>16</v>
      </c>
      <c r="G4">
        <f>MIN(B:B)</f>
        <v>0</v>
      </c>
    </row>
    <row r="5" spans="1:7" x14ac:dyDescent="0.25">
      <c r="A5">
        <v>227</v>
      </c>
      <c r="B5">
        <v>18</v>
      </c>
      <c r="E5" t="s">
        <v>2109</v>
      </c>
      <c r="F5">
        <f>MAX(A:A)</f>
        <v>7295</v>
      </c>
      <c r="G5">
        <f>MAX(B:B)</f>
        <v>6080</v>
      </c>
    </row>
    <row r="6" spans="1:7" x14ac:dyDescent="0.25">
      <c r="A6">
        <v>220</v>
      </c>
      <c r="B6">
        <v>44</v>
      </c>
      <c r="E6" t="s">
        <v>2118</v>
      </c>
      <c r="F6" s="26">
        <f>QUARTILE(A:A,1)</f>
        <v>128</v>
      </c>
      <c r="G6" s="26">
        <f>QUARTILE(B:B,1)</f>
        <v>38</v>
      </c>
    </row>
    <row r="7" spans="1:7" x14ac:dyDescent="0.25">
      <c r="A7">
        <v>98</v>
      </c>
      <c r="B7">
        <v>27</v>
      </c>
      <c r="E7" t="s">
        <v>2119</v>
      </c>
      <c r="F7" s="26">
        <f>QUARTILE(A:A,3)</f>
        <v>1280</v>
      </c>
      <c r="G7" s="26">
        <f>QUARTILE(B:B,3)</f>
        <v>784.5</v>
      </c>
    </row>
    <row r="8" spans="1:7" x14ac:dyDescent="0.25">
      <c r="A8">
        <v>100</v>
      </c>
      <c r="B8">
        <v>55</v>
      </c>
      <c r="E8" t="s">
        <v>2120</v>
      </c>
      <c r="F8" s="26">
        <f>F7-F6</f>
        <v>1152</v>
      </c>
      <c r="G8">
        <f>G7-G6</f>
        <v>746.5</v>
      </c>
    </row>
    <row r="9" spans="1:7" x14ac:dyDescent="0.25">
      <c r="A9">
        <v>1249</v>
      </c>
      <c r="B9">
        <v>200</v>
      </c>
      <c r="E9" s="27" t="s">
        <v>2112</v>
      </c>
      <c r="F9" s="27">
        <f>_xlfn.VAR.S(A:A)</f>
        <v>1606216.5936295739</v>
      </c>
      <c r="G9" s="27">
        <f>_xlfn.VAR.S(B:B)</f>
        <v>924113.45496927318</v>
      </c>
    </row>
    <row r="10" spans="1:7" x14ac:dyDescent="0.25">
      <c r="A10">
        <v>1396</v>
      </c>
      <c r="B10">
        <v>452</v>
      </c>
      <c r="E10" t="s">
        <v>2113</v>
      </c>
      <c r="F10">
        <f>_xlfn.VAR.P(A:A)</f>
        <v>1603373.7324019109</v>
      </c>
      <c r="G10">
        <f>_xlfn.VAR.P(B:B)</f>
        <v>921574.68174133555</v>
      </c>
    </row>
    <row r="11" spans="1:7" x14ac:dyDescent="0.25">
      <c r="A11">
        <v>890</v>
      </c>
      <c r="B11">
        <v>674</v>
      </c>
      <c r="E11" s="27" t="s">
        <v>2114</v>
      </c>
      <c r="F11" s="27">
        <f>_xlfn.STDEV.S(A:A)</f>
        <v>1267.366006183523</v>
      </c>
      <c r="G11" s="27">
        <f>_xlfn.STDEV.S(B:B)</f>
        <v>961.30819978260524</v>
      </c>
    </row>
    <row r="12" spans="1:7" x14ac:dyDescent="0.25">
      <c r="A12">
        <v>142</v>
      </c>
      <c r="B12">
        <v>558</v>
      </c>
      <c r="E12" t="s">
        <v>2115</v>
      </c>
      <c r="F12">
        <f>_xlfn.STDEV.P(A:A)</f>
        <v>1266.2439466397898</v>
      </c>
      <c r="G12">
        <f>_xlfn.STDEV.P(B:B)</f>
        <v>959.98681331637863</v>
      </c>
    </row>
    <row r="13" spans="1:7" x14ac:dyDescent="0.25">
      <c r="A13">
        <v>2673</v>
      </c>
      <c r="B13">
        <v>15</v>
      </c>
    </row>
    <row r="14" spans="1:7" x14ac:dyDescent="0.25">
      <c r="A14">
        <v>163</v>
      </c>
      <c r="B14">
        <v>2307</v>
      </c>
      <c r="E14" t="s">
        <v>2122</v>
      </c>
      <c r="F14">
        <f>F6-(1.5*F8)</f>
        <v>-1600</v>
      </c>
      <c r="G14">
        <f>G6-(1.5*G8)</f>
        <v>-1081.75</v>
      </c>
    </row>
    <row r="15" spans="1:7" x14ac:dyDescent="0.25">
      <c r="A15">
        <v>2220</v>
      </c>
      <c r="B15">
        <v>88</v>
      </c>
      <c r="E15" t="s">
        <v>2121</v>
      </c>
      <c r="F15">
        <f>F7+(1.5*F8)</f>
        <v>3008</v>
      </c>
      <c r="G15">
        <f>G7+(1.5*G8)</f>
        <v>1904.25</v>
      </c>
    </row>
    <row r="16" spans="1:7" x14ac:dyDescent="0.25">
      <c r="A16">
        <v>1606</v>
      </c>
      <c r="B16">
        <v>48</v>
      </c>
    </row>
    <row r="17" spans="1:5" x14ac:dyDescent="0.25">
      <c r="A17">
        <v>129</v>
      </c>
      <c r="B17">
        <v>1</v>
      </c>
      <c r="E17" s="5"/>
    </row>
    <row r="18" spans="1:5" x14ac:dyDescent="0.25">
      <c r="A18">
        <v>226</v>
      </c>
      <c r="B18">
        <v>1467</v>
      </c>
    </row>
    <row r="19" spans="1:5" x14ac:dyDescent="0.25">
      <c r="A19">
        <v>5419</v>
      </c>
      <c r="B19">
        <v>75</v>
      </c>
    </row>
    <row r="20" spans="1:5" x14ac:dyDescent="0.25">
      <c r="A20">
        <v>165</v>
      </c>
      <c r="B20">
        <v>120</v>
      </c>
    </row>
    <row r="21" spans="1:5" x14ac:dyDescent="0.25">
      <c r="A21">
        <v>1965</v>
      </c>
      <c r="B21">
        <v>2253</v>
      </c>
    </row>
    <row r="22" spans="1:5" x14ac:dyDescent="0.25">
      <c r="A22">
        <v>16</v>
      </c>
      <c r="B22">
        <v>5</v>
      </c>
    </row>
    <row r="23" spans="1:5" x14ac:dyDescent="0.25">
      <c r="A23">
        <v>107</v>
      </c>
      <c r="B23">
        <v>38</v>
      </c>
    </row>
    <row r="24" spans="1:5" x14ac:dyDescent="0.25">
      <c r="A24">
        <v>134</v>
      </c>
      <c r="B24">
        <v>12</v>
      </c>
    </row>
    <row r="25" spans="1:5" x14ac:dyDescent="0.25">
      <c r="A25">
        <v>198</v>
      </c>
      <c r="B25">
        <v>1684</v>
      </c>
    </row>
    <row r="26" spans="1:5" x14ac:dyDescent="0.25">
      <c r="A26">
        <v>111</v>
      </c>
      <c r="B26">
        <v>56</v>
      </c>
    </row>
    <row r="27" spans="1:5" x14ac:dyDescent="0.25">
      <c r="A27">
        <v>222</v>
      </c>
      <c r="B27">
        <v>838</v>
      </c>
    </row>
    <row r="28" spans="1:5" x14ac:dyDescent="0.25">
      <c r="A28">
        <v>6212</v>
      </c>
      <c r="B28">
        <v>1000</v>
      </c>
    </row>
    <row r="29" spans="1:5" x14ac:dyDescent="0.25">
      <c r="A29">
        <v>98</v>
      </c>
      <c r="B29">
        <v>1482</v>
      </c>
    </row>
    <row r="30" spans="1:5" x14ac:dyDescent="0.25">
      <c r="A30">
        <v>92</v>
      </c>
      <c r="B30">
        <v>106</v>
      </c>
    </row>
    <row r="31" spans="1:5" x14ac:dyDescent="0.25">
      <c r="A31">
        <v>149</v>
      </c>
      <c r="B31">
        <v>679</v>
      </c>
    </row>
    <row r="32" spans="1:5" x14ac:dyDescent="0.25">
      <c r="A32">
        <v>2431</v>
      </c>
      <c r="B32">
        <v>1220</v>
      </c>
    </row>
    <row r="33" spans="1:5" x14ac:dyDescent="0.25">
      <c r="A33">
        <v>303</v>
      </c>
      <c r="B33">
        <v>1</v>
      </c>
    </row>
    <row r="34" spans="1:5" x14ac:dyDescent="0.25">
      <c r="A34">
        <v>209</v>
      </c>
      <c r="B34">
        <v>37</v>
      </c>
    </row>
    <row r="35" spans="1:5" x14ac:dyDescent="0.25">
      <c r="A35">
        <v>131</v>
      </c>
      <c r="B35">
        <v>60</v>
      </c>
    </row>
    <row r="36" spans="1:5" x14ac:dyDescent="0.25">
      <c r="A36">
        <v>164</v>
      </c>
      <c r="B36">
        <v>296</v>
      </c>
    </row>
    <row r="37" spans="1:5" x14ac:dyDescent="0.25">
      <c r="A37">
        <v>201</v>
      </c>
      <c r="B37">
        <v>3304</v>
      </c>
    </row>
    <row r="38" spans="1:5" x14ac:dyDescent="0.25">
      <c r="A38">
        <v>211</v>
      </c>
      <c r="B38">
        <v>73</v>
      </c>
    </row>
    <row r="39" spans="1:5" x14ac:dyDescent="0.25">
      <c r="A39">
        <v>128</v>
      </c>
      <c r="B39">
        <v>3387</v>
      </c>
    </row>
    <row r="40" spans="1:5" x14ac:dyDescent="0.25">
      <c r="A40">
        <v>1600</v>
      </c>
      <c r="B40">
        <v>662</v>
      </c>
    </row>
    <row r="41" spans="1:5" x14ac:dyDescent="0.25">
      <c r="A41">
        <v>249</v>
      </c>
      <c r="B41">
        <v>774</v>
      </c>
    </row>
    <row r="42" spans="1:5" x14ac:dyDescent="0.25">
      <c r="A42">
        <v>236</v>
      </c>
      <c r="B42">
        <v>672</v>
      </c>
    </row>
    <row r="43" spans="1:5" x14ac:dyDescent="0.25">
      <c r="A43">
        <v>4065</v>
      </c>
      <c r="B43">
        <v>940</v>
      </c>
    </row>
    <row r="44" spans="1:5" x14ac:dyDescent="0.25">
      <c r="A44">
        <v>246</v>
      </c>
      <c r="B44">
        <v>117</v>
      </c>
    </row>
    <row r="45" spans="1:5" ht="157.5" x14ac:dyDescent="0.25">
      <c r="A45">
        <v>2475</v>
      </c>
      <c r="B45">
        <v>115</v>
      </c>
      <c r="E45" s="5" t="s">
        <v>2123</v>
      </c>
    </row>
    <row r="46" spans="1:5" x14ac:dyDescent="0.25">
      <c r="A46">
        <v>76</v>
      </c>
      <c r="B46">
        <v>326</v>
      </c>
    </row>
    <row r="47" spans="1:5" x14ac:dyDescent="0.25">
      <c r="A47">
        <v>54</v>
      </c>
      <c r="B47">
        <v>1</v>
      </c>
    </row>
    <row r="48" spans="1:5" x14ac:dyDescent="0.25">
      <c r="A48">
        <v>88</v>
      </c>
      <c r="B48">
        <v>1467</v>
      </c>
    </row>
    <row r="49" spans="1:2" x14ac:dyDescent="0.25">
      <c r="A49">
        <v>85</v>
      </c>
      <c r="B49">
        <v>5681</v>
      </c>
    </row>
    <row r="50" spans="1:2" x14ac:dyDescent="0.25">
      <c r="A50">
        <v>170</v>
      </c>
      <c r="B50">
        <v>1059</v>
      </c>
    </row>
    <row r="51" spans="1:2" x14ac:dyDescent="0.25">
      <c r="A51">
        <v>330</v>
      </c>
      <c r="B51">
        <v>1194</v>
      </c>
    </row>
    <row r="52" spans="1:2" x14ac:dyDescent="0.25">
      <c r="A52">
        <v>127</v>
      </c>
      <c r="B52">
        <v>30</v>
      </c>
    </row>
    <row r="53" spans="1:2" x14ac:dyDescent="0.25">
      <c r="A53">
        <v>411</v>
      </c>
      <c r="B53">
        <v>75</v>
      </c>
    </row>
    <row r="54" spans="1:2" x14ac:dyDescent="0.25">
      <c r="A54">
        <v>180</v>
      </c>
      <c r="B54">
        <v>955</v>
      </c>
    </row>
    <row r="55" spans="1:2" x14ac:dyDescent="0.25">
      <c r="A55">
        <v>374</v>
      </c>
      <c r="B55">
        <v>67</v>
      </c>
    </row>
    <row r="56" spans="1:2" x14ac:dyDescent="0.25">
      <c r="A56">
        <v>71</v>
      </c>
      <c r="B56">
        <v>5</v>
      </c>
    </row>
    <row r="57" spans="1:2" x14ac:dyDescent="0.25">
      <c r="A57">
        <v>203</v>
      </c>
      <c r="B57">
        <v>26</v>
      </c>
    </row>
    <row r="58" spans="1:2" x14ac:dyDescent="0.25">
      <c r="A58">
        <v>113</v>
      </c>
      <c r="B58">
        <v>1130</v>
      </c>
    </row>
    <row r="59" spans="1:2" x14ac:dyDescent="0.25">
      <c r="A59">
        <v>96</v>
      </c>
      <c r="B59">
        <v>782</v>
      </c>
    </row>
    <row r="60" spans="1:2" x14ac:dyDescent="0.25">
      <c r="A60">
        <v>498</v>
      </c>
      <c r="B60">
        <v>210</v>
      </c>
    </row>
    <row r="61" spans="1:2" x14ac:dyDescent="0.25">
      <c r="A61">
        <v>180</v>
      </c>
      <c r="B61">
        <v>136</v>
      </c>
    </row>
    <row r="62" spans="1:2" x14ac:dyDescent="0.25">
      <c r="A62">
        <v>27</v>
      </c>
      <c r="B62">
        <v>86</v>
      </c>
    </row>
    <row r="63" spans="1:2" x14ac:dyDescent="0.25">
      <c r="A63">
        <v>2331</v>
      </c>
      <c r="B63">
        <v>19</v>
      </c>
    </row>
    <row r="64" spans="1:2" x14ac:dyDescent="0.25">
      <c r="A64">
        <v>113</v>
      </c>
      <c r="B64">
        <v>886</v>
      </c>
    </row>
    <row r="65" spans="1:2" x14ac:dyDescent="0.25">
      <c r="A65">
        <v>164</v>
      </c>
      <c r="B65">
        <v>35</v>
      </c>
    </row>
    <row r="66" spans="1:2" x14ac:dyDescent="0.25">
      <c r="A66">
        <v>164</v>
      </c>
      <c r="B66">
        <v>24</v>
      </c>
    </row>
    <row r="67" spans="1:2" x14ac:dyDescent="0.25">
      <c r="A67">
        <v>336</v>
      </c>
      <c r="B67">
        <v>86</v>
      </c>
    </row>
    <row r="68" spans="1:2" x14ac:dyDescent="0.25">
      <c r="A68">
        <v>1917</v>
      </c>
      <c r="B68">
        <v>243</v>
      </c>
    </row>
    <row r="69" spans="1:2" x14ac:dyDescent="0.25">
      <c r="A69">
        <v>95</v>
      </c>
      <c r="B69">
        <v>65</v>
      </c>
    </row>
    <row r="70" spans="1:2" x14ac:dyDescent="0.25">
      <c r="A70">
        <v>147</v>
      </c>
      <c r="B70">
        <v>100</v>
      </c>
    </row>
    <row r="71" spans="1:2" x14ac:dyDescent="0.25">
      <c r="A71">
        <v>86</v>
      </c>
      <c r="B71">
        <v>168</v>
      </c>
    </row>
    <row r="72" spans="1:2" x14ac:dyDescent="0.25">
      <c r="A72">
        <v>83</v>
      </c>
      <c r="B72">
        <v>13</v>
      </c>
    </row>
    <row r="73" spans="1:2" x14ac:dyDescent="0.25">
      <c r="A73">
        <v>676</v>
      </c>
      <c r="B73">
        <v>1</v>
      </c>
    </row>
    <row r="74" spans="1:2" x14ac:dyDescent="0.25">
      <c r="A74">
        <v>361</v>
      </c>
      <c r="B74">
        <v>40</v>
      </c>
    </row>
    <row r="75" spans="1:2" x14ac:dyDescent="0.25">
      <c r="A75">
        <v>131</v>
      </c>
      <c r="B75">
        <v>226</v>
      </c>
    </row>
    <row r="76" spans="1:2" x14ac:dyDescent="0.25">
      <c r="A76">
        <v>126</v>
      </c>
      <c r="B76">
        <v>1625</v>
      </c>
    </row>
    <row r="77" spans="1:2" x14ac:dyDescent="0.25">
      <c r="A77">
        <v>275</v>
      </c>
      <c r="B77">
        <v>143</v>
      </c>
    </row>
    <row r="78" spans="1:2" x14ac:dyDescent="0.25">
      <c r="A78">
        <v>67</v>
      </c>
      <c r="B78">
        <v>934</v>
      </c>
    </row>
    <row r="79" spans="1:2" x14ac:dyDescent="0.25">
      <c r="A79">
        <v>154</v>
      </c>
      <c r="B79">
        <v>17</v>
      </c>
    </row>
    <row r="80" spans="1:2" x14ac:dyDescent="0.25">
      <c r="A80">
        <v>1782</v>
      </c>
      <c r="B80">
        <v>2179</v>
      </c>
    </row>
    <row r="81" spans="1:2" x14ac:dyDescent="0.25">
      <c r="A81">
        <v>903</v>
      </c>
      <c r="B81">
        <v>931</v>
      </c>
    </row>
    <row r="82" spans="1:2" x14ac:dyDescent="0.25">
      <c r="A82">
        <v>94</v>
      </c>
      <c r="B82">
        <v>92</v>
      </c>
    </row>
    <row r="83" spans="1:2" x14ac:dyDescent="0.25">
      <c r="A83">
        <v>180</v>
      </c>
      <c r="B83">
        <v>57</v>
      </c>
    </row>
    <row r="84" spans="1:2" x14ac:dyDescent="0.25">
      <c r="A84">
        <v>533</v>
      </c>
      <c r="B84">
        <v>41</v>
      </c>
    </row>
    <row r="85" spans="1:2" x14ac:dyDescent="0.25">
      <c r="A85">
        <v>2443</v>
      </c>
      <c r="B85">
        <v>1</v>
      </c>
    </row>
    <row r="86" spans="1:2" x14ac:dyDescent="0.25">
      <c r="A86">
        <v>89</v>
      </c>
      <c r="B86">
        <v>101</v>
      </c>
    </row>
    <row r="87" spans="1:2" x14ac:dyDescent="0.25">
      <c r="A87">
        <v>159</v>
      </c>
      <c r="B87">
        <v>1335</v>
      </c>
    </row>
    <row r="88" spans="1:2" x14ac:dyDescent="0.25">
      <c r="A88">
        <v>50</v>
      </c>
      <c r="B88">
        <v>15</v>
      </c>
    </row>
    <row r="89" spans="1:2" x14ac:dyDescent="0.25">
      <c r="A89">
        <v>186</v>
      </c>
      <c r="B89">
        <v>454</v>
      </c>
    </row>
    <row r="90" spans="1:2" x14ac:dyDescent="0.25">
      <c r="A90">
        <v>1071</v>
      </c>
      <c r="B90">
        <v>3182</v>
      </c>
    </row>
    <row r="91" spans="1:2" x14ac:dyDescent="0.25">
      <c r="A91">
        <v>117</v>
      </c>
      <c r="B91">
        <v>15</v>
      </c>
    </row>
    <row r="92" spans="1:2" x14ac:dyDescent="0.25">
      <c r="A92">
        <v>70</v>
      </c>
      <c r="B92">
        <v>133</v>
      </c>
    </row>
    <row r="93" spans="1:2" x14ac:dyDescent="0.25">
      <c r="A93">
        <v>135</v>
      </c>
      <c r="B93">
        <v>2062</v>
      </c>
    </row>
    <row r="94" spans="1:2" x14ac:dyDescent="0.25">
      <c r="A94">
        <v>768</v>
      </c>
      <c r="B94">
        <v>29</v>
      </c>
    </row>
    <row r="95" spans="1:2" x14ac:dyDescent="0.25">
      <c r="A95">
        <v>199</v>
      </c>
      <c r="B95">
        <v>132</v>
      </c>
    </row>
    <row r="96" spans="1:2" x14ac:dyDescent="0.25">
      <c r="A96">
        <v>107</v>
      </c>
      <c r="B96">
        <v>137</v>
      </c>
    </row>
    <row r="97" spans="1:2" x14ac:dyDescent="0.25">
      <c r="A97">
        <v>195</v>
      </c>
      <c r="B97">
        <v>908</v>
      </c>
    </row>
    <row r="98" spans="1:2" x14ac:dyDescent="0.25">
      <c r="A98">
        <v>3376</v>
      </c>
      <c r="B98">
        <v>10</v>
      </c>
    </row>
    <row r="99" spans="1:2" x14ac:dyDescent="0.25">
      <c r="A99">
        <v>41</v>
      </c>
      <c r="B99">
        <v>1910</v>
      </c>
    </row>
    <row r="100" spans="1:2" x14ac:dyDescent="0.25">
      <c r="A100">
        <v>1821</v>
      </c>
      <c r="B100">
        <v>38</v>
      </c>
    </row>
    <row r="101" spans="1:2" x14ac:dyDescent="0.25">
      <c r="A101">
        <v>164</v>
      </c>
      <c r="B101">
        <v>104</v>
      </c>
    </row>
    <row r="102" spans="1:2" x14ac:dyDescent="0.25">
      <c r="A102">
        <v>157</v>
      </c>
      <c r="B102">
        <v>49</v>
      </c>
    </row>
    <row r="103" spans="1:2" x14ac:dyDescent="0.25">
      <c r="A103">
        <v>246</v>
      </c>
      <c r="B103">
        <v>1</v>
      </c>
    </row>
    <row r="104" spans="1:2" x14ac:dyDescent="0.25">
      <c r="A104">
        <v>1396</v>
      </c>
      <c r="B104">
        <v>245</v>
      </c>
    </row>
    <row r="105" spans="1:2" x14ac:dyDescent="0.25">
      <c r="A105">
        <v>2506</v>
      </c>
      <c r="B105">
        <v>32</v>
      </c>
    </row>
    <row r="106" spans="1:2" x14ac:dyDescent="0.25">
      <c r="A106">
        <v>244</v>
      </c>
      <c r="B106">
        <v>7</v>
      </c>
    </row>
    <row r="107" spans="1:2" x14ac:dyDescent="0.25">
      <c r="A107">
        <v>146</v>
      </c>
      <c r="B107">
        <v>803</v>
      </c>
    </row>
    <row r="108" spans="1:2" x14ac:dyDescent="0.25">
      <c r="A108">
        <v>1267</v>
      </c>
      <c r="B108">
        <v>16</v>
      </c>
    </row>
    <row r="109" spans="1:2" x14ac:dyDescent="0.25">
      <c r="A109">
        <v>1561</v>
      </c>
      <c r="B109">
        <v>31</v>
      </c>
    </row>
    <row r="110" spans="1:2" x14ac:dyDescent="0.25">
      <c r="A110">
        <v>48</v>
      </c>
      <c r="B110">
        <v>108</v>
      </c>
    </row>
    <row r="111" spans="1:2" x14ac:dyDescent="0.25">
      <c r="A111">
        <v>2739</v>
      </c>
      <c r="B111">
        <v>30</v>
      </c>
    </row>
    <row r="112" spans="1:2" x14ac:dyDescent="0.25">
      <c r="A112">
        <v>3537</v>
      </c>
      <c r="B112">
        <v>17</v>
      </c>
    </row>
    <row r="113" spans="1:2" x14ac:dyDescent="0.25">
      <c r="A113">
        <v>2107</v>
      </c>
      <c r="B113">
        <v>80</v>
      </c>
    </row>
    <row r="114" spans="1:2" x14ac:dyDescent="0.25">
      <c r="A114">
        <v>3318</v>
      </c>
      <c r="B114">
        <v>2468</v>
      </c>
    </row>
    <row r="115" spans="1:2" x14ac:dyDescent="0.25">
      <c r="A115">
        <v>340</v>
      </c>
      <c r="B115">
        <v>26</v>
      </c>
    </row>
    <row r="116" spans="1:2" x14ac:dyDescent="0.25">
      <c r="A116">
        <v>1442</v>
      </c>
      <c r="B116">
        <v>73</v>
      </c>
    </row>
    <row r="117" spans="1:2" x14ac:dyDescent="0.25">
      <c r="A117">
        <v>126</v>
      </c>
      <c r="B117">
        <v>128</v>
      </c>
    </row>
    <row r="118" spans="1:2" x14ac:dyDescent="0.25">
      <c r="A118">
        <v>524</v>
      </c>
      <c r="B118">
        <v>33</v>
      </c>
    </row>
    <row r="119" spans="1:2" x14ac:dyDescent="0.25">
      <c r="A119">
        <v>1989</v>
      </c>
      <c r="B119">
        <v>1072</v>
      </c>
    </row>
    <row r="120" spans="1:2" x14ac:dyDescent="0.25">
      <c r="A120">
        <v>157</v>
      </c>
      <c r="B120">
        <v>393</v>
      </c>
    </row>
    <row r="121" spans="1:2" x14ac:dyDescent="0.25">
      <c r="A121">
        <v>4498</v>
      </c>
      <c r="B121">
        <v>1257</v>
      </c>
    </row>
    <row r="122" spans="1:2" x14ac:dyDescent="0.25">
      <c r="A122">
        <v>80</v>
      </c>
      <c r="B122">
        <v>328</v>
      </c>
    </row>
    <row r="123" spans="1:2" x14ac:dyDescent="0.25">
      <c r="A123">
        <v>43</v>
      </c>
      <c r="B123">
        <v>147</v>
      </c>
    </row>
    <row r="124" spans="1:2" x14ac:dyDescent="0.25">
      <c r="A124">
        <v>2053</v>
      </c>
      <c r="B124">
        <v>830</v>
      </c>
    </row>
    <row r="125" spans="1:2" x14ac:dyDescent="0.25">
      <c r="A125">
        <v>168</v>
      </c>
      <c r="B125">
        <v>331</v>
      </c>
    </row>
    <row r="126" spans="1:2" x14ac:dyDescent="0.25">
      <c r="A126">
        <v>4289</v>
      </c>
      <c r="B126">
        <v>25</v>
      </c>
    </row>
    <row r="127" spans="1:2" x14ac:dyDescent="0.25">
      <c r="A127">
        <v>165</v>
      </c>
      <c r="B127">
        <v>3483</v>
      </c>
    </row>
    <row r="128" spans="1:2" x14ac:dyDescent="0.25">
      <c r="A128">
        <v>1815</v>
      </c>
      <c r="B128">
        <v>923</v>
      </c>
    </row>
    <row r="129" spans="1:2" x14ac:dyDescent="0.25">
      <c r="A129">
        <v>397</v>
      </c>
      <c r="B129">
        <v>1</v>
      </c>
    </row>
    <row r="130" spans="1:2" x14ac:dyDescent="0.25">
      <c r="A130">
        <v>1539</v>
      </c>
      <c r="B130">
        <v>33</v>
      </c>
    </row>
    <row r="131" spans="1:2" x14ac:dyDescent="0.25">
      <c r="A131">
        <v>138</v>
      </c>
      <c r="B131">
        <v>40</v>
      </c>
    </row>
    <row r="132" spans="1:2" x14ac:dyDescent="0.25">
      <c r="A132">
        <v>3594</v>
      </c>
      <c r="B132">
        <v>23</v>
      </c>
    </row>
    <row r="133" spans="1:2" x14ac:dyDescent="0.25">
      <c r="A133">
        <v>5880</v>
      </c>
      <c r="B133">
        <v>75</v>
      </c>
    </row>
    <row r="134" spans="1:2" x14ac:dyDescent="0.25">
      <c r="A134">
        <v>112</v>
      </c>
      <c r="B134">
        <v>2176</v>
      </c>
    </row>
    <row r="135" spans="1:2" x14ac:dyDescent="0.25">
      <c r="A135">
        <v>943</v>
      </c>
      <c r="B135">
        <v>441</v>
      </c>
    </row>
    <row r="136" spans="1:2" x14ac:dyDescent="0.25">
      <c r="A136">
        <v>2468</v>
      </c>
      <c r="B136">
        <v>25</v>
      </c>
    </row>
    <row r="137" spans="1:2" x14ac:dyDescent="0.25">
      <c r="A137">
        <v>2551</v>
      </c>
      <c r="B137">
        <v>127</v>
      </c>
    </row>
    <row r="138" spans="1:2" x14ac:dyDescent="0.25">
      <c r="A138">
        <v>101</v>
      </c>
      <c r="B138">
        <v>355</v>
      </c>
    </row>
    <row r="139" spans="1:2" x14ac:dyDescent="0.25">
      <c r="A139">
        <v>92</v>
      </c>
      <c r="B139">
        <v>44</v>
      </c>
    </row>
    <row r="140" spans="1:2" x14ac:dyDescent="0.25">
      <c r="A140">
        <v>62</v>
      </c>
      <c r="B140">
        <v>67</v>
      </c>
    </row>
    <row r="141" spans="1:2" x14ac:dyDescent="0.25">
      <c r="A141">
        <v>149</v>
      </c>
      <c r="B141">
        <v>1068</v>
      </c>
    </row>
    <row r="142" spans="1:2" x14ac:dyDescent="0.25">
      <c r="A142">
        <v>329</v>
      </c>
      <c r="B142">
        <v>424</v>
      </c>
    </row>
    <row r="143" spans="1:2" x14ac:dyDescent="0.25">
      <c r="A143">
        <v>97</v>
      </c>
      <c r="B143">
        <v>151</v>
      </c>
    </row>
    <row r="144" spans="1:2" x14ac:dyDescent="0.25">
      <c r="A144">
        <v>1784</v>
      </c>
      <c r="B144">
        <v>1608</v>
      </c>
    </row>
    <row r="145" spans="1:2" x14ac:dyDescent="0.25">
      <c r="A145">
        <v>1684</v>
      </c>
      <c r="B145">
        <v>941</v>
      </c>
    </row>
    <row r="146" spans="1:2" x14ac:dyDescent="0.25">
      <c r="A146">
        <v>250</v>
      </c>
      <c r="B146">
        <v>1</v>
      </c>
    </row>
    <row r="147" spans="1:2" x14ac:dyDescent="0.25">
      <c r="A147">
        <v>238</v>
      </c>
      <c r="B147">
        <v>40</v>
      </c>
    </row>
    <row r="148" spans="1:2" x14ac:dyDescent="0.25">
      <c r="A148">
        <v>53</v>
      </c>
      <c r="B148">
        <v>3015</v>
      </c>
    </row>
    <row r="149" spans="1:2" x14ac:dyDescent="0.25">
      <c r="A149">
        <v>214</v>
      </c>
      <c r="B149">
        <v>435</v>
      </c>
    </row>
    <row r="150" spans="1:2" x14ac:dyDescent="0.25">
      <c r="A150">
        <v>222</v>
      </c>
      <c r="B150">
        <v>714</v>
      </c>
    </row>
    <row r="151" spans="1:2" x14ac:dyDescent="0.25">
      <c r="A151">
        <v>1884</v>
      </c>
      <c r="B151">
        <v>5497</v>
      </c>
    </row>
    <row r="152" spans="1:2" x14ac:dyDescent="0.25">
      <c r="A152">
        <v>218</v>
      </c>
      <c r="B152">
        <v>418</v>
      </c>
    </row>
    <row r="153" spans="1:2" x14ac:dyDescent="0.25">
      <c r="A153">
        <v>6465</v>
      </c>
      <c r="B153">
        <v>1439</v>
      </c>
    </row>
    <row r="154" spans="1:2" x14ac:dyDescent="0.25">
      <c r="A154">
        <v>59</v>
      </c>
      <c r="B154">
        <v>15</v>
      </c>
    </row>
    <row r="155" spans="1:2" x14ac:dyDescent="0.25">
      <c r="A155">
        <v>88</v>
      </c>
      <c r="B155">
        <v>1999</v>
      </c>
    </row>
    <row r="156" spans="1:2" x14ac:dyDescent="0.25">
      <c r="A156">
        <v>1697</v>
      </c>
      <c r="B156">
        <v>118</v>
      </c>
    </row>
    <row r="157" spans="1:2" x14ac:dyDescent="0.25">
      <c r="A157">
        <v>92</v>
      </c>
      <c r="B157">
        <v>162</v>
      </c>
    </row>
    <row r="158" spans="1:2" x14ac:dyDescent="0.25">
      <c r="A158">
        <v>186</v>
      </c>
      <c r="B158">
        <v>83</v>
      </c>
    </row>
    <row r="159" spans="1:2" x14ac:dyDescent="0.25">
      <c r="A159">
        <v>138</v>
      </c>
      <c r="B159">
        <v>747</v>
      </c>
    </row>
    <row r="160" spans="1:2" x14ac:dyDescent="0.25">
      <c r="A160">
        <v>261</v>
      </c>
      <c r="B160">
        <v>84</v>
      </c>
    </row>
    <row r="161" spans="1:2" x14ac:dyDescent="0.25">
      <c r="A161">
        <v>107</v>
      </c>
      <c r="B161">
        <v>91</v>
      </c>
    </row>
    <row r="162" spans="1:2" x14ac:dyDescent="0.25">
      <c r="A162">
        <v>199</v>
      </c>
      <c r="B162">
        <v>792</v>
      </c>
    </row>
    <row r="163" spans="1:2" x14ac:dyDescent="0.25">
      <c r="A163">
        <v>5512</v>
      </c>
      <c r="B163">
        <v>32</v>
      </c>
    </row>
    <row r="164" spans="1:2" x14ac:dyDescent="0.25">
      <c r="A164">
        <v>86</v>
      </c>
      <c r="B164">
        <v>186</v>
      </c>
    </row>
    <row r="165" spans="1:2" x14ac:dyDescent="0.25">
      <c r="A165">
        <v>2768</v>
      </c>
      <c r="B165">
        <v>605</v>
      </c>
    </row>
    <row r="166" spans="1:2" x14ac:dyDescent="0.25">
      <c r="A166">
        <v>48</v>
      </c>
      <c r="B166">
        <v>1</v>
      </c>
    </row>
    <row r="167" spans="1:2" x14ac:dyDescent="0.25">
      <c r="A167">
        <v>87</v>
      </c>
      <c r="B167">
        <v>31</v>
      </c>
    </row>
    <row r="168" spans="1:2" x14ac:dyDescent="0.25">
      <c r="A168">
        <v>1894</v>
      </c>
      <c r="B168">
        <v>1181</v>
      </c>
    </row>
    <row r="169" spans="1:2" x14ac:dyDescent="0.25">
      <c r="A169">
        <v>282</v>
      </c>
      <c r="B169">
        <v>39</v>
      </c>
    </row>
    <row r="170" spans="1:2" x14ac:dyDescent="0.25">
      <c r="A170">
        <v>116</v>
      </c>
      <c r="B170">
        <v>46</v>
      </c>
    </row>
    <row r="171" spans="1:2" x14ac:dyDescent="0.25">
      <c r="A171">
        <v>83</v>
      </c>
      <c r="B171">
        <v>105</v>
      </c>
    </row>
    <row r="172" spans="1:2" x14ac:dyDescent="0.25">
      <c r="A172">
        <v>91</v>
      </c>
      <c r="B172">
        <v>535</v>
      </c>
    </row>
    <row r="173" spans="1:2" x14ac:dyDescent="0.25">
      <c r="A173">
        <v>546</v>
      </c>
      <c r="B173">
        <v>16</v>
      </c>
    </row>
    <row r="174" spans="1:2" x14ac:dyDescent="0.25">
      <c r="A174">
        <v>393</v>
      </c>
      <c r="B174">
        <v>575</v>
      </c>
    </row>
    <row r="175" spans="1:2" x14ac:dyDescent="0.25">
      <c r="A175">
        <v>133</v>
      </c>
      <c r="B175">
        <v>1120</v>
      </c>
    </row>
    <row r="176" spans="1:2" x14ac:dyDescent="0.25">
      <c r="A176">
        <v>254</v>
      </c>
      <c r="B176">
        <v>113</v>
      </c>
    </row>
    <row r="177" spans="1:2" x14ac:dyDescent="0.25">
      <c r="A177">
        <v>176</v>
      </c>
      <c r="B177">
        <v>1538</v>
      </c>
    </row>
    <row r="178" spans="1:2" x14ac:dyDescent="0.25">
      <c r="A178">
        <v>337</v>
      </c>
      <c r="B178">
        <v>9</v>
      </c>
    </row>
    <row r="179" spans="1:2" x14ac:dyDescent="0.25">
      <c r="A179">
        <v>107</v>
      </c>
      <c r="B179">
        <v>554</v>
      </c>
    </row>
    <row r="180" spans="1:2" x14ac:dyDescent="0.25">
      <c r="A180">
        <v>183</v>
      </c>
      <c r="B180">
        <v>648</v>
      </c>
    </row>
    <row r="181" spans="1:2" x14ac:dyDescent="0.25">
      <c r="A181">
        <v>72</v>
      </c>
      <c r="B181">
        <v>21</v>
      </c>
    </row>
    <row r="182" spans="1:2" x14ac:dyDescent="0.25">
      <c r="A182">
        <v>295</v>
      </c>
      <c r="B182">
        <v>54</v>
      </c>
    </row>
    <row r="183" spans="1:2" x14ac:dyDescent="0.25">
      <c r="A183">
        <v>142</v>
      </c>
      <c r="B183">
        <v>120</v>
      </c>
    </row>
    <row r="184" spans="1:2" x14ac:dyDescent="0.25">
      <c r="A184">
        <v>85</v>
      </c>
      <c r="B184">
        <v>579</v>
      </c>
    </row>
    <row r="185" spans="1:2" x14ac:dyDescent="0.25">
      <c r="A185">
        <v>659</v>
      </c>
      <c r="B185">
        <v>2072</v>
      </c>
    </row>
    <row r="186" spans="1:2" x14ac:dyDescent="0.25">
      <c r="A186">
        <v>121</v>
      </c>
      <c r="B186">
        <v>0</v>
      </c>
    </row>
    <row r="187" spans="1:2" x14ac:dyDescent="0.25">
      <c r="A187">
        <v>3742</v>
      </c>
      <c r="B187">
        <v>1796</v>
      </c>
    </row>
    <row r="188" spans="1:2" x14ac:dyDescent="0.25">
      <c r="A188">
        <v>223</v>
      </c>
      <c r="B188">
        <v>62</v>
      </c>
    </row>
    <row r="189" spans="1:2" x14ac:dyDescent="0.25">
      <c r="A189">
        <v>133</v>
      </c>
      <c r="B189">
        <v>347</v>
      </c>
    </row>
    <row r="190" spans="1:2" x14ac:dyDescent="0.25">
      <c r="A190">
        <v>5168</v>
      </c>
      <c r="B190">
        <v>19</v>
      </c>
    </row>
    <row r="191" spans="1:2" x14ac:dyDescent="0.25">
      <c r="A191">
        <v>307</v>
      </c>
      <c r="B191">
        <v>1258</v>
      </c>
    </row>
    <row r="192" spans="1:2" x14ac:dyDescent="0.25">
      <c r="A192">
        <v>2441</v>
      </c>
      <c r="B192">
        <v>362</v>
      </c>
    </row>
    <row r="193" spans="1:2" x14ac:dyDescent="0.25">
      <c r="A193">
        <v>1385</v>
      </c>
      <c r="B193">
        <v>133</v>
      </c>
    </row>
    <row r="194" spans="1:2" x14ac:dyDescent="0.25">
      <c r="A194">
        <v>190</v>
      </c>
      <c r="B194">
        <v>846</v>
      </c>
    </row>
    <row r="195" spans="1:2" x14ac:dyDescent="0.25">
      <c r="A195">
        <v>470</v>
      </c>
      <c r="B195">
        <v>10</v>
      </c>
    </row>
    <row r="196" spans="1:2" x14ac:dyDescent="0.25">
      <c r="A196">
        <v>253</v>
      </c>
      <c r="B196">
        <v>191</v>
      </c>
    </row>
    <row r="197" spans="1:2" x14ac:dyDescent="0.25">
      <c r="A197">
        <v>1113</v>
      </c>
      <c r="B197">
        <v>1979</v>
      </c>
    </row>
    <row r="198" spans="1:2" x14ac:dyDescent="0.25">
      <c r="A198">
        <v>2283</v>
      </c>
      <c r="B198">
        <v>63</v>
      </c>
    </row>
    <row r="199" spans="1:2" x14ac:dyDescent="0.25">
      <c r="A199">
        <v>1095</v>
      </c>
      <c r="B199">
        <v>6080</v>
      </c>
    </row>
    <row r="200" spans="1:2" x14ac:dyDescent="0.25">
      <c r="A200">
        <v>1690</v>
      </c>
      <c r="B200">
        <v>80</v>
      </c>
    </row>
    <row r="201" spans="1:2" x14ac:dyDescent="0.25">
      <c r="A201">
        <v>191</v>
      </c>
      <c r="B201">
        <v>9</v>
      </c>
    </row>
    <row r="202" spans="1:2" x14ac:dyDescent="0.25">
      <c r="A202">
        <v>2013</v>
      </c>
      <c r="B202">
        <v>1784</v>
      </c>
    </row>
    <row r="203" spans="1:2" x14ac:dyDescent="0.25">
      <c r="A203">
        <v>1703</v>
      </c>
      <c r="B203">
        <v>243</v>
      </c>
    </row>
    <row r="204" spans="1:2" x14ac:dyDescent="0.25">
      <c r="A204">
        <v>80</v>
      </c>
      <c r="B204">
        <v>1296</v>
      </c>
    </row>
    <row r="205" spans="1:2" x14ac:dyDescent="0.25">
      <c r="A205">
        <v>41</v>
      </c>
      <c r="B205">
        <v>77</v>
      </c>
    </row>
    <row r="206" spans="1:2" x14ac:dyDescent="0.25">
      <c r="A206">
        <v>187</v>
      </c>
      <c r="B206">
        <v>395</v>
      </c>
    </row>
    <row r="207" spans="1:2" x14ac:dyDescent="0.25">
      <c r="A207">
        <v>2875</v>
      </c>
      <c r="B207">
        <v>49</v>
      </c>
    </row>
    <row r="208" spans="1:2" x14ac:dyDescent="0.25">
      <c r="A208">
        <v>88</v>
      </c>
      <c r="B208">
        <v>180</v>
      </c>
    </row>
    <row r="209" spans="1:2" x14ac:dyDescent="0.25">
      <c r="A209">
        <v>191</v>
      </c>
      <c r="B209">
        <v>2690</v>
      </c>
    </row>
    <row r="210" spans="1:2" x14ac:dyDescent="0.25">
      <c r="A210">
        <v>139</v>
      </c>
      <c r="B210">
        <v>2779</v>
      </c>
    </row>
    <row r="211" spans="1:2" x14ac:dyDescent="0.25">
      <c r="A211">
        <v>186</v>
      </c>
      <c r="B211">
        <v>92</v>
      </c>
    </row>
    <row r="212" spans="1:2" x14ac:dyDescent="0.25">
      <c r="A212">
        <v>112</v>
      </c>
      <c r="B212">
        <v>1028</v>
      </c>
    </row>
    <row r="213" spans="1:2" x14ac:dyDescent="0.25">
      <c r="A213">
        <v>101</v>
      </c>
      <c r="B213">
        <v>26</v>
      </c>
    </row>
    <row r="214" spans="1:2" x14ac:dyDescent="0.25">
      <c r="A214">
        <v>206</v>
      </c>
      <c r="B214">
        <v>1790</v>
      </c>
    </row>
    <row r="215" spans="1:2" x14ac:dyDescent="0.25">
      <c r="A215">
        <v>154</v>
      </c>
      <c r="B215">
        <v>37</v>
      </c>
    </row>
    <row r="216" spans="1:2" x14ac:dyDescent="0.25">
      <c r="A216">
        <v>5966</v>
      </c>
      <c r="B216">
        <v>35</v>
      </c>
    </row>
    <row r="217" spans="1:2" x14ac:dyDescent="0.25">
      <c r="A217">
        <v>169</v>
      </c>
      <c r="B217">
        <v>558</v>
      </c>
    </row>
    <row r="218" spans="1:2" x14ac:dyDescent="0.25">
      <c r="A218">
        <v>2106</v>
      </c>
      <c r="B218">
        <v>64</v>
      </c>
    </row>
    <row r="219" spans="1:2" x14ac:dyDescent="0.25">
      <c r="A219">
        <v>131</v>
      </c>
      <c r="B219">
        <v>245</v>
      </c>
    </row>
    <row r="220" spans="1:2" x14ac:dyDescent="0.25">
      <c r="A220">
        <v>84</v>
      </c>
      <c r="B220">
        <v>71</v>
      </c>
    </row>
    <row r="221" spans="1:2" x14ac:dyDescent="0.25">
      <c r="A221">
        <v>155</v>
      </c>
      <c r="B221">
        <v>42</v>
      </c>
    </row>
    <row r="222" spans="1:2" x14ac:dyDescent="0.25">
      <c r="A222">
        <v>189</v>
      </c>
      <c r="B222">
        <v>156</v>
      </c>
    </row>
    <row r="223" spans="1:2" x14ac:dyDescent="0.25">
      <c r="A223">
        <v>4799</v>
      </c>
      <c r="B223">
        <v>1368</v>
      </c>
    </row>
    <row r="224" spans="1:2" x14ac:dyDescent="0.25">
      <c r="A224">
        <v>1137</v>
      </c>
      <c r="B224">
        <v>102</v>
      </c>
    </row>
    <row r="225" spans="1:2" x14ac:dyDescent="0.25">
      <c r="A225">
        <v>1152</v>
      </c>
      <c r="B225">
        <v>86</v>
      </c>
    </row>
    <row r="226" spans="1:2" x14ac:dyDescent="0.25">
      <c r="A226">
        <v>50</v>
      </c>
      <c r="B226">
        <v>253</v>
      </c>
    </row>
    <row r="227" spans="1:2" x14ac:dyDescent="0.25">
      <c r="A227">
        <v>3059</v>
      </c>
      <c r="B227">
        <v>157</v>
      </c>
    </row>
    <row r="228" spans="1:2" x14ac:dyDescent="0.25">
      <c r="A228">
        <v>34</v>
      </c>
      <c r="B228">
        <v>183</v>
      </c>
    </row>
    <row r="229" spans="1:2" x14ac:dyDescent="0.25">
      <c r="A229">
        <v>220</v>
      </c>
      <c r="B229">
        <v>82</v>
      </c>
    </row>
    <row r="230" spans="1:2" x14ac:dyDescent="0.25">
      <c r="A230">
        <v>1604</v>
      </c>
      <c r="B230">
        <v>1</v>
      </c>
    </row>
    <row r="231" spans="1:2" x14ac:dyDescent="0.25">
      <c r="A231">
        <v>454</v>
      </c>
      <c r="B231">
        <v>1198</v>
      </c>
    </row>
    <row r="232" spans="1:2" x14ac:dyDescent="0.25">
      <c r="A232">
        <v>123</v>
      </c>
      <c r="B232">
        <v>648</v>
      </c>
    </row>
    <row r="233" spans="1:2" x14ac:dyDescent="0.25">
      <c r="A233">
        <v>299</v>
      </c>
      <c r="B233">
        <v>64</v>
      </c>
    </row>
    <row r="234" spans="1:2" x14ac:dyDescent="0.25">
      <c r="A234">
        <v>2237</v>
      </c>
      <c r="B234">
        <v>62</v>
      </c>
    </row>
    <row r="235" spans="1:2" x14ac:dyDescent="0.25">
      <c r="A235">
        <v>645</v>
      </c>
      <c r="B235">
        <v>750</v>
      </c>
    </row>
    <row r="236" spans="1:2" x14ac:dyDescent="0.25">
      <c r="A236">
        <v>484</v>
      </c>
      <c r="B236">
        <v>105</v>
      </c>
    </row>
    <row r="237" spans="1:2" x14ac:dyDescent="0.25">
      <c r="A237">
        <v>154</v>
      </c>
      <c r="B237">
        <v>2604</v>
      </c>
    </row>
    <row r="238" spans="1:2" x14ac:dyDescent="0.25">
      <c r="A238">
        <v>82</v>
      </c>
      <c r="B238">
        <v>65</v>
      </c>
    </row>
    <row r="239" spans="1:2" x14ac:dyDescent="0.25">
      <c r="A239">
        <v>134</v>
      </c>
      <c r="B239">
        <v>94</v>
      </c>
    </row>
    <row r="240" spans="1:2" x14ac:dyDescent="0.25">
      <c r="A240">
        <v>5203</v>
      </c>
      <c r="B240">
        <v>257</v>
      </c>
    </row>
    <row r="241" spans="1:2" x14ac:dyDescent="0.25">
      <c r="A241">
        <v>94</v>
      </c>
      <c r="B241">
        <v>2928</v>
      </c>
    </row>
    <row r="242" spans="1:2" x14ac:dyDescent="0.25">
      <c r="A242">
        <v>205</v>
      </c>
      <c r="B242">
        <v>4697</v>
      </c>
    </row>
    <row r="243" spans="1:2" x14ac:dyDescent="0.25">
      <c r="A243">
        <v>92</v>
      </c>
      <c r="B243">
        <v>2915</v>
      </c>
    </row>
    <row r="244" spans="1:2" x14ac:dyDescent="0.25">
      <c r="A244">
        <v>219</v>
      </c>
      <c r="B244">
        <v>18</v>
      </c>
    </row>
    <row r="245" spans="1:2" x14ac:dyDescent="0.25">
      <c r="A245">
        <v>2526</v>
      </c>
      <c r="B245">
        <v>602</v>
      </c>
    </row>
    <row r="246" spans="1:2" x14ac:dyDescent="0.25">
      <c r="A246">
        <v>94</v>
      </c>
      <c r="B246">
        <v>1</v>
      </c>
    </row>
    <row r="247" spans="1:2" x14ac:dyDescent="0.25">
      <c r="A247">
        <v>1713</v>
      </c>
      <c r="B247">
        <v>3868</v>
      </c>
    </row>
    <row r="248" spans="1:2" x14ac:dyDescent="0.25">
      <c r="A248">
        <v>249</v>
      </c>
      <c r="B248">
        <v>504</v>
      </c>
    </row>
    <row r="249" spans="1:2" x14ac:dyDescent="0.25">
      <c r="A249">
        <v>192</v>
      </c>
      <c r="B249">
        <v>14</v>
      </c>
    </row>
    <row r="250" spans="1:2" x14ac:dyDescent="0.25">
      <c r="A250">
        <v>247</v>
      </c>
      <c r="B250">
        <v>750</v>
      </c>
    </row>
    <row r="251" spans="1:2" x14ac:dyDescent="0.25">
      <c r="A251">
        <v>2293</v>
      </c>
      <c r="B251">
        <v>77</v>
      </c>
    </row>
    <row r="252" spans="1:2" x14ac:dyDescent="0.25">
      <c r="A252">
        <v>3131</v>
      </c>
      <c r="B252">
        <v>752</v>
      </c>
    </row>
    <row r="253" spans="1:2" x14ac:dyDescent="0.25">
      <c r="A253">
        <v>143</v>
      </c>
      <c r="B253">
        <v>131</v>
      </c>
    </row>
    <row r="254" spans="1:2" x14ac:dyDescent="0.25">
      <c r="A254">
        <v>296</v>
      </c>
      <c r="B254">
        <v>87</v>
      </c>
    </row>
    <row r="255" spans="1:2" x14ac:dyDescent="0.25">
      <c r="A255">
        <v>170</v>
      </c>
      <c r="B255">
        <v>1063</v>
      </c>
    </row>
    <row r="256" spans="1:2" x14ac:dyDescent="0.25">
      <c r="A256">
        <v>86</v>
      </c>
      <c r="B256">
        <v>76</v>
      </c>
    </row>
    <row r="257" spans="1:2" x14ac:dyDescent="0.25">
      <c r="A257">
        <v>6286</v>
      </c>
      <c r="B257">
        <v>4428</v>
      </c>
    </row>
    <row r="258" spans="1:2" x14ac:dyDescent="0.25">
      <c r="A258">
        <v>3727</v>
      </c>
      <c r="B258">
        <v>58</v>
      </c>
    </row>
    <row r="259" spans="1:2" x14ac:dyDescent="0.25">
      <c r="A259">
        <v>1605</v>
      </c>
      <c r="B259">
        <v>111</v>
      </c>
    </row>
    <row r="260" spans="1:2" x14ac:dyDescent="0.25">
      <c r="A260">
        <v>2120</v>
      </c>
      <c r="B260">
        <v>2955</v>
      </c>
    </row>
    <row r="261" spans="1:2" x14ac:dyDescent="0.25">
      <c r="A261">
        <v>50</v>
      </c>
      <c r="B261">
        <v>1657</v>
      </c>
    </row>
    <row r="262" spans="1:2" x14ac:dyDescent="0.25">
      <c r="A262">
        <v>2080</v>
      </c>
      <c r="B262">
        <v>926</v>
      </c>
    </row>
    <row r="263" spans="1:2" x14ac:dyDescent="0.25">
      <c r="A263">
        <v>2105</v>
      </c>
      <c r="B263">
        <v>77</v>
      </c>
    </row>
    <row r="264" spans="1:2" x14ac:dyDescent="0.25">
      <c r="A264">
        <v>2436</v>
      </c>
      <c r="B264">
        <v>1748</v>
      </c>
    </row>
    <row r="265" spans="1:2" x14ac:dyDescent="0.25">
      <c r="A265">
        <v>80</v>
      </c>
      <c r="B265">
        <v>79</v>
      </c>
    </row>
    <row r="266" spans="1:2" x14ac:dyDescent="0.25">
      <c r="A266">
        <v>42</v>
      </c>
      <c r="B266">
        <v>889</v>
      </c>
    </row>
    <row r="267" spans="1:2" x14ac:dyDescent="0.25">
      <c r="A267">
        <v>139</v>
      </c>
      <c r="B267">
        <v>56</v>
      </c>
    </row>
    <row r="268" spans="1:2" x14ac:dyDescent="0.25">
      <c r="A268">
        <v>159</v>
      </c>
      <c r="B268">
        <v>1</v>
      </c>
    </row>
    <row r="269" spans="1:2" x14ac:dyDescent="0.25">
      <c r="A269">
        <v>381</v>
      </c>
      <c r="B269">
        <v>83</v>
      </c>
    </row>
    <row r="270" spans="1:2" x14ac:dyDescent="0.25">
      <c r="A270">
        <v>194</v>
      </c>
      <c r="B270">
        <v>2025</v>
      </c>
    </row>
    <row r="271" spans="1:2" x14ac:dyDescent="0.25">
      <c r="A271">
        <v>106</v>
      </c>
      <c r="B271">
        <v>14</v>
      </c>
    </row>
    <row r="272" spans="1:2" x14ac:dyDescent="0.25">
      <c r="A272">
        <v>142</v>
      </c>
      <c r="B272">
        <v>656</v>
      </c>
    </row>
    <row r="273" spans="1:2" x14ac:dyDescent="0.25">
      <c r="A273">
        <v>211</v>
      </c>
      <c r="B273">
        <v>1596</v>
      </c>
    </row>
    <row r="274" spans="1:2" x14ac:dyDescent="0.25">
      <c r="A274">
        <v>2756</v>
      </c>
      <c r="B274">
        <v>10</v>
      </c>
    </row>
    <row r="275" spans="1:2" x14ac:dyDescent="0.25">
      <c r="A275">
        <v>173</v>
      </c>
      <c r="B275">
        <v>1121</v>
      </c>
    </row>
    <row r="276" spans="1:2" x14ac:dyDescent="0.25">
      <c r="A276">
        <v>87</v>
      </c>
      <c r="B276">
        <v>15</v>
      </c>
    </row>
    <row r="277" spans="1:2" x14ac:dyDescent="0.25">
      <c r="A277">
        <v>1572</v>
      </c>
      <c r="B277">
        <v>191</v>
      </c>
    </row>
    <row r="278" spans="1:2" x14ac:dyDescent="0.25">
      <c r="A278">
        <v>2346</v>
      </c>
      <c r="B278">
        <v>16</v>
      </c>
    </row>
    <row r="279" spans="1:2" x14ac:dyDescent="0.25">
      <c r="A279">
        <v>115</v>
      </c>
      <c r="B279">
        <v>17</v>
      </c>
    </row>
    <row r="280" spans="1:2" x14ac:dyDescent="0.25">
      <c r="A280">
        <v>85</v>
      </c>
      <c r="B280">
        <v>34</v>
      </c>
    </row>
    <row r="281" spans="1:2" x14ac:dyDescent="0.25">
      <c r="A281">
        <v>144</v>
      </c>
      <c r="B281">
        <v>1</v>
      </c>
    </row>
    <row r="282" spans="1:2" x14ac:dyDescent="0.25">
      <c r="A282">
        <v>2443</v>
      </c>
      <c r="B282">
        <v>1274</v>
      </c>
    </row>
    <row r="283" spans="1:2" x14ac:dyDescent="0.25">
      <c r="A283">
        <v>64</v>
      </c>
      <c r="B283">
        <v>210</v>
      </c>
    </row>
    <row r="284" spans="1:2" x14ac:dyDescent="0.25">
      <c r="A284">
        <v>268</v>
      </c>
      <c r="B284">
        <v>248</v>
      </c>
    </row>
    <row r="285" spans="1:2" x14ac:dyDescent="0.25">
      <c r="A285">
        <v>195</v>
      </c>
      <c r="B285">
        <v>513</v>
      </c>
    </row>
    <row r="286" spans="1:2" x14ac:dyDescent="0.25">
      <c r="A286">
        <v>186</v>
      </c>
      <c r="B286">
        <v>3410</v>
      </c>
    </row>
    <row r="287" spans="1:2" x14ac:dyDescent="0.25">
      <c r="A287">
        <v>460</v>
      </c>
      <c r="B287">
        <v>10</v>
      </c>
    </row>
    <row r="288" spans="1:2" x14ac:dyDescent="0.25">
      <c r="A288">
        <v>2528</v>
      </c>
      <c r="B288">
        <v>2201</v>
      </c>
    </row>
    <row r="289" spans="1:2" x14ac:dyDescent="0.25">
      <c r="A289">
        <v>3657</v>
      </c>
      <c r="B289">
        <v>676</v>
      </c>
    </row>
    <row r="290" spans="1:2" x14ac:dyDescent="0.25">
      <c r="A290">
        <v>131</v>
      </c>
      <c r="B290">
        <v>831</v>
      </c>
    </row>
    <row r="291" spans="1:2" x14ac:dyDescent="0.25">
      <c r="A291">
        <v>239</v>
      </c>
      <c r="B291">
        <v>859</v>
      </c>
    </row>
    <row r="292" spans="1:2" x14ac:dyDescent="0.25">
      <c r="A292">
        <v>78</v>
      </c>
      <c r="B292">
        <v>45</v>
      </c>
    </row>
    <row r="293" spans="1:2" x14ac:dyDescent="0.25">
      <c r="A293">
        <v>1773</v>
      </c>
      <c r="B293">
        <v>6</v>
      </c>
    </row>
    <row r="294" spans="1:2" x14ac:dyDescent="0.25">
      <c r="A294">
        <v>32</v>
      </c>
      <c r="B294">
        <v>7</v>
      </c>
    </row>
    <row r="295" spans="1:2" x14ac:dyDescent="0.25">
      <c r="A295">
        <v>369</v>
      </c>
      <c r="B295">
        <v>31</v>
      </c>
    </row>
    <row r="296" spans="1:2" x14ac:dyDescent="0.25">
      <c r="A296">
        <v>89</v>
      </c>
      <c r="B296">
        <v>78</v>
      </c>
    </row>
    <row r="297" spans="1:2" x14ac:dyDescent="0.25">
      <c r="A297">
        <v>147</v>
      </c>
      <c r="B297">
        <v>1225</v>
      </c>
    </row>
    <row r="298" spans="1:2" x14ac:dyDescent="0.25">
      <c r="A298">
        <v>126</v>
      </c>
      <c r="B298">
        <v>1</v>
      </c>
    </row>
    <row r="299" spans="1:2" x14ac:dyDescent="0.25">
      <c r="A299">
        <v>2218</v>
      </c>
      <c r="B299">
        <v>67</v>
      </c>
    </row>
    <row r="300" spans="1:2" x14ac:dyDescent="0.25">
      <c r="A300">
        <v>202</v>
      </c>
      <c r="B300">
        <v>19</v>
      </c>
    </row>
    <row r="301" spans="1:2" x14ac:dyDescent="0.25">
      <c r="A301">
        <v>140</v>
      </c>
      <c r="B301">
        <v>2108</v>
      </c>
    </row>
    <row r="302" spans="1:2" x14ac:dyDescent="0.25">
      <c r="A302">
        <v>1052</v>
      </c>
      <c r="B302">
        <v>679</v>
      </c>
    </row>
    <row r="303" spans="1:2" x14ac:dyDescent="0.25">
      <c r="A303">
        <v>247</v>
      </c>
      <c r="B303">
        <v>36</v>
      </c>
    </row>
    <row r="304" spans="1:2" x14ac:dyDescent="0.25">
      <c r="A304">
        <v>84</v>
      </c>
      <c r="B304">
        <v>47</v>
      </c>
    </row>
    <row r="305" spans="1:2" x14ac:dyDescent="0.25">
      <c r="A305">
        <v>88</v>
      </c>
      <c r="B305">
        <v>70</v>
      </c>
    </row>
    <row r="306" spans="1:2" x14ac:dyDescent="0.25">
      <c r="A306">
        <v>156</v>
      </c>
      <c r="B306">
        <v>154</v>
      </c>
    </row>
    <row r="307" spans="1:2" x14ac:dyDescent="0.25">
      <c r="A307">
        <v>2985</v>
      </c>
      <c r="B307">
        <v>22</v>
      </c>
    </row>
    <row r="308" spans="1:2" x14ac:dyDescent="0.25">
      <c r="A308">
        <v>762</v>
      </c>
      <c r="B308">
        <v>1758</v>
      </c>
    </row>
    <row r="309" spans="1:2" x14ac:dyDescent="0.25">
      <c r="A309">
        <v>554</v>
      </c>
      <c r="B309">
        <v>94</v>
      </c>
    </row>
    <row r="310" spans="1:2" x14ac:dyDescent="0.25">
      <c r="A310">
        <v>135</v>
      </c>
      <c r="B310">
        <v>33</v>
      </c>
    </row>
    <row r="311" spans="1:2" x14ac:dyDescent="0.25">
      <c r="A311">
        <v>122</v>
      </c>
      <c r="B311">
        <v>1</v>
      </c>
    </row>
    <row r="312" spans="1:2" x14ac:dyDescent="0.25">
      <c r="A312">
        <v>221</v>
      </c>
      <c r="B312">
        <v>31</v>
      </c>
    </row>
    <row r="313" spans="1:2" x14ac:dyDescent="0.25">
      <c r="A313">
        <v>126</v>
      </c>
      <c r="B313">
        <v>35</v>
      </c>
    </row>
    <row r="314" spans="1:2" x14ac:dyDescent="0.25">
      <c r="A314">
        <v>1022</v>
      </c>
      <c r="B314">
        <v>63</v>
      </c>
    </row>
    <row r="315" spans="1:2" x14ac:dyDescent="0.25">
      <c r="A315">
        <v>3177</v>
      </c>
      <c r="B315">
        <v>526</v>
      </c>
    </row>
    <row r="316" spans="1:2" x14ac:dyDescent="0.25">
      <c r="A316">
        <v>198</v>
      </c>
      <c r="B316">
        <v>121</v>
      </c>
    </row>
    <row r="317" spans="1:2" x14ac:dyDescent="0.25">
      <c r="A317">
        <v>85</v>
      </c>
      <c r="B317">
        <v>67</v>
      </c>
    </row>
    <row r="318" spans="1:2" x14ac:dyDescent="0.25">
      <c r="A318">
        <v>3596</v>
      </c>
      <c r="B318">
        <v>57</v>
      </c>
    </row>
    <row r="319" spans="1:2" x14ac:dyDescent="0.25">
      <c r="A319">
        <v>244</v>
      </c>
      <c r="B319">
        <v>1229</v>
      </c>
    </row>
    <row r="320" spans="1:2" x14ac:dyDescent="0.25">
      <c r="A320">
        <v>5180</v>
      </c>
      <c r="B320">
        <v>12</v>
      </c>
    </row>
    <row r="321" spans="1:2" x14ac:dyDescent="0.25">
      <c r="A321">
        <v>589</v>
      </c>
      <c r="B321">
        <v>452</v>
      </c>
    </row>
    <row r="322" spans="1:2" x14ac:dyDescent="0.25">
      <c r="A322">
        <v>2725</v>
      </c>
      <c r="B322">
        <v>1886</v>
      </c>
    </row>
    <row r="323" spans="1:2" x14ac:dyDescent="0.25">
      <c r="A323">
        <v>300</v>
      </c>
      <c r="B323">
        <v>1825</v>
      </c>
    </row>
    <row r="324" spans="1:2" x14ac:dyDescent="0.25">
      <c r="A324">
        <v>144</v>
      </c>
      <c r="B324">
        <v>31</v>
      </c>
    </row>
    <row r="325" spans="1:2" x14ac:dyDescent="0.25">
      <c r="A325">
        <v>87</v>
      </c>
      <c r="B325">
        <v>107</v>
      </c>
    </row>
    <row r="326" spans="1:2" x14ac:dyDescent="0.25">
      <c r="A326">
        <v>3116</v>
      </c>
      <c r="B326">
        <v>27</v>
      </c>
    </row>
    <row r="327" spans="1:2" x14ac:dyDescent="0.25">
      <c r="A327">
        <v>909</v>
      </c>
      <c r="B327">
        <v>1221</v>
      </c>
    </row>
    <row r="328" spans="1:2" x14ac:dyDescent="0.25">
      <c r="A328">
        <v>1613</v>
      </c>
      <c r="B328">
        <v>1</v>
      </c>
    </row>
    <row r="329" spans="1:2" x14ac:dyDescent="0.25">
      <c r="A329">
        <v>136</v>
      </c>
      <c r="B329">
        <v>16</v>
      </c>
    </row>
    <row r="330" spans="1:2" x14ac:dyDescent="0.25">
      <c r="A330">
        <v>130</v>
      </c>
      <c r="B330">
        <v>41</v>
      </c>
    </row>
    <row r="331" spans="1:2" x14ac:dyDescent="0.25">
      <c r="A331">
        <v>102</v>
      </c>
      <c r="B331">
        <v>523</v>
      </c>
    </row>
    <row r="332" spans="1:2" x14ac:dyDescent="0.25">
      <c r="A332">
        <v>4006</v>
      </c>
      <c r="B332">
        <v>141</v>
      </c>
    </row>
    <row r="333" spans="1:2" x14ac:dyDescent="0.25">
      <c r="A333">
        <v>1629</v>
      </c>
      <c r="B333">
        <v>52</v>
      </c>
    </row>
    <row r="334" spans="1:2" x14ac:dyDescent="0.25">
      <c r="A334">
        <v>2188</v>
      </c>
      <c r="B334">
        <v>225</v>
      </c>
    </row>
    <row r="335" spans="1:2" x14ac:dyDescent="0.25">
      <c r="A335">
        <v>2409</v>
      </c>
      <c r="B335">
        <v>38</v>
      </c>
    </row>
    <row r="336" spans="1:2" x14ac:dyDescent="0.25">
      <c r="A336">
        <v>194</v>
      </c>
      <c r="B336">
        <v>15</v>
      </c>
    </row>
    <row r="337" spans="1:2" x14ac:dyDescent="0.25">
      <c r="A337">
        <v>1140</v>
      </c>
      <c r="B337">
        <v>37</v>
      </c>
    </row>
    <row r="338" spans="1:2" x14ac:dyDescent="0.25">
      <c r="A338">
        <v>102</v>
      </c>
      <c r="B338">
        <v>112</v>
      </c>
    </row>
    <row r="339" spans="1:2" x14ac:dyDescent="0.25">
      <c r="A339">
        <v>2857</v>
      </c>
      <c r="B339">
        <v>21</v>
      </c>
    </row>
    <row r="340" spans="1:2" x14ac:dyDescent="0.25">
      <c r="A340">
        <v>107</v>
      </c>
      <c r="B340">
        <v>67</v>
      </c>
    </row>
    <row r="341" spans="1:2" x14ac:dyDescent="0.25">
      <c r="A341">
        <v>160</v>
      </c>
      <c r="B341">
        <v>78</v>
      </c>
    </row>
    <row r="342" spans="1:2" x14ac:dyDescent="0.25">
      <c r="A342">
        <v>2230</v>
      </c>
      <c r="B342">
        <v>67</v>
      </c>
    </row>
    <row r="343" spans="1:2" x14ac:dyDescent="0.25">
      <c r="A343">
        <v>316</v>
      </c>
      <c r="B343">
        <v>263</v>
      </c>
    </row>
    <row r="344" spans="1:2" x14ac:dyDescent="0.25">
      <c r="A344">
        <v>117</v>
      </c>
      <c r="B344">
        <v>1691</v>
      </c>
    </row>
    <row r="345" spans="1:2" x14ac:dyDescent="0.25">
      <c r="A345">
        <v>6406</v>
      </c>
      <c r="B345">
        <v>181</v>
      </c>
    </row>
    <row r="346" spans="1:2" x14ac:dyDescent="0.25">
      <c r="A346">
        <v>192</v>
      </c>
      <c r="B346">
        <v>13</v>
      </c>
    </row>
    <row r="347" spans="1:2" x14ac:dyDescent="0.25">
      <c r="A347">
        <v>26</v>
      </c>
      <c r="B347">
        <v>1</v>
      </c>
    </row>
    <row r="348" spans="1:2" x14ac:dyDescent="0.25">
      <c r="A348">
        <v>723</v>
      </c>
      <c r="B348">
        <v>21</v>
      </c>
    </row>
    <row r="349" spans="1:2" x14ac:dyDescent="0.25">
      <c r="A349">
        <v>170</v>
      </c>
      <c r="B349">
        <v>830</v>
      </c>
    </row>
    <row r="350" spans="1:2" x14ac:dyDescent="0.25">
      <c r="A350">
        <v>238</v>
      </c>
      <c r="B350">
        <v>130</v>
      </c>
    </row>
    <row r="351" spans="1:2" x14ac:dyDescent="0.25">
      <c r="A351">
        <v>55</v>
      </c>
      <c r="B351">
        <v>55</v>
      </c>
    </row>
    <row r="352" spans="1:2" x14ac:dyDescent="0.25">
      <c r="A352">
        <v>128</v>
      </c>
      <c r="B352">
        <v>114</v>
      </c>
    </row>
    <row r="353" spans="1:2" x14ac:dyDescent="0.25">
      <c r="A353">
        <v>2144</v>
      </c>
      <c r="B353">
        <v>594</v>
      </c>
    </row>
    <row r="354" spans="1:2" x14ac:dyDescent="0.25">
      <c r="A354">
        <v>2693</v>
      </c>
      <c r="B354">
        <v>24</v>
      </c>
    </row>
    <row r="355" spans="1:2" x14ac:dyDescent="0.25">
      <c r="A355">
        <v>432</v>
      </c>
      <c r="B355">
        <v>252</v>
      </c>
    </row>
    <row r="356" spans="1:2" x14ac:dyDescent="0.25">
      <c r="A356">
        <v>189</v>
      </c>
      <c r="B356">
        <v>67</v>
      </c>
    </row>
    <row r="357" spans="1:2" x14ac:dyDescent="0.25">
      <c r="A357">
        <v>154</v>
      </c>
      <c r="B357">
        <v>742</v>
      </c>
    </row>
    <row r="358" spans="1:2" x14ac:dyDescent="0.25">
      <c r="A358">
        <v>96</v>
      </c>
      <c r="B358">
        <v>75</v>
      </c>
    </row>
    <row r="359" spans="1:2" x14ac:dyDescent="0.25">
      <c r="A359">
        <v>3063</v>
      </c>
      <c r="B359">
        <v>4405</v>
      </c>
    </row>
    <row r="360" spans="1:2" x14ac:dyDescent="0.25">
      <c r="A360">
        <v>2266</v>
      </c>
      <c r="B360">
        <v>92</v>
      </c>
    </row>
    <row r="361" spans="1:2" x14ac:dyDescent="0.25">
      <c r="A361">
        <v>194</v>
      </c>
      <c r="B361">
        <v>64</v>
      </c>
    </row>
    <row r="362" spans="1:2" x14ac:dyDescent="0.25">
      <c r="A362">
        <v>129</v>
      </c>
      <c r="B362">
        <v>64</v>
      </c>
    </row>
    <row r="363" spans="1:2" x14ac:dyDescent="0.25">
      <c r="A363">
        <v>375</v>
      </c>
      <c r="B363">
        <v>842</v>
      </c>
    </row>
    <row r="364" spans="1:2" x14ac:dyDescent="0.25">
      <c r="A364">
        <v>409</v>
      </c>
      <c r="B364">
        <v>112</v>
      </c>
    </row>
    <row r="365" spans="1:2" x14ac:dyDescent="0.25">
      <c r="A365">
        <v>234</v>
      </c>
      <c r="B365">
        <v>374</v>
      </c>
    </row>
    <row r="366" spans="1:2" x14ac:dyDescent="0.25">
      <c r="A366">
        <v>3016</v>
      </c>
    </row>
    <row r="367" spans="1:2" x14ac:dyDescent="0.25">
      <c r="A367">
        <v>264</v>
      </c>
    </row>
    <row r="368" spans="1:2" x14ac:dyDescent="0.25">
      <c r="A368">
        <v>272</v>
      </c>
    </row>
    <row r="369" spans="1:1" x14ac:dyDescent="0.25">
      <c r="A369">
        <v>419</v>
      </c>
    </row>
    <row r="370" spans="1:1" x14ac:dyDescent="0.25">
      <c r="A370">
        <v>1621</v>
      </c>
    </row>
    <row r="371" spans="1:1" x14ac:dyDescent="0.25">
      <c r="A371">
        <v>1101</v>
      </c>
    </row>
    <row r="372" spans="1:1" x14ac:dyDescent="0.25">
      <c r="A372">
        <v>1073</v>
      </c>
    </row>
    <row r="373" spans="1:1" x14ac:dyDescent="0.25">
      <c r="A373">
        <v>331</v>
      </c>
    </row>
    <row r="374" spans="1:1" x14ac:dyDescent="0.25">
      <c r="A374">
        <v>1170</v>
      </c>
    </row>
    <row r="375" spans="1:1" x14ac:dyDescent="0.25">
      <c r="A375">
        <v>363</v>
      </c>
    </row>
    <row r="376" spans="1:1" x14ac:dyDescent="0.25">
      <c r="A376">
        <v>103</v>
      </c>
    </row>
    <row r="377" spans="1:1" x14ac:dyDescent="0.25">
      <c r="A377">
        <v>147</v>
      </c>
    </row>
    <row r="378" spans="1:1" x14ac:dyDescent="0.25">
      <c r="A378">
        <v>110</v>
      </c>
    </row>
    <row r="379" spans="1:1" x14ac:dyDescent="0.25">
      <c r="A379">
        <v>134</v>
      </c>
    </row>
    <row r="380" spans="1:1" x14ac:dyDescent="0.25">
      <c r="A380">
        <v>269</v>
      </c>
    </row>
    <row r="381" spans="1:1" x14ac:dyDescent="0.25">
      <c r="A381">
        <v>175</v>
      </c>
    </row>
    <row r="382" spans="1:1" x14ac:dyDescent="0.25">
      <c r="A382">
        <v>69</v>
      </c>
    </row>
    <row r="383" spans="1:1" x14ac:dyDescent="0.25">
      <c r="A383">
        <v>190</v>
      </c>
    </row>
    <row r="384" spans="1:1" x14ac:dyDescent="0.25">
      <c r="A384">
        <v>237</v>
      </c>
    </row>
    <row r="385" spans="1:1" x14ac:dyDescent="0.25">
      <c r="A385">
        <v>196</v>
      </c>
    </row>
    <row r="386" spans="1:1" x14ac:dyDescent="0.25">
      <c r="A386">
        <v>7295</v>
      </c>
    </row>
    <row r="387" spans="1:1" x14ac:dyDescent="0.25">
      <c r="A387">
        <v>2893</v>
      </c>
    </row>
    <row r="388" spans="1:1" x14ac:dyDescent="0.25">
      <c r="A388">
        <v>820</v>
      </c>
    </row>
    <row r="389" spans="1:1" x14ac:dyDescent="0.25">
      <c r="A389">
        <v>2038</v>
      </c>
    </row>
    <row r="390" spans="1:1" x14ac:dyDescent="0.25">
      <c r="A390">
        <v>116</v>
      </c>
    </row>
    <row r="391" spans="1:1" x14ac:dyDescent="0.25">
      <c r="A391">
        <v>1345</v>
      </c>
    </row>
    <row r="392" spans="1:1" x14ac:dyDescent="0.25">
      <c r="A392">
        <v>168</v>
      </c>
    </row>
    <row r="393" spans="1:1" x14ac:dyDescent="0.25">
      <c r="A393">
        <v>137</v>
      </c>
    </row>
    <row r="394" spans="1:1" x14ac:dyDescent="0.25">
      <c r="A394">
        <v>186</v>
      </c>
    </row>
    <row r="395" spans="1:1" x14ac:dyDescent="0.25">
      <c r="A395">
        <v>125</v>
      </c>
    </row>
    <row r="396" spans="1:1" x14ac:dyDescent="0.25">
      <c r="A396">
        <v>202</v>
      </c>
    </row>
    <row r="397" spans="1:1" x14ac:dyDescent="0.25">
      <c r="A397">
        <v>103</v>
      </c>
    </row>
    <row r="398" spans="1:1" x14ac:dyDescent="0.25">
      <c r="A398">
        <v>1785</v>
      </c>
    </row>
    <row r="399" spans="1:1" x14ac:dyDescent="0.25">
      <c r="A399">
        <v>157</v>
      </c>
    </row>
    <row r="400" spans="1:1" x14ac:dyDescent="0.25">
      <c r="A400">
        <v>555</v>
      </c>
    </row>
    <row r="401" spans="1:1" x14ac:dyDescent="0.25">
      <c r="A401">
        <v>297</v>
      </c>
    </row>
    <row r="402" spans="1:1" x14ac:dyDescent="0.25">
      <c r="A402">
        <v>123</v>
      </c>
    </row>
    <row r="403" spans="1:1" x14ac:dyDescent="0.25">
      <c r="A403">
        <v>3036</v>
      </c>
    </row>
    <row r="404" spans="1:1" x14ac:dyDescent="0.25">
      <c r="A404">
        <v>144</v>
      </c>
    </row>
    <row r="405" spans="1:1" x14ac:dyDescent="0.25">
      <c r="A405">
        <v>121</v>
      </c>
    </row>
    <row r="406" spans="1:1" x14ac:dyDescent="0.25">
      <c r="A406">
        <v>181</v>
      </c>
    </row>
    <row r="407" spans="1:1" x14ac:dyDescent="0.25">
      <c r="A407">
        <v>122</v>
      </c>
    </row>
    <row r="408" spans="1:1" x14ac:dyDescent="0.25">
      <c r="A408">
        <v>1071</v>
      </c>
    </row>
    <row r="409" spans="1:1" x14ac:dyDescent="0.25">
      <c r="A409">
        <v>980</v>
      </c>
    </row>
    <row r="410" spans="1:1" x14ac:dyDescent="0.25">
      <c r="A410">
        <v>536</v>
      </c>
    </row>
    <row r="411" spans="1:1" x14ac:dyDescent="0.25">
      <c r="A411">
        <v>1991</v>
      </c>
    </row>
    <row r="412" spans="1:1" x14ac:dyDescent="0.25">
      <c r="A412">
        <v>180</v>
      </c>
    </row>
    <row r="413" spans="1:1" x14ac:dyDescent="0.25">
      <c r="A413">
        <v>130</v>
      </c>
    </row>
    <row r="414" spans="1:1" x14ac:dyDescent="0.25">
      <c r="A414">
        <v>122</v>
      </c>
    </row>
    <row r="415" spans="1:1" x14ac:dyDescent="0.25">
      <c r="A415">
        <v>140</v>
      </c>
    </row>
    <row r="416" spans="1:1" x14ac:dyDescent="0.25">
      <c r="A416">
        <v>3388</v>
      </c>
    </row>
    <row r="417" spans="1:1" x14ac:dyDescent="0.25">
      <c r="A417">
        <v>280</v>
      </c>
    </row>
    <row r="418" spans="1:1" x14ac:dyDescent="0.25">
      <c r="A418">
        <v>366</v>
      </c>
    </row>
    <row r="419" spans="1:1" x14ac:dyDescent="0.25">
      <c r="A419">
        <v>270</v>
      </c>
    </row>
    <row r="420" spans="1:1" x14ac:dyDescent="0.25">
      <c r="A420">
        <v>137</v>
      </c>
    </row>
    <row r="421" spans="1:1" x14ac:dyDescent="0.25">
      <c r="A421">
        <v>3205</v>
      </c>
    </row>
    <row r="422" spans="1:1" x14ac:dyDescent="0.25">
      <c r="A422">
        <v>288</v>
      </c>
    </row>
    <row r="423" spans="1:1" x14ac:dyDescent="0.25">
      <c r="A423">
        <v>148</v>
      </c>
    </row>
    <row r="424" spans="1:1" x14ac:dyDescent="0.25">
      <c r="A424">
        <v>114</v>
      </c>
    </row>
    <row r="425" spans="1:1" x14ac:dyDescent="0.25">
      <c r="A425">
        <v>1518</v>
      </c>
    </row>
    <row r="426" spans="1:1" x14ac:dyDescent="0.25">
      <c r="A426">
        <v>166</v>
      </c>
    </row>
    <row r="427" spans="1:1" x14ac:dyDescent="0.25">
      <c r="A427">
        <v>100</v>
      </c>
    </row>
    <row r="428" spans="1:1" x14ac:dyDescent="0.25">
      <c r="A428">
        <v>235</v>
      </c>
    </row>
    <row r="429" spans="1:1" x14ac:dyDescent="0.25">
      <c r="A429">
        <v>148</v>
      </c>
    </row>
    <row r="430" spans="1:1" x14ac:dyDescent="0.25">
      <c r="A430">
        <v>198</v>
      </c>
    </row>
    <row r="431" spans="1:1" x14ac:dyDescent="0.25">
      <c r="A431">
        <v>150</v>
      </c>
    </row>
    <row r="432" spans="1:1" x14ac:dyDescent="0.25">
      <c r="A432">
        <v>216</v>
      </c>
    </row>
    <row r="433" spans="1:1" x14ac:dyDescent="0.25">
      <c r="A433">
        <v>5139</v>
      </c>
    </row>
    <row r="434" spans="1:1" x14ac:dyDescent="0.25">
      <c r="A434">
        <v>2353</v>
      </c>
    </row>
    <row r="435" spans="1:1" x14ac:dyDescent="0.25">
      <c r="A435">
        <v>78</v>
      </c>
    </row>
    <row r="436" spans="1:1" x14ac:dyDescent="0.25">
      <c r="A436">
        <v>174</v>
      </c>
    </row>
    <row r="437" spans="1:1" x14ac:dyDescent="0.25">
      <c r="A437">
        <v>164</v>
      </c>
    </row>
    <row r="438" spans="1:1" x14ac:dyDescent="0.25">
      <c r="A438">
        <v>161</v>
      </c>
    </row>
    <row r="439" spans="1:1" x14ac:dyDescent="0.25">
      <c r="A439">
        <v>138</v>
      </c>
    </row>
    <row r="440" spans="1:1" x14ac:dyDescent="0.25">
      <c r="A440">
        <v>3308</v>
      </c>
    </row>
    <row r="441" spans="1:1" x14ac:dyDescent="0.25">
      <c r="A441">
        <v>127</v>
      </c>
    </row>
    <row r="442" spans="1:1" x14ac:dyDescent="0.25">
      <c r="A442">
        <v>207</v>
      </c>
    </row>
    <row r="443" spans="1:1" x14ac:dyDescent="0.25">
      <c r="A443">
        <v>181</v>
      </c>
    </row>
    <row r="444" spans="1:1" x14ac:dyDescent="0.25">
      <c r="A444">
        <v>110</v>
      </c>
    </row>
    <row r="445" spans="1:1" x14ac:dyDescent="0.25">
      <c r="A445">
        <v>185</v>
      </c>
    </row>
    <row r="446" spans="1:1" x14ac:dyDescent="0.25">
      <c r="A446">
        <v>121</v>
      </c>
    </row>
    <row r="447" spans="1:1" x14ac:dyDescent="0.25">
      <c r="A447">
        <v>106</v>
      </c>
    </row>
    <row r="448" spans="1:1" x14ac:dyDescent="0.25">
      <c r="A448">
        <v>142</v>
      </c>
    </row>
    <row r="449" spans="1:1" x14ac:dyDescent="0.25">
      <c r="A449">
        <v>233</v>
      </c>
    </row>
    <row r="450" spans="1:1" x14ac:dyDescent="0.25">
      <c r="A450">
        <v>218</v>
      </c>
    </row>
    <row r="451" spans="1:1" x14ac:dyDescent="0.25">
      <c r="A451">
        <v>76</v>
      </c>
    </row>
    <row r="452" spans="1:1" x14ac:dyDescent="0.25">
      <c r="A452">
        <v>43</v>
      </c>
    </row>
    <row r="453" spans="1:1" x14ac:dyDescent="0.25">
      <c r="A453">
        <v>221</v>
      </c>
    </row>
    <row r="454" spans="1:1" x14ac:dyDescent="0.25">
      <c r="A454">
        <v>2805</v>
      </c>
    </row>
    <row r="455" spans="1:1" x14ac:dyDescent="0.25">
      <c r="A455">
        <v>68</v>
      </c>
    </row>
    <row r="456" spans="1:1" x14ac:dyDescent="0.25">
      <c r="A456">
        <v>183</v>
      </c>
    </row>
    <row r="457" spans="1:1" x14ac:dyDescent="0.25">
      <c r="A457">
        <v>133</v>
      </c>
    </row>
    <row r="458" spans="1:1" x14ac:dyDescent="0.25">
      <c r="A458">
        <v>2489</v>
      </c>
    </row>
    <row r="459" spans="1:1" x14ac:dyDescent="0.25">
      <c r="A459">
        <v>69</v>
      </c>
    </row>
    <row r="460" spans="1:1" x14ac:dyDescent="0.25">
      <c r="A460">
        <v>279</v>
      </c>
    </row>
    <row r="461" spans="1:1" x14ac:dyDescent="0.25">
      <c r="A461">
        <v>210</v>
      </c>
    </row>
    <row r="462" spans="1:1" x14ac:dyDescent="0.25">
      <c r="A462">
        <v>2100</v>
      </c>
    </row>
    <row r="463" spans="1:1" x14ac:dyDescent="0.25">
      <c r="A463">
        <v>252</v>
      </c>
    </row>
    <row r="464" spans="1:1" x14ac:dyDescent="0.25">
      <c r="A464">
        <v>1280</v>
      </c>
    </row>
    <row r="465" spans="1:1" x14ac:dyDescent="0.25">
      <c r="A465">
        <v>157</v>
      </c>
    </row>
    <row r="466" spans="1:1" x14ac:dyDescent="0.25">
      <c r="A466">
        <v>194</v>
      </c>
    </row>
    <row r="467" spans="1:1" x14ac:dyDescent="0.25">
      <c r="A467">
        <v>82</v>
      </c>
    </row>
    <row r="468" spans="1:1" x14ac:dyDescent="0.25">
      <c r="A468">
        <v>4233</v>
      </c>
    </row>
    <row r="469" spans="1:1" x14ac:dyDescent="0.25">
      <c r="A469">
        <v>1297</v>
      </c>
    </row>
    <row r="470" spans="1:1" x14ac:dyDescent="0.25">
      <c r="A470">
        <v>165</v>
      </c>
    </row>
    <row r="471" spans="1:1" x14ac:dyDescent="0.25">
      <c r="A471">
        <v>119</v>
      </c>
    </row>
    <row r="472" spans="1:1" x14ac:dyDescent="0.25">
      <c r="A472">
        <v>1797</v>
      </c>
    </row>
    <row r="473" spans="1:1" x14ac:dyDescent="0.25">
      <c r="A473">
        <v>261</v>
      </c>
    </row>
    <row r="474" spans="1:1" x14ac:dyDescent="0.25">
      <c r="A474">
        <v>157</v>
      </c>
    </row>
    <row r="475" spans="1:1" x14ac:dyDescent="0.25">
      <c r="A475">
        <v>3533</v>
      </c>
    </row>
    <row r="476" spans="1:1" x14ac:dyDescent="0.25">
      <c r="A476">
        <v>155</v>
      </c>
    </row>
    <row r="477" spans="1:1" x14ac:dyDescent="0.25">
      <c r="A477">
        <v>132</v>
      </c>
    </row>
    <row r="478" spans="1:1" x14ac:dyDescent="0.25">
      <c r="A478">
        <v>1354</v>
      </c>
    </row>
    <row r="479" spans="1:1" x14ac:dyDescent="0.25">
      <c r="A479">
        <v>48</v>
      </c>
    </row>
    <row r="480" spans="1:1" x14ac:dyDescent="0.25">
      <c r="A480">
        <v>110</v>
      </c>
    </row>
    <row r="481" spans="1:1" x14ac:dyDescent="0.25">
      <c r="A481">
        <v>172</v>
      </c>
    </row>
    <row r="482" spans="1:1" x14ac:dyDescent="0.25">
      <c r="A482">
        <v>307</v>
      </c>
    </row>
    <row r="483" spans="1:1" x14ac:dyDescent="0.25">
      <c r="A483">
        <v>160</v>
      </c>
    </row>
    <row r="484" spans="1:1" x14ac:dyDescent="0.25">
      <c r="A484">
        <v>1467</v>
      </c>
    </row>
    <row r="485" spans="1:1" x14ac:dyDescent="0.25">
      <c r="A485">
        <v>2662</v>
      </c>
    </row>
    <row r="486" spans="1:1" x14ac:dyDescent="0.25">
      <c r="A486">
        <v>452</v>
      </c>
    </row>
    <row r="487" spans="1:1" x14ac:dyDescent="0.25">
      <c r="A487">
        <v>158</v>
      </c>
    </row>
    <row r="488" spans="1:1" x14ac:dyDescent="0.25">
      <c r="A488">
        <v>225</v>
      </c>
    </row>
    <row r="489" spans="1:1" x14ac:dyDescent="0.25">
      <c r="A489">
        <v>65</v>
      </c>
    </row>
    <row r="490" spans="1:1" x14ac:dyDescent="0.25">
      <c r="A490">
        <v>163</v>
      </c>
    </row>
    <row r="491" spans="1:1" x14ac:dyDescent="0.25">
      <c r="A491">
        <v>85</v>
      </c>
    </row>
    <row r="492" spans="1:1" x14ac:dyDescent="0.25">
      <c r="A492">
        <v>217</v>
      </c>
    </row>
    <row r="493" spans="1:1" x14ac:dyDescent="0.25">
      <c r="A493">
        <v>150</v>
      </c>
    </row>
    <row r="494" spans="1:1" x14ac:dyDescent="0.25">
      <c r="A494">
        <v>3272</v>
      </c>
    </row>
    <row r="495" spans="1:1" x14ac:dyDescent="0.25">
      <c r="A495">
        <v>300</v>
      </c>
    </row>
    <row r="496" spans="1:1" x14ac:dyDescent="0.25">
      <c r="A496">
        <v>126</v>
      </c>
    </row>
    <row r="497" spans="1:1" x14ac:dyDescent="0.25">
      <c r="A497">
        <v>2320</v>
      </c>
    </row>
    <row r="498" spans="1:1" x14ac:dyDescent="0.25">
      <c r="A498">
        <v>81</v>
      </c>
    </row>
    <row r="499" spans="1:1" x14ac:dyDescent="0.25">
      <c r="A499">
        <v>1887</v>
      </c>
    </row>
    <row r="500" spans="1:1" x14ac:dyDescent="0.25">
      <c r="A500">
        <v>4358</v>
      </c>
    </row>
    <row r="501" spans="1:1" x14ac:dyDescent="0.25">
      <c r="A501">
        <v>53</v>
      </c>
    </row>
    <row r="502" spans="1:1" x14ac:dyDescent="0.25">
      <c r="A502">
        <v>2414</v>
      </c>
    </row>
    <row r="503" spans="1:1" x14ac:dyDescent="0.25">
      <c r="A503">
        <v>80</v>
      </c>
    </row>
    <row r="504" spans="1:1" x14ac:dyDescent="0.25">
      <c r="A504">
        <v>193</v>
      </c>
    </row>
    <row r="505" spans="1:1" x14ac:dyDescent="0.25">
      <c r="A505">
        <v>52</v>
      </c>
    </row>
    <row r="506" spans="1:1" x14ac:dyDescent="0.25">
      <c r="A506">
        <v>290</v>
      </c>
    </row>
    <row r="507" spans="1:1" x14ac:dyDescent="0.25">
      <c r="A507">
        <v>122</v>
      </c>
    </row>
    <row r="508" spans="1:1" x14ac:dyDescent="0.25">
      <c r="A508">
        <v>1470</v>
      </c>
    </row>
    <row r="509" spans="1:1" x14ac:dyDescent="0.25">
      <c r="A509">
        <v>165</v>
      </c>
    </row>
    <row r="510" spans="1:1" x14ac:dyDescent="0.25">
      <c r="A510">
        <v>182</v>
      </c>
    </row>
    <row r="511" spans="1:1" x14ac:dyDescent="0.25">
      <c r="A511">
        <v>199</v>
      </c>
    </row>
    <row r="512" spans="1:1" x14ac:dyDescent="0.25">
      <c r="A512">
        <v>56</v>
      </c>
    </row>
    <row r="513" spans="1:1" x14ac:dyDescent="0.25">
      <c r="A513">
        <v>1460</v>
      </c>
    </row>
    <row r="514" spans="1:1" x14ac:dyDescent="0.25">
      <c r="A514">
        <v>123</v>
      </c>
    </row>
    <row r="515" spans="1:1" x14ac:dyDescent="0.25">
      <c r="A515">
        <v>159</v>
      </c>
    </row>
    <row r="516" spans="1:1" x14ac:dyDescent="0.25">
      <c r="A516">
        <v>110</v>
      </c>
    </row>
    <row r="517" spans="1:1" x14ac:dyDescent="0.25">
      <c r="A517">
        <v>236</v>
      </c>
    </row>
    <row r="518" spans="1:1" x14ac:dyDescent="0.25">
      <c r="A518">
        <v>191</v>
      </c>
    </row>
    <row r="519" spans="1:1" x14ac:dyDescent="0.25">
      <c r="A519">
        <v>3934</v>
      </c>
    </row>
    <row r="520" spans="1:1" x14ac:dyDescent="0.25">
      <c r="A520">
        <v>80</v>
      </c>
    </row>
    <row r="521" spans="1:1" x14ac:dyDescent="0.25">
      <c r="A521">
        <v>462</v>
      </c>
    </row>
    <row r="522" spans="1:1" x14ac:dyDescent="0.25">
      <c r="A522">
        <v>179</v>
      </c>
    </row>
    <row r="523" spans="1:1" x14ac:dyDescent="0.25">
      <c r="A523">
        <v>1866</v>
      </c>
    </row>
    <row r="524" spans="1:1" x14ac:dyDescent="0.25">
      <c r="A524">
        <v>156</v>
      </c>
    </row>
    <row r="525" spans="1:1" x14ac:dyDescent="0.25">
      <c r="A525">
        <v>255</v>
      </c>
    </row>
    <row r="526" spans="1:1" x14ac:dyDescent="0.25">
      <c r="A526">
        <v>2261</v>
      </c>
    </row>
    <row r="527" spans="1:1" x14ac:dyDescent="0.25">
      <c r="A527">
        <v>40</v>
      </c>
    </row>
    <row r="528" spans="1:1" x14ac:dyDescent="0.25">
      <c r="A528">
        <v>2289</v>
      </c>
    </row>
    <row r="529" spans="1:1" x14ac:dyDescent="0.25">
      <c r="A529">
        <v>65</v>
      </c>
    </row>
    <row r="530" spans="1:1" x14ac:dyDescent="0.25">
      <c r="A530">
        <v>3777</v>
      </c>
    </row>
    <row r="531" spans="1:1" x14ac:dyDescent="0.25">
      <c r="A531">
        <v>184</v>
      </c>
    </row>
    <row r="532" spans="1:1" x14ac:dyDescent="0.25">
      <c r="A532">
        <v>85</v>
      </c>
    </row>
    <row r="533" spans="1:1" x14ac:dyDescent="0.25">
      <c r="A533">
        <v>144</v>
      </c>
    </row>
    <row r="534" spans="1:1" x14ac:dyDescent="0.25">
      <c r="A534">
        <v>1902</v>
      </c>
    </row>
    <row r="535" spans="1:1" x14ac:dyDescent="0.25">
      <c r="A535">
        <v>105</v>
      </c>
    </row>
    <row r="536" spans="1:1" x14ac:dyDescent="0.25">
      <c r="A536">
        <v>132</v>
      </c>
    </row>
    <row r="537" spans="1:1" x14ac:dyDescent="0.25">
      <c r="A537">
        <v>96</v>
      </c>
    </row>
    <row r="538" spans="1:1" x14ac:dyDescent="0.25">
      <c r="A538">
        <v>114</v>
      </c>
    </row>
    <row r="539" spans="1:1" x14ac:dyDescent="0.25">
      <c r="A539">
        <v>203</v>
      </c>
    </row>
    <row r="540" spans="1:1" x14ac:dyDescent="0.25">
      <c r="A540">
        <v>1559</v>
      </c>
    </row>
    <row r="541" spans="1:1" x14ac:dyDescent="0.25">
      <c r="A541">
        <v>1548</v>
      </c>
    </row>
    <row r="542" spans="1:1" x14ac:dyDescent="0.25">
      <c r="A542">
        <v>80</v>
      </c>
    </row>
    <row r="543" spans="1:1" x14ac:dyDescent="0.25">
      <c r="A543">
        <v>131</v>
      </c>
    </row>
    <row r="544" spans="1:1" x14ac:dyDescent="0.25">
      <c r="A544">
        <v>112</v>
      </c>
    </row>
    <row r="545" spans="1:1" x14ac:dyDescent="0.25">
      <c r="A545">
        <v>155</v>
      </c>
    </row>
    <row r="546" spans="1:1" x14ac:dyDescent="0.25">
      <c r="A546">
        <v>266</v>
      </c>
    </row>
    <row r="547" spans="1:1" x14ac:dyDescent="0.25">
      <c r="A547">
        <v>155</v>
      </c>
    </row>
    <row r="548" spans="1:1" x14ac:dyDescent="0.25">
      <c r="A548">
        <v>207</v>
      </c>
    </row>
    <row r="549" spans="1:1" x14ac:dyDescent="0.25">
      <c r="A549">
        <v>245</v>
      </c>
    </row>
    <row r="550" spans="1:1" x14ac:dyDescent="0.25">
      <c r="A550">
        <v>1573</v>
      </c>
    </row>
    <row r="551" spans="1:1" x14ac:dyDescent="0.25">
      <c r="A551">
        <v>114</v>
      </c>
    </row>
    <row r="552" spans="1:1" x14ac:dyDescent="0.25">
      <c r="A552">
        <v>93</v>
      </c>
    </row>
    <row r="553" spans="1:1" x14ac:dyDescent="0.25">
      <c r="A553">
        <v>1681</v>
      </c>
    </row>
    <row r="554" spans="1:1" x14ac:dyDescent="0.25">
      <c r="A554">
        <v>32</v>
      </c>
    </row>
    <row r="555" spans="1:1" x14ac:dyDescent="0.25">
      <c r="A555">
        <v>135</v>
      </c>
    </row>
    <row r="556" spans="1:1" x14ac:dyDescent="0.25">
      <c r="A556">
        <v>140</v>
      </c>
    </row>
    <row r="557" spans="1:1" x14ac:dyDescent="0.25">
      <c r="A557">
        <v>92</v>
      </c>
    </row>
    <row r="558" spans="1:1" x14ac:dyDescent="0.25">
      <c r="A558">
        <v>1015</v>
      </c>
    </row>
    <row r="559" spans="1:1" x14ac:dyDescent="0.25">
      <c r="A559">
        <v>323</v>
      </c>
    </row>
    <row r="560" spans="1:1" x14ac:dyDescent="0.25">
      <c r="A560">
        <v>2326</v>
      </c>
    </row>
    <row r="561" spans="1:1" x14ac:dyDescent="0.25">
      <c r="A561">
        <v>381</v>
      </c>
    </row>
    <row r="562" spans="1:1" x14ac:dyDescent="0.25">
      <c r="A562">
        <v>480</v>
      </c>
    </row>
    <row r="563" spans="1:1" x14ac:dyDescent="0.25">
      <c r="A563">
        <v>226</v>
      </c>
    </row>
    <row r="564" spans="1:1" x14ac:dyDescent="0.25">
      <c r="A564">
        <v>241</v>
      </c>
    </row>
    <row r="565" spans="1:1" x14ac:dyDescent="0.25">
      <c r="A565">
        <v>132</v>
      </c>
    </row>
    <row r="566" spans="1:1" x14ac:dyDescent="0.25">
      <c r="A566">
        <v>2043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B6409E73-35D2-4C8B-8018-16A0134C0442}">
          <xm:f>StatisticalAnalysis!1:1048576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PivotParentCategory</vt:lpstr>
      <vt:lpstr>PivotSubCategory</vt:lpstr>
      <vt:lpstr>PivotLaunchDateOutcomes</vt:lpstr>
      <vt:lpstr>GoalAnalysis</vt:lpstr>
      <vt:lpstr>StatisticalAnalysis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Veronika Polovinkina</cp:lastModifiedBy>
  <dcterms:created xsi:type="dcterms:W3CDTF">2021-09-29T18:52:28Z</dcterms:created>
  <dcterms:modified xsi:type="dcterms:W3CDTF">2024-12-17T01:20:50Z</dcterms:modified>
</cp:coreProperties>
</file>