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victorrahbek/Desktop/ExportTaxCalculator/"/>
    </mc:Choice>
  </mc:AlternateContent>
  <xr:revisionPtr revIDLastSave="0" documentId="13_ncr:1_{DE17BC39-28F1-A442-8C22-6FF7EE4333D9}" xr6:coauthVersionLast="47" xr6:coauthVersionMax="47" xr10:uidLastSave="{00000000-0000-0000-0000-000000000000}"/>
  <bookViews>
    <workbookView xWindow="0" yWindow="880" windowWidth="36000" windowHeight="20800" xr2:uid="{00000000-000D-0000-FFFF-FFFF00000000}"/>
  </bookViews>
  <sheets>
    <sheet name="Ark1" sheetId="1" r:id="rId1"/>
  </sheets>
  <definedNames>
    <definedName name="_xlnm.Print_Area" localSheetId="0">'Ark1'!$A$1:$J$45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" l="1"/>
  <c r="E95" i="1"/>
  <c r="E94" i="1"/>
  <c r="N99" i="1" s="1"/>
  <c r="T76" i="1"/>
  <c r="P72" i="1"/>
  <c r="P71" i="1"/>
  <c r="P76" i="1" s="1"/>
  <c r="T55" i="1"/>
  <c r="P51" i="1"/>
  <c r="P50" i="1"/>
  <c r="P55" i="1" s="1"/>
  <c r="T36" i="1"/>
  <c r="P32" i="1"/>
  <c r="P31" i="1"/>
  <c r="P36" i="1" s="1"/>
  <c r="T16" i="1"/>
  <c r="H15" i="1"/>
  <c r="G15" i="1"/>
  <c r="F15" i="1"/>
  <c r="E15" i="1"/>
  <c r="P9" i="1"/>
  <c r="Q76" i="1" s="1"/>
  <c r="P80" i="1" s="1"/>
  <c r="Q80" i="1" s="1"/>
  <c r="I9" i="1"/>
  <c r="P8" i="1"/>
  <c r="P16" i="1" s="1"/>
  <c r="I8" i="1"/>
  <c r="H8" i="1"/>
  <c r="H9" i="1" s="1"/>
  <c r="L4" i="1"/>
  <c r="M4" i="1" s="1"/>
  <c r="H7" i="1" s="1"/>
  <c r="P20" i="1" l="1"/>
  <c r="T22" i="1" s="1"/>
  <c r="T23" i="1" s="1"/>
  <c r="T24" i="1" s="1"/>
  <c r="U24" i="1" s="1"/>
  <c r="P79" i="1"/>
  <c r="T81" i="1" s="1"/>
  <c r="T82" i="1" s="1"/>
  <c r="T83" i="1" s="1"/>
  <c r="U83" i="1" s="1"/>
  <c r="P58" i="1"/>
  <c r="T60" i="1" s="1"/>
  <c r="T61" i="1" s="1"/>
  <c r="T62" i="1" s="1"/>
  <c r="U62" i="1" s="1"/>
  <c r="Q55" i="1"/>
  <c r="P59" i="1" s="1"/>
  <c r="Q59" i="1" s="1"/>
  <c r="T50" i="1" s="1"/>
  <c r="H95" i="1"/>
  <c r="H97" i="1" s="1"/>
  <c r="Q16" i="1"/>
  <c r="P21" i="1" s="1"/>
  <c r="Q21" i="1" s="1"/>
  <c r="T8" i="1" s="1"/>
  <c r="P39" i="1"/>
  <c r="T41" i="1" s="1"/>
  <c r="T42" i="1" s="1"/>
  <c r="T43" i="1" s="1"/>
  <c r="U43" i="1" s="1"/>
  <c r="K96" i="1"/>
  <c r="K100" i="1" s="1"/>
  <c r="J111" i="1" s="1"/>
  <c r="K111" i="1" s="1"/>
  <c r="F97" i="1"/>
  <c r="F18" i="1"/>
  <c r="G18" i="1"/>
  <c r="E18" i="1"/>
  <c r="I18" i="1"/>
  <c r="H18" i="1"/>
  <c r="T86" i="1"/>
  <c r="T71" i="1"/>
  <c r="T87" i="1"/>
  <c r="T88" i="1" s="1"/>
  <c r="T89" i="1" s="1"/>
  <c r="U89" i="1" s="1"/>
  <c r="V89" i="1" s="1"/>
  <c r="H17" i="1" s="1"/>
  <c r="F95" i="1"/>
  <c r="F96" i="1" s="1"/>
  <c r="I15" i="1"/>
  <c r="K95" i="1"/>
  <c r="K99" i="1" s="1"/>
  <c r="Q36" i="1"/>
  <c r="P40" i="1" s="1"/>
  <c r="Q40" i="1" s="1"/>
  <c r="T80" i="1" l="1"/>
  <c r="Q79" i="1"/>
  <c r="V83" i="1" s="1"/>
  <c r="H16" i="1" s="1"/>
  <c r="H19" i="1" s="1"/>
  <c r="Q58" i="1"/>
  <c r="V62" i="1" s="1"/>
  <c r="T59" i="1"/>
  <c r="T21" i="1"/>
  <c r="Q20" i="1"/>
  <c r="V24" i="1" s="1"/>
  <c r="T26" i="1"/>
  <c r="T27" i="1" s="1"/>
  <c r="T28" i="1" s="1"/>
  <c r="U28" i="1" s="1"/>
  <c r="V28" i="1" s="1"/>
  <c r="E17" i="1" s="1"/>
  <c r="T25" i="1"/>
  <c r="T66" i="1"/>
  <c r="T67" i="1" s="1"/>
  <c r="T68" i="1" s="1"/>
  <c r="U68" i="1" s="1"/>
  <c r="V68" i="1" s="1"/>
  <c r="G17" i="1" s="1"/>
  <c r="T65" i="1"/>
  <c r="H96" i="1"/>
  <c r="T40" i="1"/>
  <c r="Q39" i="1"/>
  <c r="V43" i="1" s="1"/>
  <c r="J110" i="1"/>
  <c r="T45" i="1"/>
  <c r="T46" i="1" s="1"/>
  <c r="T47" i="1" s="1"/>
  <c r="U47" i="1" s="1"/>
  <c r="V47" i="1" s="1"/>
  <c r="F17" i="1" s="1"/>
  <c r="T31" i="1"/>
  <c r="N95" i="1"/>
  <c r="N110" i="1"/>
  <c r="N111" i="1" s="1"/>
  <c r="N112" i="1" s="1"/>
  <c r="O112" i="1" s="1"/>
  <c r="P112" i="1" s="1"/>
  <c r="I17" i="1" s="1"/>
  <c r="N109" i="1"/>
  <c r="G16" i="1" l="1"/>
  <c r="E16" i="1"/>
  <c r="E19" i="1"/>
  <c r="G19" i="1"/>
  <c r="F16" i="1"/>
  <c r="F19" i="1" s="1"/>
  <c r="N103" i="1"/>
  <c r="K110" i="1"/>
  <c r="N104" i="1"/>
  <c r="N105" i="1" s="1"/>
  <c r="N106" i="1" s="1"/>
  <c r="O106" i="1" s="1"/>
  <c r="P106" i="1" l="1"/>
  <c r="I16" i="1" s="1"/>
  <c r="I19" i="1" s="1"/>
</calcChain>
</file>

<file path=xl/sharedStrings.xml><?xml version="1.0" encoding="utf-8"?>
<sst xmlns="http://schemas.openxmlformats.org/spreadsheetml/2006/main" count="63" uniqueCount="57">
  <si>
    <t>Nypris:</t>
  </si>
  <si>
    <t>Regnr.:</t>
  </si>
  <si>
    <t>BL87902</t>
  </si>
  <si>
    <t>Km.l.:</t>
  </si>
  <si>
    <t>Evt. reguluringer ell. bemærkninger:</t>
  </si>
  <si>
    <t>Km beregning</t>
  </si>
  <si>
    <t>3% -</t>
  </si>
  <si>
    <t>klargøring</t>
  </si>
  <si>
    <t>Handelspris</t>
  </si>
  <si>
    <t>"0-1</t>
  </si>
  <si>
    <t>Norm km.</t>
  </si>
  <si>
    <t>Kørte km.</t>
  </si>
  <si>
    <t xml:space="preserve">Evt. Niveau nr.: </t>
  </si>
  <si>
    <t>" 0-1 år</t>
  </si>
  <si>
    <t>" 1-2 år</t>
  </si>
  <si>
    <t>" 2-3 år</t>
  </si>
  <si>
    <t>" 3-9 år</t>
  </si>
  <si>
    <t>" o/ 10 år</t>
  </si>
  <si>
    <t>Tillægges handelspris incl. Afgift</t>
  </si>
  <si>
    <t>Fradrages handelspris incl. Afgift</t>
  </si>
  <si>
    <t>3% klargøring</t>
  </si>
  <si>
    <t>Handelspris til regnemaskine</t>
  </si>
  <si>
    <t>Afrund</t>
  </si>
  <si>
    <t>Alder</t>
  </si>
  <si>
    <t>benzin</t>
  </si>
  <si>
    <t>diesel</t>
  </si>
  <si>
    <t xml:space="preserve">Diesel værdierne </t>
  </si>
  <si>
    <t>0-1</t>
  </si>
  <si>
    <t xml:space="preserve">gælder samtlige </t>
  </si>
  <si>
    <t>1*2</t>
  </si>
  <si>
    <t>varevogne</t>
  </si>
  <si>
    <t>2*3</t>
  </si>
  <si>
    <t>3*4</t>
  </si>
  <si>
    <t>"1-2</t>
  </si>
  <si>
    <t>4*5</t>
  </si>
  <si>
    <t>5*6</t>
  </si>
  <si>
    <t>6*7</t>
  </si>
  <si>
    <t>7*8</t>
  </si>
  <si>
    <t>8*9</t>
  </si>
  <si>
    <t>9*10</t>
  </si>
  <si>
    <t>10*11</t>
  </si>
  <si>
    <t>11*12</t>
  </si>
  <si>
    <t>12*13</t>
  </si>
  <si>
    <t>13*14</t>
  </si>
  <si>
    <t>14*15</t>
  </si>
  <si>
    <t>15*16</t>
  </si>
  <si>
    <t>16*17</t>
  </si>
  <si>
    <t>refnr 42919</t>
  </si>
  <si>
    <t>"2-3</t>
  </si>
  <si>
    <t>"3-9</t>
  </si>
  <si>
    <t xml:space="preserve"> </t>
  </si>
  <si>
    <t>UNDER 1 ÅR</t>
  </si>
  <si>
    <t>OVER 1 ÅR</t>
  </si>
  <si>
    <t>OVER 2 ÅR</t>
  </si>
  <si>
    <t>OVER 3 ÅR</t>
  </si>
  <si>
    <t>NEDC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</si>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</sst>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9"/>
      <name val="Times New Roman"/>
      <family val="1"/>
    </font>
    <font>
      <sz val="6"/>
      <name val="Times New Roman"/>
      <family val="1"/>
    </font>
    <font>
      <sz val="12"/>
      <color indexed="55"/>
      <name val="Times New Roman"/>
      <family val="1"/>
    </font>
    <font>
      <b/>
      <sz val="12"/>
      <color indexed="55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3" fontId="1" fillId="2" borderId="0" xfId="0" applyNumberFormat="1" applyFont="1" applyFill="1"/>
    <xf numFmtId="0" fontId="5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right"/>
    </xf>
    <xf numFmtId="3" fontId="5" fillId="3" borderId="0" xfId="0" applyNumberFormat="1" applyFont="1" applyFill="1"/>
    <xf numFmtId="0" fontId="2" fillId="2" borderId="0" xfId="0" applyFont="1" applyFill="1"/>
    <xf numFmtId="0" fontId="1" fillId="2" borderId="0" xfId="0" applyFont="1" applyFill="1"/>
    <xf numFmtId="3" fontId="3" fillId="2" borderId="0" xfId="0" applyNumberFormat="1" applyFon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center"/>
    </xf>
    <xf numFmtId="3" fontId="6" fillId="3" borderId="0" xfId="0" applyNumberFormat="1" applyFont="1" applyFill="1" applyAlignment="1">
      <alignment horizontal="right"/>
    </xf>
    <xf numFmtId="2" fontId="5" fillId="3" borderId="0" xfId="0" applyNumberFormat="1" applyFont="1" applyFill="1"/>
    <xf numFmtId="1" fontId="6" fillId="3" borderId="0" xfId="0" applyNumberFormat="1" applyFont="1" applyFill="1" applyAlignment="1">
      <alignment horizontal="right"/>
    </xf>
    <xf numFmtId="3" fontId="6" fillId="3" borderId="0" xfId="0" applyNumberFormat="1" applyFont="1" applyFill="1"/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3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2" fontId="1" fillId="2" borderId="0" xfId="0" applyNumberFormat="1" applyFont="1" applyFill="1"/>
    <xf numFmtId="3" fontId="2" fillId="2" borderId="0" xfId="0" applyNumberFormat="1" applyFont="1" applyFill="1"/>
    <xf numFmtId="0" fontId="1" fillId="2" borderId="0" xfId="0" quotePrefix="1" applyFont="1" applyFill="1"/>
    <xf numFmtId="0" fontId="1" fillId="2" borderId="1" xfId="0" applyFont="1" applyFill="1" applyBorder="1"/>
    <xf numFmtId="0" fontId="2" fillId="2" borderId="2" xfId="0" applyFont="1" applyFill="1" applyBorder="1"/>
    <xf numFmtId="1" fontId="5" fillId="3" borderId="0" xfId="0" applyNumberFormat="1" applyFont="1" applyFill="1" applyAlignment="1">
      <alignment horizontal="left"/>
    </xf>
    <xf numFmtId="1" fontId="6" fillId="3" borderId="0" xfId="0" applyNumberFormat="1" applyFont="1" applyFill="1" applyAlignment="1">
      <alignment horizontal="center"/>
    </xf>
    <xf numFmtId="0" fontId="5" fillId="3" borderId="0" xfId="0" quotePrefix="1" applyFont="1" applyFill="1"/>
    <xf numFmtId="0" fontId="7" fillId="2" borderId="0" xfId="0" applyFont="1" applyFill="1"/>
    <xf numFmtId="3" fontId="1" fillId="2" borderId="3" xfId="0" applyNumberFormat="1" applyFont="1" applyFill="1" applyBorder="1" applyAlignment="1">
      <alignment horizontal="right"/>
    </xf>
    <xf numFmtId="3" fontId="2" fillId="2" borderId="4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3" fontId="2" fillId="2" borderId="7" xfId="0" applyNumberFormat="1" applyFont="1" applyFill="1" applyBorder="1"/>
    <xf numFmtId="3" fontId="2" fillId="2" borderId="8" xfId="0" applyNumberFormat="1" applyFont="1" applyFill="1" applyBorder="1"/>
    <xf numFmtId="3" fontId="2" fillId="2" borderId="9" xfId="0" applyNumberFormat="1" applyFont="1" applyFill="1" applyBorder="1"/>
    <xf numFmtId="3" fontId="2" fillId="2" borderId="7" xfId="0" applyNumberFormat="1" applyFont="1" applyFill="1" applyBorder="1" applyAlignment="1">
      <alignment horizontal="right"/>
    </xf>
    <xf numFmtId="3" fontId="2" fillId="2" borderId="8" xfId="0" applyNumberFormat="1" applyFont="1" applyFill="1" applyBorder="1" applyAlignment="1">
      <alignment horizontal="right"/>
    </xf>
    <xf numFmtId="3" fontId="2" fillId="2" borderId="9" xfId="0" applyNumberFormat="1" applyFont="1" applyFill="1" applyBorder="1" applyAlignment="1">
      <alignment horizontal="right"/>
    </xf>
    <xf numFmtId="3" fontId="2" fillId="2" borderId="10" xfId="0" applyNumberFormat="1" applyFont="1" applyFill="1" applyBorder="1"/>
    <xf numFmtId="3" fontId="2" fillId="2" borderId="11" xfId="0" applyNumberFormat="1" applyFont="1" applyFill="1" applyBorder="1"/>
    <xf numFmtId="3" fontId="2" fillId="2" borderId="12" xfId="0" applyNumberFormat="1" applyFont="1" applyFill="1" applyBorder="1"/>
    <xf numFmtId="3" fontId="1" fillId="2" borderId="13" xfId="0" applyNumberFormat="1" applyFont="1" applyFill="1" applyBorder="1"/>
    <xf numFmtId="3" fontId="1" fillId="2" borderId="8" xfId="0" applyNumberFormat="1" applyFont="1" applyFill="1" applyBorder="1"/>
    <xf numFmtId="3" fontId="1" fillId="2" borderId="14" xfId="0" applyNumberFormat="1" applyFont="1" applyFill="1" applyBorder="1"/>
    <xf numFmtId="3" fontId="1" fillId="4" borderId="3" xfId="0" applyNumberFormat="1" applyFont="1" applyFill="1" applyBorder="1" applyProtection="1">
      <protection locked="0"/>
    </xf>
    <xf numFmtId="0" fontId="5" fillId="3" borderId="0" xfId="0" quotePrefix="1" applyFont="1" applyFill="1" applyAlignment="1">
      <alignment horizontal="center"/>
    </xf>
    <xf numFmtId="1" fontId="0" fillId="2" borderId="0" xfId="0" applyNumberForma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6"/>
  <sheetViews>
    <sheetView tabSelected="1" topLeftCell="A4" zoomScale="70" zoomScaleNormal="70" zoomScaleSheetLayoutView="100" workbookViewId="0">
      <selection activeCell="F19" sqref="F19"/>
    </sheetView>
  </sheetViews>
  <sheetFormatPr baseColWidth="10" defaultColWidth="11" defaultRowHeight="16" x14ac:dyDescent="0.2"/>
  <cols>
    <col min="1" max="1" width="2.6640625" style="2" customWidth="1"/>
    <col min="2" max="2" width="8.1640625" style="2" customWidth="1"/>
    <col min="3" max="3" width="8.6640625" style="2" customWidth="1"/>
    <col min="4" max="4" width="10.5" style="2" customWidth="1"/>
    <col min="5" max="5" width="9.1640625" style="2" customWidth="1"/>
    <col min="6" max="7" width="9.1640625" style="18" customWidth="1"/>
    <col min="8" max="8" width="9.1640625" style="2" customWidth="1"/>
    <col min="9" max="9" width="11" style="2" customWidth="1"/>
    <col min="10" max="10" width="10.6640625" style="21" customWidth="1"/>
    <col min="11" max="11" width="9.83203125" style="2" customWidth="1"/>
    <col min="12" max="12" width="12.1640625" style="2" customWidth="1"/>
    <col min="13" max="13" width="12.1640625" style="3" customWidth="1"/>
    <col min="14" max="15" width="9.1640625" style="2" customWidth="1"/>
    <col min="16" max="17" width="9.5" style="4" customWidth="1"/>
    <col min="18" max="18" width="11" style="2" customWidth="1"/>
    <col min="19" max="19" width="11" style="4" customWidth="1"/>
    <col min="20" max="20" width="10.6640625" style="5" customWidth="1"/>
    <col min="21" max="21" width="11" style="2" customWidth="1"/>
    <col min="22" max="16384" width="11" style="2"/>
  </cols>
  <sheetData>
    <row r="1" spans="1:20" x14ac:dyDescent="0.2">
      <c r="A1" s="7"/>
      <c r="B1" s="6" t="s">
        <v>0</v>
      </c>
      <c r="C1" s="7">
        <v>254000</v>
      </c>
      <c r="D1" s="7"/>
      <c r="E1" s="6" t="s">
        <v>1</v>
      </c>
      <c r="F1" s="53" t="s">
        <v>2</v>
      </c>
      <c r="G1" s="23" t="s">
        <v>3</v>
      </c>
      <c r="H1" s="7">
        <v>15.9</v>
      </c>
      <c r="I1" s="7"/>
      <c r="J1" s="16"/>
    </row>
    <row r="2" spans="1:20" x14ac:dyDescent="0.2">
      <c r="A2" s="7"/>
      <c r="B2" s="6" t="s">
        <v>4</v>
      </c>
      <c r="C2" s="7"/>
      <c r="D2" s="7"/>
      <c r="E2" s="7"/>
      <c r="F2" s="19"/>
      <c r="G2" s="19"/>
      <c r="H2" s="7"/>
      <c r="I2" s="7"/>
      <c r="J2" s="16"/>
    </row>
    <row r="3" spans="1:20" x14ac:dyDescent="0.2">
      <c r="A3" s="7"/>
      <c r="B3" s="6"/>
      <c r="C3" s="7"/>
      <c r="D3" s="7"/>
      <c r="E3" s="7"/>
      <c r="F3" s="19"/>
      <c r="G3" s="19"/>
      <c r="H3" s="7"/>
      <c r="I3" s="7"/>
      <c r="J3" s="16"/>
    </row>
    <row r="4" spans="1:20" x14ac:dyDescent="0.2">
      <c r="A4" s="7"/>
      <c r="B4" s="54"/>
      <c r="C4" s="6"/>
      <c r="D4" s="6"/>
      <c r="E4" s="7"/>
      <c r="F4" s="19"/>
      <c r="G4" s="19"/>
      <c r="H4" s="7"/>
      <c r="I4" s="7"/>
      <c r="J4" s="16"/>
      <c r="L4" s="2">
        <f>SUM(E7*0.03)</f>
        <v>8850</v>
      </c>
      <c r="M4" s="3">
        <f>ROUND(L4,-2)</f>
        <v>8900</v>
      </c>
    </row>
    <row r="5" spans="1:20" x14ac:dyDescent="0.2">
      <c r="A5" s="7"/>
      <c r="B5" s="6" t="s">
        <v>5</v>
      </c>
      <c r="C5" s="6"/>
      <c r="D5" s="6"/>
      <c r="E5" s="7"/>
      <c r="F5" s="19"/>
      <c r="G5" s="19"/>
      <c r="H5" s="7"/>
      <c r="I5" s="7"/>
      <c r="J5" s="16"/>
    </row>
    <row r="6" spans="1:20" x14ac:dyDescent="0.2">
      <c r="A6" s="7"/>
      <c r="B6" s="7"/>
      <c r="C6" s="7"/>
      <c r="D6" s="7"/>
      <c r="E6" s="7"/>
      <c r="F6" s="23"/>
      <c r="G6" s="19" t="s">
        <v>6</v>
      </c>
      <c r="H6" s="7" t="s">
        <v>7</v>
      </c>
      <c r="I6" s="7"/>
      <c r="J6" s="16"/>
    </row>
    <row r="7" spans="1:20" x14ac:dyDescent="0.2">
      <c r="A7" s="7"/>
      <c r="B7" s="7"/>
      <c r="C7" s="7"/>
      <c r="D7" s="7" t="s">
        <v>8</v>
      </c>
      <c r="E7" s="51">
        <v>295000</v>
      </c>
      <c r="F7" s="22"/>
      <c r="G7" s="22"/>
      <c r="H7" s="34">
        <f>IF(M4&gt;8000,8000,M4)</f>
        <v>8000</v>
      </c>
      <c r="I7" s="7"/>
      <c r="J7" s="16"/>
      <c r="M7" s="3" t="s">
        <v>9</v>
      </c>
    </row>
    <row r="8" spans="1:20" x14ac:dyDescent="0.2">
      <c r="A8" s="7"/>
      <c r="B8" s="7"/>
      <c r="C8" s="7"/>
      <c r="D8" s="7" t="s">
        <v>10</v>
      </c>
      <c r="E8" s="51">
        <v>100000</v>
      </c>
      <c r="F8" s="7"/>
      <c r="G8" s="7"/>
      <c r="H8" s="8">
        <f>IF(E9&gt;E8,"0",E8-(E8*0.100001))</f>
        <v>89999.9</v>
      </c>
      <c r="I8" s="8" t="str">
        <f>IF(E9&gt;E8,E9-E109,"0")</f>
        <v>0</v>
      </c>
      <c r="J8" s="16"/>
      <c r="P8" s="9">
        <f>E8-E9</f>
        <v>37000</v>
      </c>
      <c r="Q8" s="9"/>
      <c r="T8" s="5">
        <f>IF(Q21&gt;(E7/10),Q21,0)</f>
        <v>0</v>
      </c>
    </row>
    <row r="9" spans="1:20" x14ac:dyDescent="0.2">
      <c r="A9" s="7"/>
      <c r="B9" s="7"/>
      <c r="C9" s="7"/>
      <c r="D9" s="7" t="s">
        <v>11</v>
      </c>
      <c r="E9" s="51">
        <v>63000</v>
      </c>
      <c r="F9" s="7"/>
      <c r="G9" s="7"/>
      <c r="H9" s="8">
        <f>IF(E8&gt;E9,H8-E9,"0")</f>
        <v>26999.899999999994</v>
      </c>
      <c r="I9" s="8" t="str">
        <f>IF(E9&gt;E8,E9-E8,"0")</f>
        <v>0</v>
      </c>
      <c r="J9" s="16"/>
      <c r="P9" s="9">
        <f>E9-E8</f>
        <v>-37000</v>
      </c>
      <c r="Q9" s="9"/>
    </row>
    <row r="10" spans="1:20" x14ac:dyDescent="0.2">
      <c r="A10" s="7"/>
      <c r="B10" s="7"/>
      <c r="C10" s="7"/>
      <c r="D10" s="7"/>
      <c r="E10" s="1"/>
      <c r="F10" s="24"/>
      <c r="G10" s="24"/>
      <c r="H10" s="7"/>
      <c r="I10" s="7"/>
      <c r="J10" s="16"/>
      <c r="P10" s="9"/>
      <c r="Q10" s="9"/>
    </row>
    <row r="11" spans="1:20" x14ac:dyDescent="0.2">
      <c r="A11" s="7"/>
      <c r="B11" s="6" t="s">
        <v>12</v>
      </c>
      <c r="C11" s="7"/>
      <c r="D11" s="7"/>
      <c r="E11" s="1"/>
      <c r="F11" s="24"/>
      <c r="G11" s="24"/>
      <c r="H11" s="7"/>
      <c r="I11" s="7"/>
      <c r="J11" s="16"/>
      <c r="P11" s="9"/>
      <c r="Q11" s="9"/>
    </row>
    <row r="12" spans="1:20" x14ac:dyDescent="0.2">
      <c r="A12" s="7"/>
      <c r="B12" s="7"/>
      <c r="C12" s="7"/>
      <c r="D12" s="7"/>
      <c r="E12" s="1"/>
      <c r="F12" s="24"/>
      <c r="G12" s="24"/>
      <c r="H12" s="7"/>
      <c r="I12" s="7"/>
      <c r="J12" s="16"/>
      <c r="P12" s="9"/>
      <c r="Q12" s="9"/>
    </row>
    <row r="13" spans="1:20" ht="17" customHeight="1" thickBot="1" x14ac:dyDescent="0.25">
      <c r="A13" s="7"/>
      <c r="B13" s="7"/>
      <c r="C13" s="7"/>
      <c r="D13" s="6"/>
      <c r="E13" s="25"/>
      <c r="F13" s="24"/>
      <c r="G13" s="19"/>
      <c r="H13" s="7"/>
      <c r="I13" s="7"/>
      <c r="J13" s="16"/>
      <c r="P13" s="9"/>
      <c r="Q13" s="9"/>
    </row>
    <row r="14" spans="1:20" ht="17" customHeight="1" thickBot="1" x14ac:dyDescent="0.25">
      <c r="A14" s="7"/>
      <c r="B14" s="7"/>
      <c r="C14" s="7"/>
      <c r="D14" s="6"/>
      <c r="E14" s="35" t="s">
        <v>13</v>
      </c>
      <c r="F14" s="36" t="s">
        <v>14</v>
      </c>
      <c r="G14" s="36" t="s">
        <v>15</v>
      </c>
      <c r="H14" s="37" t="s">
        <v>16</v>
      </c>
      <c r="I14" s="38" t="s">
        <v>17</v>
      </c>
      <c r="J14" s="16"/>
    </row>
    <row r="15" spans="1:20" x14ac:dyDescent="0.2">
      <c r="A15" s="7"/>
      <c r="B15" s="7" t="s">
        <v>8</v>
      </c>
      <c r="C15" s="7"/>
      <c r="D15" s="6"/>
      <c r="E15" s="39">
        <f>E7</f>
        <v>295000</v>
      </c>
      <c r="F15" s="40">
        <f>E7</f>
        <v>295000</v>
      </c>
      <c r="G15" s="40">
        <f>E7</f>
        <v>295000</v>
      </c>
      <c r="H15" s="40">
        <f>E7</f>
        <v>295000</v>
      </c>
      <c r="I15" s="41">
        <f>E94</f>
        <v>295000</v>
      </c>
      <c r="J15" s="16"/>
    </row>
    <row r="16" spans="1:20" x14ac:dyDescent="0.2">
      <c r="A16" s="7"/>
      <c r="B16" s="22" t="s">
        <v>18</v>
      </c>
      <c r="C16" s="22"/>
      <c r="D16" s="22"/>
      <c r="E16" s="42">
        <f>IF(T16&lt;Q20,V24,Q20)</f>
        <v>31700</v>
      </c>
      <c r="F16" s="43">
        <f>IF(T36&lt;Q39,V43,Q39)</f>
        <v>24000</v>
      </c>
      <c r="G16" s="43">
        <f>IF(T55&lt;Q58,V62,Q58)</f>
        <v>21800</v>
      </c>
      <c r="H16" s="43">
        <f>IF(T76&lt;Q79,V83,Q79)</f>
        <v>18600</v>
      </c>
      <c r="I16" s="44">
        <f>IF(N99&lt;K110,P106,K110)</f>
        <v>18600</v>
      </c>
      <c r="J16" s="16"/>
      <c r="O16" s="10"/>
      <c r="P16" s="11">
        <f>IF(P8&gt;=0,E7/100000*(P8)*R16,"0")</f>
        <v>33836.5</v>
      </c>
      <c r="Q16" s="11" t="str">
        <f>IF(P9&gt;=0,E7/100000*(P9)*R16,"0")</f>
        <v>0</v>
      </c>
      <c r="R16" s="12">
        <v>0.31</v>
      </c>
      <c r="T16" s="5">
        <f>E7/10</f>
        <v>29500</v>
      </c>
    </row>
    <row r="17" spans="1:22" x14ac:dyDescent="0.2">
      <c r="A17" s="7"/>
      <c r="B17" s="22" t="s">
        <v>19</v>
      </c>
      <c r="C17" s="22"/>
      <c r="D17" s="22"/>
      <c r="E17" s="42">
        <f>IF(T16&lt;Q21,V28,Q21)</f>
        <v>0</v>
      </c>
      <c r="F17" s="43">
        <f>IF(T36&lt;Q40,V47,Q40)</f>
        <v>0</v>
      </c>
      <c r="G17" s="43">
        <f>IF(T55&lt;Q59,V68,Q59)</f>
        <v>0</v>
      </c>
      <c r="H17" s="43">
        <f>IF(T76&lt;Q80,V89,Q80)</f>
        <v>0</v>
      </c>
      <c r="I17" s="44">
        <f>IF(N99&lt;K111,P112,K111)</f>
        <v>0</v>
      </c>
      <c r="J17" s="16"/>
    </row>
    <row r="18" spans="1:22" ht="17" customHeight="1" thickBot="1" x14ac:dyDescent="0.25">
      <c r="A18" s="7"/>
      <c r="B18" s="22" t="s">
        <v>20</v>
      </c>
      <c r="C18" s="22"/>
      <c r="D18" s="22"/>
      <c r="E18" s="42">
        <f>H7</f>
        <v>8000</v>
      </c>
      <c r="F18" s="43">
        <f>H7</f>
        <v>8000</v>
      </c>
      <c r="G18" s="43">
        <f>H7</f>
        <v>8000</v>
      </c>
      <c r="H18" s="43">
        <f>H7</f>
        <v>8000</v>
      </c>
      <c r="I18" s="44">
        <f>H7</f>
        <v>8000</v>
      </c>
      <c r="J18" s="16"/>
    </row>
    <row r="19" spans="1:22" ht="17" customHeight="1" thickBot="1" x14ac:dyDescent="0.25">
      <c r="A19" s="7"/>
      <c r="B19" s="28" t="s">
        <v>21</v>
      </c>
      <c r="C19" s="28"/>
      <c r="D19" s="29"/>
      <c r="E19" s="45">
        <f>IF(E8&gt;=E9,E7+E16-E18,E7-E17-E18)</f>
        <v>318700</v>
      </c>
      <c r="F19" s="46">
        <f>IF(E8&gt;=E9,E7+F16-F18,E7-F17-F18)</f>
        <v>311000</v>
      </c>
      <c r="G19" s="46">
        <f>IF(E8&gt;=E9,E7+G16-G18,E7-G17-G18)</f>
        <v>308800</v>
      </c>
      <c r="H19" s="46">
        <f>IF(E8&gt;=E9,E7+H16-H18,E7-H17-H18)</f>
        <v>305600</v>
      </c>
      <c r="I19" s="47">
        <f>IF(E95&gt;=E96,E94+I16-I18,E94-I17-I18)</f>
        <v>305600</v>
      </c>
      <c r="J19" s="16"/>
      <c r="P19" s="2"/>
      <c r="Q19" s="2" t="s">
        <v>22</v>
      </c>
    </row>
    <row r="20" spans="1:22" ht="17" customHeight="1" thickTop="1" x14ac:dyDescent="0.2">
      <c r="A20" s="7"/>
      <c r="B20" s="7"/>
      <c r="C20" s="7"/>
      <c r="D20" s="7"/>
      <c r="E20" s="26"/>
      <c r="F20" s="6"/>
      <c r="G20" s="7"/>
      <c r="H20" s="6"/>
      <c r="I20" s="7"/>
      <c r="J20" s="16"/>
      <c r="O20" s="10"/>
      <c r="P20" s="13">
        <f>IF(E9&lt;=H8,P16,"0")</f>
        <v>33836.5</v>
      </c>
      <c r="Q20" s="14">
        <f>ROUND(P20,-2)</f>
        <v>33800</v>
      </c>
    </row>
    <row r="21" spans="1:22" x14ac:dyDescent="0.2">
      <c r="A21" s="7"/>
      <c r="B21" s="7"/>
      <c r="C21" s="7"/>
      <c r="D21" s="7"/>
      <c r="E21" s="15"/>
      <c r="F21" s="15"/>
      <c r="G21" s="19"/>
      <c r="H21" s="16"/>
      <c r="I21" s="7"/>
      <c r="J21" s="16"/>
      <c r="O21" s="10"/>
      <c r="P21" s="13" t="str">
        <f>IF(E9&gt;=(E8*1.100001),Q16,"0")</f>
        <v>0</v>
      </c>
      <c r="Q21" s="14">
        <f>ROUND(P21,-2)</f>
        <v>0</v>
      </c>
      <c r="S21" s="10"/>
      <c r="T21" s="9">
        <f>P20</f>
        <v>33836.5</v>
      </c>
    </row>
    <row r="22" spans="1:22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T22" s="5">
        <f>P20-T16</f>
        <v>4336.5</v>
      </c>
    </row>
    <row r="23" spans="1:22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L23" s="2">
        <v>2.2200000000000002</v>
      </c>
      <c r="T23" s="2">
        <f>T22/2</f>
        <v>2168.25</v>
      </c>
    </row>
    <row r="24" spans="1:22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Q24" s="11"/>
      <c r="R24" s="12"/>
      <c r="T24" s="5">
        <f>T23+T16</f>
        <v>31668.25</v>
      </c>
      <c r="U24" s="5">
        <f>ROUND(T24,-2)</f>
        <v>31700</v>
      </c>
      <c r="V24" s="4">
        <f>IF(Q20&gt;0,U24,"0")</f>
        <v>31700</v>
      </c>
    </row>
    <row r="25" spans="1:22" x14ac:dyDescent="0.2">
      <c r="A25" s="7"/>
      <c r="B25" s="7"/>
      <c r="C25" s="7">
        <v>22.2</v>
      </c>
      <c r="D25" s="7"/>
      <c r="E25" s="7"/>
      <c r="F25" s="7"/>
      <c r="G25" s="7"/>
      <c r="H25" s="7"/>
      <c r="I25" s="7"/>
      <c r="J25" s="7"/>
      <c r="M25" s="11"/>
      <c r="S25" s="10"/>
      <c r="T25" s="5">
        <f>Q21</f>
        <v>0</v>
      </c>
    </row>
    <row r="26" spans="1:22" ht="17" customHeight="1" thickBot="1" x14ac:dyDescent="0.25">
      <c r="A26" s="7"/>
      <c r="B26" s="6"/>
      <c r="C26" s="7" t="s">
        <v>55</v>
      </c>
      <c r="D26" s="16"/>
      <c r="E26" s="17" t="s">
        <v>23</v>
      </c>
      <c r="F26" s="16" t="s">
        <v>24</v>
      </c>
      <c r="G26" s="16" t="s">
        <v>25</v>
      </c>
      <c r="H26" s="33" t="s">
        <v>26</v>
      </c>
      <c r="I26" s="16"/>
      <c r="J26" s="7"/>
      <c r="L26" s="9"/>
      <c r="M26" s="11"/>
      <c r="T26" s="5">
        <f>Q21-T16</f>
        <v>-29500</v>
      </c>
    </row>
    <row r="27" spans="1:22" x14ac:dyDescent="0.2">
      <c r="A27" s="7"/>
      <c r="B27" s="7"/>
      <c r="C27" s="7" t="s">
        <v>56</v>
      </c>
      <c r="D27" s="17"/>
      <c r="E27" s="17" t="s">
        <v>27</v>
      </c>
      <c r="F27" s="48">
        <v>20000</v>
      </c>
      <c r="G27" s="48">
        <v>30000</v>
      </c>
      <c r="H27" s="33" t="s">
        <v>28</v>
      </c>
      <c r="I27" s="1"/>
      <c r="J27" s="7"/>
      <c r="L27" s="18"/>
      <c r="M27" s="13"/>
      <c r="T27" s="5">
        <f>T26/2</f>
        <v>-14750</v>
      </c>
    </row>
    <row r="28" spans="1:22" x14ac:dyDescent="0.2">
      <c r="A28" s="7"/>
      <c r="B28" s="7"/>
      <c r="C28" s="7"/>
      <c r="D28" s="17"/>
      <c r="E28" s="19" t="s">
        <v>29</v>
      </c>
      <c r="F28" s="49">
        <v>40000</v>
      </c>
      <c r="G28" s="49">
        <v>60000</v>
      </c>
      <c r="H28" s="33" t="s">
        <v>30</v>
      </c>
      <c r="I28" s="1"/>
      <c r="J28" s="7"/>
      <c r="L28" s="18"/>
      <c r="M28" s="13"/>
      <c r="T28" s="5">
        <f>T27+T16</f>
        <v>14750</v>
      </c>
      <c r="U28" s="5">
        <f>ROUND(T28,-2)</f>
        <v>14800</v>
      </c>
      <c r="V28" s="4" t="str">
        <f>IF(Q21&gt;0,U28,"0")</f>
        <v>0</v>
      </c>
    </row>
    <row r="29" spans="1:22" x14ac:dyDescent="0.2">
      <c r="A29" s="7"/>
      <c r="B29" s="7"/>
      <c r="C29" s="7"/>
      <c r="D29" s="17"/>
      <c r="E29" s="19" t="s">
        <v>31</v>
      </c>
      <c r="F29" s="49">
        <v>60000</v>
      </c>
      <c r="G29" s="49">
        <v>90000</v>
      </c>
      <c r="H29" s="7"/>
      <c r="I29" s="1"/>
      <c r="J29" s="7"/>
    </row>
    <row r="30" spans="1:22" x14ac:dyDescent="0.2">
      <c r="A30" s="7"/>
      <c r="B30" s="7"/>
      <c r="C30" s="7">
        <v>2.2200000000000002</v>
      </c>
      <c r="D30" s="17"/>
      <c r="E30" s="19" t="s">
        <v>32</v>
      </c>
      <c r="F30" s="49">
        <v>80000</v>
      </c>
      <c r="G30" s="49">
        <v>120000</v>
      </c>
      <c r="H30" s="7"/>
      <c r="I30" s="1"/>
      <c r="J30" s="7"/>
      <c r="M30" s="3" t="s">
        <v>33</v>
      </c>
    </row>
    <row r="31" spans="1:22" x14ac:dyDescent="0.2">
      <c r="A31" s="7"/>
      <c r="B31" s="7"/>
      <c r="C31" s="7"/>
      <c r="D31" s="7"/>
      <c r="E31" s="19" t="s">
        <v>34</v>
      </c>
      <c r="F31" s="49">
        <v>95000</v>
      </c>
      <c r="G31" s="49">
        <v>140000</v>
      </c>
      <c r="H31" s="7"/>
      <c r="I31" s="1"/>
      <c r="J31" s="7"/>
      <c r="P31" s="9">
        <f>E8-E9</f>
        <v>37000</v>
      </c>
      <c r="Q31" s="9"/>
      <c r="T31" s="5">
        <f>IF(Q40&gt;(E7/10),Q40,0)</f>
        <v>0</v>
      </c>
    </row>
    <row r="32" spans="1:22" x14ac:dyDescent="0.2">
      <c r="A32" s="7"/>
      <c r="B32" s="7"/>
      <c r="C32" s="7"/>
      <c r="D32" s="7"/>
      <c r="E32" s="19" t="s">
        <v>35</v>
      </c>
      <c r="F32" s="49">
        <v>110000</v>
      </c>
      <c r="G32" s="49">
        <v>160000</v>
      </c>
      <c r="H32" s="7"/>
      <c r="I32" s="1"/>
      <c r="J32" s="7"/>
      <c r="P32" s="9">
        <f>E9-E8</f>
        <v>-37000</v>
      </c>
      <c r="Q32" s="9"/>
    </row>
    <row r="33" spans="1:22" x14ac:dyDescent="0.2">
      <c r="A33" s="7"/>
      <c r="B33" s="6"/>
      <c r="C33" s="7"/>
      <c r="D33" s="7"/>
      <c r="E33" s="19" t="s">
        <v>36</v>
      </c>
      <c r="F33" s="49">
        <v>125000</v>
      </c>
      <c r="G33" s="49">
        <v>180000</v>
      </c>
      <c r="H33" s="7"/>
      <c r="I33" s="1"/>
      <c r="J33" s="7"/>
      <c r="P33" s="9"/>
      <c r="Q33" s="9"/>
    </row>
    <row r="34" spans="1:22" x14ac:dyDescent="0.2">
      <c r="A34" s="7"/>
      <c r="B34" s="7"/>
      <c r="C34" s="7"/>
      <c r="D34" s="17"/>
      <c r="E34" s="19" t="s">
        <v>37</v>
      </c>
      <c r="F34" s="49">
        <v>140000</v>
      </c>
      <c r="G34" s="49">
        <v>200000</v>
      </c>
      <c r="H34" s="7"/>
      <c r="I34" s="1"/>
      <c r="J34" s="7"/>
    </row>
    <row r="35" spans="1:22" x14ac:dyDescent="0.2">
      <c r="A35" s="7"/>
      <c r="B35" s="7"/>
      <c r="C35" s="7"/>
      <c r="D35" s="17"/>
      <c r="E35" s="19" t="s">
        <v>38</v>
      </c>
      <c r="F35" s="49">
        <v>155000</v>
      </c>
      <c r="G35" s="49">
        <v>220000</v>
      </c>
      <c r="H35" s="7"/>
      <c r="I35" s="1"/>
      <c r="J35" s="7"/>
    </row>
    <row r="36" spans="1:22" x14ac:dyDescent="0.2">
      <c r="A36" s="7"/>
      <c r="B36" s="7"/>
      <c r="C36" s="7"/>
      <c r="D36" s="17"/>
      <c r="E36" s="19" t="s">
        <v>39</v>
      </c>
      <c r="F36" s="49">
        <v>170000</v>
      </c>
      <c r="G36" s="49">
        <v>240000</v>
      </c>
      <c r="H36" s="7"/>
      <c r="I36" s="1"/>
      <c r="J36" s="7"/>
      <c r="O36" s="10"/>
      <c r="P36" s="11">
        <f>IF(P31&gt;=0,E7/100000*(P31)*R36,"0")</f>
        <v>24013</v>
      </c>
      <c r="Q36" s="11" t="str">
        <f>IF(P9&gt;=0,E7/100000*(P9)*R36,"0")</f>
        <v>0</v>
      </c>
      <c r="R36" s="12">
        <v>0.22</v>
      </c>
      <c r="T36" s="5">
        <f>E7/10</f>
        <v>29500</v>
      </c>
    </row>
    <row r="37" spans="1:22" x14ac:dyDescent="0.2">
      <c r="A37" s="7"/>
      <c r="B37" s="7"/>
      <c r="C37" s="7"/>
      <c r="D37" s="17"/>
      <c r="E37" s="19" t="s">
        <v>40</v>
      </c>
      <c r="F37" s="49">
        <v>185000</v>
      </c>
      <c r="G37" s="49">
        <v>260000</v>
      </c>
      <c r="H37" s="7"/>
      <c r="I37" s="1"/>
      <c r="J37" s="7"/>
    </row>
    <row r="38" spans="1:22" x14ac:dyDescent="0.2">
      <c r="A38" s="7"/>
      <c r="B38" s="7"/>
      <c r="C38" s="7"/>
      <c r="D38" s="7"/>
      <c r="E38" s="19" t="s">
        <v>41</v>
      </c>
      <c r="F38" s="49">
        <v>200000</v>
      </c>
      <c r="G38" s="49">
        <v>280000</v>
      </c>
      <c r="H38" s="7"/>
      <c r="I38" s="1"/>
      <c r="J38" s="7"/>
      <c r="P38" s="2"/>
      <c r="Q38" s="2" t="s">
        <v>22</v>
      </c>
    </row>
    <row r="39" spans="1:22" x14ac:dyDescent="0.2">
      <c r="A39" s="7"/>
      <c r="B39" s="7"/>
      <c r="C39" s="7"/>
      <c r="D39" s="7"/>
      <c r="E39" s="19" t="s">
        <v>42</v>
      </c>
      <c r="F39" s="49">
        <v>215000</v>
      </c>
      <c r="G39" s="49">
        <v>300000</v>
      </c>
      <c r="H39" s="7"/>
      <c r="I39" s="1"/>
      <c r="J39" s="16"/>
      <c r="O39" s="10"/>
      <c r="P39" s="13">
        <f>IF(E9&lt;=H8,P36,"0")</f>
        <v>24013</v>
      </c>
      <c r="Q39" s="14">
        <f>ROUND(P39,-2)</f>
        <v>24000</v>
      </c>
    </row>
    <row r="40" spans="1:22" x14ac:dyDescent="0.2">
      <c r="A40" s="7"/>
      <c r="B40" s="7"/>
      <c r="C40" s="7"/>
      <c r="D40" s="7"/>
      <c r="E40" s="19" t="s">
        <v>43</v>
      </c>
      <c r="F40" s="49">
        <v>230000</v>
      </c>
      <c r="G40" s="49">
        <v>320000</v>
      </c>
      <c r="H40" s="7"/>
      <c r="I40" s="1"/>
      <c r="J40" s="16"/>
      <c r="O40" s="10"/>
      <c r="P40" s="13" t="str">
        <f>IF(E9&gt;=(E8*1.100001),Q36,"0")</f>
        <v>0</v>
      </c>
      <c r="Q40" s="14">
        <f>ROUND(P40,-2)</f>
        <v>0</v>
      </c>
      <c r="S40" s="10"/>
      <c r="T40" s="9">
        <f>P39</f>
        <v>24013</v>
      </c>
    </row>
    <row r="41" spans="1:22" x14ac:dyDescent="0.2">
      <c r="A41" s="7"/>
      <c r="B41" s="7"/>
      <c r="C41" s="7"/>
      <c r="D41" s="7"/>
      <c r="E41" s="19" t="s">
        <v>44</v>
      </c>
      <c r="F41" s="49">
        <v>245000</v>
      </c>
      <c r="G41" s="49">
        <v>340000</v>
      </c>
      <c r="H41" s="7"/>
      <c r="I41" s="1"/>
      <c r="J41" s="16"/>
      <c r="T41" s="5">
        <f>P39-T36</f>
        <v>-5487</v>
      </c>
    </row>
    <row r="42" spans="1:22" x14ac:dyDescent="0.2">
      <c r="A42" s="7"/>
      <c r="B42" s="7"/>
      <c r="C42" s="7"/>
      <c r="D42" s="7"/>
      <c r="E42" s="19" t="s">
        <v>45</v>
      </c>
      <c r="F42" s="49">
        <v>260000</v>
      </c>
      <c r="G42" s="49">
        <v>360000</v>
      </c>
      <c r="H42" s="7"/>
      <c r="I42" s="1"/>
      <c r="J42" s="16"/>
      <c r="T42" s="5">
        <f>T41/2</f>
        <v>-2743.5</v>
      </c>
    </row>
    <row r="43" spans="1:22" ht="17" customHeight="1" thickBot="1" x14ac:dyDescent="0.25">
      <c r="A43" s="7"/>
      <c r="B43" s="7"/>
      <c r="C43" s="7"/>
      <c r="D43" s="7"/>
      <c r="E43" s="19" t="s">
        <v>46</v>
      </c>
      <c r="F43" s="50">
        <v>275000</v>
      </c>
      <c r="G43" s="50">
        <v>380000</v>
      </c>
      <c r="H43" s="7"/>
      <c r="I43" s="1"/>
      <c r="J43" s="16"/>
      <c r="T43" s="5">
        <f>T42+T36</f>
        <v>26756.5</v>
      </c>
      <c r="U43" s="5">
        <f>ROUND(T43,-2)</f>
        <v>26800</v>
      </c>
      <c r="V43" s="4">
        <f>IF(Q39&gt;0,U43,"0")</f>
        <v>26800</v>
      </c>
    </row>
    <row r="44" spans="1:22" x14ac:dyDescent="0.2">
      <c r="A44" s="7"/>
      <c r="B44" s="7"/>
      <c r="C44" s="7"/>
      <c r="D44" s="7"/>
      <c r="E44" s="7"/>
      <c r="F44" s="7"/>
      <c r="G44" s="7"/>
      <c r="H44" s="7"/>
      <c r="I44" s="7"/>
      <c r="J44" s="16"/>
    </row>
    <row r="45" spans="1:22" x14ac:dyDescent="0.2">
      <c r="A45" s="20" t="s">
        <v>47</v>
      </c>
      <c r="B45" s="7"/>
      <c r="C45" s="7"/>
      <c r="D45" s="7"/>
      <c r="E45" s="7"/>
      <c r="F45" s="7"/>
      <c r="G45" s="27"/>
      <c r="H45" s="17"/>
      <c r="I45" s="7"/>
      <c r="J45" s="16"/>
      <c r="T45" s="5">
        <f>Q40-T36</f>
        <v>-29500</v>
      </c>
    </row>
    <row r="46" spans="1:22" x14ac:dyDescent="0.2">
      <c r="F46" s="2"/>
      <c r="G46" s="52"/>
      <c r="H46" s="4"/>
      <c r="T46" s="5">
        <f>T45/2</f>
        <v>-14750</v>
      </c>
    </row>
    <row r="47" spans="1:22" x14ac:dyDescent="0.2">
      <c r="F47" s="2"/>
      <c r="G47" s="52"/>
      <c r="H47" s="4"/>
      <c r="T47" s="5">
        <f>T46+T36</f>
        <v>14750</v>
      </c>
      <c r="U47" s="5">
        <f>ROUND(T47,-2)</f>
        <v>14800</v>
      </c>
      <c r="V47" s="4" t="str">
        <f>IF(Q40&gt;0,U47,"0")</f>
        <v>0</v>
      </c>
    </row>
    <row r="48" spans="1:22" x14ac:dyDescent="0.2">
      <c r="F48" s="2"/>
      <c r="G48" s="32"/>
      <c r="H48" s="4"/>
    </row>
    <row r="49" spans="6:22" x14ac:dyDescent="0.2">
      <c r="F49" s="2"/>
      <c r="G49" s="2"/>
      <c r="M49" s="3" t="s">
        <v>48</v>
      </c>
    </row>
    <row r="50" spans="6:22" x14ac:dyDescent="0.2">
      <c r="F50" s="2"/>
      <c r="G50" s="2"/>
      <c r="P50" s="9">
        <f>E8-E9</f>
        <v>37000</v>
      </c>
      <c r="Q50" s="9"/>
      <c r="T50" s="5">
        <f>IF(Q59&gt;(E7/10),Q59,0)</f>
        <v>0</v>
      </c>
    </row>
    <row r="51" spans="6:22" x14ac:dyDescent="0.2">
      <c r="P51" s="9">
        <f>E9-E8</f>
        <v>-37000</v>
      </c>
      <c r="Q51" s="9"/>
    </row>
    <row r="52" spans="6:22" x14ac:dyDescent="0.2">
      <c r="P52" s="9"/>
      <c r="Q52" s="9"/>
    </row>
    <row r="55" spans="6:22" x14ac:dyDescent="0.2">
      <c r="O55" s="10"/>
      <c r="P55" s="11">
        <f>IF(P50&gt;=0,E7/100000*(P50)*R55,"0")</f>
        <v>21830</v>
      </c>
      <c r="Q55" s="11" t="str">
        <f>IF(P9&gt;=0,E7/100000*(P9)*R55,"0")</f>
        <v>0</v>
      </c>
      <c r="R55" s="12">
        <v>0.2</v>
      </c>
      <c r="T55" s="5">
        <f>E7/10</f>
        <v>29500</v>
      </c>
    </row>
    <row r="57" spans="6:22" x14ac:dyDescent="0.2">
      <c r="P57" s="2"/>
      <c r="Q57" s="2" t="s">
        <v>22</v>
      </c>
    </row>
    <row r="58" spans="6:22" x14ac:dyDescent="0.2">
      <c r="O58" s="10"/>
      <c r="P58" s="13">
        <f>IF(E9&lt;=H8,P55,"0")</f>
        <v>21830</v>
      </c>
      <c r="Q58" s="14">
        <f>ROUND(P58,-2)</f>
        <v>21800</v>
      </c>
    </row>
    <row r="59" spans="6:22" x14ac:dyDescent="0.2">
      <c r="O59" s="10"/>
      <c r="P59" s="13" t="str">
        <f>IF(E9&gt;=(E8*1.100001),Q55,"0")</f>
        <v>0</v>
      </c>
      <c r="Q59" s="14">
        <f>ROUND(P59,-2)</f>
        <v>0</v>
      </c>
      <c r="S59" s="10"/>
      <c r="T59" s="9">
        <f>P58</f>
        <v>21830</v>
      </c>
    </row>
    <row r="60" spans="6:22" x14ac:dyDescent="0.2">
      <c r="T60" s="5">
        <f>P58-T55</f>
        <v>-7670</v>
      </c>
    </row>
    <row r="61" spans="6:22" x14ac:dyDescent="0.2">
      <c r="T61" s="5">
        <f>T60/2</f>
        <v>-3835</v>
      </c>
    </row>
    <row r="62" spans="6:22" x14ac:dyDescent="0.2">
      <c r="T62" s="5">
        <f>T61+T55</f>
        <v>25665</v>
      </c>
      <c r="U62" s="5">
        <f>ROUND(T62,-2)</f>
        <v>25700</v>
      </c>
      <c r="V62" s="4">
        <f>IF(Q58&gt;0,U62,"0")</f>
        <v>25700</v>
      </c>
    </row>
    <row r="64" spans="6:22" x14ac:dyDescent="0.2">
      <c r="Q64" s="11"/>
      <c r="R64" s="12"/>
    </row>
    <row r="65" spans="13:22" x14ac:dyDescent="0.2">
      <c r="S65" s="10"/>
      <c r="T65" s="5">
        <f>Q59</f>
        <v>0</v>
      </c>
    </row>
    <row r="66" spans="13:22" x14ac:dyDescent="0.2">
      <c r="T66" s="5">
        <f>Q59-T55</f>
        <v>-29500</v>
      </c>
    </row>
    <row r="67" spans="13:22" x14ac:dyDescent="0.2">
      <c r="T67" s="5">
        <f>T66/2</f>
        <v>-14750</v>
      </c>
    </row>
    <row r="68" spans="13:22" x14ac:dyDescent="0.2">
      <c r="T68" s="5">
        <f>T67+T55</f>
        <v>14750</v>
      </c>
      <c r="U68" s="5">
        <f>ROUND(T68,-2)</f>
        <v>14800</v>
      </c>
      <c r="V68" s="4" t="str">
        <f>IF(Q59&gt;0,U68,"0")</f>
        <v>0</v>
      </c>
    </row>
    <row r="70" spans="13:22" x14ac:dyDescent="0.2">
      <c r="M70" s="3" t="s">
        <v>49</v>
      </c>
    </row>
    <row r="71" spans="13:22" x14ac:dyDescent="0.2">
      <c r="P71" s="9">
        <f>E8-E9</f>
        <v>37000</v>
      </c>
      <c r="Q71" s="9"/>
      <c r="T71" s="5">
        <f>IF(Q80&gt;(E7/10),Q80,0)</f>
        <v>0</v>
      </c>
    </row>
    <row r="72" spans="13:22" x14ac:dyDescent="0.2">
      <c r="P72" s="9">
        <f>E9-E8</f>
        <v>-37000</v>
      </c>
      <c r="Q72" s="9"/>
    </row>
    <row r="73" spans="13:22" x14ac:dyDescent="0.2">
      <c r="P73" s="9"/>
      <c r="Q73" s="9"/>
    </row>
    <row r="76" spans="13:22" x14ac:dyDescent="0.2">
      <c r="O76" s="10"/>
      <c r="P76" s="11">
        <f>IF(P71&gt;=0,E7/100000*(P71)*R76,"0")</f>
        <v>18555.5</v>
      </c>
      <c r="Q76" s="11" t="str">
        <f>IF(P9&gt;=0,E7/100000*(P9)*R76,"0")</f>
        <v>0</v>
      </c>
      <c r="R76" s="12">
        <v>0.17</v>
      </c>
      <c r="T76" s="5">
        <f>E7/10</f>
        <v>29500</v>
      </c>
    </row>
    <row r="78" spans="13:22" x14ac:dyDescent="0.2">
      <c r="P78" s="2"/>
      <c r="Q78" s="2" t="s">
        <v>22</v>
      </c>
    </row>
    <row r="79" spans="13:22" x14ac:dyDescent="0.2">
      <c r="O79" s="10"/>
      <c r="P79" s="13">
        <f>IF(E9&lt;=H8,P76,"0")</f>
        <v>18555.5</v>
      </c>
      <c r="Q79" s="14">
        <f>ROUND(P79,-2)</f>
        <v>18600</v>
      </c>
    </row>
    <row r="80" spans="13:22" x14ac:dyDescent="0.2">
      <c r="O80" s="10"/>
      <c r="P80" s="13" t="str">
        <f>IF(E9&gt;=(E8*1.100001),Q76,"0")</f>
        <v>0</v>
      </c>
      <c r="Q80" s="14">
        <f>ROUND(P80,-2)</f>
        <v>0</v>
      </c>
      <c r="S80" s="10"/>
      <c r="T80" s="9">
        <f>P79</f>
        <v>18555.5</v>
      </c>
    </row>
    <row r="81" spans="5:22" x14ac:dyDescent="0.2">
      <c r="T81" s="5">
        <f>P79-T76</f>
        <v>-10944.5</v>
      </c>
    </row>
    <row r="82" spans="5:22" x14ac:dyDescent="0.2">
      <c r="T82" s="5">
        <f>T81/2</f>
        <v>-5472.25</v>
      </c>
    </row>
    <row r="83" spans="5:22" x14ac:dyDescent="0.2">
      <c r="T83" s="5">
        <f>T82+T76</f>
        <v>24027.75</v>
      </c>
      <c r="U83" s="5">
        <f>ROUND(T83,-2)</f>
        <v>24000</v>
      </c>
      <c r="V83" s="4">
        <f>IF(Q79&gt;0,U83,"0")</f>
        <v>24000</v>
      </c>
    </row>
    <row r="85" spans="5:22" x14ac:dyDescent="0.2">
      <c r="Q85" s="11"/>
      <c r="R85" s="12"/>
    </row>
    <row r="86" spans="5:22" x14ac:dyDescent="0.2">
      <c r="S86" s="10"/>
      <c r="T86" s="5">
        <f>Q80</f>
        <v>0</v>
      </c>
    </row>
    <row r="87" spans="5:22" x14ac:dyDescent="0.2">
      <c r="T87" s="5">
        <f>Q80-T76</f>
        <v>-29500</v>
      </c>
    </row>
    <row r="88" spans="5:22" x14ac:dyDescent="0.2">
      <c r="T88" s="5">
        <f>T87/2</f>
        <v>-14750</v>
      </c>
    </row>
    <row r="89" spans="5:22" x14ac:dyDescent="0.2">
      <c r="T89" s="5">
        <f>T88+T76</f>
        <v>14750</v>
      </c>
      <c r="U89" s="5">
        <f>ROUND(T89,-2)</f>
        <v>14800</v>
      </c>
      <c r="V89" s="4" t="str">
        <f>IF(Q80&gt;0,U89,"0")</f>
        <v>0</v>
      </c>
    </row>
    <row r="92" spans="5:22" x14ac:dyDescent="0.2">
      <c r="K92" s="4"/>
      <c r="M92" s="4"/>
      <c r="N92" s="5"/>
      <c r="P92" s="2"/>
      <c r="Q92" s="2"/>
    </row>
    <row r="93" spans="5:22" x14ac:dyDescent="0.2">
      <c r="F93" s="13"/>
      <c r="G93" s="13"/>
      <c r="H93" s="3"/>
      <c r="K93" s="4"/>
      <c r="M93" s="4"/>
      <c r="N93" s="5"/>
      <c r="P93" s="2"/>
      <c r="Q93" s="2"/>
    </row>
    <row r="94" spans="5:22" x14ac:dyDescent="0.2">
      <c r="E94" s="5">
        <f>E7</f>
        <v>295000</v>
      </c>
      <c r="K94" s="4"/>
      <c r="M94" s="4"/>
      <c r="N94" s="5"/>
      <c r="P94" s="2"/>
      <c r="Q94" s="2"/>
    </row>
    <row r="95" spans="5:22" x14ac:dyDescent="0.2">
      <c r="E95" s="5">
        <f>E8</f>
        <v>100000</v>
      </c>
      <c r="F95" s="9">
        <f>IF(E96&gt;E95,"0",E95-(E95*0.333333))</f>
        <v>66666.700000000012</v>
      </c>
      <c r="G95" s="9"/>
      <c r="H95" s="9" t="str">
        <f>IF(E95&gt;E96,"0",(E95*1.333333))</f>
        <v>0</v>
      </c>
      <c r="K95" s="9">
        <f>E95-E96</f>
        <v>37000</v>
      </c>
      <c r="M95" s="4"/>
      <c r="N95" s="5">
        <f>IF(K111&gt;(E94/10),K111,0)</f>
        <v>0</v>
      </c>
      <c r="P95" s="2"/>
      <c r="Q95" s="2"/>
    </row>
    <row r="96" spans="5:22" x14ac:dyDescent="0.2">
      <c r="E96" s="5">
        <f>E9</f>
        <v>63000</v>
      </c>
      <c r="F96" s="9">
        <f>IF(E95&gt;E96,F95-E96,"0")</f>
        <v>3666.7000000000116</v>
      </c>
      <c r="G96" s="9"/>
      <c r="H96" s="9" t="str">
        <f>IF(E96&gt;E95,H95-E96,"0")</f>
        <v>0</v>
      </c>
      <c r="K96" s="9">
        <f>E96-E95</f>
        <v>-37000</v>
      </c>
      <c r="M96" s="4"/>
      <c r="N96" s="5"/>
      <c r="P96" s="2"/>
      <c r="Q96" s="2"/>
    </row>
    <row r="97" spans="4:17" x14ac:dyDescent="0.2">
      <c r="E97" s="5"/>
      <c r="F97" s="9" t="str">
        <f>IF(E96&gt;E95,E96-E95,"0")</f>
        <v>0</v>
      </c>
      <c r="G97" s="9"/>
      <c r="H97" s="9" t="str">
        <f>IF(E96&gt;E95,E96-H95,"0")</f>
        <v>0</v>
      </c>
      <c r="K97" s="4"/>
      <c r="M97" s="4"/>
      <c r="N97" s="5"/>
      <c r="P97" s="2"/>
      <c r="Q97" s="2"/>
    </row>
    <row r="98" spans="4:17" x14ac:dyDescent="0.2">
      <c r="F98" s="9"/>
      <c r="G98" s="9"/>
      <c r="H98" s="9"/>
      <c r="K98" s="4"/>
      <c r="M98" s="4"/>
      <c r="N98" s="5"/>
      <c r="P98" s="2"/>
      <c r="Q98" s="2"/>
    </row>
    <row r="99" spans="4:17" x14ac:dyDescent="0.2">
      <c r="F99" s="2"/>
      <c r="G99" s="30"/>
      <c r="H99" s="18"/>
      <c r="J99" s="10"/>
      <c r="K99" s="11">
        <f>IF(K95&gt;=0,E94/100000*(K95)*0.17,"0")</f>
        <v>18555.5</v>
      </c>
      <c r="M99" s="4" t="s">
        <v>50</v>
      </c>
      <c r="N99" s="5">
        <f>E94/10</f>
        <v>29500</v>
      </c>
      <c r="P99" s="2"/>
      <c r="Q99" s="2"/>
    </row>
    <row r="100" spans="4:17" x14ac:dyDescent="0.2">
      <c r="F100" s="2"/>
      <c r="G100" s="30"/>
      <c r="H100" s="18"/>
      <c r="J100" s="10"/>
      <c r="K100" s="11" t="str">
        <f>IF(K96&gt;=0,E94/100000*(K96)*0.17,"0")</f>
        <v>0</v>
      </c>
      <c r="M100" s="4"/>
      <c r="N100" s="5"/>
      <c r="P100" s="2"/>
      <c r="Q100" s="2"/>
    </row>
    <row r="101" spans="4:17" x14ac:dyDescent="0.2">
      <c r="K101" s="4"/>
      <c r="M101" s="4"/>
      <c r="N101" s="5"/>
      <c r="P101" s="2"/>
      <c r="Q101" s="2"/>
    </row>
    <row r="102" spans="4:17" x14ac:dyDescent="0.2">
      <c r="E102" s="14"/>
      <c r="F102" s="3"/>
      <c r="G102" s="2"/>
      <c r="H102" s="3"/>
      <c r="K102" s="4"/>
      <c r="M102" s="4"/>
      <c r="N102" s="5"/>
      <c r="P102" s="2"/>
      <c r="Q102" s="2"/>
    </row>
    <row r="103" spans="4:17" x14ac:dyDescent="0.2">
      <c r="E103" s="21"/>
      <c r="F103" s="21"/>
      <c r="G103" s="21"/>
      <c r="H103" s="21"/>
      <c r="I103" s="21"/>
      <c r="K103" s="4"/>
      <c r="M103" s="4" t="s">
        <v>50</v>
      </c>
      <c r="N103" s="9">
        <f>J110</f>
        <v>18555.5</v>
      </c>
      <c r="P103" s="2"/>
      <c r="Q103" s="2"/>
    </row>
    <row r="104" spans="4:17" x14ac:dyDescent="0.2">
      <c r="E104" s="5"/>
      <c r="F104" s="5"/>
      <c r="G104" s="5"/>
      <c r="H104" s="5"/>
      <c r="I104" s="5"/>
      <c r="K104" s="4"/>
      <c r="M104" s="4"/>
      <c r="N104" s="5">
        <f>J110-N99</f>
        <v>-10944.5</v>
      </c>
      <c r="P104" s="2"/>
      <c r="Q104" s="2"/>
    </row>
    <row r="105" spans="4:17" x14ac:dyDescent="0.2">
      <c r="E105" s="5"/>
      <c r="F105" s="5"/>
      <c r="G105" s="5"/>
      <c r="H105" s="5"/>
      <c r="I105" s="5"/>
      <c r="K105" s="4"/>
      <c r="M105" s="4"/>
      <c r="N105" s="5">
        <f>N104/2</f>
        <v>-5472.25</v>
      </c>
      <c r="P105" s="2"/>
      <c r="Q105" s="2"/>
    </row>
    <row r="106" spans="4:17" x14ac:dyDescent="0.2">
      <c r="E106" s="5"/>
      <c r="F106" s="5"/>
      <c r="G106" s="5"/>
      <c r="H106" s="5"/>
      <c r="I106" s="5"/>
      <c r="K106" s="4"/>
      <c r="M106" s="4"/>
      <c r="N106" s="5">
        <f>N105+N99</f>
        <v>24027.75</v>
      </c>
      <c r="O106" s="5">
        <f>ROUND(N106,-2)</f>
        <v>24000</v>
      </c>
      <c r="P106" s="4">
        <f>IF(K110&gt;0,O106,"0")</f>
        <v>24000</v>
      </c>
      <c r="Q106" s="2"/>
    </row>
    <row r="107" spans="4:17" x14ac:dyDescent="0.2">
      <c r="E107" s="5"/>
      <c r="F107" s="5"/>
      <c r="G107" s="5"/>
      <c r="H107" s="5"/>
      <c r="I107" s="5"/>
      <c r="K107" s="4"/>
      <c r="M107" s="4"/>
      <c r="N107" s="5"/>
      <c r="P107" s="2"/>
      <c r="Q107" s="2"/>
    </row>
    <row r="108" spans="4:17" x14ac:dyDescent="0.2">
      <c r="D108" s="2" t="s">
        <v>51</v>
      </c>
      <c r="E108" s="2">
        <v>0.31</v>
      </c>
      <c r="F108" s="5"/>
      <c r="G108" s="5"/>
      <c r="H108" s="5"/>
      <c r="I108" s="5"/>
      <c r="K108" s="4"/>
      <c r="M108" s="4"/>
      <c r="N108" s="5"/>
      <c r="P108" s="2"/>
      <c r="Q108" s="2"/>
    </row>
    <row r="109" spans="4:17" x14ac:dyDescent="0.2">
      <c r="D109" s="2" t="s">
        <v>52</v>
      </c>
      <c r="E109" s="2">
        <v>0.22</v>
      </c>
      <c r="F109" s="5"/>
      <c r="G109" s="5"/>
      <c r="H109" s="5"/>
      <c r="I109" s="5"/>
      <c r="K109" s="4"/>
      <c r="M109" s="4" t="s">
        <v>50</v>
      </c>
      <c r="N109" s="5">
        <f>K111</f>
        <v>0</v>
      </c>
      <c r="P109" s="2"/>
      <c r="Q109" s="2"/>
    </row>
    <row r="110" spans="4:17" x14ac:dyDescent="0.2">
      <c r="D110" s="2" t="s">
        <v>53</v>
      </c>
      <c r="E110" s="12">
        <v>0.2</v>
      </c>
      <c r="F110" s="5"/>
      <c r="G110" s="5"/>
      <c r="H110" s="5"/>
      <c r="I110" s="5"/>
      <c r="J110" s="31">
        <f>IF(E96&lt;=F95,K99,"0")</f>
        <v>18555.5</v>
      </c>
      <c r="K110" s="14">
        <f>ROUND(J110,-2)</f>
        <v>18600</v>
      </c>
      <c r="M110" s="4"/>
      <c r="N110" s="5">
        <f>K111-N99</f>
        <v>-29500</v>
      </c>
      <c r="P110" s="2"/>
      <c r="Q110" s="2"/>
    </row>
    <row r="111" spans="4:17" x14ac:dyDescent="0.2">
      <c r="D111" s="2" t="s">
        <v>54</v>
      </c>
      <c r="E111" s="2">
        <v>0.17</v>
      </c>
      <c r="F111" s="5"/>
      <c r="G111" s="5"/>
      <c r="H111" s="5"/>
      <c r="I111" s="5"/>
      <c r="J111" s="31" t="str">
        <f>IF(E96&gt;=(E95*1.333333),K100,"0")</f>
        <v>0</v>
      </c>
      <c r="K111" s="14">
        <f>ROUND(J111,-2)</f>
        <v>0</v>
      </c>
      <c r="M111" s="4"/>
      <c r="N111" s="5">
        <f>N110/2</f>
        <v>-14750</v>
      </c>
      <c r="P111" s="2"/>
      <c r="Q111" s="2"/>
    </row>
    <row r="112" spans="4:17" x14ac:dyDescent="0.2">
      <c r="E112" s="5"/>
      <c r="F112" s="5"/>
      <c r="G112" s="5"/>
      <c r="H112" s="5"/>
      <c r="I112" s="5"/>
      <c r="K112" s="4"/>
      <c r="M112" s="4"/>
      <c r="N112" s="5">
        <f>N111+N99</f>
        <v>14750</v>
      </c>
      <c r="O112" s="5">
        <f>ROUND(N112,-2)</f>
        <v>14800</v>
      </c>
      <c r="P112" s="4" t="str">
        <f>IF(K111&gt;0,O112,"0")</f>
        <v>0</v>
      </c>
      <c r="Q112" s="2"/>
    </row>
    <row r="113" spans="5:17" x14ac:dyDescent="0.2">
      <c r="E113" s="5"/>
      <c r="F113" s="5"/>
      <c r="G113" s="5"/>
      <c r="H113" s="5"/>
      <c r="I113" s="5"/>
      <c r="K113" s="4"/>
      <c r="M113" s="4"/>
      <c r="N113" s="5"/>
      <c r="P113" s="2"/>
      <c r="Q113" s="2"/>
    </row>
    <row r="114" spans="5:17" x14ac:dyDescent="0.2">
      <c r="E114" s="5"/>
      <c r="F114" s="5"/>
      <c r="G114" s="5"/>
      <c r="H114" s="5"/>
      <c r="I114" s="5"/>
      <c r="K114" s="4"/>
      <c r="M114" s="4"/>
      <c r="N114" s="5"/>
      <c r="P114" s="2"/>
      <c r="Q114" s="2"/>
    </row>
    <row r="115" spans="5:17" x14ac:dyDescent="0.2">
      <c r="E115" s="5"/>
      <c r="F115" s="5"/>
      <c r="G115" s="5"/>
      <c r="H115" s="5"/>
      <c r="I115" s="5"/>
      <c r="K115" s="4"/>
      <c r="M115" s="4"/>
      <c r="N115" s="5"/>
      <c r="P115" s="2"/>
      <c r="Q115" s="2"/>
    </row>
    <row r="116" spans="5:17" x14ac:dyDescent="0.2">
      <c r="E116" s="5"/>
      <c r="F116" s="5"/>
      <c r="G116" s="5"/>
      <c r="H116" s="5"/>
      <c r="I116" s="5"/>
      <c r="K116" s="4"/>
      <c r="M116" s="4"/>
      <c r="N116" s="5"/>
      <c r="P116" s="2"/>
      <c r="Q116" s="2"/>
    </row>
  </sheetData>
  <pageMargins left="0.75" right="0.75" top="1" bottom="1" header="0" footer="0"/>
  <pageSetup paperSize="9" scale="9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'Ark1'!Udskriftsområde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ToldSkat</dc:creator>
  <cp:lastModifiedBy>Victor Rahbek | autobasen.dk</cp:lastModifiedBy>
  <cp:lastPrinted>2020-06-08T08:11:07Z</cp:lastPrinted>
  <dcterms:created xsi:type="dcterms:W3CDTF">2007-11-07T07:49:02Z</dcterms:created>
  <dcterms:modified xsi:type="dcterms:W3CDTF">2025-02-10T14:59:26Z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0x010100B86281C2C3CC194AA1AEF94A029FD73A</vt:lpwstr>
  </property>
  <property fmtid="{D5CDD505-2E9C-101B-9397-08002B2CF9AE}" pid="4" name="_activity">
    <vt:lpwstr/>
  </property>
</Properties>
</file>