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C:\Users\semay\Downloads\"/>
    </mc:Choice>
  </mc:AlternateContent>
  <xr:revisionPtr revIDLastSave="0" documentId="13_ncr:1_{1439F6A9-C804-4964-B98B-9BC3F58FD29F}" xr6:coauthVersionLast="44" xr6:coauthVersionMax="45" xr10:uidLastSave="{00000000-0000-0000-0000-000000000000}"/>
  <bookViews>
    <workbookView xWindow="-110" yWindow="-110" windowWidth="19420" windowHeight="10420" tabRatio="765" xr2:uid="{1BAFAE27-CCD5-497C-8624-BE399854EBCA}"/>
  </bookViews>
  <sheets>
    <sheet name="Definitions" sheetId="2" r:id="rId1"/>
    <sheet name="Variables" sheetId="1" r:id="rId2"/>
    <sheet name="Hospital" sheetId="3" r:id="rId3"/>
    <sheet name="Donor" sheetId="13" r:id="rId4"/>
    <sheet name="Volunteer" sheetId="12" r:id="rId5"/>
    <sheet name="Staff" sheetId="15" r:id="rId6"/>
    <sheet name="Community" sheetId="16" r:id="rId7"/>
    <sheet name="Patients" sheetId="17" r:id="rId8"/>
    <sheet name="Internet" sheetId="14" r:id="rId9"/>
    <sheet name="Country Data" sheetId="4" r:id="rId10"/>
    <sheet name="Score" sheetId="6" r:id="rId11"/>
  </sheets>
  <definedNames>
    <definedName name="_xlnm._FilterDatabase" localSheetId="10" hidden="1">Score!$A$1:$M$170</definedName>
    <definedName name="_xlnm._FilterDatabase" localSheetId="1" hidden="1">Variables!$A$2:$N$154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52" i="6" l="1"/>
  <c r="F151" i="6"/>
  <c r="F150" i="6"/>
  <c r="F149" i="6"/>
  <c r="F148" i="6"/>
  <c r="F147" i="6"/>
  <c r="F146" i="6"/>
  <c r="F145" i="6"/>
  <c r="F144" i="6"/>
  <c r="F143" i="6"/>
  <c r="F142" i="6"/>
  <c r="F141" i="6"/>
  <c r="F140" i="6"/>
  <c r="F139" i="6"/>
  <c r="F138" i="6"/>
  <c r="F135" i="6"/>
  <c r="F134" i="6"/>
  <c r="F133" i="6"/>
  <c r="F132" i="6"/>
  <c r="F131" i="6"/>
  <c r="F128" i="6"/>
  <c r="F127" i="6"/>
  <c r="F126" i="6"/>
  <c r="F125" i="6"/>
  <c r="F124" i="6"/>
  <c r="F123" i="6"/>
  <c r="F121" i="6"/>
  <c r="F120" i="6"/>
  <c r="F119" i="6"/>
  <c r="F118" i="6"/>
  <c r="F117" i="6"/>
  <c r="F116" i="6"/>
  <c r="F115" i="6"/>
  <c r="F110" i="6"/>
  <c r="F108" i="6"/>
  <c r="F107" i="6"/>
  <c r="F106" i="6"/>
  <c r="F102" i="6"/>
  <c r="F101" i="6"/>
  <c r="F97" i="6"/>
  <c r="F96" i="6"/>
  <c r="F95" i="6"/>
  <c r="F92" i="6"/>
  <c r="F91" i="6"/>
  <c r="F90" i="6"/>
  <c r="F89" i="6"/>
  <c r="F88" i="6"/>
  <c r="F87" i="6"/>
  <c r="F86" i="6"/>
  <c r="F85" i="6"/>
  <c r="F83" i="6"/>
  <c r="F75" i="6"/>
  <c r="F74" i="6"/>
  <c r="F73" i="6"/>
  <c r="F72" i="6"/>
  <c r="F69" i="6"/>
  <c r="F68" i="6"/>
  <c r="F66" i="6"/>
  <c r="F64" i="6"/>
  <c r="F63" i="6"/>
  <c r="F61" i="6"/>
  <c r="F60" i="6"/>
  <c r="F59" i="6"/>
  <c r="F56" i="6"/>
  <c r="F54" i="6"/>
  <c r="F53" i="6"/>
  <c r="F52" i="6"/>
  <c r="F51" i="6"/>
  <c r="F49" i="6"/>
  <c r="F48" i="6"/>
  <c r="F46" i="6"/>
  <c r="F42" i="6"/>
  <c r="F41" i="6"/>
  <c r="F40" i="6"/>
  <c r="F37" i="6"/>
  <c r="F34" i="6"/>
  <c r="F31" i="6"/>
  <c r="F30" i="6"/>
  <c r="F29" i="6"/>
  <c r="F28" i="6"/>
  <c r="F27" i="6"/>
  <c r="F25" i="6"/>
  <c r="F24" i="6"/>
  <c r="F23" i="6"/>
  <c r="F13" i="6"/>
  <c r="F12" i="6"/>
  <c r="F10" i="6"/>
  <c r="F7" i="6"/>
  <c r="F6" i="6"/>
  <c r="F5" i="6"/>
  <c r="F4" i="6"/>
  <c r="F3" i="6"/>
  <c r="F2" i="6"/>
  <c r="E16" i="14"/>
  <c r="E17" i="14"/>
  <c r="E18" i="14"/>
  <c r="E15" i="14"/>
  <c r="E12" i="14"/>
  <c r="E13" i="14"/>
  <c r="E11" i="14"/>
  <c r="E5" i="14"/>
  <c r="E6" i="14"/>
  <c r="E7" i="14"/>
  <c r="E8" i="14"/>
  <c r="E9" i="14"/>
  <c r="E4" i="14"/>
  <c r="E4" i="17"/>
  <c r="E5" i="17"/>
  <c r="E3" i="17"/>
  <c r="E4" i="16"/>
  <c r="E5" i="16"/>
  <c r="E3" i="16"/>
  <c r="E11" i="15"/>
  <c r="E12" i="15"/>
  <c r="E10" i="15"/>
  <c r="E5" i="15"/>
  <c r="E6" i="15"/>
  <c r="E7" i="15"/>
  <c r="E8" i="15"/>
  <c r="E4" i="15"/>
  <c r="E15" i="12"/>
  <c r="E16" i="12"/>
  <c r="E17" i="12"/>
  <c r="E18" i="12"/>
  <c r="E19" i="12"/>
  <c r="E20" i="12"/>
  <c r="E21" i="12"/>
  <c r="E22" i="12"/>
  <c r="E23" i="12"/>
  <c r="E24" i="12"/>
  <c r="E25" i="12"/>
  <c r="E26" i="12"/>
  <c r="E14" i="12"/>
  <c r="E8" i="12"/>
  <c r="E9" i="12"/>
  <c r="E10" i="12"/>
  <c r="E11" i="12"/>
  <c r="E12" i="12"/>
  <c r="E7" i="12"/>
  <c r="E5" i="12"/>
  <c r="E4" i="12"/>
  <c r="E4" i="13"/>
  <c r="E3" i="13"/>
  <c r="E93" i="3"/>
  <c r="E94" i="3"/>
  <c r="E95" i="3"/>
  <c r="E96" i="3"/>
  <c r="E97" i="3"/>
  <c r="E92" i="3"/>
  <c r="E90" i="3"/>
  <c r="E8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49" i="3"/>
  <c r="E34" i="3"/>
  <c r="E35" i="3"/>
  <c r="E36" i="3"/>
  <c r="E37" i="3"/>
  <c r="E38" i="3"/>
  <c r="E39" i="3"/>
  <c r="E40" i="3"/>
  <c r="E41" i="3"/>
  <c r="E42" i="3"/>
  <c r="E43" i="3"/>
  <c r="E44" i="3"/>
  <c r="E45" i="3"/>
  <c r="E46" i="3"/>
  <c r="E47" i="3"/>
  <c r="E33" i="3"/>
  <c r="E27" i="3"/>
  <c r="E28" i="3"/>
  <c r="E29" i="3"/>
  <c r="E30" i="3"/>
  <c r="E31" i="3"/>
  <c r="E26" i="3"/>
  <c r="E12" i="3"/>
  <c r="A6" i="3" l="1"/>
  <c r="B6" i="3" s="1"/>
  <c r="A52" i="3"/>
  <c r="B52" i="3" s="1"/>
  <c r="A51" i="3"/>
  <c r="B51" i="3" s="1"/>
  <c r="A12" i="3"/>
  <c r="B12" i="3" s="1"/>
  <c r="A24" i="3"/>
  <c r="B24" i="3" s="1"/>
  <c r="A16" i="3"/>
  <c r="B16" i="3" s="1"/>
  <c r="A17" i="3"/>
  <c r="B17" i="3" s="1"/>
  <c r="A18" i="3"/>
  <c r="B18" i="3" s="1"/>
  <c r="A19" i="3"/>
  <c r="B19" i="3" s="1"/>
  <c r="A20" i="3"/>
  <c r="B20" i="3" s="1"/>
  <c r="A21" i="3"/>
  <c r="B21" i="3" s="1"/>
  <c r="A22" i="3"/>
  <c r="B22" i="3" s="1"/>
  <c r="A23" i="3"/>
  <c r="B23" i="3" s="1"/>
  <c r="A5" i="3"/>
  <c r="B5" i="3" s="1"/>
  <c r="A7" i="3"/>
  <c r="B7" i="3" s="1"/>
  <c r="A8" i="3"/>
  <c r="B8" i="3" s="1"/>
  <c r="A9" i="3"/>
  <c r="B9" i="3" s="1"/>
  <c r="A10" i="3"/>
  <c r="B10" i="3" s="1"/>
  <c r="A11" i="3"/>
  <c r="B11" i="3" s="1"/>
  <c r="A13" i="3"/>
  <c r="B13" i="3" s="1"/>
  <c r="A14" i="3"/>
  <c r="B14" i="3" s="1"/>
  <c r="A15" i="3"/>
  <c r="B15" i="3" s="1"/>
  <c r="A4" i="3"/>
  <c r="D28" i="3" l="1"/>
  <c r="A168"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79" i="3"/>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6" i="1"/>
  <c r="I5" i="1"/>
  <c r="I4" i="1"/>
  <c r="I3" i="1"/>
  <c r="E5" i="13"/>
  <c r="A3" i="13"/>
  <c r="C164" i="6" l="1"/>
  <c r="B164" i="6"/>
  <c r="C165" i="6"/>
  <c r="B165" i="6"/>
  <c r="C161" i="6"/>
  <c r="B161" i="6"/>
  <c r="C157" i="6"/>
  <c r="B157" i="6"/>
  <c r="C160" i="6"/>
  <c r="B160" i="6"/>
  <c r="C156" i="6"/>
  <c r="B156" i="6"/>
  <c r="C167" i="6"/>
  <c r="B167" i="6"/>
  <c r="C163" i="6"/>
  <c r="B163" i="6"/>
  <c r="C159" i="6"/>
  <c r="B159" i="6"/>
  <c r="C155" i="6"/>
  <c r="B155" i="6"/>
  <c r="C166" i="6"/>
  <c r="B166" i="6"/>
  <c r="C162" i="6"/>
  <c r="B162" i="6"/>
  <c r="C158" i="6"/>
  <c r="B158" i="6"/>
  <c r="C154" i="6"/>
  <c r="B154" i="6"/>
  <c r="C168" i="6"/>
  <c r="B168" i="6"/>
  <c r="B150" i="6"/>
  <c r="C150" i="6"/>
  <c r="B142" i="6"/>
  <c r="C142" i="6"/>
  <c r="B138" i="6"/>
  <c r="C138" i="6"/>
  <c r="C130" i="6"/>
  <c r="B130" i="6"/>
  <c r="B126" i="6"/>
  <c r="C126" i="6"/>
  <c r="C122" i="6"/>
  <c r="B122" i="6"/>
  <c r="C118" i="6"/>
  <c r="B118" i="6"/>
  <c r="C110" i="6"/>
  <c r="B110" i="6"/>
  <c r="C106" i="6"/>
  <c r="B106" i="6"/>
  <c r="G24" i="6" s="1"/>
  <c r="C102" i="6"/>
  <c r="B102" i="6"/>
  <c r="B98" i="6"/>
  <c r="C98" i="6"/>
  <c r="C94" i="6"/>
  <c r="B94" i="6"/>
  <c r="C90" i="6"/>
  <c r="B90" i="6"/>
  <c r="C86" i="6"/>
  <c r="B86" i="6"/>
  <c r="B82" i="6"/>
  <c r="C82" i="6"/>
  <c r="B78" i="6"/>
  <c r="C78" i="6"/>
  <c r="C74" i="6"/>
  <c r="B74" i="6"/>
  <c r="B70" i="6"/>
  <c r="C70" i="6"/>
  <c r="C66" i="6"/>
  <c r="B66" i="6"/>
  <c r="C62" i="6"/>
  <c r="B62" i="6"/>
  <c r="B58" i="6"/>
  <c r="C58" i="6"/>
  <c r="C54" i="6"/>
  <c r="B54" i="6"/>
  <c r="C50" i="6"/>
  <c r="B50" i="6"/>
  <c r="B46" i="6"/>
  <c r="C46" i="6"/>
  <c r="C42" i="6"/>
  <c r="B42" i="6"/>
  <c r="C38" i="6"/>
  <c r="B38" i="6"/>
  <c r="C34" i="6"/>
  <c r="B34" i="6"/>
  <c r="C30" i="6"/>
  <c r="B30" i="6"/>
  <c r="G5" i="6" s="1"/>
  <c r="C26" i="6"/>
  <c r="B26" i="6"/>
  <c r="C22" i="6"/>
  <c r="B22" i="6"/>
  <c r="C18" i="6"/>
  <c r="B18" i="6"/>
  <c r="C14" i="6"/>
  <c r="B14" i="6"/>
  <c r="C10" i="6"/>
  <c r="B10" i="6"/>
  <c r="B6" i="6"/>
  <c r="C6" i="6"/>
  <c r="C153" i="6"/>
  <c r="B153" i="6"/>
  <c r="C149" i="6"/>
  <c r="B149" i="6"/>
  <c r="C145" i="6"/>
  <c r="B145" i="6"/>
  <c r="C141" i="6"/>
  <c r="B141" i="6"/>
  <c r="C137" i="6"/>
  <c r="B137" i="6"/>
  <c r="C133" i="6"/>
  <c r="B133" i="6"/>
  <c r="C129" i="6"/>
  <c r="B129" i="6"/>
  <c r="C125" i="6"/>
  <c r="B125" i="6"/>
  <c r="C121" i="6"/>
  <c r="B121" i="6"/>
  <c r="C117" i="6"/>
  <c r="B117" i="6"/>
  <c r="B113" i="6"/>
  <c r="C113" i="6"/>
  <c r="C109" i="6"/>
  <c r="B109" i="6"/>
  <c r="B105" i="6"/>
  <c r="C105" i="6"/>
  <c r="C101" i="6"/>
  <c r="B101" i="6"/>
  <c r="C97" i="6"/>
  <c r="B97" i="6"/>
  <c r="C93" i="6"/>
  <c r="B93" i="6"/>
  <c r="C89" i="6"/>
  <c r="B89" i="6"/>
  <c r="C85" i="6"/>
  <c r="B85" i="6"/>
  <c r="G12" i="6" s="1"/>
  <c r="C81" i="6"/>
  <c r="B81" i="6"/>
  <c r="C77" i="6"/>
  <c r="B77" i="6"/>
  <c r="C73" i="6"/>
  <c r="B73" i="6"/>
  <c r="C69" i="6"/>
  <c r="B69" i="6"/>
  <c r="C65" i="6"/>
  <c r="B65" i="6"/>
  <c r="B61" i="6"/>
  <c r="C61" i="6"/>
  <c r="C57" i="6"/>
  <c r="B57" i="6"/>
  <c r="C53" i="6"/>
  <c r="B53" i="6"/>
  <c r="G10" i="6" s="1"/>
  <c r="B49" i="6"/>
  <c r="C49" i="6"/>
  <c r="C45" i="6"/>
  <c r="B45" i="6"/>
  <c r="B41" i="6"/>
  <c r="C41" i="6"/>
  <c r="C37" i="6"/>
  <c r="B37" i="6"/>
  <c r="G6" i="6" s="1"/>
  <c r="C33" i="6"/>
  <c r="B33" i="6"/>
  <c r="C29" i="6"/>
  <c r="B29" i="6"/>
  <c r="C25" i="6"/>
  <c r="B25" i="6"/>
  <c r="C21" i="6"/>
  <c r="B21" i="6"/>
  <c r="C17" i="6"/>
  <c r="B17" i="6"/>
  <c r="C13" i="6"/>
  <c r="B13" i="6"/>
  <c r="B9" i="6"/>
  <c r="C9" i="6"/>
  <c r="C5" i="6"/>
  <c r="B5" i="6"/>
  <c r="C152" i="6"/>
  <c r="B152" i="6"/>
  <c r="C148" i="6"/>
  <c r="B148" i="6"/>
  <c r="C144" i="6"/>
  <c r="B144" i="6"/>
  <c r="C140" i="6"/>
  <c r="B140" i="6"/>
  <c r="G28" i="6" s="1"/>
  <c r="B136" i="6"/>
  <c r="C136" i="6"/>
  <c r="B132" i="6"/>
  <c r="C132" i="6"/>
  <c r="C128" i="6"/>
  <c r="B128" i="6"/>
  <c r="C124" i="6"/>
  <c r="B124" i="6"/>
  <c r="C120" i="6"/>
  <c r="B120" i="6"/>
  <c r="C116" i="6"/>
  <c r="B116" i="6"/>
  <c r="C112" i="6"/>
  <c r="B112" i="6"/>
  <c r="B108" i="6"/>
  <c r="C108" i="6"/>
  <c r="C104" i="6"/>
  <c r="B104" i="6"/>
  <c r="B100" i="6"/>
  <c r="C100" i="6"/>
  <c r="C96" i="6"/>
  <c r="B96" i="6"/>
  <c r="B92" i="6"/>
  <c r="C92" i="6"/>
  <c r="B88" i="6"/>
  <c r="G13" i="6" s="1"/>
  <c r="C88" i="6"/>
  <c r="C84" i="6"/>
  <c r="B84" i="6"/>
  <c r="B80" i="6"/>
  <c r="C80" i="6"/>
  <c r="B76" i="6"/>
  <c r="C76" i="6"/>
  <c r="B72" i="6"/>
  <c r="C72" i="6"/>
  <c r="C68" i="6"/>
  <c r="B68" i="6"/>
  <c r="B64" i="6"/>
  <c r="C64" i="6"/>
  <c r="C60" i="6"/>
  <c r="B60" i="6"/>
  <c r="C56" i="6"/>
  <c r="B56" i="6"/>
  <c r="B52" i="6"/>
  <c r="C52" i="6"/>
  <c r="C48" i="6"/>
  <c r="B48" i="6"/>
  <c r="G7" i="6" s="1"/>
  <c r="B44" i="6"/>
  <c r="C44" i="6"/>
  <c r="C40" i="6"/>
  <c r="B40" i="6"/>
  <c r="B36" i="6"/>
  <c r="C36" i="6"/>
  <c r="C32" i="6"/>
  <c r="B32" i="6"/>
  <c r="C28" i="6"/>
  <c r="B28" i="6"/>
  <c r="C24" i="6"/>
  <c r="B24" i="6"/>
  <c r="C20" i="6"/>
  <c r="B20" i="6"/>
  <c r="C16" i="6"/>
  <c r="B16" i="6"/>
  <c r="C12" i="6"/>
  <c r="B12" i="6"/>
  <c r="G3" i="6" s="1"/>
  <c r="B8" i="6"/>
  <c r="C8" i="6"/>
  <c r="C4" i="6"/>
  <c r="B4" i="6"/>
  <c r="B146" i="6"/>
  <c r="C146" i="6"/>
  <c r="C134" i="6"/>
  <c r="B134" i="6"/>
  <c r="C114" i="6"/>
  <c r="B114" i="6"/>
  <c r="C151" i="6"/>
  <c r="B151" i="6"/>
  <c r="C147" i="6"/>
  <c r="B147" i="6"/>
  <c r="C143" i="6"/>
  <c r="B143" i="6"/>
  <c r="C139" i="6"/>
  <c r="B139" i="6"/>
  <c r="C135" i="6"/>
  <c r="B135" i="6"/>
  <c r="C131" i="6"/>
  <c r="I6" i="6" s="1"/>
  <c r="B131" i="6"/>
  <c r="G27" i="6" s="1"/>
  <c r="C127" i="6"/>
  <c r="B127" i="6"/>
  <c r="C123" i="6"/>
  <c r="I5" i="6" s="1"/>
  <c r="B123" i="6"/>
  <c r="G25" i="6" s="1"/>
  <c r="B119" i="6"/>
  <c r="C119" i="6"/>
  <c r="B115" i="6"/>
  <c r="C115" i="6"/>
  <c r="B111" i="6"/>
  <c r="C111" i="6"/>
  <c r="C107" i="6"/>
  <c r="B107" i="6"/>
  <c r="B103" i="6"/>
  <c r="C103" i="6"/>
  <c r="C99" i="6"/>
  <c r="B99" i="6"/>
  <c r="C95" i="6"/>
  <c r="B95" i="6"/>
  <c r="G23" i="6" s="1"/>
  <c r="C91" i="6"/>
  <c r="B91" i="6"/>
  <c r="C87" i="6"/>
  <c r="B87" i="6"/>
  <c r="C83" i="6"/>
  <c r="B83" i="6"/>
  <c r="C79" i="6"/>
  <c r="B79" i="6"/>
  <c r="C75" i="6"/>
  <c r="B75" i="6"/>
  <c r="C71" i="6"/>
  <c r="B71" i="6"/>
  <c r="B67" i="6"/>
  <c r="C67" i="6"/>
  <c r="C63" i="6"/>
  <c r="B63" i="6"/>
  <c r="C59" i="6"/>
  <c r="B59" i="6"/>
  <c r="C55" i="6"/>
  <c r="B55" i="6"/>
  <c r="C51" i="6"/>
  <c r="B51" i="6"/>
  <c r="C47" i="6"/>
  <c r="B47" i="6"/>
  <c r="C43" i="6"/>
  <c r="B43" i="6"/>
  <c r="C39" i="6"/>
  <c r="B39" i="6"/>
  <c r="C35" i="6"/>
  <c r="B35" i="6"/>
  <c r="B31" i="6"/>
  <c r="C31" i="6"/>
  <c r="B27" i="6"/>
  <c r="C27" i="6"/>
  <c r="C23" i="6"/>
  <c r="B23" i="6"/>
  <c r="G4" i="6" s="1"/>
  <c r="C19" i="6"/>
  <c r="B19" i="6"/>
  <c r="C15" i="6"/>
  <c r="B15" i="6"/>
  <c r="C11" i="6"/>
  <c r="B11" i="6"/>
  <c r="C7" i="6"/>
  <c r="B7" i="6"/>
  <c r="C3" i="6"/>
  <c r="B3" i="6"/>
  <c r="D82" i="3"/>
  <c r="D81" i="3"/>
  <c r="E200" i="4"/>
  <c r="E201" i="4"/>
  <c r="A54" i="3" l="1"/>
  <c r="A93" i="3"/>
  <c r="A92" i="3"/>
  <c r="A73" i="3"/>
  <c r="A4" i="17"/>
  <c r="A5" i="17"/>
  <c r="A3" i="17"/>
  <c r="A3" i="16"/>
  <c r="A5" i="16"/>
  <c r="A4" i="16"/>
  <c r="A8" i="15"/>
  <c r="A6" i="15"/>
  <c r="A5" i="15"/>
  <c r="A12" i="15"/>
  <c r="A11" i="15"/>
  <c r="A10" i="15"/>
  <c r="A7" i="15"/>
  <c r="A4" i="15"/>
  <c r="A13" i="14"/>
  <c r="A12" i="14"/>
  <c r="A11" i="14"/>
  <c r="A18" i="14"/>
  <c r="A17" i="14"/>
  <c r="A16" i="14"/>
  <c r="A15" i="14"/>
  <c r="A9" i="14"/>
  <c r="A8" i="14"/>
  <c r="A7" i="14"/>
  <c r="A6" i="14"/>
  <c r="A5" i="14"/>
  <c r="A4" i="14"/>
  <c r="A5" i="13"/>
  <c r="A4" i="13"/>
  <c r="A24" i="12"/>
  <c r="A25" i="12"/>
  <c r="A26" i="12"/>
  <c r="A23" i="12"/>
  <c r="A20" i="12"/>
  <c r="A21" i="12"/>
  <c r="A22" i="12"/>
  <c r="A15" i="12"/>
  <c r="A16" i="12"/>
  <c r="A17" i="12"/>
  <c r="A18" i="12"/>
  <c r="A19" i="12"/>
  <c r="A14" i="12"/>
  <c r="A12" i="12"/>
  <c r="A8" i="12"/>
  <c r="A9" i="12"/>
  <c r="A10" i="12"/>
  <c r="A11" i="12"/>
  <c r="A7" i="12"/>
  <c r="A5" i="12"/>
  <c r="A4" i="12"/>
  <c r="E116" i="6"/>
  <c r="E152" i="6"/>
  <c r="E150" i="6"/>
  <c r="E143" i="6"/>
  <c r="E151" i="6"/>
  <c r="E146" i="6"/>
  <c r="E144" i="6"/>
  <c r="E124" i="6"/>
  <c r="E148" i="6"/>
  <c r="E142" i="6"/>
  <c r="E83" i="6"/>
  <c r="E145" i="6"/>
  <c r="E147" i="6"/>
  <c r="E125" i="6"/>
  <c r="E140" i="6"/>
  <c r="E117" i="6"/>
  <c r="E149" i="6"/>
  <c r="E141" i="6"/>
  <c r="E118" i="6"/>
  <c r="E123" i="6" l="1"/>
  <c r="E139" i="6"/>
  <c r="E46" i="6"/>
  <c r="B20" i="12"/>
  <c r="B16" i="14"/>
  <c r="B18" i="12"/>
  <c r="B22" i="12"/>
  <c r="B26" i="12"/>
  <c r="B3" i="13"/>
  <c r="B5" i="14"/>
  <c r="B4" i="15"/>
  <c r="B4" i="16"/>
  <c r="B12" i="12"/>
  <c r="B21" i="12"/>
  <c r="B25" i="12"/>
  <c r="B6" i="14"/>
  <c r="I4" i="6"/>
  <c r="I3" i="6"/>
  <c r="B14" i="12"/>
  <c r="B13" i="14"/>
  <c r="B3" i="17"/>
  <c r="B4" i="17"/>
  <c r="B54" i="3"/>
  <c r="B92" i="3"/>
  <c r="B93" i="3"/>
  <c r="B73" i="3"/>
  <c r="B5" i="17"/>
  <c r="B3" i="16"/>
  <c r="B5" i="16"/>
  <c r="B8" i="15"/>
  <c r="B7" i="15"/>
  <c r="B6" i="15"/>
  <c r="B5" i="15"/>
  <c r="B12" i="15"/>
  <c r="B11" i="15"/>
  <c r="B10" i="15"/>
  <c r="B4" i="14"/>
  <c r="B15" i="14"/>
  <c r="B12" i="14"/>
  <c r="B8" i="14"/>
  <c r="B9" i="14"/>
  <c r="B11" i="14"/>
  <c r="B18" i="14"/>
  <c r="B7" i="14"/>
  <c r="B17" i="14"/>
  <c r="B4" i="13"/>
  <c r="B5" i="12"/>
  <c r="B17" i="12"/>
  <c r="B10" i="12"/>
  <c r="B9" i="12"/>
  <c r="B8" i="12"/>
  <c r="B16" i="12"/>
  <c r="B24" i="12"/>
  <c r="B4" i="12"/>
  <c r="B7" i="12"/>
  <c r="B11" i="12"/>
  <c r="B15" i="12"/>
  <c r="B19" i="12"/>
  <c r="B23" i="12"/>
  <c r="D97" i="3"/>
  <c r="D30" i="3"/>
  <c r="A72" i="3"/>
  <c r="A97" i="3"/>
  <c r="A96" i="3"/>
  <c r="A95" i="3"/>
  <c r="A94" i="3"/>
  <c r="A90" i="3"/>
  <c r="A89" i="3"/>
  <c r="A86" i="3"/>
  <c r="A87" i="3"/>
  <c r="A85" i="3"/>
  <c r="A84" i="3"/>
  <c r="A81" i="3"/>
  <c r="A82" i="3"/>
  <c r="A83" i="3"/>
  <c r="A80" i="3"/>
  <c r="A77" i="3"/>
  <c r="A78" i="3"/>
  <c r="A76" i="3"/>
  <c r="A74" i="3"/>
  <c r="A75" i="3"/>
  <c r="A71" i="3"/>
  <c r="A70" i="3"/>
  <c r="A69" i="3"/>
  <c r="A68" i="3"/>
  <c r="A67" i="3"/>
  <c r="A66" i="3"/>
  <c r="A65" i="3"/>
  <c r="A64" i="3"/>
  <c r="A63" i="3"/>
  <c r="A62" i="3"/>
  <c r="A61" i="3"/>
  <c r="A60" i="3"/>
  <c r="A59" i="3"/>
  <c r="A58" i="3"/>
  <c r="A57" i="3"/>
  <c r="A56" i="3"/>
  <c r="A55" i="3"/>
  <c r="A53" i="3"/>
  <c r="A50" i="3"/>
  <c r="A49" i="3"/>
  <c r="A46" i="3"/>
  <c r="A47" i="3"/>
  <c r="A45" i="3"/>
  <c r="A44" i="3"/>
  <c r="A43" i="3"/>
  <c r="A42" i="3"/>
  <c r="A39" i="3"/>
  <c r="A40" i="3"/>
  <c r="A41" i="3"/>
  <c r="A38" i="3"/>
  <c r="A36" i="3"/>
  <c r="A37" i="3"/>
  <c r="A35" i="3"/>
  <c r="A34" i="3"/>
  <c r="A33" i="3"/>
  <c r="B4" i="3"/>
  <c r="D31" i="3"/>
  <c r="A31" i="3"/>
  <c r="A30" i="3"/>
  <c r="A29" i="3"/>
  <c r="A28" i="3"/>
  <c r="A27" i="3"/>
  <c r="A26" i="3"/>
  <c r="D200" i="4"/>
  <c r="D201" i="4"/>
  <c r="C201" i="4"/>
  <c r="C200" i="4"/>
  <c r="B201" i="4"/>
  <c r="B200" i="4"/>
  <c r="E34" i="6"/>
  <c r="E138" i="6"/>
  <c r="E7" i="6"/>
  <c r="E51" i="6"/>
  <c r="E119" i="6"/>
  <c r="E23" i="6"/>
  <c r="E31" i="6"/>
  <c r="E96" i="6"/>
  <c r="E120" i="6"/>
  <c r="E27" i="6"/>
  <c r="E48" i="6"/>
  <c r="E108" i="6"/>
  <c r="E68" i="6"/>
  <c r="E85" i="6"/>
  <c r="E128" i="6"/>
  <c r="E126" i="6"/>
  <c r="E102" i="6"/>
  <c r="E110" i="6"/>
  <c r="E115" i="6"/>
  <c r="E42" i="6"/>
  <c r="E63" i="6"/>
  <c r="E74" i="6"/>
  <c r="E127" i="6"/>
  <c r="E24" i="6"/>
  <c r="E5" i="6"/>
  <c r="E41" i="6"/>
  <c r="E13" i="6"/>
  <c r="E121" i="6"/>
  <c r="E40" i="6"/>
  <c r="E12" i="6"/>
  <c r="E52" i="6"/>
  <c r="E28" i="6"/>
  <c r="E95" i="6"/>
  <c r="E59" i="6"/>
  <c r="E131" i="6" l="1"/>
  <c r="E134" i="6"/>
  <c r="E133" i="6"/>
  <c r="E135" i="6"/>
  <c r="E132" i="6"/>
  <c r="B97" i="3"/>
  <c r="B53" i="3"/>
  <c r="B58" i="3"/>
  <c r="B62" i="3"/>
  <c r="B27" i="3"/>
  <c r="B61" i="3"/>
  <c r="B28" i="3"/>
  <c r="B80" i="3"/>
  <c r="B87" i="3"/>
  <c r="B67" i="3"/>
  <c r="B71" i="3"/>
  <c r="B78" i="3"/>
  <c r="B83" i="3"/>
  <c r="B86" i="3"/>
  <c r="B95" i="3"/>
  <c r="B36" i="3"/>
  <c r="B50" i="3"/>
  <c r="B57" i="3"/>
  <c r="B65" i="3"/>
  <c r="B69" i="3"/>
  <c r="B74" i="3"/>
  <c r="B79" i="3"/>
  <c r="B81" i="3"/>
  <c r="B70" i="3"/>
  <c r="B41" i="3"/>
  <c r="B55" i="3"/>
  <c r="B63" i="3"/>
  <c r="B37" i="3"/>
  <c r="B40" i="3"/>
  <c r="B44" i="3"/>
  <c r="B56" i="3"/>
  <c r="B60" i="3"/>
  <c r="B64" i="3"/>
  <c r="B68" i="3"/>
  <c r="B75" i="3"/>
  <c r="B77" i="3"/>
  <c r="B82" i="3"/>
  <c r="B96" i="3"/>
  <c r="B30" i="3"/>
  <c r="E54" i="6"/>
  <c r="E90" i="6"/>
  <c r="B26" i="3"/>
  <c r="B72" i="3"/>
  <c r="B85" i="3"/>
  <c r="B90" i="3"/>
  <c r="B89" i="3"/>
  <c r="B94" i="3"/>
  <c r="B84" i="3"/>
  <c r="B76" i="3"/>
  <c r="B66" i="3"/>
  <c r="B59" i="3"/>
  <c r="B49" i="3"/>
  <c r="E92" i="6"/>
  <c r="B35" i="3"/>
  <c r="B43" i="3"/>
  <c r="B47" i="3"/>
  <c r="B46" i="3"/>
  <c r="B39" i="3"/>
  <c r="B42" i="3"/>
  <c r="B38" i="3"/>
  <c r="B45" i="3"/>
  <c r="B33" i="3"/>
  <c r="B34" i="3"/>
  <c r="B31" i="3"/>
  <c r="B29" i="3"/>
  <c r="E86" i="6"/>
  <c r="E91" i="6"/>
  <c r="E89" i="6"/>
  <c r="E87" i="6"/>
  <c r="E97" i="6"/>
  <c r="E73" i="6"/>
  <c r="E49" i="6"/>
  <c r="E72" i="6"/>
  <c r="E30" i="6"/>
  <c r="E64" i="6"/>
  <c r="E106" i="6"/>
  <c r="E88" i="6"/>
  <c r="E61" i="6"/>
  <c r="E107" i="6"/>
  <c r="E75" i="6"/>
  <c r="E10" i="6"/>
  <c r="E3" i="6"/>
  <c r="E56" i="6"/>
  <c r="E4" i="6"/>
  <c r="E69" i="6"/>
  <c r="E66" i="6"/>
  <c r="E37" i="6"/>
  <c r="E53" i="6"/>
  <c r="E60" i="6"/>
  <c r="E29" i="6"/>
  <c r="E25" i="6"/>
  <c r="E101" i="6"/>
  <c r="E6" i="6"/>
  <c r="L2" i="6" l="1"/>
  <c r="A2" i="6"/>
  <c r="E2" i="6"/>
  <c r="B2" i="6" l="1"/>
  <c r="G2" i="6" s="1"/>
  <c r="M2" i="6"/>
  <c r="C2" i="6"/>
  <c r="H2" i="6" l="1"/>
  <c r="J4" i="6"/>
  <c r="H24" i="6"/>
  <c r="H25" i="6"/>
  <c r="H27" i="6"/>
  <c r="H23" i="6"/>
  <c r="H4" i="6"/>
  <c r="H10" i="6"/>
  <c r="H28" i="6"/>
  <c r="H5" i="6"/>
  <c r="H6" i="6"/>
  <c r="H3" i="6"/>
  <c r="K2" i="6"/>
  <c r="H12" i="6"/>
  <c r="H13" i="6"/>
  <c r="H7" i="6"/>
  <c r="J6" i="6"/>
  <c r="J5" i="6"/>
  <c r="J3" i="6"/>
  <c r="I2" i="6"/>
  <c r="J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Mayner</author>
  </authors>
  <commentList>
    <comment ref="B27" authorId="0" shapeId="0" xr:uid="{54F0A5B0-4A2C-495A-8A09-FD1B1F3CCAB4}">
      <text>
        <r>
          <rPr>
            <b/>
            <sz val="9"/>
            <color indexed="81"/>
            <rFont val="Tahoma"/>
            <family val="2"/>
          </rPr>
          <t>Sarah Mayner:</t>
        </r>
        <r>
          <rPr>
            <sz val="9"/>
            <color indexed="81"/>
            <rFont val="Tahoma"/>
            <family val="2"/>
          </rPr>
          <t xml:space="preserve">
Charity Navigator recommends Executive Pay: https://www.charitynavigator.org/index.cfm?bay=content.view&amp;cpid=847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Mayner</author>
  </authors>
  <commentList>
    <comment ref="D1" authorId="0" shapeId="0" xr:uid="{5FA0F13D-3E68-40AA-8104-F2A7321FB41F}">
      <text>
        <r>
          <rPr>
            <b/>
            <sz val="9"/>
            <color indexed="81"/>
            <rFont val="Tahoma"/>
            <family val="2"/>
          </rPr>
          <t>Sarah Mayner:</t>
        </r>
        <r>
          <rPr>
            <sz val="9"/>
            <color indexed="81"/>
            <rFont val="Tahoma"/>
            <family val="2"/>
          </rPr>
          <t xml:space="preserve">
Yellow indicates data that could potentially be collected from the internet in the future</t>
        </r>
      </text>
    </comment>
    <comment ref="E1" authorId="0" shapeId="0" xr:uid="{3BEA46FB-58C0-40D2-84D3-67C9B9BFE940}">
      <text>
        <r>
          <rPr>
            <b/>
            <sz val="9"/>
            <color indexed="81"/>
            <rFont val="Tahoma"/>
            <family val="2"/>
          </rPr>
          <t>Sarah Mayner:</t>
        </r>
        <r>
          <rPr>
            <sz val="9"/>
            <color indexed="81"/>
            <rFont val="Tahoma"/>
            <family val="2"/>
          </rPr>
          <t xml:space="preserve">
Blue indicates scores that are calculated using an average across data sources</t>
        </r>
      </text>
    </comment>
  </commentList>
</comments>
</file>

<file path=xl/sharedStrings.xml><?xml version="1.0" encoding="utf-8"?>
<sst xmlns="http://schemas.openxmlformats.org/spreadsheetml/2006/main" count="2593" uniqueCount="1128">
  <si>
    <t>Description of Field</t>
  </si>
  <si>
    <t>Target</t>
  </si>
  <si>
    <t>Who is this variable of interest to: donors or volunteers?</t>
  </si>
  <si>
    <t>Variable</t>
  </si>
  <si>
    <t>What is the name of the variable?</t>
  </si>
  <si>
    <t>Description</t>
  </si>
  <si>
    <t>Describe the variable (what it is meant to capture).</t>
  </si>
  <si>
    <t>Category</t>
  </si>
  <si>
    <t>What is the overall category/group that this variable falls into?</t>
  </si>
  <si>
    <t>Subcategory</t>
  </si>
  <si>
    <t>Are there subcategories that seem natural within a category?</t>
  </si>
  <si>
    <t>Measurement</t>
  </si>
  <si>
    <t>How might this variable be measured? Where does the data come from?</t>
  </si>
  <si>
    <t>Include?</t>
  </si>
  <si>
    <t>Weight</t>
  </si>
  <si>
    <t>On a scale from 1 to 10, how important is the variable to the overall score?</t>
  </si>
  <si>
    <t>What are the specific measurements that translate into a score from 1 (low) to 5 (high)?</t>
  </si>
  <si>
    <t>Source of Rating</t>
  </si>
  <si>
    <t>What is the academic source from which the levels were generated? If none available, explain the logic.</t>
  </si>
  <si>
    <t>Sheet Color Code</t>
  </si>
  <si>
    <t>System Definition &amp; Analysis</t>
  </si>
  <si>
    <t>Data Entry</t>
  </si>
  <si>
    <t>Score</t>
  </si>
  <si>
    <t>Donors, Volunteers</t>
  </si>
  <si>
    <t>Socioeconomic Status of Patient Population</t>
  </si>
  <si>
    <t>Regional Impact Potential</t>
  </si>
  <si>
    <t>N</t>
  </si>
  <si>
    <t>Local population falls in &gt;80th percentile for country's income per capita</t>
  </si>
  <si>
    <t>Local population falls in &lt;20th percentile for country's income per capita</t>
  </si>
  <si>
    <t>&lt;1%</t>
  </si>
  <si>
    <t>&gt;10%</t>
  </si>
  <si>
    <t>Local Population Income Mix</t>
  </si>
  <si>
    <t>Local Patient Population Density</t>
  </si>
  <si>
    <t>Alternative Care Options</t>
  </si>
  <si>
    <t>Y</t>
  </si>
  <si>
    <t>Multiple alternative care options are available within less than a half-hour travel time</t>
  </si>
  <si>
    <t>Multiple alternative care options are available within less a one-hour travel time</t>
  </si>
  <si>
    <t>At least one alternative care option is available within a one-hour travel time</t>
  </si>
  <si>
    <t>Alternative care is not available within a one-hour travel time</t>
  </si>
  <si>
    <t>Alternative care is not available within a two-hour travel time</t>
  </si>
  <si>
    <t>Additional Services</t>
  </si>
  <si>
    <t>N/A</t>
  </si>
  <si>
    <t>Donors</t>
  </si>
  <si>
    <t>Diversity of Revenue Sources</t>
  </si>
  <si>
    <t>Funding Sources</t>
  </si>
  <si>
    <t>Financial Health</t>
  </si>
  <si>
    <t>Revenue comes from a combination of consolidated donations (&gt;40% of donations come from a few key donors) and earnings from multiple business activities</t>
  </si>
  <si>
    <t>Donations Percent of Revenue</t>
  </si>
  <si>
    <t>&gt;40%</t>
  </si>
  <si>
    <t>&lt;10%</t>
  </si>
  <si>
    <t>Program Expense Percentage</t>
  </si>
  <si>
    <t>Financial Efficiency</t>
  </si>
  <si>
    <t>&lt;50%</t>
  </si>
  <si>
    <t>&gt;80%</t>
  </si>
  <si>
    <t>Capital Expenditure Percentage</t>
  </si>
  <si>
    <t>Administrative Expense Percentage</t>
  </si>
  <si>
    <t>&gt;30%</t>
  </si>
  <si>
    <t>25% - 30%</t>
  </si>
  <si>
    <t>20% - 25%</t>
  </si>
  <si>
    <t>15% - 20%</t>
  </si>
  <si>
    <t>Fundraising Expense Percentage</t>
  </si>
  <si>
    <t>&gt;25%</t>
  </si>
  <si>
    <t>Fundraising Efficiency</t>
  </si>
  <si>
    <t>&gt;$0.30</t>
  </si>
  <si>
    <t>&lt;$0.10</t>
  </si>
  <si>
    <t>&gt;15%</t>
  </si>
  <si>
    <t>Safety of Funds</t>
  </si>
  <si>
    <t>Accountability</t>
  </si>
  <si>
    <t>There is evidence of minor fraud, fines, or misuse of funds within the last 3 years, but donors report no serious issues</t>
  </si>
  <si>
    <t>There is no evidence of fraud, fines, or misuse of funds within the last 3 years, but donors report minor issues</t>
  </si>
  <si>
    <t>There is no evidence of fraud, fines, or misuse of funds within the last 3 years, and donors report no issues</t>
  </si>
  <si>
    <t>Program Expense Growth</t>
  </si>
  <si>
    <t>Financial Capacity</t>
  </si>
  <si>
    <t>Donor Retention Rate</t>
  </si>
  <si>
    <t>&lt;30%</t>
  </si>
  <si>
    <t>&gt;60%</t>
  </si>
  <si>
    <t>Operating Margin</t>
  </si>
  <si>
    <t>&lt;0%</t>
  </si>
  <si>
    <t>Budget</t>
  </si>
  <si>
    <t>Budget Variance</t>
  </si>
  <si>
    <t>Liabilities to Assets Ratio</t>
  </si>
  <si>
    <t>&gt;100%</t>
  </si>
  <si>
    <t>Auditing</t>
  </si>
  <si>
    <t>Accounting Books</t>
  </si>
  <si>
    <t>Bank Accounts</t>
  </si>
  <si>
    <t>Leadership Credibility</t>
  </si>
  <si>
    <t>External Relations</t>
  </si>
  <si>
    <t>Leadership has low integrity, struggles to build relationships or delegate effectively, does not consider broad implications of work, or is not respected within the charitable community</t>
  </si>
  <si>
    <t>Cost Per Life Saved</t>
  </si>
  <si>
    <t>Operational Performance</t>
  </si>
  <si>
    <t>Governance</t>
  </si>
  <si>
    <t>Systems Capacity</t>
  </si>
  <si>
    <t>Appropriate Standards of Care</t>
  </si>
  <si>
    <t>Organization Quality</t>
  </si>
  <si>
    <t>Hospital uses a set of revised gold standards that emphasizes both affordability and effectiveness when choosing treatments</t>
  </si>
  <si>
    <t>Equal Services for All Patients</t>
  </si>
  <si>
    <t>Formal Governance Structure</t>
  </si>
  <si>
    <t>Major Surgeries</t>
  </si>
  <si>
    <t>Volume</t>
  </si>
  <si>
    <t>&lt;1</t>
  </si>
  <si>
    <t>&gt;10</t>
  </si>
  <si>
    <t>Child Deliveries</t>
  </si>
  <si>
    <t>Community Engagement</t>
  </si>
  <si>
    <t>Charity Care Efficiency</t>
  </si>
  <si>
    <t>Strategy Implementation</t>
  </si>
  <si>
    <t>Are planned strategies and interventions implemented properly?</t>
  </si>
  <si>
    <t>Outpatient Visits</t>
  </si>
  <si>
    <t>&lt;100</t>
  </si>
  <si>
    <t>Bed Occupancy</t>
  </si>
  <si>
    <t>&lt;60%</t>
  </si>
  <si>
    <t>&gt;90%</t>
  </si>
  <si>
    <t>Awards Conferred</t>
  </si>
  <si>
    <t>Key Performance Indicators</t>
  </si>
  <si>
    <t>Alternate Implementation Plans</t>
  </si>
  <si>
    <t>Are the feasibility and cost-effectiveness of alternate implementation plans discussed?</t>
  </si>
  <si>
    <t>Outcomes Reporting</t>
  </si>
  <si>
    <t xml:space="preserve">Transparency </t>
  </si>
  <si>
    <t>Inpatient Mortality Rate</t>
  </si>
  <si>
    <t>Care Quality</t>
  </si>
  <si>
    <t>&gt;5%</t>
  </si>
  <si>
    <t>Maternal Mortality Rate</t>
  </si>
  <si>
    <t>Board Independence</t>
  </si>
  <si>
    <t>Independent board members are not a voting majority and less than 3 in number</t>
  </si>
  <si>
    <t>Legal Support</t>
  </si>
  <si>
    <t>Microlevel Goals</t>
  </si>
  <si>
    <t>Board Donation Oversight</t>
  </si>
  <si>
    <t>The board does not have access to information about how donated funds are used.</t>
  </si>
  <si>
    <t>The board reviews and approves the budget.</t>
  </si>
  <si>
    <t>Commitment to Mission</t>
  </si>
  <si>
    <t>Weighted Average Patient Volume CAGR</t>
  </si>
  <si>
    <t>&lt;-10%</t>
  </si>
  <si>
    <t>Days to Visit</t>
  </si>
  <si>
    <t>Patient Mortality Risk</t>
  </si>
  <si>
    <t>Most patients seen are low-risk patients with routine or non-urgent conditions</t>
  </si>
  <si>
    <t>About an equal number of patients are seen with severe, high-risk conditions as those seen with routine, low-risk conditions</t>
  </si>
  <si>
    <t>Most patients seen are high-risk patients with severe or life-threatening conditions</t>
  </si>
  <si>
    <t>Quality Certifications</t>
  </si>
  <si>
    <t>Donor Privacy Policy</t>
  </si>
  <si>
    <t>Website</t>
  </si>
  <si>
    <t>Board Holding</t>
  </si>
  <si>
    <t>Is the board closely held or broad based?</t>
  </si>
  <si>
    <t>Appointed CEO</t>
  </si>
  <si>
    <t>Permanent Board Members</t>
  </si>
  <si>
    <t>Board Review</t>
  </si>
  <si>
    <t>Does the board review itself, systems, processes, and CEO/staff regularly?</t>
  </si>
  <si>
    <t>Annual General Meetings</t>
  </si>
  <si>
    <t>Board Meetings</t>
  </si>
  <si>
    <t>Are board meetings held regularly?</t>
  </si>
  <si>
    <t>Board meetings are not held</t>
  </si>
  <si>
    <t>Board Salary</t>
  </si>
  <si>
    <t>Are the persons on the board drawing salaries or other financial benefit?</t>
  </si>
  <si>
    <t>Finance Policy</t>
  </si>
  <si>
    <t>HR Policy</t>
  </si>
  <si>
    <t>Travel Policy</t>
  </si>
  <si>
    <t>Conflict of Interest Policy</t>
  </si>
  <si>
    <t>Whistleblower Policy</t>
  </si>
  <si>
    <t>Employee Use of Assets Policy</t>
  </si>
  <si>
    <t>Records Retention and Destruction Policy</t>
  </si>
  <si>
    <t>Narrow Mission</t>
  </si>
  <si>
    <t>Culture of Continuous Improvement</t>
  </si>
  <si>
    <t>Patient Readmission Rate</t>
  </si>
  <si>
    <t>&lt;5%</t>
  </si>
  <si>
    <t>Patient Satisfaction - Service</t>
  </si>
  <si>
    <t>Very unsatisfied</t>
  </si>
  <si>
    <t>Somewhat unsatisfied</t>
  </si>
  <si>
    <t>Neither satisfied nor unsatisfied</t>
  </si>
  <si>
    <t>Somewhat satisfied</t>
  </si>
  <si>
    <t>Very satisfied</t>
  </si>
  <si>
    <t>Patient Satisfaction - Staff</t>
  </si>
  <si>
    <t>Patient Satisfaction - Hospital Cleanliness</t>
  </si>
  <si>
    <t>Staff Satisfaction</t>
  </si>
  <si>
    <t>Staff Experience</t>
  </si>
  <si>
    <t>&lt;10% of staff have experience in a particular field of &gt;10 years</t>
  </si>
  <si>
    <t>&gt;50% of staff have experience in a particular field of &gt;10 years</t>
  </si>
  <si>
    <t>Staff Meetings</t>
  </si>
  <si>
    <t>Staff Turnover</t>
  </si>
  <si>
    <t>Physician Performance</t>
  </si>
  <si>
    <t>Number of Employees</t>
  </si>
  <si>
    <t xml:space="preserve">&lt;10 employees </t>
  </si>
  <si>
    <t xml:space="preserve">&gt;40 employees </t>
  </si>
  <si>
    <t>Donor Satisfaction</t>
  </si>
  <si>
    <t>Charity Rating Organizations</t>
  </si>
  <si>
    <t>Exchange Programs</t>
  </si>
  <si>
    <t>Respect of Community</t>
  </si>
  <si>
    <t>Respected a little</t>
  </si>
  <si>
    <t>Somewhat respected</t>
  </si>
  <si>
    <t>Respected</t>
  </si>
  <si>
    <t>Impact Variables</t>
  </si>
  <si>
    <t>Levels</t>
  </si>
  <si>
    <t>Local population falls in 60th - 80th percentile for country's income per capita</t>
  </si>
  <si>
    <t>Local population falls in 40th - 60th percentile for country's income per capita</t>
  </si>
  <si>
    <t>Local population falls in 20th - 40th percentile for country's income per capita</t>
  </si>
  <si>
    <t>Does a mix of incomes exist in the region such that wealthier patients can be charged more to offset charity care for lower income patients? In other words, what is the standard deviation of the local population income?</t>
  </si>
  <si>
    <t>Standard deviation of local population income is &lt;5% of average local population income</t>
  </si>
  <si>
    <t>How easy is it for the patient population to receive care at another hospital?</t>
  </si>
  <si>
    <t>Local Maternal Mortality Rate (MMR)</t>
  </si>
  <si>
    <t>What is the maternal mortality rate (number of deaths of maternity patients per 100,000 live births annually) in the region where the hospital is located?</t>
  </si>
  <si>
    <t>50 - 100</t>
  </si>
  <si>
    <t>100 - 150</t>
  </si>
  <si>
    <t>Local Infant Mortality Rate (IMR)</t>
  </si>
  <si>
    <t>What is the infant mortality rate (number of deaths of infants per 1,000 live births annually) in the region where the hospital is located?</t>
  </si>
  <si>
    <t>Hospital GeoAccess Coverage</t>
  </si>
  <si>
    <t>Hospital Patient Population Coverage</t>
  </si>
  <si>
    <t>What is the size of the patient population that the hospital serves?</t>
  </si>
  <si>
    <t>What services does the organization provide (e.g., hospital, education, agriculture)? Please list each as a way to allow donors and volunteers to search for the organization.</t>
  </si>
  <si>
    <t>Human Rights Violations</t>
  </si>
  <si>
    <t>Revenue comes from a combination of many donation sources (&gt;40% of donations do not come from a few key donors) and earnings from multiple business activities</t>
  </si>
  <si>
    <t>30% - 40%</t>
  </si>
  <si>
    <t>20% - 30%</t>
  </si>
  <si>
    <t>10% - 20%</t>
  </si>
  <si>
    <t>Foundation Donations</t>
  </si>
  <si>
    <t>What percent of annual donations are received from national foundations?</t>
  </si>
  <si>
    <t>N - Display</t>
  </si>
  <si>
    <t>Government Donations</t>
  </si>
  <si>
    <t>What percent of annual donations are received from government sources?</t>
  </si>
  <si>
    <t>Local Donations</t>
  </si>
  <si>
    <t>What percent of annual donations are received from local donors?</t>
  </si>
  <si>
    <t>Other Donations</t>
  </si>
  <si>
    <t>What percent of annual donations are received from other donors?</t>
  </si>
  <si>
    <t>US Donations</t>
  </si>
  <si>
    <t>What percent of annual donations are received from US donors?</t>
  </si>
  <si>
    <t>Number of Donors</t>
  </si>
  <si>
    <t>30 - 40%</t>
  </si>
  <si>
    <t>40% - 50%</t>
  </si>
  <si>
    <t>50% - 60%</t>
  </si>
  <si>
    <t>Government-Funded Patient Services</t>
  </si>
  <si>
    <t>What percent of annual revenue is received from patients whose services are funded by the government (as a measure of sustainability)?</t>
  </si>
  <si>
    <t>Annual Revenue</t>
  </si>
  <si>
    <t>N - Calc input</t>
  </si>
  <si>
    <t>0 - 2%</t>
  </si>
  <si>
    <t>2 - 4%</t>
  </si>
  <si>
    <t>4 - 6%</t>
  </si>
  <si>
    <t>&gt;6%</t>
  </si>
  <si>
    <t>60% - 70%</t>
  </si>
  <si>
    <t>70% - 80%</t>
  </si>
  <si>
    <t>&lt;15%</t>
  </si>
  <si>
    <t>Annual Salary Expense</t>
  </si>
  <si>
    <t>What percent of expenses consist of salary expenses? (To calculate, divide the average salary expense by the average total expense, over three most recent fiscal years.)</t>
  </si>
  <si>
    <t>N - covered by admin %</t>
  </si>
  <si>
    <t>What percent of expenses consist of reinvesting in capital expenditures (e.g., new buildings / equipment)? (To calculate, divide the average capital expenditure by the average total expense, over three most recent fiscal years.)</t>
  </si>
  <si>
    <t>1 - 2%</t>
  </si>
  <si>
    <t>2 - 3%</t>
  </si>
  <si>
    <t>3 - 4%</t>
  </si>
  <si>
    <t>&gt;4%</t>
  </si>
  <si>
    <t>What percent of expenses consist of fundraising expenses? (To calculate, divide the average fundraising expense by the average total expense, over three most recent fiscal years.)</t>
  </si>
  <si>
    <t>20 - 25%</t>
  </si>
  <si>
    <t>15 - 20%</t>
  </si>
  <si>
    <t>10 - 15%</t>
  </si>
  <si>
    <t>$0.25 - $0.30</t>
  </si>
  <si>
    <t>$0.20 - $0.25</t>
  </si>
  <si>
    <t>$0.10 - $0.20</t>
  </si>
  <si>
    <t>By how much have program expenses grown annually over the three most recent fiscal years? (To calculate: [(Expense in year 3/Expense in year 1)^(1/3) - 1].)</t>
  </si>
  <si>
    <t>&lt;2%</t>
  </si>
  <si>
    <t>6 - 8%</t>
  </si>
  <si>
    <t>&gt;8%</t>
  </si>
  <si>
    <t>50% - 100%</t>
  </si>
  <si>
    <t>30% - 50%</t>
  </si>
  <si>
    <t>10% - 30%</t>
  </si>
  <si>
    <t>Working Capital Ratio</t>
  </si>
  <si>
    <t>&lt;0</t>
  </si>
  <si>
    <t>0 - 0.25</t>
  </si>
  <si>
    <t>0.25 - 0.5</t>
  </si>
  <si>
    <t>0.5 - 1</t>
  </si>
  <si>
    <t>&gt;1</t>
  </si>
  <si>
    <t>Years of Available Assets</t>
  </si>
  <si>
    <t>0 or &gt;5</t>
  </si>
  <si>
    <t>0.25 - 0.75</t>
  </si>
  <si>
    <t>0.75 - 2</t>
  </si>
  <si>
    <t>2 - 5</t>
  </si>
  <si>
    <t>Charity Care Percentage</t>
  </si>
  <si>
    <t>What percentage of annual revenue is given to patients as charity (free) care?</t>
  </si>
  <si>
    <t>1% - 5%</t>
  </si>
  <si>
    <t>5% - 10%</t>
  </si>
  <si>
    <t>10% - 15%</t>
  </si>
  <si>
    <t>Charity Care Patients</t>
  </si>
  <si>
    <t>What percent of annual patients receive some amount of charity (free) care?</t>
  </si>
  <si>
    <t>Investment in Local Community</t>
  </si>
  <si>
    <t>What percent of annual revenue is invested in local infrastructure or hospital construction?</t>
  </si>
  <si>
    <t>&gt;3%</t>
  </si>
  <si>
    <t>Accounts Check</t>
  </si>
  <si>
    <t>Never</t>
  </si>
  <si>
    <t>Infrequently</t>
  </si>
  <si>
    <t>Sometimes</t>
  </si>
  <si>
    <t>Somewhat frequently</t>
  </si>
  <si>
    <t>Frequently</t>
  </si>
  <si>
    <t>Cash Verification</t>
  </si>
  <si>
    <t>Loans</t>
  </si>
  <si>
    <t>Declaration of Board Remuneration</t>
  </si>
  <si>
    <t>Is there any evidence of lost or misused donation dollars, fines, fraud, or the like?</t>
  </si>
  <si>
    <t>There is evidence of serious or multiple counts of fraud, fines, or misuse of funds within the last 3 years and/or donors report serious issues</t>
  </si>
  <si>
    <t>There is no evidence of fraud, fines, or misuse of funds within the last 3 years, but donors report some issues</t>
  </si>
  <si>
    <t>Material Diversion of Assets</t>
  </si>
  <si>
    <t>There has been a diversion of assets within the last year and the charity has not offered any explanation on Schedule O</t>
  </si>
  <si>
    <t>There has been a diversion of assets within the last two years that has not been explained on Schedule O of Form 990</t>
  </si>
  <si>
    <t>There has been a diversion of assets in the last year, and the charity has used Schedule O of Form 990 to explain what happened and the corrective action it has taken</t>
  </si>
  <si>
    <t>There has been a diversion of assets in the last three years, and the charity has used Schedule O on Form 990 to explain what happened and the corrective action it has taken</t>
  </si>
  <si>
    <t>There has been no diversion of assets within the last three years</t>
  </si>
  <si>
    <t>Operational Efficiency</t>
  </si>
  <si>
    <t>&gt;$6,000</t>
  </si>
  <si>
    <t>$4,000 - $6,000</t>
  </si>
  <si>
    <t>$2,000 - $4,000</t>
  </si>
  <si>
    <t>$1,000 - $2,000</t>
  </si>
  <si>
    <t>&lt;$1,000</t>
  </si>
  <si>
    <t>Charity Care Diagnostics</t>
  </si>
  <si>
    <t>Physicians use behavioral methods - such as observing whether families skip / share meals or plan to sell a vital asset to pay for their care - to provide charity care in a targeted and efficient manner</t>
  </si>
  <si>
    <t>Average Inpatient Cost</t>
  </si>
  <si>
    <t>Average Outpatient Cost</t>
  </si>
  <si>
    <t>Strategic Plan and Implementation</t>
  </si>
  <si>
    <t>Are key performance indicators defined and in place to monitor progress with respect to inputs, activities, outcomes and impacts?</t>
  </si>
  <si>
    <t>The board does not have independent board members</t>
  </si>
  <si>
    <t>Independent board members are not a voting majority but are at least 3 in number</t>
  </si>
  <si>
    <t>Independent board members are a voting majority and are at least 3 in number</t>
  </si>
  <si>
    <t>Independent board members are a voting majority and are at least 5 in number</t>
  </si>
  <si>
    <t>Board members do not have fixed terms</t>
  </si>
  <si>
    <t>Board members have a fixed term &gt;10 years</t>
  </si>
  <si>
    <t>Board members have a fixed term &gt;10 years and consistently adhere to it</t>
  </si>
  <si>
    <t>Board members have a fixed term &lt;10 years</t>
  </si>
  <si>
    <t>Board members have a fixed term &lt;10 years and consistently adhere to it</t>
  </si>
  <si>
    <t>Board Relations</t>
  </si>
  <si>
    <t>Are any of the board members relatives?</t>
  </si>
  <si>
    <t>Some board members are related</t>
  </si>
  <si>
    <t>No board members are related</t>
  </si>
  <si>
    <t>Board meetings are held on an ad hoc basis</t>
  </si>
  <si>
    <t>Board Meeting Minutes</t>
  </si>
  <si>
    <t>Are annual general meetings held? Are statutory resolutions such as appointment of auditors and election of board members passed during general meetings?</t>
  </si>
  <si>
    <t>The board infrequently holds general meetings or holds them on an ad hoc basis</t>
  </si>
  <si>
    <t>The board holds general meetings annually / as per the by-laws</t>
  </si>
  <si>
    <t>The board holds general meetings annually / as per the by-laws and resolutions are passed</t>
  </si>
  <si>
    <t>The board infrequently conducts reviews of itself, systems, processes, and CEO/staff</t>
  </si>
  <si>
    <t>The board sometimes conducts reviews of itself, systems, processes, and CEO/staff</t>
  </si>
  <si>
    <t>The board regularly conducts reviews of itself, systems, processes, and CEO/staff</t>
  </si>
  <si>
    <t>Board members receive a salary or financial benefit</t>
  </si>
  <si>
    <t>Board members do not receive a salary or financial benefit (unless for a specific service)</t>
  </si>
  <si>
    <t>Board Transparency</t>
  </si>
  <si>
    <t>How transparent are the board's processes?</t>
  </si>
  <si>
    <t>Does the board have oversight over how donated funds are used?</t>
  </si>
  <si>
    <t>The board is provided with information on how donated funds are used.</t>
  </si>
  <si>
    <t>Operational Policies</t>
  </si>
  <si>
    <t>Staff feedback on making improvements is not appreciated, making staff reluctant to provide feedback</t>
  </si>
  <si>
    <t>Management seeks continuous improvement from the top down</t>
  </si>
  <si>
    <t>Professionalism in Accounting Management</t>
  </si>
  <si>
    <t>&lt;50% of the staff who deal with financing and accounting matters are professionally qualified accountants</t>
  </si>
  <si>
    <t>50% - 60% of the staff who deal with financing and accounting matters are professionally qualified accountants</t>
  </si>
  <si>
    <t>60% - 70% of the staff who deal with financing and accounting matters are professionally qualified accountants</t>
  </si>
  <si>
    <t>70% - 80% of the staff who deal with financing and accounting matters are professionally qualified accountants</t>
  </si>
  <si>
    <t>&gt;80% of the staff who deal with financing and accounting matters are professionally qualified accountants</t>
  </si>
  <si>
    <t>Does the hospital use efficient care standards to ensure services are both affordable and nearly as effective and safe as more expensive alternatives?</t>
  </si>
  <si>
    <t>Hospital provides best treatments available that may be unaffordable or highly affordable treatments that may be less effective than more expensive treatments</t>
  </si>
  <si>
    <t>Hospital generally provides best treatments available and sometimes considers affordability of treatments</t>
  </si>
  <si>
    <t>Do all patients receive equal care regardless of their wealth (as a measure of accessibility)?</t>
  </si>
  <si>
    <t>Research</t>
  </si>
  <si>
    <t xml:space="preserve">10 - 40 employees </t>
  </si>
  <si>
    <t>How many major surgeries does the hospital provide (per 1000 population served) annually?</t>
  </si>
  <si>
    <t>1 - 4</t>
  </si>
  <si>
    <t>4 - 7</t>
  </si>
  <si>
    <t>7 - 10</t>
  </si>
  <si>
    <t>How many child deliveries does the hospital provide (per 100 women of childbearing age in the population served) annually?</t>
  </si>
  <si>
    <t>How many outpatient visits (per 1000 population served) does the hospital provide annually?</t>
  </si>
  <si>
    <t>100 - 500</t>
  </si>
  <si>
    <t>500 - 1,000</t>
  </si>
  <si>
    <t>1,000 - 1,500</t>
  </si>
  <si>
    <t>&gt;1,500</t>
  </si>
  <si>
    <t>Inpatient Admissions</t>
  </si>
  <si>
    <t>How many inpatient admissions (per 1000 population served) does the hospital provide annually?</t>
  </si>
  <si>
    <t>&lt;15</t>
  </si>
  <si>
    <t>15 - 35</t>
  </si>
  <si>
    <t>35 - 55</t>
  </si>
  <si>
    <t>55 - 75</t>
  </si>
  <si>
    <t>&gt;75</t>
  </si>
  <si>
    <t>Annual Inpatient Volume Above Competitor</t>
  </si>
  <si>
    <t>How many annual inpatient visits does the hospital provide, as a percentage above (or below) the average annual inpatient visits of the nearest competitor?</t>
  </si>
  <si>
    <t>&lt;-50%</t>
  </si>
  <si>
    <t>-50% - 0%</t>
  </si>
  <si>
    <t>0 - 50%</t>
  </si>
  <si>
    <t>50 - 100%</t>
  </si>
  <si>
    <t>Annual Inpatient Volume Above US</t>
  </si>
  <si>
    <t>How many annual inpatient visits does the hospital provide, as a percentage above (or below) the average annual inpatient visits of the average US hospital?</t>
  </si>
  <si>
    <t>0 -100%</t>
  </si>
  <si>
    <t>100% - 200%</t>
  </si>
  <si>
    <t>200% - 300%</t>
  </si>
  <si>
    <t>&gt;300%</t>
  </si>
  <si>
    <t>What is the hospital's bed occupancy rate? (To calculate, divide total number of bed-days during the year by (number of beds available * 365 days), then multiply by 100.)</t>
  </si>
  <si>
    <t>80% - 90%</t>
  </si>
  <si>
    <t>What is the average weighted compound annual growth rate over the past three years of outpatient visits, inpatient admissions, major surgeries, and deliveries?</t>
  </si>
  <si>
    <t>&lt;-5%</t>
  </si>
  <si>
    <t>-5% to -2%</t>
  </si>
  <si>
    <t>-2% to 2%</t>
  </si>
  <si>
    <t>2% to 5%</t>
  </si>
  <si>
    <t>Number of Sites</t>
  </si>
  <si>
    <t>How many distinct locations does the hospital have where patients are seen?</t>
  </si>
  <si>
    <t>&gt;2</t>
  </si>
  <si>
    <t xml:space="preserve">Patient Denials </t>
  </si>
  <si>
    <t>What percent of patients are denied care/turned away due to lack of resources (equipment, staff, available beds, etc.)?</t>
  </si>
  <si>
    <t>20 - 40%</t>
  </si>
  <si>
    <t>10 - 20%</t>
  </si>
  <si>
    <t>5 - 10%</t>
  </si>
  <si>
    <t>What is the percentage of deaths of annual inpatients?</t>
  </si>
  <si>
    <t>3% - 5%</t>
  </si>
  <si>
    <t>2% - 3%</t>
  </si>
  <si>
    <t>1% - 2%</t>
  </si>
  <si>
    <t>Hospital Maternal Mortality Rate (MMR)</t>
  </si>
  <si>
    <t>How many deaths of maternity patients does the hospital experience (per 100,000 live births annually), as compared to the local maternal mortality rate?</t>
  </si>
  <si>
    <t>&gt;30% above local average</t>
  </si>
  <si>
    <t>10% above to 30% above local average</t>
  </si>
  <si>
    <t>10% below to 10% above local average</t>
  </si>
  <si>
    <t>10% below to 30% below local average</t>
  </si>
  <si>
    <t>&gt;30% below local average</t>
  </si>
  <si>
    <t>Hospital Infant Mortality Rate (IMR)</t>
  </si>
  <si>
    <t>How many deaths of infants does the hospital experience (per 1,000 live births annually), as compared to the local infant mortality rate?</t>
  </si>
  <si>
    <t>How severe are the conditions of patients seen, as a measure of patient mortality risk?</t>
  </si>
  <si>
    <t>Weighted Average Mortality Rate CAGR</t>
  </si>
  <si>
    <t>What is the average weighted compound annual growth rate over the past three years of the hospital's infant and maternal mortality rates?</t>
  </si>
  <si>
    <t>2% to 10%</t>
  </si>
  <si>
    <t>-10% to 2%</t>
  </si>
  <si>
    <t>What percent of patients must return to the hospital and be admitted within 30 days of being discharged?</t>
  </si>
  <si>
    <t>Inpatient Percentage</t>
  </si>
  <si>
    <t>What percent of patients require an overnight stay?</t>
  </si>
  <si>
    <t>&lt;3%</t>
  </si>
  <si>
    <t>3% - 7%</t>
  </si>
  <si>
    <t>7% - 10%</t>
  </si>
  <si>
    <t>Average Length of Stay</t>
  </si>
  <si>
    <t>How many days does a patient stays at the hospital on average, from time admitted to time discharged?</t>
  </si>
  <si>
    <t>&gt;20 days</t>
  </si>
  <si>
    <t>15 - 20 days</t>
  </si>
  <si>
    <t>10 - 15 days</t>
  </si>
  <si>
    <t>5 - 10 days</t>
  </si>
  <si>
    <t>&lt;5 days</t>
  </si>
  <si>
    <t>How many days, on average, does it take between a patient requesting services and being seen by a service provider?</t>
  </si>
  <si>
    <t>Time to Service</t>
  </si>
  <si>
    <t>What is the average number of minutes from when a patient arrives to when a patient receives healthcare services?</t>
  </si>
  <si>
    <t>&gt;90 minutes</t>
  </si>
  <si>
    <t>70 - 90 minutes</t>
  </si>
  <si>
    <t>50 - 70 minutes</t>
  </si>
  <si>
    <t>30 - 50 minutes</t>
  </si>
  <si>
    <t>&lt;30 minutes</t>
  </si>
  <si>
    <t>As a patient, how satisfied are you with the hospital's service?</t>
  </si>
  <si>
    <t>As a patient, how satisfied are you with the hospital's staff?</t>
  </si>
  <si>
    <t>As a patient, how satisfied are you with how clean the hospital is?</t>
  </si>
  <si>
    <t>As a staff member, how happy are you with your experience?</t>
  </si>
  <si>
    <t>10% - 25% of staff have experience in a particular field of &gt;10 years</t>
  </si>
  <si>
    <t>25% - 40% of staff have experience in a particular field of &gt;10 years</t>
  </si>
  <si>
    <t>40% - 50% of staff have experience in a particular field of &gt;10 years</t>
  </si>
  <si>
    <t>Staff meetings are held infrequently</t>
  </si>
  <si>
    <t>Staff meetings are held when issues arise</t>
  </si>
  <si>
    <t>Staff meetings are held regularly (at least once a month) and as needed when issues arise</t>
  </si>
  <si>
    <t>In the past two years, what has been the overall staff turnover rate?</t>
  </si>
  <si>
    <t>70% - 90%</t>
  </si>
  <si>
    <t>30% - 70%</t>
  </si>
  <si>
    <t>On average, how many patients does a physician see per day, or how many hours does a physician work per week?</t>
  </si>
  <si>
    <t>&lt;14 patients per day or &lt;40 hours per week</t>
  </si>
  <si>
    <t>14 - 17 patients per day or 40 - 48 hours per week</t>
  </si>
  <si>
    <t>18 - 21 patients per day or 49 - 56 hours per week</t>
  </si>
  <si>
    <t>22 - 25 patients per day or 57 - 60 hours per week</t>
  </si>
  <si>
    <t>&gt;25 patients per day or &gt;60 hours per week</t>
  </si>
  <si>
    <t>Leadership acts consistently with stated intentions, values, or beliefs when it is easy to do so</t>
  </si>
  <si>
    <t>Leadership acts spontaneously and consistently with stated intentions, values, or beliefs despite opposition, and considers near-term performance or impact</t>
  </si>
  <si>
    <t>Collaboration</t>
  </si>
  <si>
    <t>Not well respected</t>
  </si>
  <si>
    <t>Very well respected</t>
  </si>
  <si>
    <t>Respect of Competitors</t>
  </si>
  <si>
    <t>Respect of Staff</t>
  </si>
  <si>
    <t>Volunteers</t>
  </si>
  <si>
    <t>Volunteer Responsibility</t>
  </si>
  <si>
    <t>Volunteer Opportunity</t>
  </si>
  <si>
    <t>What is the level of responsibility expected of volunteers, in terms of hours and difficulty?</t>
  </si>
  <si>
    <t>Volunteers are expected to contribute work that may not be well matched to their skillset for more than 70 hours per week</t>
  </si>
  <si>
    <t>Volunteers are expected to contribute work that may not be well matched to their skillset for more than 55 hours per week</t>
  </si>
  <si>
    <t>Volunteers are expected to contribute work that may not be well matched to their skillset for no more than 55 hours per week</t>
  </si>
  <si>
    <t>Volunteers are expected to contribute work well matched to their skillset for more than 55 hours per week</t>
  </si>
  <si>
    <t>Volunteers are expected to contribute work well matched to their skillset for no more than 55 hours per week</t>
  </si>
  <si>
    <t>Expected Volunteer Experience</t>
  </si>
  <si>
    <t>How many years and what type of experience do volunteers need to be successful?</t>
  </si>
  <si>
    <t>Spousal Job Opportunities</t>
  </si>
  <si>
    <t>Are nearby opportunities readily available for volunteers' spouses?</t>
  </si>
  <si>
    <t>There are rarely opportunities and it is extremely difficult for volunteer spouses to find a job</t>
  </si>
  <si>
    <t>There are limited opportunities and it is difficult for volunteer spouses to find a job</t>
  </si>
  <si>
    <t>There are some job opportunities for volunteer spouses, but it takes effort to find a suitable one</t>
  </si>
  <si>
    <t>There are many job opportunities and some of them are suitable for volunteer spouses</t>
  </si>
  <si>
    <t>There are many job opportunities and it is easy for volunteer spouses to find a suitable job</t>
  </si>
  <si>
    <t>Child Education Opportunities</t>
  </si>
  <si>
    <t>Is quality education available for volunteers' children?</t>
  </si>
  <si>
    <t>There are no nearby opportunities for volunteers' children to receive adequate education</t>
  </si>
  <si>
    <t>There are opportunities for volunteers' children to receive education within some traveling distance</t>
  </si>
  <si>
    <t>There are opportunities for volunteers' children to receive quality education within some traveling distance</t>
  </si>
  <si>
    <t>There are nearby opportunities for volunteers' children to receive education</t>
  </si>
  <si>
    <t>There are nearby opportunities for volunteers' children to receive quality education</t>
  </si>
  <si>
    <t>Housing Opportunities</t>
  </si>
  <si>
    <t>How difficult is it for volunteers to find quality housing?</t>
  </si>
  <si>
    <t>There are not adequate housing options</t>
  </si>
  <si>
    <t>There are limited housing options, and they are difficult to find</t>
  </si>
  <si>
    <t>There are several housing options that are easy to find</t>
  </si>
  <si>
    <t>There are quality housing options, but they may be difficult to find</t>
  </si>
  <si>
    <t>There are quality housing options that are easy to find</t>
  </si>
  <si>
    <t>Volunteer Retention Rate</t>
  </si>
  <si>
    <t>How many prior volunteers have returned to volunteer on more than one occasion?</t>
  </si>
  <si>
    <t>&lt;20%</t>
  </si>
  <si>
    <t>20% - 60%</t>
  </si>
  <si>
    <t>Number of Volunteers</t>
  </si>
  <si>
    <t>Local Safety</t>
  </si>
  <si>
    <t>Crime rate &gt;70</t>
  </si>
  <si>
    <t>Crime rate 60 - 70</t>
  </si>
  <si>
    <t>Crime rate 50 - 60</t>
  </si>
  <si>
    <t>Crime rate 40 - 50</t>
  </si>
  <si>
    <t>Crime rate &lt;40</t>
  </si>
  <si>
    <t>Local Safety Perception</t>
  </si>
  <si>
    <t>Unsafe</t>
  </si>
  <si>
    <t>Somewhat unsafe</t>
  </si>
  <si>
    <t>Neither safe nor unsafe</t>
  </si>
  <si>
    <t>Somewhat safe</t>
  </si>
  <si>
    <t>Safe</t>
  </si>
  <si>
    <t>Volunteer Recommendation</t>
  </si>
  <si>
    <t>Volunteer Satisfaction</t>
  </si>
  <si>
    <t>Not recommended</t>
  </si>
  <si>
    <t>Recommended but disclosed red flags</t>
  </si>
  <si>
    <t>Neutral</t>
  </si>
  <si>
    <t>Recommended</t>
  </si>
  <si>
    <t>Highly recommended</t>
  </si>
  <si>
    <t>Overall Volunteer Satisfaction</t>
  </si>
  <si>
    <t>As a volunteer, how satisfied are you with your experience overall?</t>
  </si>
  <si>
    <t>Skills Match</t>
  </si>
  <si>
    <t>Learning Opportunities</t>
  </si>
  <si>
    <t>As a volunteer, how satisfied are you with the opportunities for new learning experiences, and opportunities to exercise your knowledge, skills, and abilities?</t>
  </si>
  <si>
    <t>Career Development</t>
  </si>
  <si>
    <t>As a volunteer, how satisfied are you with the level of training received, preparation for future employment, the opportunity to develop leadership skills, network development, and references for future employment?</t>
  </si>
  <si>
    <t>Job Training Appropriateness</t>
  </si>
  <si>
    <t>As a volunteer, how satisfied are you with how appropriate training was for the tasks you were asked to complete?</t>
  </si>
  <si>
    <t>Community Affiliation</t>
  </si>
  <si>
    <t>As a volunteer, how satisfied are you with the level of personal interaction, ease of making friends, ability to work in a group, and ability to develop trust?</t>
  </si>
  <si>
    <t>Strategy and Influence</t>
  </si>
  <si>
    <t>Philanthropic Impact</t>
  </si>
  <si>
    <t>As a volunteer, how satisfied are you with opportunities to express your values related to altruistic and humanitarian concerns for others and to impact the community?</t>
  </si>
  <si>
    <t>Flexibility</t>
  </si>
  <si>
    <t>As a volunteer, how satisfied are you with the flexibility of your work schedule?</t>
  </si>
  <si>
    <t>Supervision</t>
  </si>
  <si>
    <t>As a volunteer, how satisfied are you with the level and quality of supervision and feedback you received?</t>
  </si>
  <si>
    <t>Recognition</t>
  </si>
  <si>
    <t>As a volunteer, how satisfied are you volunteers with opportunities to be recognized for your contributions by friends and colleagues?</t>
  </si>
  <si>
    <t>Achievement</t>
  </si>
  <si>
    <t>As a volunteer, how satisfied are you with having specific goals to work toward, level of responsibility, and challenges to solve?</t>
  </si>
  <si>
    <t>Views</t>
  </si>
  <si>
    <t>Engagement</t>
  </si>
  <si>
    <t>Geography</t>
  </si>
  <si>
    <t>Search Preference</t>
  </si>
  <si>
    <t>Search criteria</t>
  </si>
  <si>
    <t>Cause</t>
  </si>
  <si>
    <t>Christian Mission</t>
  </si>
  <si>
    <t>Beneficiary Narrative</t>
  </si>
  <si>
    <t>Donation Needs</t>
  </si>
  <si>
    <t>Ability to Accept Foreign Donations</t>
  </si>
  <si>
    <t>Conditional Donations</t>
  </si>
  <si>
    <t>Donation Uses</t>
  </si>
  <si>
    <t>Volunteer Needs</t>
  </si>
  <si>
    <t>Visa Requirement</t>
  </si>
  <si>
    <t>Volunteer Salary</t>
  </si>
  <si>
    <t>Are volunteers able to receive a salary? If so, what is the average salary or a typical range of salaries?</t>
  </si>
  <si>
    <t>Attractions</t>
  </si>
  <si>
    <t>Environment/Wildlife</t>
  </si>
  <si>
    <t>How satisfied are prior volunteers with the natural environment?</t>
  </si>
  <si>
    <t>Location Access</t>
  </si>
  <si>
    <t>Hospital Data Entry</t>
  </si>
  <si>
    <t>Question</t>
  </si>
  <si>
    <t>Comment</t>
  </si>
  <si>
    <t>Rating</t>
  </si>
  <si>
    <t>Search Criteria</t>
  </si>
  <si>
    <t>India</t>
  </si>
  <si>
    <t>Free text</t>
  </si>
  <si>
    <t>Yes</t>
  </si>
  <si>
    <t>Yes/No</t>
  </si>
  <si>
    <t>Donor Data Entry</t>
  </si>
  <si>
    <t>As a donor, have you ever experienced issues with the organization around lost or misused donation dollars, fines, fraud, or the like?</t>
  </si>
  <si>
    <t>No issues</t>
  </si>
  <si>
    <t>Additional Comments</t>
  </si>
  <si>
    <t>Please provide any additional comments you would like to share about your experience.</t>
  </si>
  <si>
    <t>Volunteer Data Entry</t>
  </si>
  <si>
    <t>Please provide any additional comments you would like to share about your experience. Other volunteers may find it useful to learn about the ease of traveling to the location, local attractions, the process for obtaining a visa, compensation, and overall satisfaction with your experience.</t>
  </si>
  <si>
    <t>Staff Data Entry</t>
  </si>
  <si>
    <t>Please provide any additional comments you would like to share about your experience. Donors and volunteers may find it useful to learn about your overall satisfaction with your experience, the ease of traveling to the location, local attractions, the process for obtaining a visa, etc.</t>
  </si>
  <si>
    <t>Community Data Entry</t>
  </si>
  <si>
    <t>Please provide any additional comments you would like to share.</t>
  </si>
  <si>
    <t>Patient Data Entry</t>
  </si>
  <si>
    <t>Operations</t>
  </si>
  <si>
    <t>Country Data</t>
  </si>
  <si>
    <t>Issues</t>
  </si>
  <si>
    <t>Source</t>
  </si>
  <si>
    <t>Serious issues</t>
  </si>
  <si>
    <t>Country</t>
  </si>
  <si>
    <t>2020 Population Density (P/Km²)</t>
  </si>
  <si>
    <t>Infant Mortality Rate</t>
  </si>
  <si>
    <t>Crime Rate Index</t>
  </si>
  <si>
    <t>No</t>
  </si>
  <si>
    <t>Some issues</t>
  </si>
  <si>
    <t>Afghanistan</t>
  </si>
  <si>
    <t>Minor issues</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</si>
  <si>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</si>
  <si>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</si>
  <si>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</si>
  <si>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</si>
  <si>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</si>
  <si>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</si>
  <si>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</si>
  <si>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</si>
  <si>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</si>
  <si>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</si>
  <si>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</si>
  <si>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</si>
  <si>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</si>
  <si>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</si>
  <si>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</si>
  <si>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</si>
  <si>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</si>
  <si>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</si>
  <si>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</si>
  <si>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</si>
  <si>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</si>
  <si>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</si>
  <si>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</si>
  <si>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</si>
  <si>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</si>
  <si>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</si>
  <si>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</si>
  <si>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</si>
  <si>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</si>
  <si>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</si>
  <si>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</si>
  <si>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</si>
  <si>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</si>
  <si>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</si>
  <si>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</si>
  <si>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</si>
  <si>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</si>
  <si>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 (Congo-Brazzaville)</t>
  </si>
  <si>
    <t>Costa Rica</t>
  </si>
  <si>
    <t>Côte d'Ivoire</t>
  </si>
  <si>
    <t>Croatia</t>
  </si>
  <si>
    <t>Cuba</t>
  </si>
  <si>
    <t>Cyprus</t>
  </si>
  <si>
    <t>Czechia (Czech Republic)</t>
  </si>
  <si>
    <t>Democratic Republic of the Congo</t>
  </si>
  <si>
    <t>Denmark</t>
  </si>
  <si>
    <t>Djibouti</t>
  </si>
  <si>
    <t>Dominica</t>
  </si>
  <si>
    <t>Dominican Republic</t>
  </si>
  <si>
    <t>Ecuador</t>
  </si>
  <si>
    <t>Egypt</t>
  </si>
  <si>
    <t>El Salvador</t>
  </si>
  <si>
    <t>Equatorial Guinea</t>
  </si>
  <si>
    <t>Eritrea</t>
  </si>
  <si>
    <t>Estonia</t>
  </si>
  <si>
    <t>Eswatini (fmr. "Swaziland")</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</si>
  <si>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</si>
  <si>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</si>
  <si>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</si>
  <si>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</si>
  <si>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</si>
  <si>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</si>
  <si>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</si>
  <si>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</si>
  <si>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</si>
  <si>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</si>
  <si>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</si>
  <si>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</si>
  <si>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</si>
  <si>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</si>
  <si>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</si>
  <si>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</si>
  <si>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</si>
  <si>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</si>
  <si>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</si>
  <si>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</si>
  <si>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Indonesia</t>
  </si>
  <si>
    <t>Iran</t>
  </si>
  <si>
    <t>Iraq</t>
  </si>
  <si>
    <t>Ireland</t>
  </si>
  <si>
    <t>Israel</t>
  </si>
  <si>
    <t>Italy</t>
  </si>
  <si>
    <t>Jamaica</t>
  </si>
  <si>
    <t>Japan</t>
  </si>
  <si>
    <t>Jordan</t>
  </si>
  <si>
    <t>Kazakhstan</t>
  </si>
  <si>
    <t>Kenya</t>
  </si>
  <si>
    <t>Kiribati</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</si>
  <si>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</si>
  <si>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</si>
  <si>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</si>
  <si>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</si>
  <si>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</si>
  <si>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</si>
  <si>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</si>
  <si>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</si>
  <si>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</si>
  <si>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</si>
  <si>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</si>
  <si>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</si>
  <si>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</si>
  <si>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</si>
  <si>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</si>
  <si>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</si>
  <si>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</si>
  <si>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</si>
  <si>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</si>
  <si>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</si>
  <si>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</si>
  <si>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</si>
  <si>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</si>
  <si>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</si>
  <si>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</si>
  <si>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</si>
  <si>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</si>
  <si>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</si>
  <si>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</si>
  <si>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</si>
  <si>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</si>
  <si>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</si>
  <si>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</si>
  <si>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Zealand</t>
  </si>
  <si>
    <t>Nicaragua</t>
  </si>
  <si>
    <t>Niger</t>
  </si>
  <si>
    <t>Nigeria</t>
  </si>
  <si>
    <t>North Korea</t>
  </si>
  <si>
    <t>North Macedonia</t>
  </si>
  <si>
    <t>Norway</t>
  </si>
  <si>
    <t>Oman</t>
  </si>
  <si>
    <t>Pakistan</t>
  </si>
  <si>
    <t>Palau</t>
  </si>
  <si>
    <t>Palestine State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</si>
  <si>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</si>
  <si>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</si>
  <si>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</si>
  <si>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</si>
  <si>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</si>
  <si>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</si>
  <si>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</si>
  <si>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</si>
  <si>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</si>
  <si>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</si>
  <si>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</si>
  <si>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</si>
  <si>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</si>
  <si>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</si>
  <si>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</si>
  <si>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</si>
  <si>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</si>
  <si>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</si>
  <si>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</si>
  <si>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</si>
  <si>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</si>
  <si>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</si>
  <si>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</si>
  <si>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</si>
  <si>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</si>
  <si>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</si>
  <si>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</si>
  <si>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</si>
  <si>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</si>
  <si>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</si>
  <si>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</si>
  <si>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</si>
  <si>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</si>
  <si>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</si>
  <si>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</si>
  <si>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</si>
  <si>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</si>
  <si>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</si>
  <si>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</si>
  <si>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</si>
  <si>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</si>
  <si>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</si>
  <si>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</si>
  <si>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</si>
  <si>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</si>
  <si>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</si>
  <si>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</si>
  <si>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</si>
  <si>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</si>
  <si>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</si>
  <si>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</si>
  <si>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</si>
  <si>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</si>
  <si>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</si>
  <si>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</si>
  <si>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</si>
  <si>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Venezuela</t>
  </si>
  <si>
    <t>Vietnam</t>
  </si>
  <si>
    <t>Yemen</t>
  </si>
  <si>
    <t>Zambia</t>
  </si>
  <si>
    <t>Zimbabwe</t>
  </si>
  <si>
    <t>Average</t>
  </si>
  <si>
    <t>Standard Deviation</t>
  </si>
  <si>
    <t>Data Source</t>
  </si>
  <si>
    <t>Variable Score</t>
  </si>
  <si>
    <t>Subcategory Score</t>
  </si>
  <si>
    <t>Category Score</t>
  </si>
  <si>
    <t>Overall Score (without Volunteer)</t>
  </si>
  <si>
    <t>Overall Score</t>
  </si>
  <si>
    <t>Hospital</t>
  </si>
  <si>
    <t>Hospital, Volunteer, Staff</t>
  </si>
  <si>
    <t>Staff</t>
  </si>
  <si>
    <t>Hospital, Staff, Community</t>
  </si>
  <si>
    <t>Patients</t>
  </si>
  <si>
    <t>Volunteer, Donor, Staff, Community</t>
  </si>
  <si>
    <t>Donor</t>
  </si>
  <si>
    <t>Community</t>
  </si>
  <si>
    <t>Hospital, Volunteer</t>
  </si>
  <si>
    <t>Volunteer, Staff</t>
  </si>
  <si>
    <t>Volunteer</t>
  </si>
  <si>
    <t>Overall Volunteer Score</t>
  </si>
  <si>
    <t>Donor, Internet</t>
  </si>
  <si>
    <t>Hospital, Internet</t>
  </si>
  <si>
    <t>Internet</t>
  </si>
  <si>
    <t>Internet Data Entry</t>
  </si>
  <si>
    <t>Modifiable?</t>
  </si>
  <si>
    <t>What square mileage does the hospital's services cover?</t>
  </si>
  <si>
    <t>At least 1 additional service is provided, to which at least 2% of the hospital's resources are dedicated. Appropriate services are delivered with high quality.</t>
  </si>
  <si>
    <t>At least 1 additional service is provided, to which at least 2% of the hospital's resources are dedicated. Appropriate services are delivered with high quality, and the program performs above average on at least one key relevant metric.</t>
  </si>
  <si>
    <t>At least 2 additional services are provided, to which at least 5% of the hospital's resources are dedicated. Appropriate services are delivered with high quality, and the programs perform above average on at least one key relevant metric.</t>
  </si>
  <si>
    <t>How well is the hospital able to cope with human rights' violations?</t>
  </si>
  <si>
    <t>How many sources of revenue does the hospital have (as a measure of sustainability)?</t>
  </si>
  <si>
    <t>Donations are the hospital's only source of stable revenue</t>
  </si>
  <si>
    <t>What percentage of the hospital's annual revenue is provided by donations (as a measure of sustainability)? (To calculate, add the value of all donation sources and divide by the annual revenue.)</t>
  </si>
  <si>
    <t>How many donors have contributed donations to the hospital?</t>
  </si>
  <si>
    <t>What percent of donors have contributed to the hospital more than once?</t>
  </si>
  <si>
    <t>What is the hospital's annual revenue?</t>
  </si>
  <si>
    <t>What percent of annual revenue is the hospital able to retain after costs are paid (as a measure of sustainability)?</t>
  </si>
  <si>
    <t>How much does it cost the hospital to bring in each $1 of donations? (To calculate, divide the average fundraising expense by the average total donations, over three most recent fiscal years.)</t>
  </si>
  <si>
    <t>What is the hospital's liabilities to assets ratio (as a measure of sustainability)? (To calculate, divide total liabilities by total assets in the most recent fiscal year.)</t>
  </si>
  <si>
    <t>What is the hospital's working capital ratio? (To calculate, divide working capital for the year by the average total expense over the three most recent fiscal years. Working capital includes unrestricted and temporarily restricted net assets, and excludes permanently restricted net assets.)</t>
  </si>
  <si>
    <t>How many years could the hospital continue to operate at current spending levels without raising any additional contributions or other revenues (after adjusting for permanently restricted funds; equity in land, buildings, and equipment used in operations; contributions/accounts receivable due in greater than five years; and other assets that a charity is restricted by outside parties from using)?</t>
  </si>
  <si>
    <t>Does the hospital prepare a budget and have adequate processes of budgetary controls? Does the hospital prepare a budget variance analysis?</t>
  </si>
  <si>
    <t>Does the hospital prepare a budget variance analysis?</t>
  </si>
  <si>
    <t>How often does the hospital double check their accounts?</t>
  </si>
  <si>
    <t>Does the hospital have audited financial statements prepared by an independent accountant with an audit oversight committee?</t>
  </si>
  <si>
    <t xml:space="preserve">Does the hospital maintain proper books of accounts? </t>
  </si>
  <si>
    <t>Are the hospital's bank accounts in the name of the hospital, not an individual?</t>
  </si>
  <si>
    <t>Does a senior official within the hospital carry out physical verification of cash?</t>
  </si>
  <si>
    <t>A senior official within the hospital does not carry out physical verification of cash</t>
  </si>
  <si>
    <t>A senior official within the hospital carries out physical verification of cash on a yearly basis</t>
  </si>
  <si>
    <t>A senior official within the hospital carries out physical verification of cash every six months</t>
  </si>
  <si>
    <t>A senior official within the hospital carries out physical verification of cash every two months</t>
  </si>
  <si>
    <t>A senior official within the hospital carries out physical verification of cash on a monthly basis</t>
  </si>
  <si>
    <t>Has the hospital made loans to related parties such as key officers, staff, or board members?</t>
  </si>
  <si>
    <t>Does the hospital declare the remuneration paid to trustees and board members?</t>
  </si>
  <si>
    <t>Has the hospital had a diversion of assets - any unauthorized conversion or use of the hospital's assets other than for the hospital's authorized purposes, including but not limited to embezzlement or theft - in the last two years?</t>
  </si>
  <si>
    <t>How much does the hospital spend per lives saved annually? (To calculate, divide total program and administrative expenses by the number of lives saved.)</t>
  </si>
  <si>
    <t>How efficiently does the hospital allocate charity care dollars (as a measure of accessibility)? For example, does the hospital use an ability-to-pay pricing approach, write off unexpected complications, and/or assess charity care needs using behavioral methods such as the "shared meals" and "vital assets" tests.</t>
  </si>
  <si>
    <t>How efficiently does the hospital assess charity care needs using behavioral methods such as the "shared meals" and "vital assets" tests?</t>
  </si>
  <si>
    <t>Does the hospital have a formal governance structure established?</t>
  </si>
  <si>
    <t>How committed and dedicated to the mission of the hospital are staff and volunteers?</t>
  </si>
  <si>
    <t>Staff may not know the hospital's mission</t>
  </si>
  <si>
    <t>Staff have expectations that conflict with the hospital's mission</t>
  </si>
  <si>
    <t>Staff usually take actions that align with the hospital's mission, and may compromise in difficult situations</t>
  </si>
  <si>
    <t>Staff almost always take actions that align with the hospital's mission</t>
  </si>
  <si>
    <t>Staff almost always take actions that align with the hospital's mission, even when it requires difficult decisions</t>
  </si>
  <si>
    <t>How narrowly defined is the hospital's mission (so that progress against it can be measured directly)?</t>
  </si>
  <si>
    <t>Does the hospital have a strategic plan to improve and expand services? Are planned strategies and interventions implemented properly?</t>
  </si>
  <si>
    <t>How well does the hospital set and perform against microlevel goals (e.g., reducing readmissions) over time?</t>
  </si>
  <si>
    <t>Do the hospital's systems have sufficient capacity, and are they able to scale?</t>
  </si>
  <si>
    <t>Governance structure is closely held: the hospital has a board of less than 7 members and a general body of less than 12 members for long periods (&gt;7 years)</t>
  </si>
  <si>
    <t xml:space="preserve">Governance structure is loosely held: the hospital has a board of greater than 7 members and a general body of greater than 12 members </t>
  </si>
  <si>
    <t>Is the hospital's board independent (e.g., board is not comprised of too many staff members)?</t>
  </si>
  <si>
    <t>Does the hospital have board members/trustees that are permanent in nature (with no fixed term) or who have served for 10 years or more?</t>
  </si>
  <si>
    <t>Board meetings are held on an ad hoc basis, and the hospital records minutes during board meetings</t>
  </si>
  <si>
    <t>Board meetings are held on an ad hoc basis, and the hospital keeps an official record of events that take place in board meeting minutes that are made accessible for future reference</t>
  </si>
  <si>
    <t>Board meetings are held on a regular basis, and the hospital keeps an official record of events that take place in board meeting minutes that are made accessible for future reference</t>
  </si>
  <si>
    <t>Does the hospital take meeting minutes during board meetings?</t>
  </si>
  <si>
    <t>The board reviews and approves the budget, and reviews and monitors how funds are used and whether the uses comply with the hospital's policies and donor restrictions.</t>
  </si>
  <si>
    <t>The board reviews and approves the budget, and reviews and monitors how funds are used and whether the uses comply with the hospital's policies and donor's restrictions. The board also reviews and compares the budgeted versus actual expenses and income, and discusses major variances.</t>
  </si>
  <si>
    <t>Does the hospital have an appointed CEO?</t>
  </si>
  <si>
    <t>How strong is the hospital's legal support and competency in analyzing a changing regulatory landscape / suggesting appropriate service providers?</t>
  </si>
  <si>
    <t>Does the hospital have and follow documented workplace policies (e.g., human resources, travel, finance, conflict of interest, whistleblower, employee use of assets, records retention and destruction)?</t>
  </si>
  <si>
    <t>Does the hospital have and follow a documented finance policy?</t>
  </si>
  <si>
    <t>Does the hospital have and follow a documented human resources (HR) policy?</t>
  </si>
  <si>
    <t>Does the hospital have and follow a documented travel policy?</t>
  </si>
  <si>
    <t>Does the hospital have and follow a documented conflict of interest policy?</t>
  </si>
  <si>
    <t>Does the hospital have and follow a documented whistleblower policy?</t>
  </si>
  <si>
    <t xml:space="preserve">Does the hospital have and follow a documented policy defining the use of assets and other organizational resources by management and staff? </t>
  </si>
  <si>
    <t>Does the hospital have and follow a documented records retention and destruction policy?</t>
  </si>
  <si>
    <t>Does the hospital have a culture of continuous improvement (e.g., staff have agency, quality control systems are in place)?</t>
  </si>
  <si>
    <t>Some staff provide feedback on making improvements, but the hospital has a low tolerance for failure in trying new ideas</t>
  </si>
  <si>
    <t>Staff usually provide feedback on improvements, and the hospital is willing to try new ideas and make appropriate corrections</t>
  </si>
  <si>
    <t>How professional is the hospital in managing the accounting books?</t>
  </si>
  <si>
    <t>How well and often does the hospital communicate the loss prevented or gains resulting from donations?</t>
  </si>
  <si>
    <t>Does the hospital have a privacy policy that allows donors to request their name and address not be shared with other organizations?</t>
  </si>
  <si>
    <t>Does the hospital have a website with information pertinent to donors and volunteers?</t>
  </si>
  <si>
    <t>How well does the hospital work with community experts, partners, staff, and patients to build support, plan for the future, and impact the health of their local communities?</t>
  </si>
  <si>
    <t>Has the hospital received safety and quality certifications?</t>
  </si>
  <si>
    <t>Has the hospital received awards and recognition from third parties in recognition of the hospital's impact?</t>
  </si>
  <si>
    <t>Does research exist that analyzes the extent to which the hospital's activities actually do help to mitigate the problems or to promote the benefits that the mission involves?</t>
  </si>
  <si>
    <t>Research has not yet been performed on the effectiveness of the hospital's activities</t>
  </si>
  <si>
    <t>Some research has been performed on the effectiveness of the hospital's activities</t>
  </si>
  <si>
    <t>Effective research has been performed and shows that the hospital's activities mitigate health problems and/or advance its mission</t>
  </si>
  <si>
    <t>How many staff does the hospital directly employ (as a measure of benefit to local economy)?</t>
  </si>
  <si>
    <t>Does the hospital have staff with work experience of 10 years and above in a particular field?</t>
  </si>
  <si>
    <t>Does the hospital hold regular staff meetings?</t>
  </si>
  <si>
    <t>How credible and accomplished is the hospital's leadership?</t>
  </si>
  <si>
    <t>Leadership initiates actions based on values or beliefs even though the actions may come with reputational risk, demonstrates the values of the team or hospital publicly, and considers long-term business strategy and performance</t>
  </si>
  <si>
    <t>Leadership demonstrates high personal integrity even at personal cost, holds people accountable to the hospital's values, considers long-term business strategy and performance, and is well respected within the charitable community</t>
  </si>
  <si>
    <t>As a donor, how satisfied are you with your donation to the hospital?</t>
  </si>
  <si>
    <t>Is the hospital rated by large charity rating organizations? If so, how well is the hospital rated?</t>
  </si>
  <si>
    <t>Does the hospital have partners that it is are collaborating with, and does it plan to add partners to its network?</t>
  </si>
  <si>
    <t>Does the hospital have relationships/exchange programs with other similar organizations or universities?</t>
  </si>
  <si>
    <t>How well does the local community respect the hospital?</t>
  </si>
  <si>
    <t>How well do competing hospitals respect the hospital?</t>
  </si>
  <si>
    <t>How well do the staff respect the hospital?</t>
  </si>
  <si>
    <t>How many prior volunteers has the hospital had?</t>
  </si>
  <si>
    <t>How safe is the area in which the hospital is located?</t>
  </si>
  <si>
    <t xml:space="preserve">As a volunteer, would you recommend volunteering at this hospital? </t>
  </si>
  <si>
    <t>As a volunteer, how satisfied are you with how well your skills matched the needs of the hospital and community?</t>
  </si>
  <si>
    <t>As a volunteer, how satisfied are you with your ability to impact and influence decisions, respond to the needs of people or programs, and understand the overall goals of the hospital?</t>
  </si>
  <si>
    <t>How many page views has the hospital received on the ratings website (or other interactions such as comments/reviews/recommendations, unique visitors/return visitors)?</t>
  </si>
  <si>
    <t>In which country is the hospital located?</t>
  </si>
  <si>
    <t>Does the hospital support any specific causes (e.g., leprosy, cancer, maternal health)? Please list each as a way to allow donors and volunteers to search for the hospital.</t>
  </si>
  <si>
    <t>Does the hospital have a Christian-based mission?</t>
  </si>
  <si>
    <t>If you would like, you may provide a story of an individual whose life your hospital has benefited. Personal stories often help donors and volunteers make a personal connection to a charitable organization.</t>
  </si>
  <si>
    <t>Does the hospital have any specific donor needs? If so, please explain, as a way for potential donors to find the hospital. If available, please provide a plan for future funds, including specific uses (e.g., new program or facility), amounts, priority, and alignment to the hospital's strategic plan.</t>
  </si>
  <si>
    <t>Is the hospital registered with the appropriate bodies required to receive foreign donations (e.g., FCRA in India)?</t>
  </si>
  <si>
    <t>Can the hospital accommodate donations that come with conditions tied to them?</t>
  </si>
  <si>
    <t>How has the hospital used donations in the past?</t>
  </si>
  <si>
    <t>Does the hospital have any specific volunteer needs? If so, please explain, as a way for potential volunteers to find the hospital. If available, please provide a plan for volunteer work (e.g., specific procedures the volunteer will get to learn or perform, learning objectives).</t>
  </si>
  <si>
    <t>How difficult is it for volunteers to obtain a visa to work with the hospital? Please explain.</t>
  </si>
  <si>
    <t>Are there any features of the hospital's location that you would like to highlight that might attract short-term volunteers, such as music, wildlife photography, nearby tourist attractions, etc.?</t>
  </si>
  <si>
    <t>Please describe the location in which the hospital is located and how difficult it would be for volunteers to travel there.</t>
  </si>
  <si>
    <t>Hospital does not have policies and resources to address local human rights violations</t>
  </si>
  <si>
    <t>Hospital has policies and resources to address local human rights violations, but resources are insufficient or policies are difficult to execute</t>
  </si>
  <si>
    <t>Hospital has excellent policies and resources to address local human rights violations but has difficulty executing them</t>
  </si>
  <si>
    <t>Hospital has excellent policies and resources to address local human rights violations and is able to execute against them for the most part</t>
  </si>
  <si>
    <t>Hospital has excellent policies and resources to address local human rights violations and is always able to execute against them</t>
  </si>
  <si>
    <t>Hospital does not have a stable source of revenue</t>
  </si>
  <si>
    <t>Hospital sometimes or frequently has a budget prepared.</t>
  </si>
  <si>
    <t>Hospital always has budget prepared or prepares budget primarily for donor reporting. Hospital prepares budget variance analysis.</t>
  </si>
  <si>
    <t>Hospital prepares budget with adequate details and accuracy at the beginning of each project and budget is reviewed periodically. Hospital prepares budget variance analysis and takes appropriate action.</t>
  </si>
  <si>
    <t>Hospital does not prepare budget variance analysis</t>
  </si>
  <si>
    <t>Hospital prepares budget variance analysis but takes no action</t>
  </si>
  <si>
    <t>Hospital prepares budget variance analysis and takes appropriate action</t>
  </si>
  <si>
    <t>Hospital prepares and audits its own financials</t>
  </si>
  <si>
    <t>Hospital's audited financials are prepared by an independent accountant</t>
  </si>
  <si>
    <t>Hospital's audited financials are prepared by an independent accountant with an audit oversight committee</t>
  </si>
  <si>
    <t>Hospital maintains books of account in an ad hoc manner or on an as needed basis</t>
  </si>
  <si>
    <t>Hospital maintains cash book, bank book, ledger, journals, and other subsidiary ledgers</t>
  </si>
  <si>
    <t>Hospital maintains cash book, bank book, ledger, journals, and other subsidiary ledgers and updates them on a daily basis</t>
  </si>
  <si>
    <t>Hospital has no bank account in the name of the hospital</t>
  </si>
  <si>
    <t>Hospital has bank accounts in the name of the hospital and individuals, and the majority of the funds are in individuals' bank accounts</t>
  </si>
  <si>
    <t>Hospital has bank accounts in the name of the hospital and individuals, and each type of account is equally used</t>
  </si>
  <si>
    <t>Hospital has bank accounts in the name of the hospital and individuals, and the majority of the funds are in the hospital's bank account</t>
  </si>
  <si>
    <t>Hospital only has bank accounts in the name of the hospital</t>
  </si>
  <si>
    <t>Hospital regularly makes loans to related parties</t>
  </si>
  <si>
    <t>Hospital infrequently makes loans to current or former officers, directors, trustees, key employees, or other "disqualified persons" and has disclosed them on the proper financial statements (e.g., Form 990)</t>
  </si>
  <si>
    <t>Hospital has made no loans to any related parties</t>
  </si>
  <si>
    <t>Hospital infrequently declares remuneration and other benefits provided to board members and trustees when filing income tax forms</t>
  </si>
  <si>
    <t>Hospital sometimes declares remuneration and other benefits provided to board members and trustees when filing income tax forms</t>
  </si>
  <si>
    <t>Hospital always declares remuneration and other benefits provided to board members and trustees when filing income tax forms</t>
  </si>
  <si>
    <t>Hospital first decides on a set of services to offer and then retroactively identifies the right price point for those services.</t>
  </si>
  <si>
    <t>Hospital strives to make healthcare more accessible to the poor on an ad hoc basis.</t>
  </si>
  <si>
    <t>Hospital has a defined method to evaluate how much patients are able to pay and uses that limit to choose treatment options. Hospital writes off large unexpected costs rather than charging the patient.</t>
  </si>
  <si>
    <t>Hospital determines how to allocate charity care dollars on an ad hoc basis</t>
  </si>
  <si>
    <t>Hospital has a method in place to determine how to allocate charity care dollars</t>
  </si>
  <si>
    <t>Hospital has an informal governance structure and does not have a board</t>
  </si>
  <si>
    <t>Hospital has a formal organizational structure (chart) in place that is appropriate to the work being carried out and an independent board</t>
  </si>
  <si>
    <t>Hospital has a well-defined organizational structure (chart), clear delegation of responsibility and authority, coherent functioning of departments, and an independent board that works on policymaking, oversight, and support</t>
  </si>
  <si>
    <t>Hospital has not yet defined a mission</t>
  </si>
  <si>
    <t>Hospital has a defined mission</t>
  </si>
  <si>
    <t>Hospital has an actionable mission that is well-defined</t>
  </si>
  <si>
    <t>Hospital has an actionable mission that is well-defined and is loosely related to outcome measurables</t>
  </si>
  <si>
    <t>Hospital has an actionable mission that is well-defined and is closely related to outcome measurables</t>
  </si>
  <si>
    <t>Hospital has not yet developed either a long-term or short-term strategic plan</t>
  </si>
  <si>
    <t>Hospital develops a long-term strategic plan and/or a yearly operational plan</t>
  </si>
  <si>
    <t>Hospital develops and adheres to a yearly operational plan that identifies organizational goals to be achieved and the resources needed to achieve those goals</t>
  </si>
  <si>
    <t>Hospital develops and adheres to a long-term strategic plan that identifies organizational goals to be achieved and the resources needed to achieve those goals</t>
  </si>
  <si>
    <t>Hospital develops and adheres to a long-term strategic plan with a yearly operational plan that identifies organizational goals to be achieved over a specific period of time and the resources needed to achieve those goals</t>
  </si>
  <si>
    <t>Hospital has not yet developed a clear action plan to achieve goals</t>
  </si>
  <si>
    <t>Hospital has developed a clear action plan to achieve goals</t>
  </si>
  <si>
    <t>Hospital has developed a clear action plan to achieve goals and the action plan is implemented accordingly</t>
  </si>
  <si>
    <t>Hospital has not yet defined measurable microlevel goals</t>
  </si>
  <si>
    <t>Hospital has well-defined microlevel goals</t>
  </si>
  <si>
    <t>Hospital has well-defined microlevel goals and performs well toward some goals</t>
  </si>
  <si>
    <t>Hospital has well-defined microlevel goals and performs well toward most goals</t>
  </si>
  <si>
    <t>Hospital has well-defined microlevel goals and performs excellently toward most goals</t>
  </si>
  <si>
    <t>Hospital has not yet defined measurable key performance indicators.</t>
  </si>
  <si>
    <t>Hospital has defined key performance indicators.</t>
  </si>
  <si>
    <t>Hospital has defined measurable key performance indicators to monitor progress with respect to inputs, activities, outcomes, and impacts.</t>
  </si>
  <si>
    <t>Hospital has clearly defined, measurable key performance indicators to monitor progress with respect to inputs, activities, outcomes, and impacts. Hospital is performing well towards most goals.</t>
  </si>
  <si>
    <t>Hospital has clearly defined, measurable key performance indicators to monitor progress with respect to inputs, activities, outcomes, and impacts. Hospital is performing excellently towards most goals.</t>
  </si>
  <si>
    <t>Hospital infrequently discusses alternative plans to achieve strategic goals</t>
  </si>
  <si>
    <t>Hospital frequently discusses alternative plans to achieve strategic goals</t>
  </si>
  <si>
    <t>Hospital discusses and evaluates the feasibility and cost effectiveness of alternative plans to achieve strategic goals</t>
  </si>
  <si>
    <t>Hospital does not possess the basic infrastructure, tools, and resources needed to fulfill its activities and is unable expand capacity as needed with sufficient funding</t>
  </si>
  <si>
    <t>Hospital possesses some of the basic infrastructure, tools, and resources needed to fulfill its activities but may not be able to expand capacity as needed with sufficient funding</t>
  </si>
  <si>
    <t>Hospital possesses some of the basic infrastructure, tools, and resources needed to fulfill its activities and has the capability to expand capacity as needed with sufficient funding</t>
  </si>
  <si>
    <t>Hospital possesses the basic infrastructure, tools, and resources needed to fulfill its activities but may not be able to expand capacity as needed with sufficient funding</t>
  </si>
  <si>
    <t>Hospital possesses the basic infrastructure, tools, and resources needed to fulfill its activities and has the capability to expand capacity as needed with sufficient funding</t>
  </si>
  <si>
    <t xml:space="preserve">Hospital does not keep an official record of the events that take place during a board meeting  for future reference. </t>
  </si>
  <si>
    <t>Hospital records minutes during board meetings, but they are not properly documented.</t>
  </si>
  <si>
    <t xml:space="preserve">Hospital keeps an official record of the events that take place during a board meeting  for future reference. </t>
  </si>
  <si>
    <t>Hospital does not disclose board composition or board activities</t>
  </si>
  <si>
    <t>Hospital discloses board composition</t>
  </si>
  <si>
    <t>Hospital transparently discloses board composition, board election process, board compensation (if any), and board meetings and decisions</t>
  </si>
  <si>
    <t>Hospital does not have a CEO</t>
  </si>
  <si>
    <t>Hospital has a CEO</t>
  </si>
  <si>
    <t>Hospital has a CEO that reports to an independent board and has staff reporting to them</t>
  </si>
  <si>
    <t>Hospital has no legal support in analyzing changing regulatory landscape</t>
  </si>
  <si>
    <t>Hospital has legal support, but actionable advice is limited</t>
  </si>
  <si>
    <t>Hospital has legal support, but actionable advice is difficult to implement</t>
  </si>
  <si>
    <t>Hospital has legal support that suggests practicable actions </t>
  </si>
  <si>
    <t>Hospital has legal support that foresees regulatory changes and suggests current and future practicable actions</t>
  </si>
  <si>
    <t>Hospital has not yet created documented operational policies (e.g., human resources, travel, finance, conflict of interest, whistleblower, employee use of assets, records retention and destruction)</t>
  </si>
  <si>
    <t>Hospital has documented operational policies (e.g., human resources, travel, finance, conflict of interest, whistleblower, employee use of assets, records retention and destruction)</t>
  </si>
  <si>
    <t>Hospital has and follows documented operational policies (e.g., human resources, travel, finance, conflict of interest, whistleblower, employee use of assets, records retention and destruction)</t>
  </si>
  <si>
    <t>Hospital has not yet created a documented finance policy</t>
  </si>
  <si>
    <t>Hospital has a documented finance policy</t>
  </si>
  <si>
    <t>Hospital has and follows a documented finance policy</t>
  </si>
  <si>
    <t>Hospital has not yet created a documented HR policy</t>
  </si>
  <si>
    <t>Hospital has a documented HR policy</t>
  </si>
  <si>
    <t>Hospital has and follows a documented HR policy</t>
  </si>
  <si>
    <t>Hospital has not yet created a documented travel policy</t>
  </si>
  <si>
    <t>Hospital has a documented travel policy</t>
  </si>
  <si>
    <t>Hospital has and follows a documented travel policy</t>
  </si>
  <si>
    <t>Hospital has not yet created a documented conflict of interest policy</t>
  </si>
  <si>
    <t>Hospital has a documented conflict of interest policy</t>
  </si>
  <si>
    <t>Hospital has and follows a documented conflict of interest policy</t>
  </si>
  <si>
    <t>Hospital has not yet created a documented whistleblower policy</t>
  </si>
  <si>
    <t>Hospital has a documented whistleblower policy</t>
  </si>
  <si>
    <t>Hospital has and follows a documented whistleblower policy</t>
  </si>
  <si>
    <t>Hospital has not yet created a documented use of assets policy</t>
  </si>
  <si>
    <t>Hospital has a documented use of assets policy</t>
  </si>
  <si>
    <t>Hospital has and follows a documented use of assets policy</t>
  </si>
  <si>
    <t>Hospital has not yet created a documented records retention and destruction policy</t>
  </si>
  <si>
    <t>Hospital has a documented records retention and destruction policy</t>
  </si>
  <si>
    <t>Hospital has and follows a documented records retention and destruction policy</t>
  </si>
  <si>
    <t>Hospital does not communicate outcomes with donors</t>
  </si>
  <si>
    <t>Hospital communicates outcomes to donors on an ad hoc basis</t>
  </si>
  <si>
    <t>Hospital communicates outcomes to donors on an ad hoc basis and includes some outcomes</t>
  </si>
  <si>
    <t>Hospital communicates outcomes to donors regularly (yearly or more frequently) and includes concrete outcomes metrics</t>
  </si>
  <si>
    <t>Hospital communicates outcomes to donors regularly (yearly or more frequently), includes concrete outcomes metrics and individual stories, and communicates through a variety of channels (website, letters, emails, social media, in person, etc.)</t>
  </si>
  <si>
    <t>Hospital either does not have a written donor privacy policy or the existing policy does not meet the criteria for protecting contributors' personal information.</t>
  </si>
  <si>
    <t>Hospital has a written opt-out donor privacy policy that can be sent upon request, which enables donors to tell the charity to remove their names and contact information from lists the hospital shares or sells.</t>
  </si>
  <si>
    <t>Hospital has a written opt-out donor privacy policy published on its website which enables donors to tell the hospital to remove their names and contact information from lists the hospital shares or sells.</t>
  </si>
  <si>
    <t>Hospital has a written donor privacy policy that can be sent upon request, which states unambiguously that (1) it will not share or sell a donor's information with anyone else, nor send donor mailings on behalf of other organizations or (2) it will only share or sell personal information once the donor has given it specific permission to do so.</t>
  </si>
  <si>
    <t>Hospital has a written donor privacy policy published on its website, which states unambiguously that (1) it will not share or sell a donor's information with anyone else, nor send donor mailings on behalf of other organizations or (2) it will only share or sell personal information once the donor has given it specific permission to do so.</t>
  </si>
  <si>
    <t>Hospital does not yet have a website</t>
  </si>
  <si>
    <t>Hospital has a website with contact information</t>
  </si>
  <si>
    <t>Hospital has a website with contact information and lists board members and/or senior staff</t>
  </si>
  <si>
    <t>Hospital has a website with contact information and audited financial statements</t>
  </si>
  <si>
    <t>Hospital has a website with contact information that lists board members, senior staff, and audited financial statements</t>
  </si>
  <si>
    <t>Hospital does not provide information to the community on its services.</t>
  </si>
  <si>
    <t xml:space="preserve">Hospital does not provide information to the community on its services. Hospital is aware of local community or partner organizations. </t>
  </si>
  <si>
    <t xml:space="preserve">Hospital provides community with information on its services. Hospital is aware of local community or partner organizations. </t>
  </si>
  <si>
    <t>Hospital provides community with information on its services. Staff and board members are encouraged to become active in community and partner organizations.</t>
  </si>
  <si>
    <t>Hospital actively works in the community to understand and address barriers to community members using its services. Hospital builds community partnerships.</t>
  </si>
  <si>
    <t>Hospital does not yet have any quality or safety certifications</t>
  </si>
  <si>
    <t>Hospital has at least one quality or safety certification</t>
  </si>
  <si>
    <t>Hospital has at least one quality certification and at least one safety certification (or multiple certifications of a particular type)</t>
  </si>
  <si>
    <t>Hospital has not received awards or recognition from third parties</t>
  </si>
  <si>
    <t>Hospital has received one award or recognition from a third party</t>
  </si>
  <si>
    <t>Hospital has received multiple awards or recognitions from third parties, or one highly prestigious award</t>
  </si>
  <si>
    <t>Hospital has been rated poorly by multiple large charity rating organizations</t>
  </si>
  <si>
    <t>Hospital has been rated poorly by one large charity rating organization</t>
  </si>
  <si>
    <t>Hospital has not been rated by any large charity rating organization</t>
  </si>
  <si>
    <t>Hospital has been rated at least average by at least one large charity rating organization</t>
  </si>
  <si>
    <t>Hospital has been rated excellent by at least one large charity rating organization</t>
  </si>
  <si>
    <t>Hospital does not yet have any partners</t>
  </si>
  <si>
    <t>Hospital does not yet have any partners but is actively looking to expand their network</t>
  </si>
  <si>
    <t>Hospital has one partner and is actively looking to expand their network</t>
  </si>
  <si>
    <t>Hospital has meaningful partnerships with at least two other organizations</t>
  </si>
  <si>
    <t>Hospital has meaningful partnerships with at least two other organizations and is actively looking to expand their network</t>
  </si>
  <si>
    <t>Hospital does not have specific expectations for the number of years and type of experience volunteers need to be successful</t>
  </si>
  <si>
    <t>Hospital has some specific expectations for the number of years and type of experience volunteers need to be successful</t>
  </si>
  <si>
    <t>Hospital has clearly defined expectations for the number of years and type of experience volunteers need to be successful</t>
  </si>
  <si>
    <t>Hospital has relationships / exchange programs with more than one other organization / university</t>
  </si>
  <si>
    <t>Hospital does not have a relationship / exchange program with another organization / university</t>
  </si>
  <si>
    <t>Hospital has a relationship / exchange program with one other organization / university</t>
  </si>
  <si>
    <t>Hospital has created a virtuous cycle of feedback that repeatedly inspires staff to reflect on making improvement, and the hospital is willing to try new ideas and make appropriate corrections</t>
  </si>
  <si>
    <t>No data available</t>
  </si>
  <si>
    <t>&lt;0.5%</t>
  </si>
  <si>
    <t>0.5% - 1%</t>
  </si>
  <si>
    <t>Into which percentile of the country's income per capita does the average patient population that the hospital serves fall? The average patient income can be estimated based on all sources of income (including wages, proceeds from sales, etc.). This tool can be used for reference: https://wid.world/simulator.</t>
  </si>
  <si>
    <t>Standard deviation of local population income is &gt;30% of average local population income</t>
  </si>
  <si>
    <t>Standard deviation of local population income is 5% - 10% of average local population income</t>
  </si>
  <si>
    <t>Standard deviation of local population income is 10% - 20% of average local population income</t>
  </si>
  <si>
    <t>Standard deviation of local population income is 20% - 30% of average local population income</t>
  </si>
  <si>
    <t>What is the local population density within serving distance of the hospital (people per square kilometer)?</t>
  </si>
  <si>
    <t>&gt;250 people per square kilometer</t>
  </si>
  <si>
    <t>100 - 150 people per square kilometer</t>
  </si>
  <si>
    <t>Revenue comes from earnings from a single business activity and may include donations</t>
  </si>
  <si>
    <t>What percent of expenses consist of program expenses (e.g., non-administrative and non-capital expenditures)? (To calculate, divide the average program expense by the average total expense, over three most recent fiscal years.)</t>
  </si>
  <si>
    <t>Hospital has a single tier of service aimed at the poor (general patients)</t>
  </si>
  <si>
    <t>Hospital has a single tier of service aimed at the rich (private patients)</t>
  </si>
  <si>
    <t>Hospital has two or more tiers of service</t>
  </si>
  <si>
    <t>Bed Capacity</t>
  </si>
  <si>
    <t>&lt;50</t>
  </si>
  <si>
    <t>Levels 1-5</t>
  </si>
  <si>
    <t>Is the variable a factor that can be modified or changed (i.e., not a feature of the country or region)?</t>
  </si>
  <si>
    <t>What percent of expenses consist of administrative expenses (e.g., human resources, accounting, overhead)? (To calculate, divide the average administrative expense by the average total expense, over three most recent fiscal years.)</t>
  </si>
  <si>
    <t>Please provide a brief description of your hospital that you would like to be displayed on your hospital's page.</t>
  </si>
  <si>
    <t>Contact</t>
  </si>
  <si>
    <t>What is the name of your hospital?</t>
  </si>
  <si>
    <t>What is a good e-mail address at which your hospital can be contacted?</t>
  </si>
  <si>
    <t>If your hospital has a website where donors and volunteers can find additional information, please provide the link to the website.</t>
  </si>
  <si>
    <t>Annual Patients Served</t>
  </si>
  <si>
    <t>Picture</t>
  </si>
  <si>
    <t>Please provide a picture of your hospital that you would like to be displayed on your hospital's page.</t>
  </si>
  <si>
    <t>&gt;20% above national average inpatient cost</t>
  </si>
  <si>
    <t>10% to 20% above national average inpatient cost</t>
  </si>
  <si>
    <t>&gt;20% above national average outpatient cost</t>
  </si>
  <si>
    <t>10% above to 10% below national average inpatient cost</t>
  </si>
  <si>
    <t>10% to 20% below national average inpatient cost</t>
  </si>
  <si>
    <t>&gt;20% below national average inpatient cost</t>
  </si>
  <si>
    <t>10% to 20% above national average outpatient cost</t>
  </si>
  <si>
    <t>10% above to 10% below national average outpatient cost</t>
  </si>
  <si>
    <t>10% to 20% below national average outpatient cost</t>
  </si>
  <si>
    <t>&gt;20% below national average outpatient cost</t>
  </si>
  <si>
    <t>What is the average price charged to inpatients (the cost of the stay less any charity care), as a percent above the national average? Average costs can be estimated by selecting your country in the WHO spreadsheet at the following site: https://www.who.int/choice/country/country_specific/en/</t>
  </si>
  <si>
    <t>What is the average price charged to outpatients (the cost of the visit less any charity care), as a percent above the national average? Average costs can be estimated by selecting your country in the WHO spreadsheet at the following site: https://www.who.int/choice/country/country_specific/en/</t>
  </si>
  <si>
    <t>150 - 250 people per square kilometer</t>
  </si>
  <si>
    <t>50 - 100 people per square kilometer</t>
  </si>
  <si>
    <t>&gt;50 people per square kilometer</t>
  </si>
  <si>
    <t>&gt;300</t>
  </si>
  <si>
    <t>150 - 300</t>
  </si>
  <si>
    <t>&gt;40</t>
  </si>
  <si>
    <t>25 - 40</t>
  </si>
  <si>
    <t>15 - 25</t>
  </si>
  <si>
    <t>5 - 15</t>
  </si>
  <si>
    <t>&lt;5</t>
  </si>
  <si>
    <t>File upload</t>
  </si>
  <si>
    <t>Website URL</t>
  </si>
  <si>
    <t>Volunteer Experience</t>
  </si>
  <si>
    <t>Hospital Name</t>
  </si>
  <si>
    <t xml:space="preserve">Please provide the number of patients your hospital serves annually for the description on the hospital's page. </t>
  </si>
  <si>
    <t xml:space="preserve">Please provide the number of beds your hospital has for the description on the hospital's page. </t>
  </si>
  <si>
    <t>Page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</si>
</sst>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12"/>
      <color theme="1"/>
      <name val="Calibri"/>
      <family val="2"/>
      <scheme val="minor"/>
    </font>
    <font>
      <b/>
      <sz val="11"/>
      <color theme="1"/>
      <name val="Calibri"/>
      <family val="2"/>
      <scheme val="minor"/>
    </font>
    <font>
      <b/>
      <sz val="14"/>
      <color theme="1"/>
      <name val="Calibri"/>
      <family val="2"/>
      <scheme val="minor"/>
    </font>
    <font>
      <sz val="9"/>
      <color indexed="81"/>
      <name val="Tahoma"/>
      <family val="2"/>
    </font>
    <font>
      <b/>
      <sz val="9"/>
      <color indexed="81"/>
      <name val="Tahoma"/>
      <family val="2"/>
    </font>
    <font>
      <u/>
      <sz val="11"/>
      <color theme="10"/>
      <name val="Calibri"/>
      <family val="2"/>
      <scheme val="minor"/>
    </font>
    <font>
      <sz val="11"/>
      <color rgb="FF000000"/>
      <name val="Calibri"/>
      <family val="2"/>
      <scheme val="minor"/>
    </font>
    <font>
      <sz val="11"/>
      <name val="Calibri"/>
      <family val="2"/>
      <scheme val="minor"/>
    </font>
    <font>
      <b/>
      <sz val="14"/>
      <name val="Calibri"/>
      <family val="2"/>
      <scheme val="minor"/>
    </font>
    <font>
      <b/>
      <sz val="11"/>
      <name val="Calibri"/>
      <family val="2"/>
      <scheme val="minor"/>
    </font>
    <font>
      <sz val="11"/>
      <color theme="0"/>
      <name val="Calibri"/>
      <family val="2"/>
      <scheme val="minor"/>
    </font>
    <font>
      <b/>
      <sz val="12"/>
      <color theme="0"/>
      <name val="Calibri"/>
      <family val="2"/>
      <scheme val="minor"/>
    </font>
    <font>
      <b/>
      <sz val="16"/>
      <name val="Calibri"/>
      <family val="2"/>
      <scheme val="minor"/>
    </font>
    <font>
      <sz val="11"/>
      <color theme="0" tint="-0.499984740745262"/>
      <name val="Calibri"/>
      <family val="2"/>
      <scheme val="minor"/>
    </font>
  </fonts>
  <fills count="12">
    <fill>
      <patternFill patternType="none"/>
    </fill>
    <fill>
      <patternFill patternType="gray125"/>
    </fill>
    <fill>
      <patternFill patternType="solid">
        <fgColor theme="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s>
  <cellStyleXfs count="2">
    <xf numFmtId="0" fontId="0" fillId="0" borderId="0"/>
    <xf numFmtId="0" fontId="6" fillId="0" borderId="0" applyNumberFormat="0" applyFill="0" applyBorder="0" applyAlignment="0" applyProtection="0"/>
  </cellStyleXfs>
  <cellXfs count="100">
    <xf numFmtId="0" fontId="0" fillId="0" borderId="0" xfId="0"/>
    <xf numFmtId="0" fontId="2" fillId="3" borderId="1" xfId="0" applyFont="1" applyFill="1" applyBorder="1" applyAlignment="1">
      <alignment horizontal="left"/>
    </xf>
    <xf numFmtId="0" fontId="2" fillId="3" borderId="2" xfId="0" applyFont="1" applyFill="1" applyBorder="1" applyAlignment="1">
      <alignment horizontal="center" wrapText="1"/>
    </xf>
    <xf numFmtId="0" fontId="2" fillId="3" borderId="4" xfId="0" applyFont="1" applyFill="1" applyBorder="1" applyAlignment="1">
      <alignment horizontal="center" wrapText="1"/>
    </xf>
    <xf numFmtId="0" fontId="0" fillId="0" borderId="2" xfId="0" applyBorder="1" applyAlignment="1">
      <alignment wrapText="1"/>
    </xf>
    <xf numFmtId="0" fontId="0" fillId="0" borderId="4" xfId="0" applyBorder="1" applyAlignment="1">
      <alignment wrapText="1"/>
    </xf>
    <xf numFmtId="0" fontId="0" fillId="4" borderId="3" xfId="0" applyFont="1" applyFill="1" applyBorder="1" applyAlignment="1">
      <alignment horizontal="left" wrapText="1"/>
    </xf>
    <xf numFmtId="49" fontId="0" fillId="0" borderId="4" xfId="0" applyNumberFormat="1" applyBorder="1" applyAlignment="1">
      <alignment wrapText="1"/>
    </xf>
    <xf numFmtId="49" fontId="0" fillId="0" borderId="2" xfId="0" applyNumberFormat="1" applyBorder="1" applyAlignment="1">
      <alignment wrapText="1"/>
    </xf>
    <xf numFmtId="0" fontId="0" fillId="0" borderId="4" xfId="0" applyBorder="1" applyAlignment="1">
      <alignment horizontal="center" wrapText="1"/>
    </xf>
    <xf numFmtId="0" fontId="7" fillId="0" borderId="2" xfId="0" applyFont="1" applyBorder="1" applyAlignment="1">
      <alignment wrapText="1"/>
    </xf>
    <xf numFmtId="9" fontId="0" fillId="0" borderId="4" xfId="0" applyNumberFormat="1" applyBorder="1" applyAlignment="1">
      <alignment wrapText="1"/>
    </xf>
    <xf numFmtId="0" fontId="8" fillId="0" borderId="2" xfId="0" applyFont="1" applyBorder="1" applyAlignment="1">
      <alignment wrapText="1"/>
    </xf>
    <xf numFmtId="9" fontId="0" fillId="0" borderId="2" xfId="0" applyNumberFormat="1" applyBorder="1" applyAlignment="1">
      <alignment wrapText="1"/>
    </xf>
    <xf numFmtId="0" fontId="8" fillId="0" borderId="4" xfId="0" applyFont="1" applyBorder="1" applyAlignment="1">
      <alignment wrapText="1"/>
    </xf>
    <xf numFmtId="9" fontId="0" fillId="0" borderId="4" xfId="0" quotePrefix="1" applyNumberFormat="1" applyBorder="1" applyAlignment="1">
      <alignment wrapText="1"/>
    </xf>
    <xf numFmtId="0" fontId="0" fillId="0" borderId="4" xfId="0" quotePrefix="1" applyBorder="1" applyAlignment="1">
      <alignment wrapText="1"/>
    </xf>
    <xf numFmtId="0" fontId="0" fillId="0" borderId="4" xfId="0" applyFill="1" applyBorder="1" applyAlignment="1">
      <alignment wrapText="1"/>
    </xf>
    <xf numFmtId="0" fontId="0" fillId="0" borderId="0" xfId="0" applyAlignment="1">
      <alignment horizontal="center"/>
    </xf>
    <xf numFmtId="0" fontId="0" fillId="0" borderId="5" xfId="0" applyBorder="1" applyAlignment="1">
      <alignment wrapText="1"/>
    </xf>
    <xf numFmtId="0" fontId="0" fillId="0" borderId="6" xfId="0" applyBorder="1" applyAlignment="1">
      <alignment wrapText="1"/>
    </xf>
    <xf numFmtId="0" fontId="0" fillId="0" borderId="6" xfId="0" applyBorder="1" applyAlignment="1">
      <alignment horizontal="center" wrapText="1"/>
    </xf>
    <xf numFmtId="0" fontId="0" fillId="0" borderId="0" xfId="0" applyBorder="1" applyAlignment="1">
      <alignment wrapText="1"/>
    </xf>
    <xf numFmtId="0" fontId="0" fillId="0" borderId="0" xfId="0" applyBorder="1" applyAlignment="1">
      <alignment horizontal="center" wrapText="1"/>
    </xf>
    <xf numFmtId="0" fontId="0" fillId="0" borderId="0" xfId="0" applyBorder="1"/>
    <xf numFmtId="0" fontId="0" fillId="0" borderId="0" xfId="0" applyFill="1"/>
    <xf numFmtId="0" fontId="1" fillId="0" borderId="0" xfId="0" applyFont="1"/>
    <xf numFmtId="0" fontId="0" fillId="0" borderId="3" xfId="0" applyBorder="1" applyAlignment="1">
      <alignment wrapText="1"/>
    </xf>
    <xf numFmtId="0" fontId="2" fillId="3" borderId="3" xfId="0" applyFont="1" applyFill="1" applyBorder="1" applyAlignment="1">
      <alignment horizontal="center" wrapText="1"/>
    </xf>
    <xf numFmtId="0" fontId="11" fillId="0" borderId="0" xfId="0" applyFont="1" applyAlignment="1">
      <alignment horizontal="center"/>
    </xf>
    <xf numFmtId="0" fontId="0" fillId="0" borderId="2" xfId="0" applyFill="1" applyBorder="1" applyAlignment="1">
      <alignment wrapText="1"/>
    </xf>
    <xf numFmtId="0" fontId="0" fillId="0" borderId="4" xfId="0" applyFill="1" applyBorder="1" applyAlignment="1">
      <alignment horizontal="center" wrapText="1"/>
    </xf>
    <xf numFmtId="0" fontId="0" fillId="0" borderId="3" xfId="0" applyFill="1" applyBorder="1" applyAlignment="1">
      <alignment wrapText="1"/>
    </xf>
    <xf numFmtId="0" fontId="0" fillId="0" borderId="0" xfId="0" applyAlignment="1">
      <alignment horizontal="left"/>
    </xf>
    <xf numFmtId="0" fontId="2" fillId="3" borderId="1" xfId="0" applyFont="1" applyFill="1" applyBorder="1" applyAlignment="1">
      <alignment horizontal="center" wrapText="1"/>
    </xf>
    <xf numFmtId="3" fontId="0" fillId="0" borderId="0" xfId="0" applyNumberFormat="1"/>
    <xf numFmtId="0" fontId="0" fillId="0" borderId="0" xfId="0"/>
    <xf numFmtId="0" fontId="0" fillId="0" borderId="1" xfId="0" applyFont="1" applyBorder="1" applyAlignment="1">
      <alignment wrapText="1"/>
    </xf>
    <xf numFmtId="0" fontId="2" fillId="3" borderId="1" xfId="0" applyFont="1" applyFill="1" applyBorder="1" applyAlignment="1">
      <alignment horizontal="center"/>
    </xf>
    <xf numFmtId="0" fontId="0" fillId="0" borderId="1" xfId="0" applyFont="1" applyBorder="1" applyAlignment="1">
      <alignment horizontal="center"/>
    </xf>
    <xf numFmtId="0" fontId="0" fillId="0" borderId="4" xfId="0" applyFont="1" applyBorder="1" applyAlignment="1">
      <alignment wrapText="1"/>
    </xf>
    <xf numFmtId="0" fontId="0" fillId="0" borderId="0" xfId="0" applyFont="1"/>
    <xf numFmtId="0" fontId="0" fillId="0" borderId="0" xfId="0" applyFont="1" applyAlignment="1">
      <alignment wrapText="1"/>
    </xf>
    <xf numFmtId="0" fontId="0" fillId="0" borderId="0" xfId="0" applyFont="1" applyAlignment="1">
      <alignment horizontal="center"/>
    </xf>
    <xf numFmtId="0" fontId="0" fillId="0" borderId="1" xfId="0" applyFont="1" applyBorder="1"/>
    <xf numFmtId="0" fontId="0" fillId="4" borderId="1" xfId="0" applyFont="1" applyFill="1" applyBorder="1" applyAlignment="1">
      <alignment horizontal="left" wrapText="1"/>
    </xf>
    <xf numFmtId="0" fontId="9" fillId="2" borderId="1" xfId="0" applyFont="1" applyFill="1" applyBorder="1" applyAlignment="1"/>
    <xf numFmtId="0" fontId="2" fillId="3" borderId="1" xfId="0" applyFont="1" applyFill="1" applyBorder="1" applyAlignment="1">
      <alignment horizontal="left" wrapText="1"/>
    </xf>
    <xf numFmtId="0" fontId="2" fillId="6" borderId="1" xfId="0" applyFont="1" applyFill="1" applyBorder="1" applyAlignment="1">
      <alignment horizontal="left" wrapText="1"/>
    </xf>
    <xf numFmtId="0" fontId="2" fillId="5" borderId="1" xfId="0" applyFont="1" applyFill="1" applyBorder="1" applyAlignment="1">
      <alignment horizontal="left" wrapText="1"/>
    </xf>
    <xf numFmtId="0" fontId="12" fillId="2" borderId="1" xfId="0" applyFont="1" applyFill="1" applyBorder="1" applyAlignment="1">
      <alignment horizontal="center"/>
    </xf>
    <xf numFmtId="0" fontId="0" fillId="0" borderId="1" xfId="0" applyBorder="1"/>
    <xf numFmtId="0" fontId="0" fillId="7" borderId="1" xfId="0" applyFill="1" applyBorder="1"/>
    <xf numFmtId="0" fontId="0" fillId="0" borderId="1" xfId="0" applyBorder="1" applyAlignment="1">
      <alignment horizontal="center"/>
    </xf>
    <xf numFmtId="2" fontId="0" fillId="8" borderId="1" xfId="0" applyNumberFormat="1" applyFill="1" applyBorder="1" applyAlignment="1">
      <alignment horizontal="center"/>
    </xf>
    <xf numFmtId="0" fontId="0" fillId="0" borderId="1" xfId="0" applyFill="1" applyBorder="1"/>
    <xf numFmtId="2" fontId="0" fillId="0" borderId="1" xfId="0" applyNumberFormat="1" applyFill="1" applyBorder="1" applyAlignment="1">
      <alignment horizontal="center"/>
    </xf>
    <xf numFmtId="2" fontId="12" fillId="2" borderId="1" xfId="0" applyNumberFormat="1" applyFont="1" applyFill="1" applyBorder="1" applyAlignment="1">
      <alignment horizontal="center"/>
    </xf>
    <xf numFmtId="2" fontId="0" fillId="0" borderId="1" xfId="0" applyNumberFormat="1" applyBorder="1" applyAlignment="1">
      <alignment horizontal="center"/>
    </xf>
    <xf numFmtId="2" fontId="0" fillId="0" borderId="0" xfId="0" applyNumberFormat="1" applyAlignment="1">
      <alignment horizontal="center"/>
    </xf>
    <xf numFmtId="0" fontId="10" fillId="2" borderId="0" xfId="0" applyFont="1" applyFill="1" applyAlignment="1">
      <alignment horizontal="center"/>
    </xf>
    <xf numFmtId="0" fontId="0" fillId="0" borderId="1" xfId="0" applyFill="1" applyBorder="1" applyAlignment="1">
      <alignment horizontal="center"/>
    </xf>
    <xf numFmtId="0" fontId="8" fillId="0" borderId="4" xfId="0" applyFont="1" applyFill="1" applyBorder="1" applyAlignment="1">
      <alignment wrapText="1"/>
    </xf>
    <xf numFmtId="0" fontId="1" fillId="0" borderId="9" xfId="0" applyFont="1" applyBorder="1"/>
    <xf numFmtId="0" fontId="6" fillId="4" borderId="1" xfId="1" applyFill="1" applyBorder="1" applyAlignment="1">
      <alignment horizontal="center"/>
    </xf>
    <xf numFmtId="0" fontId="10" fillId="3" borderId="1" xfId="0" applyFont="1" applyFill="1"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9" borderId="0" xfId="0" applyFill="1" applyAlignment="1">
      <alignment horizontal="center"/>
    </xf>
    <xf numFmtId="0" fontId="0" fillId="9" borderId="0" xfId="0" applyFill="1"/>
    <xf numFmtId="0" fontId="14" fillId="9" borderId="0" xfId="0" applyFont="1" applyFill="1" applyAlignment="1">
      <alignment horizontal="center"/>
    </xf>
    <xf numFmtId="0" fontId="0" fillId="0" borderId="1" xfId="0" applyFont="1" applyBorder="1" applyAlignment="1" applyProtection="1">
      <alignment wrapText="1"/>
      <protection locked="0"/>
    </xf>
    <xf numFmtId="9" fontId="0" fillId="0" borderId="3" xfId="0" applyNumberFormat="1" applyBorder="1" applyAlignment="1">
      <alignment wrapText="1"/>
    </xf>
    <xf numFmtId="49" fontId="0" fillId="0" borderId="3" xfId="0" applyNumberFormat="1" applyBorder="1" applyAlignment="1">
      <alignment wrapText="1"/>
    </xf>
    <xf numFmtId="0" fontId="0" fillId="10" borderId="2" xfId="0" applyFill="1" applyBorder="1" applyAlignment="1">
      <alignment wrapText="1"/>
    </xf>
    <xf numFmtId="0" fontId="0" fillId="10" borderId="4" xfId="0" applyFill="1" applyBorder="1" applyAlignment="1">
      <alignment wrapText="1"/>
    </xf>
    <xf numFmtId="0" fontId="0" fillId="10" borderId="4" xfId="0" applyFill="1" applyBorder="1" applyAlignment="1">
      <alignment horizontal="center" wrapText="1"/>
    </xf>
    <xf numFmtId="0" fontId="0" fillId="10" borderId="3" xfId="0" applyFill="1" applyBorder="1" applyAlignment="1">
      <alignment wrapText="1"/>
    </xf>
    <xf numFmtId="0" fontId="8" fillId="0" borderId="2" xfId="0" applyFont="1" applyFill="1" applyBorder="1" applyAlignment="1">
      <alignment wrapText="1"/>
    </xf>
    <xf numFmtId="49" fontId="0" fillId="0" borderId="4" xfId="0" applyNumberFormat="1" applyFill="1" applyBorder="1" applyAlignment="1">
      <alignment wrapText="1"/>
    </xf>
    <xf numFmtId="49" fontId="0" fillId="0" borderId="2" xfId="0" applyNumberFormat="1" applyFill="1" applyBorder="1" applyAlignment="1">
      <alignment wrapText="1"/>
    </xf>
    <xf numFmtId="0" fontId="0" fillId="0" borderId="4" xfId="0" quotePrefix="1" applyFill="1" applyBorder="1" applyAlignment="1">
      <alignment wrapText="1"/>
    </xf>
    <xf numFmtId="0" fontId="8" fillId="0" borderId="3" xfId="0" applyFont="1" applyFill="1" applyBorder="1" applyAlignment="1">
      <alignment wrapText="1"/>
    </xf>
    <xf numFmtId="9" fontId="0" fillId="0" borderId="4" xfId="0" quotePrefix="1" applyNumberFormat="1" applyFill="1" applyBorder="1" applyAlignment="1">
      <alignment wrapText="1"/>
    </xf>
    <xf numFmtId="0" fontId="9" fillId="2" borderId="2" xfId="0" applyFont="1" applyFill="1" applyBorder="1" applyAlignment="1">
      <alignment horizontal="center"/>
    </xf>
    <xf numFmtId="0" fontId="9" fillId="2" borderId="3" xfId="0" applyFont="1" applyFill="1" applyBorder="1" applyAlignment="1">
      <alignment horizontal="center"/>
    </xf>
    <xf numFmtId="0" fontId="3" fillId="2" borderId="2" xfId="0" applyFont="1" applyFill="1" applyBorder="1" applyAlignment="1">
      <alignment horizontal="center" wrapText="1"/>
    </xf>
    <xf numFmtId="0" fontId="3" fillId="2" borderId="4" xfId="0" applyFont="1" applyFill="1" applyBorder="1" applyAlignment="1">
      <alignment horizontal="center" wrapText="1"/>
    </xf>
    <xf numFmtId="0" fontId="3" fillId="2" borderId="3" xfId="0" applyFont="1" applyFill="1" applyBorder="1" applyAlignment="1">
      <alignment horizontal="center" wrapText="1"/>
    </xf>
    <xf numFmtId="0" fontId="9" fillId="2" borderId="2" xfId="0" applyFont="1" applyFill="1" applyBorder="1" applyAlignment="1">
      <alignment horizontal="center" wrapText="1"/>
    </xf>
    <xf numFmtId="0" fontId="9" fillId="2" borderId="4" xfId="0" applyFont="1" applyFill="1" applyBorder="1" applyAlignment="1">
      <alignment horizontal="center" wrapText="1"/>
    </xf>
    <xf numFmtId="0" fontId="2" fillId="5" borderId="2" xfId="0" applyFont="1" applyFill="1" applyBorder="1" applyAlignment="1">
      <alignment horizontal="center" wrapText="1"/>
    </xf>
    <xf numFmtId="0" fontId="2" fillId="5" borderId="4" xfId="0" applyFont="1" applyFill="1" applyBorder="1" applyAlignment="1">
      <alignment horizontal="center" wrapText="1"/>
    </xf>
    <xf numFmtId="0" fontId="2" fillId="5" borderId="3" xfId="0" applyFont="1" applyFill="1" applyBorder="1" applyAlignment="1">
      <alignment horizontal="center" wrapText="1"/>
    </xf>
    <xf numFmtId="0" fontId="13" fillId="2" borderId="0" xfId="0" applyFont="1" applyFill="1" applyBorder="1" applyAlignment="1">
      <alignment horizontal="center"/>
    </xf>
    <xf numFmtId="0" fontId="13" fillId="2" borderId="7" xfId="0" applyFont="1" applyFill="1" applyBorder="1" applyAlignment="1">
      <alignment horizontal="center"/>
    </xf>
    <xf numFmtId="0" fontId="2" fillId="5" borderId="6" xfId="0" applyFont="1" applyFill="1" applyBorder="1" applyAlignment="1">
      <alignment horizontal="center" wrapText="1"/>
    </xf>
    <xf numFmtId="0" fontId="2" fillId="5" borderId="8" xfId="0" applyFont="1" applyFill="1" applyBorder="1" applyAlignment="1">
      <alignment horizontal="center" wrapText="1"/>
    </xf>
    <xf numFmtId="0" fontId="13" fillId="2" borderId="1" xfId="0" applyFont="1" applyFill="1" applyBorder="1" applyAlignment="1">
      <alignment horizontal="center"/>
    </xf>
    <xf numFmtId="0" fontId="2" fillId="11" borderId="1" xfId="0" applyFont="1" applyFill="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82550</xdr:colOff>
      <xdr:row>201</xdr:row>
      <xdr:rowOff>63500</xdr:rowOff>
    </xdr:from>
    <xdr:to>
      <xdr:col>3</xdr:col>
      <xdr:colOff>1168400</xdr:colOff>
      <xdr:row>209</xdr:row>
      <xdr:rowOff>167725</xdr:rowOff>
    </xdr:to>
    <xdr:pic>
      <xdr:nvPicPr>
        <xdr:cNvPr id="2" name="Picture 1">
          <a:extLst>
            <a:ext uri="{FF2B5EF4-FFF2-40B4-BE49-F238E27FC236}">
              <a16:creationId xmlns:a16="http://schemas.microsoft.com/office/drawing/2014/main" id="{8AF92723-9B53-4D30-ABF5-611DD97BB165}"/>
            </a:ext>
          </a:extLst>
        </xdr:cNvPr>
        <xdr:cNvPicPr>
          <a:picLocks noChangeAspect="1"/>
        </xdr:cNvPicPr>
      </xdr:nvPicPr>
      <xdr:blipFill>
        <a:blip xmlns:r="http://schemas.openxmlformats.org/officeDocument/2006/relationships" r:embed="rId1"/>
        <a:stretch>
          <a:fillRect/>
        </a:stretch>
      </xdr:blipFill>
      <xdr:spPr>
        <a:xfrm>
          <a:off x="2139950" y="37071300"/>
          <a:ext cx="4572000" cy="1577425"/>
        </a:xfrm>
        <a:prstGeom prst="rect">
          <a:avLst/>
        </a:prstGeom>
      </xdr:spPr>
    </xdr:pic>
    <xdr:clientData/>
  </xdr:twoCellAnchor>
  <xdr:twoCellAnchor editAs="oneCell">
    <xdr:from>
      <xdr:col>1</xdr:col>
      <xdr:colOff>88900</xdr:colOff>
      <xdr:row>210</xdr:row>
      <xdr:rowOff>76200</xdr:rowOff>
    </xdr:from>
    <xdr:to>
      <xdr:col>3</xdr:col>
      <xdr:colOff>1174750</xdr:colOff>
      <xdr:row>218</xdr:row>
      <xdr:rowOff>180130</xdr:rowOff>
    </xdr:to>
    <xdr:pic>
      <xdr:nvPicPr>
        <xdr:cNvPr id="6" name="Picture 5">
          <a:extLst>
            <a:ext uri="{FF2B5EF4-FFF2-40B4-BE49-F238E27FC236}">
              <a16:creationId xmlns:a16="http://schemas.microsoft.com/office/drawing/2014/main" id="{694F36FE-B233-4054-BCBD-D5A002989DF7}"/>
            </a:ext>
          </a:extLst>
        </xdr:cNvPr>
        <xdr:cNvPicPr>
          <a:picLocks noChangeAspect="1"/>
        </xdr:cNvPicPr>
      </xdr:nvPicPr>
      <xdr:blipFill>
        <a:blip xmlns:r="http://schemas.openxmlformats.org/officeDocument/2006/relationships" r:embed="rId2"/>
        <a:stretch>
          <a:fillRect/>
        </a:stretch>
      </xdr:blipFill>
      <xdr:spPr>
        <a:xfrm>
          <a:off x="2146300" y="38741350"/>
          <a:ext cx="4572000" cy="1577130"/>
        </a:xfrm>
        <a:prstGeom prst="rect">
          <a:avLst/>
        </a:prstGeom>
      </xdr:spPr>
    </xdr:pic>
    <xdr:clientData/>
  </xdr:twoCellAnchor>
  <xdr:twoCellAnchor editAs="oneCell">
    <xdr:from>
      <xdr:col>1</xdr:col>
      <xdr:colOff>101600</xdr:colOff>
      <xdr:row>219</xdr:row>
      <xdr:rowOff>95250</xdr:rowOff>
    </xdr:from>
    <xdr:to>
      <xdr:col>3</xdr:col>
      <xdr:colOff>1187450</xdr:colOff>
      <xdr:row>228</xdr:row>
      <xdr:rowOff>68028</xdr:rowOff>
    </xdr:to>
    <xdr:pic>
      <xdr:nvPicPr>
        <xdr:cNvPr id="7" name="Picture 6">
          <a:extLst>
            <a:ext uri="{FF2B5EF4-FFF2-40B4-BE49-F238E27FC236}">
              <a16:creationId xmlns:a16="http://schemas.microsoft.com/office/drawing/2014/main" id="{5B70FDCF-D74C-41B0-B03A-64E78B7D0D6B}"/>
            </a:ext>
          </a:extLst>
        </xdr:cNvPr>
        <xdr:cNvPicPr>
          <a:picLocks noChangeAspect="1"/>
        </xdr:cNvPicPr>
      </xdr:nvPicPr>
      <xdr:blipFill>
        <a:blip xmlns:r="http://schemas.openxmlformats.org/officeDocument/2006/relationships" r:embed="rId3"/>
        <a:stretch>
          <a:fillRect/>
        </a:stretch>
      </xdr:blipFill>
      <xdr:spPr>
        <a:xfrm>
          <a:off x="2159000" y="40417750"/>
          <a:ext cx="4572000" cy="1630128"/>
        </a:xfrm>
        <a:prstGeom prst="rect">
          <a:avLst/>
        </a:prstGeom>
      </xdr:spPr>
    </xdr:pic>
    <xdr:clientData/>
  </xdr:twoCellAnchor>
</xdr:wsDr>
</file>

<file path=xl/theme/theme1.xml><?xml version="1.0" encoding="utf-8"?>
<a:theme xmlns:a="http://schemas.openxmlformats.org/drawingml/2006/main" name="Office Theme">
  <a:themeElements>
    <a:clrScheme name="Wharton">
      <a:dk1>
        <a:sysClr val="windowText" lastClr="000000"/>
      </a:dk1>
      <a:lt1>
        <a:sysClr val="window" lastClr="FFFFFF"/>
      </a:lt1>
      <a:dk2>
        <a:srgbClr val="17406D"/>
      </a:dk2>
      <a:lt2>
        <a:srgbClr val="DBEFF9"/>
      </a:lt2>
      <a:accent1>
        <a:srgbClr val="009DD9"/>
      </a:accent1>
      <a:accent2>
        <a:srgbClr val="0BD0D9"/>
      </a:accent2>
      <a:accent3>
        <a:srgbClr val="10CF9B"/>
      </a:accent3>
      <a:accent4>
        <a:srgbClr val="7CCA62"/>
      </a:accent4>
      <a:accent5>
        <a:srgbClr val="CD1D58"/>
      </a:accent5>
      <a:accent6>
        <a:srgbClr val="F0B31C"/>
      </a:accent6>
      <a:hlink>
        <a:srgbClr val="0F6FC6"/>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data.worldbank.org/indicator/SH.STA.MMRT" TargetMode="External"/><Relationship Id="rId2" Type="http://schemas.openxmlformats.org/officeDocument/2006/relationships/hyperlink" Target="https://www.worldometers.info/geography/alphabetical-list-of-countries/" TargetMode="External"/><Relationship Id="rId1" Type="http://schemas.openxmlformats.org/officeDocument/2006/relationships/hyperlink" Target="https://www.worldometers.info/geography/alphabetical-list-of-countries/" TargetMode="External"/><Relationship Id="rId6" Type="http://schemas.openxmlformats.org/officeDocument/2006/relationships/drawing" Target="../drawings/drawing1.xml"/><Relationship Id="rId5" Type="http://schemas.openxmlformats.org/officeDocument/2006/relationships/hyperlink" Target="https://worldpopulationreview.com/countries/crime-rate-by-country/" TargetMode="External"/><Relationship Id="rId4" Type="http://schemas.openxmlformats.org/officeDocument/2006/relationships/hyperlink" Target="https://data.worldbank.org/indicator/SP.DYN.IMRT.IN"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49842-4BE2-4A52-BEAC-AF83A2AFF66F}">
  <sheetPr>
    <tabColor theme="5" tint="0.79998168889431442"/>
  </sheetPr>
  <dimension ref="A1:B17"/>
  <sheetViews>
    <sheetView tabSelected="1" workbookViewId="0">
      <selection activeCell="A12" sqref="A12"/>
    </sheetView>
  </sheetViews>
  <sheetFormatPr defaultColWidth="8.81640625" defaultRowHeight="14.5" x14ac:dyDescent="0.35"/>
  <cols>
    <col min="1" max="1" width="18.81640625" customWidth="1"/>
    <col min="2" max="2" width="88.453125" customWidth="1"/>
  </cols>
  <sheetData>
    <row r="1" spans="1:2" ht="18.5" x14ac:dyDescent="0.45">
      <c r="A1" s="84" t="s">
        <v>0</v>
      </c>
      <c r="B1" s="85"/>
    </row>
    <row r="2" spans="1:2" x14ac:dyDescent="0.35">
      <c r="A2" s="1" t="s">
        <v>1</v>
      </c>
      <c r="B2" s="6" t="s">
        <v>2</v>
      </c>
    </row>
    <row r="3" spans="1:2" x14ac:dyDescent="0.35">
      <c r="A3" s="1" t="s">
        <v>3</v>
      </c>
      <c r="B3" s="6" t="s">
        <v>4</v>
      </c>
    </row>
    <row r="4" spans="1:2" x14ac:dyDescent="0.35">
      <c r="A4" s="1" t="s">
        <v>9</v>
      </c>
      <c r="B4" s="6" t="s">
        <v>10</v>
      </c>
    </row>
    <row r="5" spans="1:2" x14ac:dyDescent="0.35">
      <c r="A5" s="1" t="s">
        <v>7</v>
      </c>
      <c r="B5" s="6" t="s">
        <v>8</v>
      </c>
    </row>
    <row r="6" spans="1:2" x14ac:dyDescent="0.35">
      <c r="A6" s="1" t="s">
        <v>5</v>
      </c>
      <c r="B6" s="6" t="s">
        <v>6</v>
      </c>
    </row>
    <row r="7" spans="1:2" s="36" customFormat="1" x14ac:dyDescent="0.35">
      <c r="A7" s="1" t="s">
        <v>810</v>
      </c>
      <c r="B7" s="6" t="s">
        <v>1089</v>
      </c>
    </row>
    <row r="8" spans="1:2" s="36" customFormat="1" x14ac:dyDescent="0.35">
      <c r="A8" s="1" t="s">
        <v>14</v>
      </c>
      <c r="B8" s="6" t="s">
        <v>15</v>
      </c>
    </row>
    <row r="9" spans="1:2" x14ac:dyDescent="0.35">
      <c r="A9" s="1" t="s">
        <v>11</v>
      </c>
      <c r="B9" s="6" t="s">
        <v>12</v>
      </c>
    </row>
    <row r="10" spans="1:2" s="36" customFormat="1" x14ac:dyDescent="0.35">
      <c r="A10" s="1" t="s">
        <v>1088</v>
      </c>
      <c r="B10" s="45" t="s">
        <v>16</v>
      </c>
    </row>
    <row r="11" spans="1:2" s="36" customFormat="1" x14ac:dyDescent="0.35">
      <c r="A11" s="1" t="s">
        <v>17</v>
      </c>
      <c r="B11" s="45" t="s">
        <v>18</v>
      </c>
    </row>
    <row r="13" spans="1:2" ht="18.5" x14ac:dyDescent="0.45">
      <c r="A13" s="46" t="s">
        <v>19</v>
      </c>
    </row>
    <row r="14" spans="1:2" ht="29" x14ac:dyDescent="0.35">
      <c r="A14" s="47" t="s">
        <v>20</v>
      </c>
    </row>
    <row r="15" spans="1:2" x14ac:dyDescent="0.35">
      <c r="A15" s="49" t="s">
        <v>21</v>
      </c>
    </row>
    <row r="16" spans="1:2" x14ac:dyDescent="0.35">
      <c r="A16" s="99" t="s">
        <v>581</v>
      </c>
    </row>
    <row r="17" spans="1:1" x14ac:dyDescent="0.35">
      <c r="A17" s="48" t="s">
        <v>22</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7077C-45DA-41B0-803F-2F0056059D89}">
  <sheetPr>
    <tabColor theme="3" tint="0.59999389629810485"/>
  </sheetPr>
  <dimension ref="A1:H488"/>
  <sheetViews>
    <sheetView workbookViewId="0">
      <selection sqref="A1:E1"/>
    </sheetView>
  </sheetViews>
  <sheetFormatPr defaultColWidth="8.81640625" defaultRowHeight="14.5" x14ac:dyDescent="0.35"/>
  <cols>
    <col min="1" max="1" width="29.453125" bestFit="1" customWidth="1"/>
    <col min="2" max="2" width="28.453125" bestFit="1" customWidth="1"/>
    <col min="3" max="3" width="21.453125" style="18" bestFit="1" customWidth="1"/>
    <col min="4" max="4" width="18.453125" bestFit="1" customWidth="1"/>
    <col min="5" max="5" width="18.453125" style="18" customWidth="1"/>
    <col min="7" max="7" width="8.81640625" hidden="1" customWidth="1"/>
    <col min="8" max="8" width="12.453125" hidden="1" customWidth="1"/>
  </cols>
  <sheetData>
    <row r="1" spans="1:8" ht="21" x14ac:dyDescent="0.5">
      <c r="A1" s="98" t="s">
        <v>581</v>
      </c>
      <c r="B1" s="98"/>
      <c r="C1" s="98"/>
      <c r="D1" s="98"/>
      <c r="E1" s="98"/>
      <c r="F1" s="36"/>
      <c r="G1" s="60" t="s">
        <v>567</v>
      </c>
      <c r="H1" s="60" t="s">
        <v>582</v>
      </c>
    </row>
    <row r="2" spans="1:8" x14ac:dyDescent="0.35">
      <c r="A2" s="64" t="s">
        <v>583</v>
      </c>
      <c r="B2" s="64" t="s">
        <v>583</v>
      </c>
      <c r="C2" s="64" t="s">
        <v>583</v>
      </c>
      <c r="D2" s="64" t="s">
        <v>583</v>
      </c>
      <c r="E2" s="64" t="s">
        <v>583</v>
      </c>
      <c r="F2" s="36"/>
      <c r="G2" s="18" t="s">
        <v>566</v>
      </c>
      <c r="H2" s="33" t="s">
        <v>584</v>
      </c>
    </row>
    <row r="3" spans="1:8" x14ac:dyDescent="0.35">
      <c r="A3" s="65" t="s">
        <v>585</v>
      </c>
      <c r="B3" s="65" t="s">
        <v>586</v>
      </c>
      <c r="C3" s="65" t="s">
        <v>120</v>
      </c>
      <c r="D3" s="65" t="s">
        <v>587</v>
      </c>
      <c r="E3" s="65" t="s">
        <v>588</v>
      </c>
      <c r="F3" s="36"/>
      <c r="G3" s="18" t="s">
        <v>589</v>
      </c>
      <c r="H3" s="33" t="s">
        <v>590</v>
      </c>
    </row>
    <row r="4" spans="1:8" x14ac:dyDescent="0.35">
      <c r="A4" s="53" t="s">
        <v>591</v>
      </c>
      <c r="B4" s="53">
        <v>60</v>
      </c>
      <c r="C4" s="53">
        <v>638</v>
      </c>
      <c r="D4" s="66">
        <v>47.9</v>
      </c>
      <c r="E4" s="53">
        <v>73.260000000000005</v>
      </c>
      <c r="F4" s="36"/>
      <c r="G4" s="36"/>
      <c r="H4" s="33" t="s">
        <v>592</v>
      </c>
    </row>
    <row r="5" spans="1:8" x14ac:dyDescent="0.35">
      <c r="A5" s="53" t="s">
        <v>593</v>
      </c>
      <c r="B5" s="53">
        <v>105</v>
      </c>
      <c r="C5" s="53">
        <v>15</v>
      </c>
      <c r="D5" s="66">
        <v>7.8</v>
      </c>
      <c r="E5" s="53">
        <v>40.020000000000003</v>
      </c>
      <c r="F5" s="36"/>
      <c r="G5" s="36"/>
      <c r="H5" s="33" t="s">
        <v>570</v>
      </c>
    </row>
    <row r="6" spans="1:8" x14ac:dyDescent="0.35">
      <c r="A6" s="53" t="s">
        <v>594</v>
      </c>
      <c r="B6" s="53">
        <v>18</v>
      </c>
      <c r="C6" s="53">
        <v>112</v>
      </c>
      <c r="D6" s="66">
        <v>20.100000000000001</v>
      </c>
      <c r="E6" s="53">
        <v>54.41</v>
      </c>
      <c r="F6" s="36"/>
      <c r="G6" s="36"/>
      <c r="H6" s="33"/>
    </row>
    <row r="7" spans="1:8" x14ac:dyDescent="0.35">
      <c r="A7" s="53" t="s">
        <v>595</v>
      </c>
      <c r="B7" s="53">
        <v>164</v>
      </c>
      <c r="C7" s="53"/>
      <c r="D7" s="66">
        <v>2.7</v>
      </c>
      <c r="E7" s="66"/>
      <c r="F7" s="36"/>
      <c r="G7" s="36"/>
      <c r="H7" s="36"/>
    </row>
    <row r="8" spans="1:8" x14ac:dyDescent="0.35">
      <c r="A8" s="53" t="s">
        <v>596</v>
      </c>
      <c r="B8" s="53">
        <v>26</v>
      </c>
      <c r="C8" s="53">
        <v>241</v>
      </c>
      <c r="D8" s="66">
        <v>51.6</v>
      </c>
      <c r="E8" s="66"/>
      <c r="F8" s="36"/>
      <c r="G8" s="36"/>
      <c r="H8" s="36"/>
    </row>
    <row r="9" spans="1:8" x14ac:dyDescent="0.35">
      <c r="A9" s="53" t="s">
        <v>597</v>
      </c>
      <c r="B9" s="53">
        <v>223</v>
      </c>
      <c r="C9" s="53">
        <v>42</v>
      </c>
      <c r="D9" s="66">
        <v>5</v>
      </c>
      <c r="E9" s="53">
        <v>62.96</v>
      </c>
      <c r="F9" s="36"/>
      <c r="G9" s="36"/>
      <c r="H9" s="36"/>
    </row>
    <row r="10" spans="1:8" x14ac:dyDescent="0.35">
      <c r="A10" s="53" t="s">
        <v>598</v>
      </c>
      <c r="B10" s="53">
        <v>17</v>
      </c>
      <c r="C10" s="53">
        <v>39</v>
      </c>
      <c r="D10" s="66">
        <v>8.8000000000000007</v>
      </c>
      <c r="E10" s="53">
        <v>20.78</v>
      </c>
      <c r="F10" s="36"/>
      <c r="G10" s="36"/>
      <c r="H10" s="36"/>
    </row>
    <row r="11" spans="1:8" x14ac:dyDescent="0.35">
      <c r="A11" s="53" t="s">
        <v>599</v>
      </c>
      <c r="B11" s="53">
        <v>104</v>
      </c>
      <c r="C11" s="53">
        <v>26</v>
      </c>
      <c r="D11" s="66">
        <v>11</v>
      </c>
      <c r="E11" s="53">
        <v>42.7</v>
      </c>
      <c r="F11" s="36"/>
      <c r="G11" s="36"/>
      <c r="H11" s="36"/>
    </row>
    <row r="12" spans="1:8" x14ac:dyDescent="0.35">
      <c r="A12" s="53" t="s">
        <v>600</v>
      </c>
      <c r="B12" s="53">
        <v>3</v>
      </c>
      <c r="C12" s="53">
        <v>6</v>
      </c>
      <c r="D12" s="66">
        <v>3.1</v>
      </c>
      <c r="E12" s="53">
        <v>23.23</v>
      </c>
      <c r="F12" s="36"/>
      <c r="G12" s="36"/>
      <c r="H12" s="36"/>
    </row>
    <row r="13" spans="1:8" x14ac:dyDescent="0.35">
      <c r="A13" s="53" t="s">
        <v>601</v>
      </c>
      <c r="B13" s="53">
        <v>109</v>
      </c>
      <c r="C13" s="53">
        <v>5</v>
      </c>
      <c r="D13" s="66">
        <v>2.9</v>
      </c>
      <c r="E13" s="53">
        <v>32.68</v>
      </c>
      <c r="F13" s="36"/>
      <c r="G13" s="36"/>
      <c r="H13" s="36"/>
    </row>
    <row r="14" spans="1:8" x14ac:dyDescent="0.35">
      <c r="A14" s="53" t="s">
        <v>602</v>
      </c>
      <c r="B14" s="53">
        <v>123</v>
      </c>
      <c r="C14" s="53">
        <v>26</v>
      </c>
      <c r="D14" s="66">
        <v>19.2</v>
      </c>
      <c r="E14" s="66"/>
      <c r="F14" s="36"/>
      <c r="G14" s="36"/>
      <c r="H14" s="36"/>
    </row>
    <row r="15" spans="1:8" x14ac:dyDescent="0.35">
      <c r="A15" s="53" t="s">
        <v>603</v>
      </c>
      <c r="B15" s="53">
        <v>39</v>
      </c>
      <c r="C15" s="53">
        <v>70</v>
      </c>
      <c r="D15" s="66">
        <v>8.3000000000000007</v>
      </c>
      <c r="E15" s="66"/>
      <c r="F15" s="36"/>
      <c r="G15" s="36"/>
      <c r="H15" s="36"/>
    </row>
    <row r="16" spans="1:8" x14ac:dyDescent="0.35">
      <c r="A16" s="53" t="s">
        <v>604</v>
      </c>
      <c r="B16" s="53">
        <v>2239</v>
      </c>
      <c r="C16" s="53">
        <v>14</v>
      </c>
      <c r="D16" s="66">
        <v>6.1</v>
      </c>
      <c r="E16" s="53">
        <v>29.18</v>
      </c>
      <c r="F16" s="36"/>
      <c r="G16" s="36"/>
      <c r="H16" s="36"/>
    </row>
    <row r="17" spans="1:8" x14ac:dyDescent="0.35">
      <c r="A17" s="53" t="s">
        <v>605</v>
      </c>
      <c r="B17" s="53">
        <v>1265</v>
      </c>
      <c r="C17" s="53">
        <v>173</v>
      </c>
      <c r="D17" s="66">
        <v>25.1</v>
      </c>
      <c r="E17" s="53">
        <v>64.98</v>
      </c>
      <c r="F17" s="36"/>
      <c r="G17" s="36"/>
      <c r="H17" s="36"/>
    </row>
    <row r="18" spans="1:8" x14ac:dyDescent="0.35">
      <c r="A18" s="53" t="s">
        <v>606</v>
      </c>
      <c r="B18" s="53">
        <v>668</v>
      </c>
      <c r="C18" s="53">
        <v>27</v>
      </c>
      <c r="D18" s="66">
        <v>11.3</v>
      </c>
      <c r="E18" s="66"/>
      <c r="F18" s="36"/>
      <c r="G18" s="36"/>
      <c r="H18" s="36"/>
    </row>
    <row r="19" spans="1:8" x14ac:dyDescent="0.35">
      <c r="A19" s="53" t="s">
        <v>607</v>
      </c>
      <c r="B19" s="53">
        <v>47</v>
      </c>
      <c r="C19" s="53">
        <v>2</v>
      </c>
      <c r="D19" s="66">
        <v>2.6</v>
      </c>
      <c r="E19" s="53">
        <v>24.8</v>
      </c>
      <c r="F19" s="36"/>
      <c r="G19" s="36"/>
      <c r="H19" s="36"/>
    </row>
    <row r="20" spans="1:8" x14ac:dyDescent="0.35">
      <c r="A20" s="53" t="s">
        <v>608</v>
      </c>
      <c r="B20" s="53">
        <v>383</v>
      </c>
      <c r="C20" s="53">
        <v>5</v>
      </c>
      <c r="D20" s="66">
        <v>2.9</v>
      </c>
      <c r="E20" s="53">
        <v>42.5</v>
      </c>
      <c r="F20" s="36"/>
      <c r="G20" s="36"/>
      <c r="H20" s="36"/>
    </row>
    <row r="21" spans="1:8" x14ac:dyDescent="0.35">
      <c r="A21" s="53" t="s">
        <v>609</v>
      </c>
      <c r="B21" s="53">
        <v>17</v>
      </c>
      <c r="C21" s="53">
        <v>36</v>
      </c>
      <c r="D21" s="66">
        <v>11.2</v>
      </c>
      <c r="E21" s="66"/>
      <c r="F21" s="36"/>
      <c r="G21" s="36"/>
      <c r="H21" s="36"/>
    </row>
    <row r="22" spans="1:8" x14ac:dyDescent="0.35">
      <c r="A22" s="53" t="s">
        <v>610</v>
      </c>
      <c r="B22" s="53">
        <v>108</v>
      </c>
      <c r="C22" s="53">
        <v>397</v>
      </c>
      <c r="D22" s="66">
        <v>60.5</v>
      </c>
      <c r="E22" s="66"/>
      <c r="F22" s="36"/>
      <c r="G22" s="36"/>
      <c r="H22" s="36"/>
    </row>
    <row r="23" spans="1:8" x14ac:dyDescent="0.35">
      <c r="A23" s="53" t="s">
        <v>611</v>
      </c>
      <c r="B23" s="53">
        <v>20</v>
      </c>
      <c r="C23" s="53">
        <v>183</v>
      </c>
      <c r="D23" s="66">
        <v>24.8</v>
      </c>
      <c r="E23" s="66"/>
      <c r="F23" s="36"/>
      <c r="G23" s="36"/>
      <c r="H23" s="36"/>
    </row>
    <row r="24" spans="1:8" x14ac:dyDescent="0.35">
      <c r="A24" s="53" t="s">
        <v>612</v>
      </c>
      <c r="B24" s="53">
        <v>11</v>
      </c>
      <c r="C24" s="53">
        <v>155</v>
      </c>
      <c r="D24" s="66">
        <v>21.8</v>
      </c>
      <c r="E24" s="53">
        <v>54.31</v>
      </c>
      <c r="F24" s="36"/>
      <c r="G24" s="36"/>
      <c r="H24" s="36"/>
    </row>
    <row r="25" spans="1:8" x14ac:dyDescent="0.35">
      <c r="A25" s="53" t="s">
        <v>613</v>
      </c>
      <c r="B25" s="53">
        <v>64</v>
      </c>
      <c r="C25" s="53">
        <v>10</v>
      </c>
      <c r="D25" s="66">
        <v>5</v>
      </c>
      <c r="E25" s="53">
        <v>43.57</v>
      </c>
      <c r="F25" s="36"/>
      <c r="G25" s="36"/>
      <c r="H25" s="36"/>
    </row>
    <row r="26" spans="1:8" x14ac:dyDescent="0.35">
      <c r="A26" s="53" t="s">
        <v>614</v>
      </c>
      <c r="B26" s="53">
        <v>4</v>
      </c>
      <c r="C26" s="53">
        <v>144</v>
      </c>
      <c r="D26" s="66">
        <v>30</v>
      </c>
      <c r="E26" s="53">
        <v>52.89</v>
      </c>
      <c r="F26" s="36"/>
      <c r="G26" s="36"/>
      <c r="H26" s="36"/>
    </row>
    <row r="27" spans="1:8" x14ac:dyDescent="0.35">
      <c r="A27" s="53" t="s">
        <v>615</v>
      </c>
      <c r="B27" s="53">
        <v>25</v>
      </c>
      <c r="C27" s="53">
        <v>60</v>
      </c>
      <c r="D27" s="66">
        <v>12.8</v>
      </c>
      <c r="E27" s="53">
        <v>69.48</v>
      </c>
      <c r="F27" s="36"/>
      <c r="G27" s="36"/>
      <c r="H27" s="36"/>
    </row>
    <row r="28" spans="1:8" x14ac:dyDescent="0.35">
      <c r="A28" s="53" t="s">
        <v>616</v>
      </c>
      <c r="B28" s="53">
        <v>83</v>
      </c>
      <c r="C28" s="53">
        <v>31</v>
      </c>
      <c r="D28" s="66">
        <v>9.8000000000000007</v>
      </c>
      <c r="E28" s="53">
        <v>28.05</v>
      </c>
      <c r="F28" s="36"/>
      <c r="G28" s="36"/>
      <c r="H28" s="36"/>
    </row>
    <row r="29" spans="1:8" x14ac:dyDescent="0.35">
      <c r="A29" s="53" t="s">
        <v>617</v>
      </c>
      <c r="B29" s="53">
        <v>64</v>
      </c>
      <c r="C29" s="53">
        <v>10</v>
      </c>
      <c r="D29" s="66">
        <v>5.9</v>
      </c>
      <c r="E29" s="53">
        <v>39.31</v>
      </c>
      <c r="F29" s="36"/>
      <c r="G29" s="36"/>
      <c r="H29" s="36"/>
    </row>
    <row r="30" spans="1:8" x14ac:dyDescent="0.35">
      <c r="A30" s="53" t="s">
        <v>618</v>
      </c>
      <c r="B30" s="53">
        <v>76</v>
      </c>
      <c r="C30" s="53">
        <v>320</v>
      </c>
      <c r="D30" s="66">
        <v>49</v>
      </c>
      <c r="E30" s="66"/>
      <c r="F30" s="36"/>
      <c r="G30" s="36"/>
      <c r="H30" s="36"/>
    </row>
    <row r="31" spans="1:8" x14ac:dyDescent="0.35">
      <c r="A31" s="53" t="s">
        <v>619</v>
      </c>
      <c r="B31" s="53">
        <v>463</v>
      </c>
      <c r="C31" s="53">
        <v>548</v>
      </c>
      <c r="D31" s="66">
        <v>41</v>
      </c>
      <c r="E31" s="66"/>
      <c r="F31" s="36"/>
      <c r="G31" s="36"/>
      <c r="H31" s="36"/>
    </row>
    <row r="32" spans="1:8" x14ac:dyDescent="0.35">
      <c r="A32" s="53" t="s">
        <v>620</v>
      </c>
      <c r="B32" s="53">
        <v>138</v>
      </c>
      <c r="C32" s="53">
        <v>58</v>
      </c>
      <c r="D32" s="66">
        <v>16.7</v>
      </c>
      <c r="E32" s="66"/>
      <c r="F32" s="36"/>
      <c r="G32" s="36"/>
      <c r="H32" s="36"/>
    </row>
    <row r="33" spans="1:8" x14ac:dyDescent="0.35">
      <c r="A33" s="53" t="s">
        <v>621</v>
      </c>
      <c r="B33" s="53">
        <v>95</v>
      </c>
      <c r="C33" s="53">
        <v>160</v>
      </c>
      <c r="D33" s="66">
        <v>24</v>
      </c>
      <c r="E33" s="53">
        <v>51.8</v>
      </c>
      <c r="F33" s="36"/>
      <c r="G33" s="36"/>
      <c r="H33" s="36"/>
    </row>
    <row r="34" spans="1:8" x14ac:dyDescent="0.35">
      <c r="A34" s="53" t="s">
        <v>622</v>
      </c>
      <c r="B34" s="53">
        <v>56</v>
      </c>
      <c r="C34" s="53">
        <v>529</v>
      </c>
      <c r="D34" s="66">
        <v>50.6</v>
      </c>
      <c r="E34" s="66"/>
      <c r="F34" s="36"/>
      <c r="G34" s="36"/>
      <c r="H34" s="36"/>
    </row>
    <row r="35" spans="1:8" x14ac:dyDescent="0.35">
      <c r="A35" s="53" t="s">
        <v>623</v>
      </c>
      <c r="B35" s="53">
        <v>4</v>
      </c>
      <c r="C35" s="53">
        <v>10</v>
      </c>
      <c r="D35" s="66">
        <v>4.3</v>
      </c>
      <c r="E35" s="53">
        <v>39.479999999999997</v>
      </c>
      <c r="F35" s="36"/>
      <c r="G35" s="36"/>
      <c r="H35" s="36"/>
    </row>
    <row r="36" spans="1:8" x14ac:dyDescent="0.35">
      <c r="A36" s="53" t="s">
        <v>624</v>
      </c>
      <c r="B36" s="53">
        <v>8</v>
      </c>
      <c r="C36" s="53">
        <v>829</v>
      </c>
      <c r="D36" s="66">
        <v>84.5</v>
      </c>
      <c r="E36" s="66"/>
      <c r="F36" s="36"/>
      <c r="G36" s="36"/>
      <c r="H36" s="36"/>
    </row>
    <row r="37" spans="1:8" x14ac:dyDescent="0.35">
      <c r="A37" s="53" t="s">
        <v>625</v>
      </c>
      <c r="B37" s="53">
        <v>13</v>
      </c>
      <c r="C37" s="53">
        <v>1140</v>
      </c>
      <c r="D37" s="66">
        <v>71.400000000000006</v>
      </c>
      <c r="E37" s="66"/>
      <c r="F37" s="36"/>
      <c r="G37" s="36"/>
      <c r="H37" s="36"/>
    </row>
    <row r="38" spans="1:8" x14ac:dyDescent="0.35">
      <c r="A38" s="53" t="s">
        <v>626</v>
      </c>
      <c r="B38" s="53">
        <v>26</v>
      </c>
      <c r="C38" s="53">
        <v>13</v>
      </c>
      <c r="D38" s="66">
        <v>6.2</v>
      </c>
      <c r="E38" s="53">
        <v>47.12</v>
      </c>
      <c r="F38" s="36"/>
      <c r="G38" s="36"/>
      <c r="H38" s="36"/>
    </row>
    <row r="39" spans="1:8" x14ac:dyDescent="0.35">
      <c r="A39" s="53" t="s">
        <v>627</v>
      </c>
      <c r="B39" s="53">
        <v>153</v>
      </c>
      <c r="C39" s="53">
        <v>29</v>
      </c>
      <c r="D39" s="66">
        <v>7.4</v>
      </c>
      <c r="E39" s="53">
        <v>36.700000000000003</v>
      </c>
      <c r="F39" s="36"/>
      <c r="G39" s="36"/>
      <c r="H39" s="36"/>
    </row>
    <row r="40" spans="1:8" x14ac:dyDescent="0.35">
      <c r="A40" s="53" t="s">
        <v>628</v>
      </c>
      <c r="B40" s="53">
        <v>46</v>
      </c>
      <c r="C40" s="53">
        <v>83</v>
      </c>
      <c r="D40" s="66">
        <v>12.2</v>
      </c>
      <c r="E40" s="53">
        <v>52.54</v>
      </c>
      <c r="F40" s="36"/>
      <c r="G40" s="36"/>
      <c r="H40" s="36"/>
    </row>
    <row r="41" spans="1:8" x14ac:dyDescent="0.35">
      <c r="A41" s="53" t="s">
        <v>629</v>
      </c>
      <c r="B41" s="53">
        <v>467</v>
      </c>
      <c r="C41" s="53">
        <v>273</v>
      </c>
      <c r="D41" s="66">
        <v>51.3</v>
      </c>
      <c r="E41" s="66"/>
      <c r="F41" s="36"/>
      <c r="G41" s="36"/>
      <c r="H41" s="36"/>
    </row>
    <row r="42" spans="1:8" x14ac:dyDescent="0.35">
      <c r="A42" s="53" t="s">
        <v>630</v>
      </c>
      <c r="B42" s="53">
        <v>16</v>
      </c>
      <c r="C42" s="53">
        <v>378</v>
      </c>
      <c r="D42" s="66">
        <v>36.200000000000003</v>
      </c>
      <c r="E42" s="66"/>
      <c r="F42" s="36"/>
      <c r="G42" s="36"/>
      <c r="H42" s="36"/>
    </row>
    <row r="43" spans="1:8" x14ac:dyDescent="0.35">
      <c r="A43" s="53" t="s">
        <v>631</v>
      </c>
      <c r="B43" s="53">
        <v>100</v>
      </c>
      <c r="C43" s="53">
        <v>27</v>
      </c>
      <c r="D43" s="66">
        <v>7.6</v>
      </c>
      <c r="E43" s="53">
        <v>55.77</v>
      </c>
      <c r="F43" s="36"/>
      <c r="G43" s="36"/>
      <c r="H43" s="36"/>
    </row>
    <row r="44" spans="1:8" x14ac:dyDescent="0.35">
      <c r="A44" s="53" t="s">
        <v>632</v>
      </c>
      <c r="B44" s="53">
        <v>83</v>
      </c>
      <c r="C44" s="53">
        <v>617</v>
      </c>
      <c r="D44" s="66">
        <v>59.4</v>
      </c>
      <c r="E44" s="66"/>
      <c r="F44" s="36"/>
      <c r="G44" s="36"/>
      <c r="H44" s="36"/>
    </row>
    <row r="45" spans="1:8" x14ac:dyDescent="0.35">
      <c r="A45" s="53" t="s">
        <v>633</v>
      </c>
      <c r="B45" s="53">
        <v>73</v>
      </c>
      <c r="C45" s="53">
        <v>8</v>
      </c>
      <c r="D45" s="66">
        <v>4</v>
      </c>
      <c r="E45" s="53">
        <v>24.23</v>
      </c>
      <c r="F45" s="36"/>
      <c r="G45" s="36"/>
      <c r="H45" s="36"/>
    </row>
    <row r="46" spans="1:8" x14ac:dyDescent="0.35">
      <c r="A46" s="53" t="s">
        <v>634</v>
      </c>
      <c r="B46" s="53">
        <v>106</v>
      </c>
      <c r="C46" s="53">
        <v>36</v>
      </c>
      <c r="D46" s="66">
        <v>3.7</v>
      </c>
      <c r="E46" s="53">
        <v>27.62</v>
      </c>
      <c r="F46" s="36"/>
      <c r="G46" s="36"/>
      <c r="H46" s="36"/>
    </row>
    <row r="47" spans="1:8" x14ac:dyDescent="0.35">
      <c r="A47" s="53" t="s">
        <v>635</v>
      </c>
      <c r="B47" s="53">
        <v>131</v>
      </c>
      <c r="C47" s="53">
        <v>6</v>
      </c>
      <c r="D47" s="66">
        <v>1.9</v>
      </c>
      <c r="E47" s="53">
        <v>29.62</v>
      </c>
      <c r="F47" s="36"/>
      <c r="G47" s="36"/>
      <c r="H47" s="36"/>
    </row>
    <row r="48" spans="1:8" x14ac:dyDescent="0.35">
      <c r="A48" s="53" t="s">
        <v>636</v>
      </c>
      <c r="B48" s="53">
        <v>139</v>
      </c>
      <c r="C48" s="53">
        <v>3</v>
      </c>
      <c r="D48" s="66">
        <v>2.7</v>
      </c>
      <c r="E48" s="53">
        <v>25.99</v>
      </c>
      <c r="F48" s="36"/>
      <c r="G48" s="36"/>
      <c r="H48" s="36"/>
    </row>
    <row r="49" spans="1:8" x14ac:dyDescent="0.35">
      <c r="A49" s="53" t="s">
        <v>637</v>
      </c>
      <c r="B49" s="53">
        <v>40</v>
      </c>
      <c r="C49" s="53">
        <v>473</v>
      </c>
      <c r="D49" s="66">
        <v>68.2</v>
      </c>
      <c r="E49" s="53">
        <v>24.72</v>
      </c>
      <c r="F49" s="36"/>
      <c r="G49" s="36"/>
      <c r="H49" s="36"/>
    </row>
    <row r="50" spans="1:8" x14ac:dyDescent="0.35">
      <c r="A50" s="53" t="s">
        <v>638</v>
      </c>
      <c r="B50" s="53">
        <v>137</v>
      </c>
      <c r="C50" s="53">
        <v>4</v>
      </c>
      <c r="D50" s="66">
        <v>3.6</v>
      </c>
      <c r="E50" s="66"/>
      <c r="F50" s="36"/>
      <c r="G50" s="36"/>
      <c r="H50" s="36"/>
    </row>
    <row r="51" spans="1:8" x14ac:dyDescent="0.35">
      <c r="A51" s="53" t="s">
        <v>639</v>
      </c>
      <c r="B51" s="53">
        <v>43</v>
      </c>
      <c r="C51" s="53">
        <v>248</v>
      </c>
      <c r="D51" s="66">
        <v>49.8</v>
      </c>
      <c r="E51" s="66"/>
      <c r="F51" s="36"/>
      <c r="G51" s="36"/>
      <c r="H51" s="36"/>
    </row>
    <row r="52" spans="1:8" x14ac:dyDescent="0.35">
      <c r="A52" s="53" t="s">
        <v>640</v>
      </c>
      <c r="B52" s="53">
        <v>96</v>
      </c>
      <c r="C52" s="53"/>
      <c r="D52" s="66">
        <v>32.9</v>
      </c>
      <c r="E52" s="66"/>
      <c r="F52" s="36"/>
      <c r="G52" s="36"/>
      <c r="H52" s="36"/>
    </row>
    <row r="53" spans="1:8" x14ac:dyDescent="0.35">
      <c r="A53" s="53" t="s">
        <v>641</v>
      </c>
      <c r="B53" s="53">
        <v>225</v>
      </c>
      <c r="C53" s="53">
        <v>95</v>
      </c>
      <c r="D53" s="66">
        <v>24.1</v>
      </c>
      <c r="E53" s="53">
        <v>60.62</v>
      </c>
      <c r="F53" s="36"/>
      <c r="G53" s="36"/>
      <c r="H53" s="36"/>
    </row>
    <row r="54" spans="1:8" x14ac:dyDescent="0.35">
      <c r="A54" s="53" t="s">
        <v>642</v>
      </c>
      <c r="B54" s="53">
        <v>71</v>
      </c>
      <c r="C54" s="53">
        <v>59</v>
      </c>
      <c r="D54" s="66">
        <v>12.2</v>
      </c>
      <c r="E54" s="53">
        <v>48.91</v>
      </c>
      <c r="F54" s="36"/>
      <c r="G54" s="36"/>
      <c r="H54" s="36"/>
    </row>
    <row r="55" spans="1:8" x14ac:dyDescent="0.35">
      <c r="A55" s="53" t="s">
        <v>643</v>
      </c>
      <c r="B55" s="53">
        <v>103</v>
      </c>
      <c r="C55" s="53">
        <v>37</v>
      </c>
      <c r="D55" s="66">
        <v>18.100000000000001</v>
      </c>
      <c r="E55" s="53">
        <v>48.53</v>
      </c>
      <c r="F55" s="36"/>
      <c r="G55" s="36"/>
      <c r="H55" s="36"/>
    </row>
    <row r="56" spans="1:8" x14ac:dyDescent="0.35">
      <c r="A56" s="53" t="s">
        <v>644</v>
      </c>
      <c r="B56" s="53">
        <v>313</v>
      </c>
      <c r="C56" s="53">
        <v>46</v>
      </c>
      <c r="D56" s="66">
        <v>11.8</v>
      </c>
      <c r="E56" s="53">
        <v>68.63</v>
      </c>
      <c r="F56" s="36"/>
      <c r="G56" s="36"/>
      <c r="H56" s="36"/>
    </row>
    <row r="57" spans="1:8" x14ac:dyDescent="0.35">
      <c r="A57" s="53" t="s">
        <v>645</v>
      </c>
      <c r="B57" s="53">
        <v>50</v>
      </c>
      <c r="C57" s="53">
        <v>301</v>
      </c>
      <c r="D57" s="66">
        <v>62.6</v>
      </c>
      <c r="E57" s="66"/>
      <c r="F57" s="36"/>
      <c r="G57" s="36"/>
      <c r="H57" s="36"/>
    </row>
    <row r="58" spans="1:8" x14ac:dyDescent="0.35">
      <c r="A58" s="53" t="s">
        <v>646</v>
      </c>
      <c r="B58" s="53">
        <v>35</v>
      </c>
      <c r="C58" s="53">
        <v>480</v>
      </c>
      <c r="D58" s="66">
        <v>31.3</v>
      </c>
      <c r="E58" s="66"/>
      <c r="F58" s="36"/>
      <c r="G58" s="36"/>
      <c r="H58" s="36"/>
    </row>
    <row r="59" spans="1:8" x14ac:dyDescent="0.35">
      <c r="A59" s="53" t="s">
        <v>647</v>
      </c>
      <c r="B59" s="53">
        <v>31</v>
      </c>
      <c r="C59" s="53">
        <v>9</v>
      </c>
      <c r="D59" s="66">
        <v>2.1</v>
      </c>
      <c r="E59" s="53">
        <v>22.17</v>
      </c>
      <c r="F59" s="36"/>
      <c r="G59" s="36"/>
      <c r="H59" s="36"/>
    </row>
    <row r="60" spans="1:8" x14ac:dyDescent="0.35">
      <c r="A60" s="53" t="s">
        <v>648</v>
      </c>
      <c r="B60" s="53">
        <v>67</v>
      </c>
      <c r="C60" s="53">
        <v>437</v>
      </c>
      <c r="D60" s="66">
        <v>43</v>
      </c>
      <c r="E60" s="66"/>
      <c r="F60" s="36"/>
      <c r="G60" s="36"/>
      <c r="H60" s="36"/>
    </row>
    <row r="61" spans="1:8" x14ac:dyDescent="0.35">
      <c r="A61" s="53" t="s">
        <v>649</v>
      </c>
      <c r="B61" s="53">
        <v>115</v>
      </c>
      <c r="C61" s="53">
        <v>401</v>
      </c>
      <c r="D61" s="66">
        <v>39.1</v>
      </c>
      <c r="E61" s="53">
        <v>47.46</v>
      </c>
      <c r="F61" s="36"/>
      <c r="G61" s="36"/>
      <c r="H61" s="36"/>
    </row>
    <row r="62" spans="1:8" x14ac:dyDescent="0.35">
      <c r="A62" s="53" t="s">
        <v>650</v>
      </c>
      <c r="B62" s="53">
        <v>49</v>
      </c>
      <c r="C62" s="53">
        <v>34</v>
      </c>
      <c r="D62" s="66">
        <v>21.6</v>
      </c>
      <c r="E62" s="53">
        <v>60.52</v>
      </c>
      <c r="F62" s="36"/>
      <c r="G62" s="36"/>
      <c r="H62" s="36"/>
    </row>
    <row r="63" spans="1:8" x14ac:dyDescent="0.35">
      <c r="A63" s="53" t="s">
        <v>651</v>
      </c>
      <c r="B63" s="53">
        <v>18</v>
      </c>
      <c r="C63" s="53">
        <v>3</v>
      </c>
      <c r="D63" s="66">
        <v>1.4</v>
      </c>
      <c r="E63" s="53">
        <v>22.75</v>
      </c>
      <c r="F63" s="36"/>
      <c r="G63" s="36"/>
      <c r="H63" s="36"/>
    </row>
    <row r="64" spans="1:8" x14ac:dyDescent="0.35">
      <c r="A64" s="53" t="s">
        <v>652</v>
      </c>
      <c r="B64" s="53">
        <v>119</v>
      </c>
      <c r="C64" s="53">
        <v>8</v>
      </c>
      <c r="D64" s="66">
        <v>3.4</v>
      </c>
      <c r="E64" s="53">
        <v>46.45</v>
      </c>
      <c r="F64" s="36"/>
      <c r="G64" s="36"/>
      <c r="H64" s="36"/>
    </row>
    <row r="65" spans="1:8" x14ac:dyDescent="0.35">
      <c r="A65" s="53" t="s">
        <v>653</v>
      </c>
      <c r="B65" s="53">
        <v>9</v>
      </c>
      <c r="C65" s="53">
        <v>252</v>
      </c>
      <c r="D65" s="66">
        <v>32.700000000000003</v>
      </c>
      <c r="E65" s="66"/>
      <c r="F65" s="36"/>
      <c r="G65" s="36"/>
      <c r="H65" s="36"/>
    </row>
    <row r="66" spans="1:8" x14ac:dyDescent="0.35">
      <c r="A66" s="53" t="s">
        <v>654</v>
      </c>
      <c r="B66" s="53">
        <v>239</v>
      </c>
      <c r="C66" s="53">
        <v>597</v>
      </c>
      <c r="D66" s="66">
        <v>39</v>
      </c>
      <c r="E66" s="66"/>
      <c r="F66" s="36"/>
      <c r="G66" s="36"/>
      <c r="H66" s="36"/>
    </row>
    <row r="67" spans="1:8" x14ac:dyDescent="0.35">
      <c r="A67" s="53" t="s">
        <v>655</v>
      </c>
      <c r="B67" s="53">
        <v>57</v>
      </c>
      <c r="C67" s="53">
        <v>25</v>
      </c>
      <c r="D67" s="66">
        <v>8.6999999999999993</v>
      </c>
      <c r="E67" s="53">
        <v>20.18</v>
      </c>
      <c r="F67" s="36"/>
      <c r="G67" s="36"/>
      <c r="H67" s="36"/>
    </row>
    <row r="68" spans="1:8" x14ac:dyDescent="0.35">
      <c r="A68" s="53" t="s">
        <v>656</v>
      </c>
      <c r="B68" s="53">
        <v>240</v>
      </c>
      <c r="C68" s="53">
        <v>7</v>
      </c>
      <c r="D68" s="66">
        <v>3.1</v>
      </c>
      <c r="E68" s="53">
        <v>34.6</v>
      </c>
      <c r="F68" s="36"/>
      <c r="G68" s="36"/>
      <c r="H68" s="36"/>
    </row>
    <row r="69" spans="1:8" x14ac:dyDescent="0.35">
      <c r="A69" s="53" t="s">
        <v>657</v>
      </c>
      <c r="B69" s="53">
        <v>137</v>
      </c>
      <c r="C69" s="53">
        <v>308</v>
      </c>
      <c r="D69" s="66">
        <v>34.9</v>
      </c>
      <c r="E69" s="53">
        <v>51.57</v>
      </c>
      <c r="F69" s="36"/>
      <c r="G69" s="36"/>
      <c r="H69" s="36"/>
    </row>
    <row r="70" spans="1:8" x14ac:dyDescent="0.35">
      <c r="A70" s="53" t="s">
        <v>658</v>
      </c>
      <c r="B70" s="53">
        <v>81</v>
      </c>
      <c r="C70" s="53">
        <v>3</v>
      </c>
      <c r="D70" s="66">
        <v>3.6</v>
      </c>
      <c r="E70" s="53">
        <v>39.29</v>
      </c>
      <c r="F70" s="36"/>
      <c r="G70" s="36"/>
      <c r="H70" s="36"/>
    </row>
    <row r="71" spans="1:8" x14ac:dyDescent="0.35">
      <c r="A71" s="53" t="s">
        <v>659</v>
      </c>
      <c r="B71" s="53">
        <v>331</v>
      </c>
      <c r="C71" s="53">
        <v>25</v>
      </c>
      <c r="D71" s="66">
        <v>13.7</v>
      </c>
      <c r="E71" s="66"/>
      <c r="F71" s="36"/>
      <c r="G71" s="36"/>
      <c r="H71" s="36"/>
    </row>
    <row r="72" spans="1:8" x14ac:dyDescent="0.35">
      <c r="A72" s="53" t="s">
        <v>660</v>
      </c>
      <c r="B72" s="53">
        <v>167</v>
      </c>
      <c r="C72" s="53">
        <v>95</v>
      </c>
      <c r="D72" s="66">
        <v>22.1</v>
      </c>
      <c r="E72" s="53">
        <v>56.05</v>
      </c>
      <c r="F72" s="36"/>
      <c r="G72" s="36"/>
      <c r="H72" s="36"/>
    </row>
    <row r="73" spans="1:8" x14ac:dyDescent="0.35">
      <c r="A73" s="53" t="s">
        <v>661</v>
      </c>
      <c r="B73" s="53">
        <v>53</v>
      </c>
      <c r="C73" s="53">
        <v>576</v>
      </c>
      <c r="D73" s="66">
        <v>64.900000000000006</v>
      </c>
      <c r="E73" s="66"/>
      <c r="F73" s="36"/>
      <c r="G73" s="36"/>
      <c r="H73" s="36"/>
    </row>
    <row r="74" spans="1:8" x14ac:dyDescent="0.35">
      <c r="A74" s="53" t="s">
        <v>662</v>
      </c>
      <c r="B74" s="53">
        <v>70</v>
      </c>
      <c r="C74" s="53">
        <v>667</v>
      </c>
      <c r="D74" s="66">
        <v>54</v>
      </c>
      <c r="E74" s="66"/>
      <c r="F74" s="36"/>
      <c r="G74" s="36"/>
      <c r="H74" s="36"/>
    </row>
    <row r="75" spans="1:8" x14ac:dyDescent="0.35">
      <c r="A75" s="53" t="s">
        <v>663</v>
      </c>
      <c r="B75" s="53">
        <v>4</v>
      </c>
      <c r="C75" s="53">
        <v>169</v>
      </c>
      <c r="D75" s="66">
        <v>25.1</v>
      </c>
      <c r="E75" s="66"/>
      <c r="F75" s="36"/>
      <c r="G75" s="36"/>
      <c r="H75" s="36"/>
    </row>
    <row r="76" spans="1:8" x14ac:dyDescent="0.35">
      <c r="A76" s="53" t="s">
        <v>664</v>
      </c>
      <c r="B76" s="53">
        <v>414</v>
      </c>
      <c r="C76" s="53">
        <v>480</v>
      </c>
      <c r="D76" s="66">
        <v>49.5</v>
      </c>
      <c r="E76" s="66"/>
      <c r="F76" s="36"/>
      <c r="G76" s="36"/>
      <c r="H76" s="36"/>
    </row>
    <row r="77" spans="1:8" x14ac:dyDescent="0.35">
      <c r="A77" s="53" t="s">
        <v>665</v>
      </c>
      <c r="B77" s="53">
        <v>2003</v>
      </c>
      <c r="C77" s="53"/>
      <c r="D77" s="66"/>
      <c r="E77" s="66"/>
      <c r="F77" s="36"/>
      <c r="G77" s="36"/>
      <c r="H77" s="36"/>
    </row>
    <row r="78" spans="1:8" x14ac:dyDescent="0.35">
      <c r="A78" s="53" t="s">
        <v>666</v>
      </c>
      <c r="B78" s="53">
        <v>89</v>
      </c>
      <c r="C78" s="53">
        <v>65</v>
      </c>
      <c r="D78" s="66">
        <v>15.1</v>
      </c>
      <c r="E78" s="53">
        <v>75.84</v>
      </c>
      <c r="F78" s="36"/>
      <c r="G78" s="36"/>
      <c r="H78" s="36"/>
    </row>
    <row r="79" spans="1:8" x14ac:dyDescent="0.35">
      <c r="A79" s="53" t="s">
        <v>667</v>
      </c>
      <c r="B79" s="53">
        <v>107</v>
      </c>
      <c r="C79" s="53">
        <v>12</v>
      </c>
      <c r="D79" s="66">
        <v>3.6</v>
      </c>
      <c r="E79" s="53">
        <v>35.409999999999997</v>
      </c>
      <c r="F79" s="36"/>
      <c r="G79" s="36"/>
      <c r="H79" s="36"/>
    </row>
    <row r="80" spans="1:8" x14ac:dyDescent="0.35">
      <c r="A80" s="53" t="s">
        <v>668</v>
      </c>
      <c r="B80" s="53">
        <v>3</v>
      </c>
      <c r="C80" s="53">
        <v>4</v>
      </c>
      <c r="D80" s="66">
        <v>1.5</v>
      </c>
      <c r="E80" s="53">
        <v>23.15</v>
      </c>
      <c r="F80" s="36"/>
      <c r="G80" s="36"/>
      <c r="H80" s="36"/>
    </row>
    <row r="81" spans="1:8" x14ac:dyDescent="0.35">
      <c r="A81" s="53" t="s">
        <v>564</v>
      </c>
      <c r="B81" s="53">
        <v>464</v>
      </c>
      <c r="C81" s="53">
        <v>145</v>
      </c>
      <c r="D81" s="66">
        <v>29.9</v>
      </c>
      <c r="E81" s="53">
        <v>42.38</v>
      </c>
      <c r="F81" s="36"/>
      <c r="G81" s="36"/>
      <c r="H81" s="36"/>
    </row>
    <row r="82" spans="1:8" x14ac:dyDescent="0.35">
      <c r="A82" s="53" t="s">
        <v>669</v>
      </c>
      <c r="B82" s="53">
        <v>151</v>
      </c>
      <c r="C82" s="53">
        <v>177</v>
      </c>
      <c r="D82" s="66">
        <v>21.1</v>
      </c>
      <c r="E82" s="53">
        <v>46.26</v>
      </c>
      <c r="F82" s="36"/>
      <c r="G82" s="36"/>
      <c r="H82" s="36"/>
    </row>
    <row r="83" spans="1:8" x14ac:dyDescent="0.35">
      <c r="A83" s="53" t="s">
        <v>670</v>
      </c>
      <c r="B83" s="53">
        <v>52</v>
      </c>
      <c r="C83" s="53">
        <v>16</v>
      </c>
      <c r="D83" s="66">
        <v>12.4</v>
      </c>
      <c r="E83" s="53">
        <v>49.03</v>
      </c>
      <c r="F83" s="36"/>
      <c r="G83" s="36"/>
      <c r="H83" s="36"/>
    </row>
    <row r="84" spans="1:8" x14ac:dyDescent="0.35">
      <c r="A84" s="53" t="s">
        <v>671</v>
      </c>
      <c r="B84" s="53">
        <v>93</v>
      </c>
      <c r="C84" s="53">
        <v>79</v>
      </c>
      <c r="D84" s="66">
        <v>22.5</v>
      </c>
      <c r="E84" s="53">
        <v>46.35</v>
      </c>
      <c r="F84" s="36"/>
      <c r="G84" s="36"/>
      <c r="H84" s="36"/>
    </row>
    <row r="85" spans="1:8" x14ac:dyDescent="0.35">
      <c r="A85" s="53" t="s">
        <v>672</v>
      </c>
      <c r="B85" s="53">
        <v>72</v>
      </c>
      <c r="C85" s="53">
        <v>5</v>
      </c>
      <c r="D85" s="66">
        <v>3.1</v>
      </c>
      <c r="E85" s="53">
        <v>46.18</v>
      </c>
      <c r="F85" s="36"/>
      <c r="G85" s="36"/>
      <c r="H85" s="36"/>
    </row>
    <row r="86" spans="1:8" x14ac:dyDescent="0.35">
      <c r="A86" s="53" t="s">
        <v>673</v>
      </c>
      <c r="B86" s="53">
        <v>400</v>
      </c>
      <c r="C86" s="53">
        <v>3</v>
      </c>
      <c r="D86" s="66">
        <v>3</v>
      </c>
      <c r="E86" s="53">
        <v>30.71</v>
      </c>
      <c r="F86" s="36"/>
      <c r="G86" s="36"/>
      <c r="H86" s="36"/>
    </row>
    <row r="87" spans="1:8" x14ac:dyDescent="0.35">
      <c r="A87" s="53" t="s">
        <v>674</v>
      </c>
      <c r="B87" s="53">
        <v>206</v>
      </c>
      <c r="C87" s="53">
        <v>2</v>
      </c>
      <c r="D87" s="66">
        <v>2.6</v>
      </c>
      <c r="E87" s="53">
        <v>44.35</v>
      </c>
      <c r="F87" s="36"/>
      <c r="G87" s="36"/>
      <c r="H87" s="36"/>
    </row>
    <row r="88" spans="1:8" x14ac:dyDescent="0.35">
      <c r="A88" s="53" t="s">
        <v>675</v>
      </c>
      <c r="B88" s="53">
        <v>273</v>
      </c>
      <c r="C88" s="53">
        <v>80</v>
      </c>
      <c r="D88" s="66">
        <v>12.4</v>
      </c>
      <c r="E88" s="53">
        <v>65.260000000000005</v>
      </c>
      <c r="F88" s="36"/>
      <c r="G88" s="36"/>
      <c r="H88" s="36"/>
    </row>
    <row r="89" spans="1:8" x14ac:dyDescent="0.35">
      <c r="A89" s="53" t="s">
        <v>676</v>
      </c>
      <c r="B89" s="53">
        <v>347</v>
      </c>
      <c r="C89" s="53">
        <v>5</v>
      </c>
      <c r="D89" s="66">
        <v>1.8</v>
      </c>
      <c r="E89" s="53">
        <v>15.91</v>
      </c>
      <c r="F89" s="36"/>
      <c r="G89" s="36"/>
      <c r="H89" s="36"/>
    </row>
    <row r="90" spans="1:8" x14ac:dyDescent="0.35">
      <c r="A90" s="53" t="s">
        <v>677</v>
      </c>
      <c r="B90" s="53">
        <v>115</v>
      </c>
      <c r="C90" s="53">
        <v>46</v>
      </c>
      <c r="D90" s="66">
        <v>13.9</v>
      </c>
      <c r="E90" s="53">
        <v>42.89</v>
      </c>
      <c r="F90" s="36"/>
      <c r="G90" s="36"/>
      <c r="H90" s="36"/>
    </row>
    <row r="91" spans="1:8" x14ac:dyDescent="0.35">
      <c r="A91" s="53" t="s">
        <v>678</v>
      </c>
      <c r="B91" s="53">
        <v>7</v>
      </c>
      <c r="C91" s="53">
        <v>10</v>
      </c>
      <c r="D91" s="66">
        <v>8.8000000000000007</v>
      </c>
      <c r="E91" s="53">
        <v>64.23</v>
      </c>
      <c r="F91" s="36"/>
      <c r="G91" s="36"/>
      <c r="H91" s="36"/>
    </row>
    <row r="92" spans="1:8" x14ac:dyDescent="0.35">
      <c r="A92" s="53" t="s">
        <v>679</v>
      </c>
      <c r="B92" s="53">
        <v>94</v>
      </c>
      <c r="C92" s="53">
        <v>342</v>
      </c>
      <c r="D92" s="66">
        <v>30.6</v>
      </c>
      <c r="E92" s="53">
        <v>62.38</v>
      </c>
      <c r="F92" s="35"/>
      <c r="G92" s="36"/>
      <c r="H92" s="36"/>
    </row>
    <row r="93" spans="1:8" x14ac:dyDescent="0.35">
      <c r="A93" s="53" t="s">
        <v>680</v>
      </c>
      <c r="B93" s="53">
        <v>147</v>
      </c>
      <c r="C93" s="53">
        <v>92</v>
      </c>
      <c r="D93" s="66">
        <v>41.2</v>
      </c>
      <c r="E93" s="66"/>
      <c r="F93" s="36"/>
      <c r="G93" s="36"/>
      <c r="H93" s="36"/>
    </row>
    <row r="94" spans="1:8" x14ac:dyDescent="0.35">
      <c r="A94" s="53" t="s">
        <v>681</v>
      </c>
      <c r="B94" s="53">
        <v>240</v>
      </c>
      <c r="C94" s="53">
        <v>12</v>
      </c>
      <c r="D94" s="66">
        <v>6.7</v>
      </c>
      <c r="E94" s="53">
        <v>35.61</v>
      </c>
      <c r="F94" s="36"/>
      <c r="G94" s="36"/>
      <c r="H94" s="36"/>
    </row>
    <row r="95" spans="1:8" x14ac:dyDescent="0.35">
      <c r="A95" s="53" t="s">
        <v>682</v>
      </c>
      <c r="B95" s="53">
        <v>34</v>
      </c>
      <c r="C95" s="53">
        <v>60</v>
      </c>
      <c r="D95" s="66">
        <v>16.899999999999999</v>
      </c>
      <c r="E95" s="66"/>
      <c r="F95" s="36"/>
      <c r="G95" s="36"/>
      <c r="H95" s="36"/>
    </row>
    <row r="96" spans="1:8" x14ac:dyDescent="0.35">
      <c r="A96" s="53" t="s">
        <v>683</v>
      </c>
      <c r="B96" s="53">
        <v>32</v>
      </c>
      <c r="C96" s="53">
        <v>185</v>
      </c>
      <c r="D96" s="66">
        <v>37.6</v>
      </c>
      <c r="E96" s="66"/>
      <c r="F96" s="36"/>
      <c r="G96" s="36"/>
      <c r="H96" s="36"/>
    </row>
    <row r="97" spans="1:8" x14ac:dyDescent="0.35">
      <c r="A97" s="53" t="s">
        <v>684</v>
      </c>
      <c r="B97" s="53">
        <v>30</v>
      </c>
      <c r="C97" s="53">
        <v>19</v>
      </c>
      <c r="D97" s="66">
        <v>3.3</v>
      </c>
      <c r="E97" s="53">
        <v>36.6</v>
      </c>
      <c r="F97" s="36"/>
      <c r="G97" s="36"/>
      <c r="H97" s="36"/>
    </row>
    <row r="98" spans="1:8" x14ac:dyDescent="0.35">
      <c r="A98" s="53" t="s">
        <v>685</v>
      </c>
      <c r="B98" s="53">
        <v>667</v>
      </c>
      <c r="C98" s="53">
        <v>29</v>
      </c>
      <c r="D98" s="66">
        <v>6.4</v>
      </c>
      <c r="E98" s="53">
        <v>43.38</v>
      </c>
      <c r="F98" s="36"/>
      <c r="G98" s="36"/>
      <c r="H98" s="36"/>
    </row>
    <row r="99" spans="1:8" x14ac:dyDescent="0.35">
      <c r="A99" s="53" t="s">
        <v>686</v>
      </c>
      <c r="B99" s="53">
        <v>71</v>
      </c>
      <c r="C99" s="53">
        <v>544</v>
      </c>
      <c r="D99" s="66">
        <v>65.7</v>
      </c>
      <c r="E99" s="66"/>
      <c r="F99" s="36"/>
      <c r="G99" s="36"/>
      <c r="H99" s="36"/>
    </row>
    <row r="100" spans="1:8" x14ac:dyDescent="0.35">
      <c r="A100" s="53" t="s">
        <v>687</v>
      </c>
      <c r="B100" s="53">
        <v>53</v>
      </c>
      <c r="C100" s="53">
        <v>661</v>
      </c>
      <c r="D100" s="66">
        <v>53.5</v>
      </c>
      <c r="E100" s="66"/>
      <c r="F100" s="36"/>
      <c r="G100" s="36"/>
      <c r="H100" s="36"/>
    </row>
    <row r="101" spans="1:8" x14ac:dyDescent="0.35">
      <c r="A101" s="53" t="s">
        <v>688</v>
      </c>
      <c r="B101" s="53">
        <v>4</v>
      </c>
      <c r="C101" s="53">
        <v>72</v>
      </c>
      <c r="D101" s="66">
        <v>10.199999999999999</v>
      </c>
      <c r="E101" s="53">
        <v>61.26</v>
      </c>
      <c r="F101" s="36"/>
      <c r="G101" s="36"/>
      <c r="H101" s="36"/>
    </row>
    <row r="102" spans="1:8" x14ac:dyDescent="0.35">
      <c r="A102" s="53" t="s">
        <v>689</v>
      </c>
      <c r="B102" s="53">
        <v>238</v>
      </c>
      <c r="C102" s="53"/>
      <c r="D102" s="66"/>
      <c r="E102" s="66"/>
      <c r="F102" s="36"/>
      <c r="G102" s="36"/>
      <c r="H102" s="36"/>
    </row>
    <row r="103" spans="1:8" x14ac:dyDescent="0.35">
      <c r="A103" s="53" t="s">
        <v>690</v>
      </c>
      <c r="B103" s="53">
        <v>43</v>
      </c>
      <c r="C103" s="53">
        <v>8</v>
      </c>
      <c r="D103" s="66">
        <v>3.3</v>
      </c>
      <c r="E103" s="53">
        <v>34.82</v>
      </c>
      <c r="F103" s="36"/>
      <c r="G103" s="36"/>
      <c r="H103" s="36"/>
    </row>
    <row r="104" spans="1:8" x14ac:dyDescent="0.35">
      <c r="A104" s="53" t="s">
        <v>691</v>
      </c>
      <c r="B104" s="53">
        <v>242</v>
      </c>
      <c r="C104" s="53">
        <v>5</v>
      </c>
      <c r="D104" s="66">
        <v>1.9</v>
      </c>
      <c r="E104" s="53">
        <v>30.17</v>
      </c>
      <c r="F104" s="36"/>
      <c r="G104" s="36"/>
      <c r="H104" s="36"/>
    </row>
    <row r="105" spans="1:8" x14ac:dyDescent="0.35">
      <c r="A105" s="53" t="s">
        <v>692</v>
      </c>
      <c r="B105" s="53">
        <v>48</v>
      </c>
      <c r="C105" s="53">
        <v>335</v>
      </c>
      <c r="D105" s="66">
        <v>38.200000000000003</v>
      </c>
      <c r="E105" s="66"/>
      <c r="F105" s="36"/>
      <c r="G105" s="36"/>
      <c r="H105" s="36"/>
    </row>
    <row r="106" spans="1:8" x14ac:dyDescent="0.35">
      <c r="A106" s="53" t="s">
        <v>693</v>
      </c>
      <c r="B106" s="53">
        <v>203</v>
      </c>
      <c r="C106" s="53">
        <v>349</v>
      </c>
      <c r="D106" s="66">
        <v>35.299999999999997</v>
      </c>
      <c r="E106" s="66"/>
      <c r="F106" s="36"/>
      <c r="G106" s="36"/>
      <c r="H106" s="36"/>
    </row>
    <row r="107" spans="1:8" x14ac:dyDescent="0.35">
      <c r="A107" s="53" t="s">
        <v>694</v>
      </c>
      <c r="B107" s="53">
        <v>99</v>
      </c>
      <c r="C107" s="53">
        <v>29</v>
      </c>
      <c r="D107" s="66">
        <v>6.7</v>
      </c>
      <c r="E107" s="53">
        <v>60.66</v>
      </c>
      <c r="F107" s="36"/>
      <c r="G107" s="36"/>
      <c r="H107" s="36"/>
    </row>
    <row r="108" spans="1:8" x14ac:dyDescent="0.35">
      <c r="A108" s="53" t="s">
        <v>695</v>
      </c>
      <c r="B108" s="53">
        <v>1802</v>
      </c>
      <c r="C108" s="53">
        <v>53</v>
      </c>
      <c r="D108" s="66">
        <v>7.4</v>
      </c>
      <c r="E108" s="53">
        <v>53.83</v>
      </c>
      <c r="F108" s="36"/>
      <c r="G108" s="36"/>
      <c r="H108" s="36"/>
    </row>
    <row r="109" spans="1:8" x14ac:dyDescent="0.35">
      <c r="A109" s="53" t="s">
        <v>696</v>
      </c>
      <c r="B109" s="53">
        <v>17</v>
      </c>
      <c r="C109" s="53">
        <v>562</v>
      </c>
      <c r="D109" s="66">
        <v>62</v>
      </c>
      <c r="E109" s="66"/>
      <c r="F109" s="36"/>
      <c r="G109" s="36"/>
      <c r="H109" s="36"/>
    </row>
    <row r="110" spans="1:8" x14ac:dyDescent="0.35">
      <c r="A110" s="53" t="s">
        <v>697</v>
      </c>
      <c r="B110" s="53">
        <v>1380</v>
      </c>
      <c r="C110" s="53">
        <v>6</v>
      </c>
      <c r="D110" s="66">
        <v>6.1</v>
      </c>
      <c r="E110" s="53">
        <v>37.729999999999997</v>
      </c>
      <c r="F110" s="36"/>
      <c r="G110" s="36"/>
      <c r="H110" s="36"/>
    </row>
    <row r="111" spans="1:8" x14ac:dyDescent="0.35">
      <c r="A111" s="53" t="s">
        <v>698</v>
      </c>
      <c r="B111" s="53">
        <v>329</v>
      </c>
      <c r="C111" s="53"/>
      <c r="D111" s="66">
        <v>27.4</v>
      </c>
      <c r="E111" s="66"/>
      <c r="F111" s="36"/>
      <c r="G111" s="36"/>
      <c r="H111" s="36"/>
    </row>
    <row r="112" spans="1:8" x14ac:dyDescent="0.35">
      <c r="A112" s="53" t="s">
        <v>699</v>
      </c>
      <c r="B112" s="53">
        <v>5</v>
      </c>
      <c r="C112" s="53">
        <v>766</v>
      </c>
      <c r="D112" s="66">
        <v>51.5</v>
      </c>
      <c r="E112" s="66"/>
      <c r="F112" s="36"/>
      <c r="G112" s="36"/>
      <c r="H112" s="36"/>
    </row>
    <row r="113" spans="1:8" x14ac:dyDescent="0.35">
      <c r="A113" s="53" t="s">
        <v>700</v>
      </c>
      <c r="B113" s="53">
        <v>626</v>
      </c>
      <c r="C113" s="53">
        <v>61</v>
      </c>
      <c r="D113" s="66">
        <v>13.6</v>
      </c>
      <c r="E113" s="53">
        <v>47.34</v>
      </c>
      <c r="F113" s="36"/>
      <c r="G113" s="36"/>
      <c r="H113" s="36"/>
    </row>
    <row r="114" spans="1:8" x14ac:dyDescent="0.35">
      <c r="A114" s="53" t="s">
        <v>701</v>
      </c>
      <c r="B114" s="53">
        <v>66</v>
      </c>
      <c r="C114" s="53">
        <v>33</v>
      </c>
      <c r="D114" s="66">
        <v>11</v>
      </c>
      <c r="E114" s="53">
        <v>52.51</v>
      </c>
      <c r="F114" s="36"/>
      <c r="G114" s="36"/>
      <c r="H114" s="36"/>
    </row>
    <row r="115" spans="1:8" x14ac:dyDescent="0.35">
      <c r="A115" s="53" t="s">
        <v>702</v>
      </c>
      <c r="B115" s="53">
        <v>164</v>
      </c>
      <c r="C115" s="53">
        <v>88</v>
      </c>
      <c r="D115" s="66">
        <v>25.6</v>
      </c>
      <c r="E115" s="66"/>
      <c r="F115" s="36"/>
      <c r="G115" s="36"/>
      <c r="H115" s="36"/>
    </row>
    <row r="116" spans="1:8" x14ac:dyDescent="0.35">
      <c r="A116" s="53" t="s">
        <v>703</v>
      </c>
      <c r="B116" s="53">
        <v>123</v>
      </c>
      <c r="C116" s="53">
        <v>19</v>
      </c>
      <c r="D116" s="66">
        <v>13.6</v>
      </c>
      <c r="E116" s="53">
        <v>45.7</v>
      </c>
      <c r="F116" s="36"/>
      <c r="G116" s="36"/>
      <c r="H116" s="36"/>
    </row>
    <row r="117" spans="1:8" x14ac:dyDescent="0.35">
      <c r="A117" s="53" t="s">
        <v>704</v>
      </c>
      <c r="B117" s="53">
        <v>26337</v>
      </c>
      <c r="C117" s="53"/>
      <c r="D117" s="66">
        <v>2.6</v>
      </c>
      <c r="E117" s="66"/>
      <c r="F117" s="36"/>
      <c r="G117" s="36"/>
      <c r="H117" s="36"/>
    </row>
    <row r="118" spans="1:8" x14ac:dyDescent="0.35">
      <c r="A118" s="53" t="s">
        <v>705</v>
      </c>
      <c r="B118" s="53">
        <v>2</v>
      </c>
      <c r="C118" s="53">
        <v>45</v>
      </c>
      <c r="D118" s="66">
        <v>14</v>
      </c>
      <c r="E118" s="53">
        <v>57.76</v>
      </c>
      <c r="F118" s="36"/>
      <c r="G118" s="36"/>
      <c r="H118" s="36"/>
    </row>
    <row r="119" spans="1:8" x14ac:dyDescent="0.35">
      <c r="A119" s="53" t="s">
        <v>706</v>
      </c>
      <c r="B119" s="53">
        <v>47</v>
      </c>
      <c r="C119" s="53">
        <v>6</v>
      </c>
      <c r="D119" s="66">
        <v>2.2999999999999998</v>
      </c>
      <c r="E119" s="53">
        <v>39.67</v>
      </c>
      <c r="F119" s="36"/>
      <c r="G119" s="36"/>
      <c r="H119" s="36"/>
    </row>
    <row r="120" spans="1:8" x14ac:dyDescent="0.35">
      <c r="A120" s="53" t="s">
        <v>707</v>
      </c>
      <c r="B120" s="53">
        <v>83</v>
      </c>
      <c r="C120" s="53">
        <v>70</v>
      </c>
      <c r="D120" s="66">
        <v>19.2</v>
      </c>
      <c r="E120" s="53">
        <v>49.53</v>
      </c>
      <c r="F120" s="36"/>
      <c r="G120" s="36"/>
      <c r="H120" s="36"/>
    </row>
    <row r="121" spans="1:8" x14ac:dyDescent="0.35">
      <c r="A121" s="53" t="s">
        <v>708</v>
      </c>
      <c r="B121" s="53">
        <v>40</v>
      </c>
      <c r="C121" s="53">
        <v>289</v>
      </c>
      <c r="D121" s="66">
        <v>54</v>
      </c>
      <c r="E121" s="66"/>
      <c r="F121" s="36"/>
      <c r="G121" s="36"/>
      <c r="H121" s="36"/>
    </row>
    <row r="122" spans="1:8" x14ac:dyDescent="0.35">
      <c r="A122" s="53" t="s">
        <v>709</v>
      </c>
      <c r="B122" s="53">
        <v>83</v>
      </c>
      <c r="C122" s="53">
        <v>250</v>
      </c>
      <c r="D122" s="66">
        <v>36.799999999999997</v>
      </c>
      <c r="E122" s="66"/>
      <c r="F122" s="36"/>
      <c r="G122" s="36"/>
      <c r="H122" s="36"/>
    </row>
    <row r="123" spans="1:8" x14ac:dyDescent="0.35">
      <c r="A123" s="53" t="s">
        <v>710</v>
      </c>
      <c r="B123" s="53">
        <v>3</v>
      </c>
      <c r="C123" s="53">
        <v>195</v>
      </c>
      <c r="D123" s="66">
        <v>29</v>
      </c>
      <c r="E123" s="53">
        <v>68.14</v>
      </c>
      <c r="F123" s="36"/>
      <c r="G123" s="36"/>
      <c r="H123" s="36"/>
    </row>
    <row r="124" spans="1:8" x14ac:dyDescent="0.35">
      <c r="A124" s="53" t="s">
        <v>711</v>
      </c>
      <c r="B124" s="53">
        <v>541</v>
      </c>
      <c r="C124" s="53"/>
      <c r="D124" s="66">
        <v>26.4</v>
      </c>
      <c r="E124" s="66"/>
      <c r="F124" s="36"/>
      <c r="G124" s="36"/>
      <c r="H124" s="36"/>
    </row>
    <row r="125" spans="1:8" x14ac:dyDescent="0.35">
      <c r="A125" s="53" t="s">
        <v>712</v>
      </c>
      <c r="B125" s="53">
        <v>203</v>
      </c>
      <c r="C125" s="53">
        <v>186</v>
      </c>
      <c r="D125" s="66">
        <v>26.7</v>
      </c>
      <c r="E125" s="53">
        <v>35.700000000000003</v>
      </c>
      <c r="F125" s="36"/>
      <c r="G125" s="36"/>
      <c r="H125" s="36"/>
    </row>
    <row r="126" spans="1:8" x14ac:dyDescent="0.35">
      <c r="A126" s="53" t="s">
        <v>713</v>
      </c>
      <c r="B126" s="53">
        <v>508</v>
      </c>
      <c r="C126" s="53">
        <v>5</v>
      </c>
      <c r="D126" s="66">
        <v>3.3</v>
      </c>
      <c r="E126" s="53">
        <v>28.54</v>
      </c>
      <c r="F126" s="36"/>
      <c r="G126" s="36"/>
      <c r="H126" s="36"/>
    </row>
    <row r="127" spans="1:8" x14ac:dyDescent="0.35">
      <c r="A127" s="53" t="s">
        <v>714</v>
      </c>
      <c r="B127" s="53">
        <v>18</v>
      </c>
      <c r="C127" s="53">
        <v>9</v>
      </c>
      <c r="D127" s="66">
        <v>4.7</v>
      </c>
      <c r="E127" s="53">
        <v>40.89</v>
      </c>
      <c r="F127" s="36"/>
      <c r="G127" s="36"/>
      <c r="H127" s="36"/>
    </row>
    <row r="128" spans="1:8" x14ac:dyDescent="0.35">
      <c r="A128" s="53" t="s">
        <v>715</v>
      </c>
      <c r="B128" s="53">
        <v>55</v>
      </c>
      <c r="C128" s="53">
        <v>98</v>
      </c>
      <c r="D128" s="66">
        <v>15.7</v>
      </c>
      <c r="E128" s="53">
        <v>44.34</v>
      </c>
      <c r="F128" s="36"/>
      <c r="G128" s="36"/>
      <c r="H128" s="36"/>
    </row>
    <row r="129" spans="1:8" x14ac:dyDescent="0.35">
      <c r="A129" s="53" t="s">
        <v>716</v>
      </c>
      <c r="B129" s="53">
        <v>19</v>
      </c>
      <c r="C129" s="53">
        <v>509</v>
      </c>
      <c r="D129" s="66">
        <v>48</v>
      </c>
      <c r="E129" s="53"/>
      <c r="F129" s="36"/>
      <c r="G129" s="36"/>
      <c r="H129" s="36"/>
    </row>
    <row r="130" spans="1:8" x14ac:dyDescent="0.35">
      <c r="A130" s="53" t="s">
        <v>717</v>
      </c>
      <c r="B130" s="53">
        <v>226</v>
      </c>
      <c r="C130" s="53">
        <v>917</v>
      </c>
      <c r="D130" s="66">
        <v>75.7</v>
      </c>
      <c r="E130" s="53">
        <v>64.64</v>
      </c>
      <c r="F130" s="36"/>
      <c r="G130" s="36"/>
      <c r="H130" s="36"/>
    </row>
    <row r="131" spans="1:8" x14ac:dyDescent="0.35">
      <c r="A131" s="53" t="s">
        <v>718</v>
      </c>
      <c r="B131" s="53">
        <v>214</v>
      </c>
      <c r="C131" s="53">
        <v>89</v>
      </c>
      <c r="D131" s="66">
        <v>13.7</v>
      </c>
      <c r="E131" s="66"/>
      <c r="F131" s="36"/>
      <c r="G131" s="36"/>
      <c r="H131" s="36"/>
    </row>
    <row r="132" spans="1:8" x14ac:dyDescent="0.35">
      <c r="A132" s="53" t="s">
        <v>719</v>
      </c>
      <c r="B132" s="53">
        <v>83</v>
      </c>
      <c r="C132" s="53">
        <v>7</v>
      </c>
      <c r="D132" s="66">
        <v>8.6999999999999993</v>
      </c>
      <c r="E132" s="66"/>
      <c r="F132" s="36"/>
      <c r="G132" s="36"/>
      <c r="H132" s="36"/>
    </row>
    <row r="133" spans="1:8" x14ac:dyDescent="0.35">
      <c r="A133" s="53" t="s">
        <v>720</v>
      </c>
      <c r="B133" s="53">
        <v>15</v>
      </c>
      <c r="C133" s="53">
        <v>2</v>
      </c>
      <c r="D133" s="66">
        <v>2.1</v>
      </c>
      <c r="E133" s="53">
        <v>33.51</v>
      </c>
      <c r="F133" s="36"/>
      <c r="G133" s="36"/>
      <c r="H133" s="36"/>
    </row>
    <row r="134" spans="1:8" x14ac:dyDescent="0.35">
      <c r="A134" s="53" t="s">
        <v>721</v>
      </c>
      <c r="B134" s="53">
        <v>16</v>
      </c>
      <c r="C134" s="53">
        <v>19</v>
      </c>
      <c r="D134" s="66">
        <v>9.8000000000000007</v>
      </c>
      <c r="E134" s="53">
        <v>21.55</v>
      </c>
      <c r="F134" s="36"/>
      <c r="G134" s="36"/>
      <c r="H134" s="36"/>
    </row>
    <row r="135" spans="1:8" x14ac:dyDescent="0.35">
      <c r="A135" s="53" t="s">
        <v>722</v>
      </c>
      <c r="B135" s="53">
        <v>287</v>
      </c>
      <c r="C135" s="53">
        <v>140</v>
      </c>
      <c r="D135" s="66">
        <v>57.2</v>
      </c>
      <c r="E135" s="53">
        <v>44.58</v>
      </c>
      <c r="F135" s="36"/>
      <c r="G135" s="36"/>
      <c r="H135" s="36"/>
    </row>
    <row r="136" spans="1:8" x14ac:dyDescent="0.35">
      <c r="A136" s="53" t="s">
        <v>723</v>
      </c>
      <c r="B136" s="53">
        <v>39</v>
      </c>
      <c r="C136" s="53"/>
      <c r="D136" s="66">
        <v>16.600000000000001</v>
      </c>
      <c r="E136" s="66"/>
      <c r="F136" s="36"/>
      <c r="G136" s="36"/>
      <c r="H136" s="36"/>
    </row>
    <row r="137" spans="1:8" x14ac:dyDescent="0.35">
      <c r="A137" s="53" t="s">
        <v>724</v>
      </c>
      <c r="B137" s="53">
        <v>847</v>
      </c>
      <c r="C137" s="53">
        <v>27</v>
      </c>
      <c r="D137" s="66">
        <v>17.3</v>
      </c>
      <c r="E137" s="66"/>
      <c r="F137" s="36"/>
      <c r="G137" s="36"/>
      <c r="H137" s="36"/>
    </row>
    <row r="138" spans="1:8" x14ac:dyDescent="0.35">
      <c r="A138" s="53" t="s">
        <v>725</v>
      </c>
      <c r="B138" s="53">
        <v>58</v>
      </c>
      <c r="C138" s="53">
        <v>52</v>
      </c>
      <c r="D138" s="66">
        <v>13.1</v>
      </c>
      <c r="E138" s="53">
        <v>45.47</v>
      </c>
      <c r="F138" s="36"/>
      <c r="G138" s="36"/>
      <c r="H138" s="36"/>
    </row>
    <row r="139" spans="1:8" x14ac:dyDescent="0.35">
      <c r="A139" s="53" t="s">
        <v>726</v>
      </c>
      <c r="B139" s="53">
        <v>20</v>
      </c>
      <c r="C139" s="53">
        <v>145</v>
      </c>
      <c r="D139" s="66">
        <v>38</v>
      </c>
      <c r="E139" s="53">
        <v>80.260000000000005</v>
      </c>
      <c r="F139" s="36"/>
      <c r="G139" s="36"/>
      <c r="H139" s="36"/>
    </row>
    <row r="140" spans="1:8" x14ac:dyDescent="0.35">
      <c r="A140" s="53" t="s">
        <v>727</v>
      </c>
      <c r="B140" s="53">
        <v>18</v>
      </c>
      <c r="C140" s="53">
        <v>129</v>
      </c>
      <c r="D140" s="66">
        <v>17.2</v>
      </c>
      <c r="E140" s="66"/>
      <c r="F140" s="36"/>
      <c r="G140" s="36"/>
      <c r="H140" s="36"/>
    </row>
    <row r="141" spans="1:8" x14ac:dyDescent="0.35">
      <c r="A141" s="53" t="s">
        <v>728</v>
      </c>
      <c r="B141" s="53">
        <v>26</v>
      </c>
      <c r="C141" s="53">
        <v>88</v>
      </c>
      <c r="D141" s="66">
        <v>11.1</v>
      </c>
      <c r="E141" s="53">
        <v>64.58</v>
      </c>
      <c r="F141" s="36"/>
      <c r="G141" s="36"/>
      <c r="H141" s="36"/>
    </row>
    <row r="142" spans="1:8" x14ac:dyDescent="0.35">
      <c r="A142" s="53" t="s">
        <v>729</v>
      </c>
      <c r="B142" s="53">
        <v>368</v>
      </c>
      <c r="C142" s="53">
        <v>121</v>
      </c>
      <c r="D142" s="66">
        <v>22.5</v>
      </c>
      <c r="E142" s="53">
        <v>41.09</v>
      </c>
      <c r="F142" s="36"/>
      <c r="G142" s="36"/>
      <c r="H142" s="36"/>
    </row>
    <row r="143" spans="1:8" x14ac:dyDescent="0.35">
      <c r="A143" s="53" t="s">
        <v>730</v>
      </c>
      <c r="B143" s="53">
        <v>124</v>
      </c>
      <c r="C143" s="53">
        <v>2</v>
      </c>
      <c r="D143" s="66">
        <v>3.8</v>
      </c>
      <c r="E143" s="53">
        <v>29.67</v>
      </c>
      <c r="F143" s="36"/>
      <c r="G143" s="36"/>
      <c r="H143" s="36"/>
    </row>
    <row r="144" spans="1:8" x14ac:dyDescent="0.35">
      <c r="A144" s="53" t="s">
        <v>731</v>
      </c>
      <c r="B144" s="53">
        <v>111</v>
      </c>
      <c r="C144" s="53">
        <v>8</v>
      </c>
      <c r="D144" s="66">
        <v>3.1</v>
      </c>
      <c r="E144" s="53">
        <v>30.11</v>
      </c>
      <c r="F144" s="36"/>
      <c r="G144" s="36"/>
      <c r="H144" s="36"/>
    </row>
    <row r="145" spans="1:8" x14ac:dyDescent="0.35">
      <c r="A145" s="53" t="s">
        <v>732</v>
      </c>
      <c r="B145" s="53">
        <v>248</v>
      </c>
      <c r="C145" s="53">
        <v>9</v>
      </c>
      <c r="D145" s="66">
        <v>5.8</v>
      </c>
      <c r="E145" s="53">
        <v>12</v>
      </c>
      <c r="F145" s="36"/>
      <c r="G145" s="36"/>
      <c r="H145" s="36"/>
    </row>
    <row r="146" spans="1:8" x14ac:dyDescent="0.35">
      <c r="A146" s="53" t="s">
        <v>733</v>
      </c>
      <c r="B146" s="53">
        <v>84</v>
      </c>
      <c r="C146" s="53">
        <v>19</v>
      </c>
      <c r="D146" s="66">
        <v>6.1</v>
      </c>
      <c r="E146" s="53">
        <v>27.84</v>
      </c>
      <c r="F146" s="36"/>
      <c r="G146" s="36"/>
      <c r="H146" s="36"/>
    </row>
    <row r="147" spans="1:8" x14ac:dyDescent="0.35">
      <c r="A147" s="53" t="s">
        <v>734</v>
      </c>
      <c r="B147" s="53">
        <v>9</v>
      </c>
      <c r="C147" s="53">
        <v>17</v>
      </c>
      <c r="D147" s="66">
        <v>6.1</v>
      </c>
      <c r="E147" s="53">
        <v>41.7</v>
      </c>
      <c r="F147" s="36"/>
      <c r="G147" s="36"/>
      <c r="H147" s="36"/>
    </row>
    <row r="148" spans="1:8" x14ac:dyDescent="0.35">
      <c r="A148" s="53" t="s">
        <v>735</v>
      </c>
      <c r="B148" s="53">
        <v>525</v>
      </c>
      <c r="C148" s="53">
        <v>248</v>
      </c>
      <c r="D148" s="66">
        <v>27</v>
      </c>
      <c r="E148" s="66"/>
      <c r="F148" s="36"/>
      <c r="G148" s="36"/>
      <c r="H148" s="36"/>
    </row>
    <row r="149" spans="1:8" x14ac:dyDescent="0.35">
      <c r="A149" s="53" t="s">
        <v>736</v>
      </c>
      <c r="B149" s="53">
        <v>205</v>
      </c>
      <c r="C149" s="53"/>
      <c r="D149" s="66">
        <v>9.8000000000000007</v>
      </c>
      <c r="E149" s="66"/>
      <c r="F149" s="36"/>
      <c r="G149" s="36"/>
      <c r="H149" s="36"/>
    </row>
    <row r="150" spans="1:8" x14ac:dyDescent="0.35">
      <c r="A150" s="53" t="s">
        <v>737</v>
      </c>
      <c r="B150" s="53">
        <v>301</v>
      </c>
      <c r="C150" s="53">
        <v>117</v>
      </c>
      <c r="D150" s="66">
        <v>14.9</v>
      </c>
      <c r="E150" s="66"/>
      <c r="F150" s="36"/>
      <c r="G150" s="36"/>
      <c r="H150" s="36"/>
    </row>
    <row r="151" spans="1:8" x14ac:dyDescent="0.35">
      <c r="A151" s="53" t="s">
        <v>738</v>
      </c>
      <c r="B151" s="53">
        <v>284</v>
      </c>
      <c r="C151" s="53">
        <v>68</v>
      </c>
      <c r="D151" s="66">
        <v>14.8</v>
      </c>
      <c r="E151" s="66"/>
      <c r="F151" s="36"/>
      <c r="G151" s="36"/>
      <c r="H151" s="36"/>
    </row>
    <row r="152" spans="1:8" x14ac:dyDescent="0.35">
      <c r="A152" s="53" t="s">
        <v>739</v>
      </c>
      <c r="B152" s="53">
        <v>70</v>
      </c>
      <c r="C152" s="53">
        <v>43</v>
      </c>
      <c r="D152" s="66">
        <v>13.6</v>
      </c>
      <c r="E152" s="66"/>
      <c r="F152" s="36"/>
      <c r="G152" s="36"/>
      <c r="H152" s="36"/>
    </row>
    <row r="153" spans="1:8" x14ac:dyDescent="0.35">
      <c r="A153" s="53" t="s">
        <v>740</v>
      </c>
      <c r="B153" s="53">
        <v>566</v>
      </c>
      <c r="C153" s="53"/>
      <c r="D153" s="66">
        <v>1.7</v>
      </c>
      <c r="E153" s="66"/>
      <c r="F153" s="36"/>
      <c r="G153" s="36"/>
      <c r="H153" s="36"/>
    </row>
    <row r="154" spans="1:8" x14ac:dyDescent="0.35">
      <c r="A154" s="53" t="s">
        <v>741</v>
      </c>
      <c r="B154" s="53">
        <v>228</v>
      </c>
      <c r="C154" s="53">
        <v>130</v>
      </c>
      <c r="D154" s="66">
        <v>24.4</v>
      </c>
      <c r="E154" s="66"/>
      <c r="F154" s="36"/>
      <c r="G154" s="36"/>
      <c r="H154" s="36"/>
    </row>
    <row r="155" spans="1:8" x14ac:dyDescent="0.35">
      <c r="A155" s="53" t="s">
        <v>742</v>
      </c>
      <c r="B155" s="53">
        <v>16</v>
      </c>
      <c r="C155" s="53">
        <v>17</v>
      </c>
      <c r="D155" s="66">
        <v>6</v>
      </c>
      <c r="E155" s="53">
        <v>28.22</v>
      </c>
      <c r="F155" s="36"/>
      <c r="G155" s="36"/>
      <c r="H155" s="36"/>
    </row>
    <row r="156" spans="1:8" x14ac:dyDescent="0.35">
      <c r="A156" s="53" t="s">
        <v>743</v>
      </c>
      <c r="B156" s="53">
        <v>87</v>
      </c>
      <c r="C156" s="53">
        <v>315</v>
      </c>
      <c r="D156" s="66">
        <v>31.8</v>
      </c>
      <c r="E156" s="66"/>
      <c r="F156" s="36"/>
      <c r="G156" s="36"/>
      <c r="H156" s="36"/>
    </row>
    <row r="157" spans="1:8" x14ac:dyDescent="0.35">
      <c r="A157" s="53" t="s">
        <v>744</v>
      </c>
      <c r="B157" s="53">
        <v>100</v>
      </c>
      <c r="C157" s="53">
        <v>12</v>
      </c>
      <c r="D157" s="66">
        <v>4.8</v>
      </c>
      <c r="E157" s="53">
        <v>37.630000000000003</v>
      </c>
      <c r="F157" s="36"/>
      <c r="G157" s="36"/>
      <c r="H157" s="36"/>
    </row>
    <row r="158" spans="1:8" x14ac:dyDescent="0.35">
      <c r="A158" s="53" t="s">
        <v>745</v>
      </c>
      <c r="B158" s="53">
        <v>214</v>
      </c>
      <c r="C158" s="53">
        <v>53</v>
      </c>
      <c r="D158" s="66">
        <v>12.4</v>
      </c>
      <c r="E158" s="66"/>
      <c r="F158" s="36"/>
      <c r="G158" s="36"/>
      <c r="H158" s="36"/>
    </row>
    <row r="159" spans="1:8" x14ac:dyDescent="0.35">
      <c r="A159" s="53" t="s">
        <v>746</v>
      </c>
      <c r="B159" s="53">
        <v>111</v>
      </c>
      <c r="C159" s="53">
        <v>1120</v>
      </c>
      <c r="D159" s="66">
        <v>78.5</v>
      </c>
      <c r="E159" s="66"/>
      <c r="F159" s="36"/>
      <c r="G159" s="36"/>
      <c r="H159" s="36"/>
    </row>
    <row r="160" spans="1:8" x14ac:dyDescent="0.35">
      <c r="A160" s="53" t="s">
        <v>747</v>
      </c>
      <c r="B160" s="53">
        <v>8358</v>
      </c>
      <c r="C160" s="53">
        <v>8</v>
      </c>
      <c r="D160" s="66">
        <v>2.2999999999999998</v>
      </c>
      <c r="E160" s="53">
        <v>27.7</v>
      </c>
      <c r="F160" s="36"/>
      <c r="G160" s="36"/>
      <c r="H160" s="36"/>
    </row>
    <row r="161" spans="1:8" x14ac:dyDescent="0.35">
      <c r="A161" s="53" t="s">
        <v>748</v>
      </c>
      <c r="B161" s="53">
        <v>114</v>
      </c>
      <c r="C161" s="53">
        <v>5</v>
      </c>
      <c r="D161" s="66">
        <v>4.5999999999999996</v>
      </c>
      <c r="E161" s="53">
        <v>29.18</v>
      </c>
      <c r="F161" s="36"/>
      <c r="G161" s="36"/>
      <c r="H161" s="36"/>
    </row>
    <row r="162" spans="1:8" x14ac:dyDescent="0.35">
      <c r="A162" s="53" t="s">
        <v>749</v>
      </c>
      <c r="B162" s="53">
        <v>103</v>
      </c>
      <c r="C162" s="53">
        <v>7</v>
      </c>
      <c r="D162" s="66">
        <v>1.7</v>
      </c>
      <c r="E162" s="53">
        <v>22.01</v>
      </c>
      <c r="F162" s="36"/>
      <c r="G162" s="36"/>
      <c r="H162" s="36"/>
    </row>
    <row r="163" spans="1:8" x14ac:dyDescent="0.35">
      <c r="A163" s="53" t="s">
        <v>750</v>
      </c>
      <c r="B163" s="53">
        <v>25</v>
      </c>
      <c r="C163" s="53">
        <v>104</v>
      </c>
      <c r="D163" s="66">
        <v>17.100000000000001</v>
      </c>
      <c r="E163" s="53">
        <v>58.74</v>
      </c>
      <c r="F163" s="36"/>
      <c r="G163" s="36"/>
      <c r="H163" s="36"/>
    </row>
    <row r="164" spans="1:8" x14ac:dyDescent="0.35">
      <c r="A164" s="53" t="s">
        <v>751</v>
      </c>
      <c r="B164" s="53">
        <v>25</v>
      </c>
      <c r="C164" s="53">
        <v>829</v>
      </c>
      <c r="D164" s="66">
        <v>76.599999999999994</v>
      </c>
      <c r="E164" s="53">
        <v>77.02</v>
      </c>
      <c r="F164" s="36"/>
      <c r="G164" s="36"/>
      <c r="H164" s="36"/>
    </row>
    <row r="165" spans="1:8" x14ac:dyDescent="0.35">
      <c r="A165" s="53" t="s">
        <v>752</v>
      </c>
      <c r="B165" s="53">
        <v>49</v>
      </c>
      <c r="C165" s="53">
        <v>119</v>
      </c>
      <c r="D165" s="66">
        <v>28.5</v>
      </c>
      <c r="E165" s="53">
        <v>29.24</v>
      </c>
      <c r="F165" s="36"/>
      <c r="G165" s="36"/>
      <c r="H165" s="36"/>
    </row>
    <row r="166" spans="1:8" x14ac:dyDescent="0.35">
      <c r="A166" s="53" t="s">
        <v>753</v>
      </c>
      <c r="B166" s="53">
        <v>527</v>
      </c>
      <c r="C166" s="53">
        <v>11</v>
      </c>
      <c r="D166" s="66">
        <v>2.7</v>
      </c>
      <c r="E166" s="66"/>
      <c r="F166" s="36"/>
      <c r="G166" s="36"/>
      <c r="H166" s="36"/>
    </row>
    <row r="167" spans="1:8" x14ac:dyDescent="0.35">
      <c r="A167" s="53" t="s">
        <v>754</v>
      </c>
      <c r="B167" s="53">
        <v>18</v>
      </c>
      <c r="C167" s="53">
        <v>1150</v>
      </c>
      <c r="D167" s="66">
        <v>63.7</v>
      </c>
      <c r="E167" s="66"/>
      <c r="F167" s="36"/>
      <c r="G167" s="36"/>
      <c r="H167" s="36"/>
    </row>
    <row r="168" spans="1:8" x14ac:dyDescent="0.35">
      <c r="A168" s="53" t="s">
        <v>755</v>
      </c>
      <c r="B168" s="53">
        <v>94</v>
      </c>
      <c r="C168" s="53">
        <v>4</v>
      </c>
      <c r="D168" s="66">
        <v>2.5</v>
      </c>
      <c r="E168" s="53">
        <v>31.07</v>
      </c>
      <c r="F168" s="36"/>
      <c r="G168" s="36"/>
      <c r="H168" s="36"/>
    </row>
    <row r="169" spans="1:8" x14ac:dyDescent="0.35">
      <c r="A169" s="53" t="s">
        <v>756</v>
      </c>
      <c r="B169" s="53">
        <v>341</v>
      </c>
      <c r="C169" s="53">
        <v>36</v>
      </c>
      <c r="D169" s="66">
        <v>6.4</v>
      </c>
      <c r="E169" s="53">
        <v>40.15</v>
      </c>
      <c r="F169" s="36"/>
      <c r="G169" s="36"/>
      <c r="H169" s="36"/>
    </row>
    <row r="170" spans="1:8" x14ac:dyDescent="0.35">
      <c r="A170" s="53" t="s">
        <v>757</v>
      </c>
      <c r="B170" s="53">
        <v>25</v>
      </c>
      <c r="C170" s="53">
        <v>295</v>
      </c>
      <c r="D170" s="66">
        <v>42.1</v>
      </c>
      <c r="E170" s="66"/>
      <c r="F170" s="36"/>
      <c r="G170" s="36"/>
      <c r="H170" s="36"/>
    </row>
    <row r="171" spans="1:8" x14ac:dyDescent="0.35">
      <c r="A171" s="53" t="s">
        <v>758</v>
      </c>
      <c r="B171" s="53">
        <v>4</v>
      </c>
      <c r="C171" s="53">
        <v>120</v>
      </c>
      <c r="D171" s="66">
        <v>16.899999999999999</v>
      </c>
      <c r="E171" s="66"/>
      <c r="F171" s="36"/>
      <c r="G171" s="36"/>
      <c r="H171" s="36"/>
    </row>
    <row r="172" spans="1:8" x14ac:dyDescent="0.35">
      <c r="A172" s="53" t="s">
        <v>759</v>
      </c>
      <c r="B172" s="53">
        <v>25</v>
      </c>
      <c r="C172" s="53">
        <v>4</v>
      </c>
      <c r="D172" s="66">
        <v>2.2000000000000002</v>
      </c>
      <c r="E172" s="53">
        <v>47.21</v>
      </c>
      <c r="F172" s="36"/>
      <c r="G172" s="36"/>
      <c r="H172" s="36"/>
    </row>
    <row r="173" spans="1:8" x14ac:dyDescent="0.35">
      <c r="A173" s="53" t="s">
        <v>760</v>
      </c>
      <c r="B173" s="53">
        <v>219</v>
      </c>
      <c r="C173" s="53">
        <v>5</v>
      </c>
      <c r="D173" s="66">
        <v>3.7</v>
      </c>
      <c r="E173" s="53">
        <v>21.18</v>
      </c>
      <c r="F173" s="36"/>
      <c r="G173" s="36"/>
      <c r="H173" s="36"/>
    </row>
    <row r="174" spans="1:8" x14ac:dyDescent="0.35">
      <c r="A174" s="53" t="s">
        <v>761</v>
      </c>
      <c r="B174" s="53">
        <v>95</v>
      </c>
      <c r="C174" s="53">
        <v>31</v>
      </c>
      <c r="D174" s="66">
        <v>14</v>
      </c>
      <c r="E174" s="53">
        <v>66.91</v>
      </c>
      <c r="F174" s="36"/>
      <c r="G174" s="36"/>
      <c r="H174" s="36"/>
    </row>
    <row r="175" spans="1:8" x14ac:dyDescent="0.35">
      <c r="A175" s="53" t="s">
        <v>762</v>
      </c>
      <c r="B175" s="53">
        <v>68</v>
      </c>
      <c r="C175" s="53">
        <v>17</v>
      </c>
      <c r="D175" s="66">
        <v>30.4</v>
      </c>
      <c r="E175" s="66"/>
      <c r="F175" s="36"/>
      <c r="G175" s="36"/>
      <c r="H175" s="36"/>
    </row>
    <row r="176" spans="1:8" x14ac:dyDescent="0.35">
      <c r="A176" s="53" t="s">
        <v>763</v>
      </c>
      <c r="B176" s="53">
        <v>67</v>
      </c>
      <c r="C176" s="53">
        <v>524</v>
      </c>
      <c r="D176" s="66">
        <v>37.6</v>
      </c>
      <c r="E176" s="53">
        <v>59.83</v>
      </c>
      <c r="F176" s="36"/>
      <c r="G176" s="36"/>
      <c r="H176" s="36"/>
    </row>
    <row r="177" spans="1:8" x14ac:dyDescent="0.35">
      <c r="A177" s="53" t="s">
        <v>764</v>
      </c>
      <c r="B177" s="53">
        <v>137</v>
      </c>
      <c r="C177" s="53">
        <v>37</v>
      </c>
      <c r="D177" s="66">
        <v>7.8</v>
      </c>
      <c r="E177" s="53">
        <v>41.29</v>
      </c>
      <c r="F177" s="36"/>
      <c r="G177" s="36"/>
      <c r="H177" s="36"/>
    </row>
    <row r="178" spans="1:8" x14ac:dyDescent="0.35">
      <c r="A178" s="53" t="s">
        <v>765</v>
      </c>
      <c r="B178" s="53">
        <v>89</v>
      </c>
      <c r="C178" s="53">
        <v>142</v>
      </c>
      <c r="D178" s="66">
        <v>39.299999999999997</v>
      </c>
      <c r="E178" s="66"/>
      <c r="F178" s="36"/>
      <c r="G178" s="36"/>
      <c r="H178" s="36"/>
    </row>
    <row r="179" spans="1:8" x14ac:dyDescent="0.35">
      <c r="A179" s="53" t="s">
        <v>766</v>
      </c>
      <c r="B179" s="53">
        <v>152</v>
      </c>
      <c r="C179" s="53">
        <v>396</v>
      </c>
      <c r="D179" s="66">
        <v>47.4</v>
      </c>
      <c r="E179" s="66"/>
      <c r="F179" s="36"/>
      <c r="G179" s="36"/>
      <c r="H179" s="36"/>
    </row>
    <row r="180" spans="1:8" x14ac:dyDescent="0.35">
      <c r="A180" s="53" t="s">
        <v>767</v>
      </c>
      <c r="B180" s="53">
        <v>147</v>
      </c>
      <c r="C180" s="53">
        <v>52</v>
      </c>
      <c r="D180" s="66">
        <v>13.4</v>
      </c>
      <c r="E180" s="66"/>
      <c r="F180" s="36"/>
      <c r="G180" s="36"/>
      <c r="H180" s="36"/>
    </row>
    <row r="181" spans="1:8" x14ac:dyDescent="0.35">
      <c r="A181" s="53" t="s">
        <v>768</v>
      </c>
      <c r="B181" s="53">
        <v>273</v>
      </c>
      <c r="C181" s="53">
        <v>67</v>
      </c>
      <c r="D181" s="66">
        <v>16.399999999999999</v>
      </c>
      <c r="E181" s="53">
        <v>73.150000000000006</v>
      </c>
      <c r="F181" s="36"/>
      <c r="G181" s="36"/>
      <c r="H181" s="36"/>
    </row>
    <row r="182" spans="1:8" x14ac:dyDescent="0.35">
      <c r="A182" s="53" t="s">
        <v>769</v>
      </c>
      <c r="B182" s="53">
        <v>76</v>
      </c>
      <c r="C182" s="53">
        <v>43</v>
      </c>
      <c r="D182" s="66">
        <v>14.6</v>
      </c>
      <c r="E182" s="53">
        <v>40.64</v>
      </c>
      <c r="F182" s="36"/>
      <c r="G182" s="36"/>
      <c r="H182" s="36"/>
    </row>
    <row r="183" spans="1:8" x14ac:dyDescent="0.35">
      <c r="A183" s="53" t="s">
        <v>770</v>
      </c>
      <c r="B183" s="53">
        <v>110</v>
      </c>
      <c r="C183" s="53">
        <v>17</v>
      </c>
      <c r="D183" s="66">
        <v>9.1</v>
      </c>
      <c r="E183" s="53">
        <v>39.86</v>
      </c>
      <c r="F183" s="36"/>
      <c r="G183" s="36"/>
      <c r="H183" s="36"/>
    </row>
    <row r="184" spans="1:8" x14ac:dyDescent="0.35">
      <c r="A184" s="53" t="s">
        <v>771</v>
      </c>
      <c r="B184" s="53">
        <v>13</v>
      </c>
      <c r="C184" s="53">
        <v>7</v>
      </c>
      <c r="D184" s="66">
        <v>39.299999999999997</v>
      </c>
      <c r="E184" s="66"/>
      <c r="F184" s="36"/>
      <c r="G184" s="36"/>
      <c r="H184" s="36"/>
    </row>
    <row r="185" spans="1:8" x14ac:dyDescent="0.35">
      <c r="A185" s="53" t="s">
        <v>772</v>
      </c>
      <c r="B185" s="53">
        <v>393</v>
      </c>
      <c r="C185" s="53"/>
      <c r="D185" s="66">
        <v>20.6</v>
      </c>
      <c r="E185" s="66"/>
      <c r="F185" s="36"/>
      <c r="G185" s="36"/>
      <c r="H185" s="36"/>
    </row>
    <row r="186" spans="1:8" x14ac:dyDescent="0.35">
      <c r="A186" s="53" t="s">
        <v>773</v>
      </c>
      <c r="B186" s="53">
        <v>229</v>
      </c>
      <c r="C186" s="53">
        <v>375</v>
      </c>
      <c r="D186" s="66">
        <v>33.799999999999997</v>
      </c>
      <c r="E186" s="53">
        <v>56.47</v>
      </c>
      <c r="F186" s="36"/>
      <c r="G186" s="36"/>
      <c r="H186" s="36"/>
    </row>
    <row r="187" spans="1:8" x14ac:dyDescent="0.35">
      <c r="A187" s="53" t="s">
        <v>774</v>
      </c>
      <c r="B187" s="53">
        <v>75</v>
      </c>
      <c r="C187" s="53">
        <v>19</v>
      </c>
      <c r="D187" s="66">
        <v>7.5</v>
      </c>
      <c r="E187" s="53">
        <v>49.04</v>
      </c>
      <c r="F187" s="36"/>
      <c r="G187" s="36"/>
      <c r="H187" s="36"/>
    </row>
    <row r="188" spans="1:8" x14ac:dyDescent="0.35">
      <c r="A188" s="53" t="s">
        <v>775</v>
      </c>
      <c r="B188" s="53">
        <v>118</v>
      </c>
      <c r="C188" s="53">
        <v>3</v>
      </c>
      <c r="D188" s="66">
        <v>6.5</v>
      </c>
      <c r="E188" s="53">
        <v>15.52</v>
      </c>
      <c r="F188" s="36"/>
      <c r="G188" s="36"/>
      <c r="H188" s="36"/>
    </row>
    <row r="189" spans="1:8" x14ac:dyDescent="0.35">
      <c r="A189" s="53" t="s">
        <v>776</v>
      </c>
      <c r="B189" s="53">
        <v>281</v>
      </c>
      <c r="C189" s="53">
        <v>7</v>
      </c>
      <c r="D189" s="66">
        <v>3.6</v>
      </c>
      <c r="E189" s="53">
        <v>43.64</v>
      </c>
      <c r="F189" s="36"/>
      <c r="G189" s="36"/>
      <c r="H189" s="36"/>
    </row>
    <row r="190" spans="1:8" x14ac:dyDescent="0.35">
      <c r="A190" s="53" t="s">
        <v>777</v>
      </c>
      <c r="B190" s="53">
        <v>36</v>
      </c>
      <c r="C190" s="53">
        <v>19</v>
      </c>
      <c r="D190" s="66">
        <v>5.6</v>
      </c>
      <c r="E190" s="53">
        <v>46.73</v>
      </c>
      <c r="F190" s="36"/>
      <c r="G190" s="36"/>
      <c r="H190" s="36"/>
    </row>
    <row r="191" spans="1:8" x14ac:dyDescent="0.35">
      <c r="A191" s="53" t="s">
        <v>778</v>
      </c>
      <c r="B191" s="53">
        <v>20</v>
      </c>
      <c r="C191" s="53">
        <v>17</v>
      </c>
      <c r="D191" s="66">
        <v>6.4</v>
      </c>
      <c r="E191" s="53">
        <v>52.33</v>
      </c>
      <c r="F191" s="36"/>
      <c r="G191" s="36"/>
      <c r="H191" s="36"/>
    </row>
    <row r="192" spans="1:8" x14ac:dyDescent="0.35">
      <c r="A192" s="53" t="s">
        <v>779</v>
      </c>
      <c r="B192" s="53">
        <v>79</v>
      </c>
      <c r="C192" s="53">
        <v>29</v>
      </c>
      <c r="D192" s="66">
        <v>19.100000000000001</v>
      </c>
      <c r="E192" s="66"/>
      <c r="F192" s="36"/>
      <c r="G192" s="36"/>
      <c r="H192" s="36"/>
    </row>
    <row r="193" spans="1:8" x14ac:dyDescent="0.35">
      <c r="A193" s="53" t="s">
        <v>780</v>
      </c>
      <c r="B193" s="53">
        <v>25</v>
      </c>
      <c r="C193" s="53">
        <v>72</v>
      </c>
      <c r="D193" s="66">
        <v>22.3</v>
      </c>
      <c r="E193" s="66"/>
      <c r="F193" s="36"/>
      <c r="G193" s="36"/>
      <c r="H193" s="36"/>
    </row>
    <row r="194" spans="1:8" x14ac:dyDescent="0.35">
      <c r="A194" s="53" t="s">
        <v>781</v>
      </c>
      <c r="B194" s="53">
        <v>32</v>
      </c>
      <c r="C194" s="53">
        <v>125</v>
      </c>
      <c r="D194" s="66">
        <v>21.4</v>
      </c>
      <c r="E194" s="53">
        <v>84.86</v>
      </c>
      <c r="F194" s="36"/>
      <c r="G194" s="36"/>
      <c r="H194" s="36"/>
    </row>
    <row r="195" spans="1:8" x14ac:dyDescent="0.35">
      <c r="A195" s="53" t="s">
        <v>782</v>
      </c>
      <c r="B195" s="53">
        <v>314</v>
      </c>
      <c r="C195" s="53">
        <v>43</v>
      </c>
      <c r="D195" s="66">
        <v>16.5</v>
      </c>
      <c r="E195" s="53">
        <v>48.22</v>
      </c>
      <c r="F195" s="36"/>
      <c r="G195" s="36"/>
      <c r="H195" s="36"/>
    </row>
    <row r="196" spans="1:8" x14ac:dyDescent="0.35">
      <c r="A196" s="53" t="s">
        <v>783</v>
      </c>
      <c r="B196" s="53">
        <v>56</v>
      </c>
      <c r="C196" s="53">
        <v>164</v>
      </c>
      <c r="D196" s="66">
        <v>42.9</v>
      </c>
      <c r="E196" s="66"/>
      <c r="F196" s="36"/>
      <c r="G196" s="36"/>
      <c r="H196" s="36"/>
    </row>
    <row r="197" spans="1:8" x14ac:dyDescent="0.35">
      <c r="A197" s="53" t="s">
        <v>784</v>
      </c>
      <c r="B197" s="53">
        <v>25</v>
      </c>
      <c r="C197" s="53">
        <v>213</v>
      </c>
      <c r="D197" s="66">
        <v>40.4</v>
      </c>
      <c r="E197" s="66"/>
      <c r="F197" s="36"/>
      <c r="G197" s="36"/>
      <c r="H197" s="36"/>
    </row>
    <row r="198" spans="1:8" x14ac:dyDescent="0.35">
      <c r="A198" s="53" t="s">
        <v>785</v>
      </c>
      <c r="B198" s="53">
        <v>38</v>
      </c>
      <c r="C198" s="53">
        <v>458</v>
      </c>
      <c r="D198" s="66">
        <v>33.9</v>
      </c>
      <c r="E198" s="53">
        <v>53.84</v>
      </c>
      <c r="F198" s="36"/>
      <c r="G198" s="36"/>
      <c r="H198" s="36"/>
    </row>
    <row r="199" spans="1:8" ht="7.5" customHeight="1" x14ac:dyDescent="0.35">
      <c r="A199" s="68"/>
      <c r="B199" s="68"/>
      <c r="C199" s="70">
        <v>0</v>
      </c>
      <c r="D199" s="69"/>
      <c r="E199" s="68"/>
      <c r="F199" s="36"/>
      <c r="G199" s="36"/>
      <c r="H199" s="36"/>
    </row>
    <row r="200" spans="1:8" x14ac:dyDescent="0.35">
      <c r="A200" s="53" t="s">
        <v>786</v>
      </c>
      <c r="B200" s="67">
        <f>AVERAGE(B4:B198)</f>
        <v>353.5846153846154</v>
      </c>
      <c r="C200" s="67">
        <f>AVERAGE(C4:C198)</f>
        <v>160.33695652173913</v>
      </c>
      <c r="D200" s="67">
        <f>AVERAGE(D4:D198)</f>
        <v>21.384974093264244</v>
      </c>
      <c r="E200" s="67">
        <f>AVERAGE(E4:E198)</f>
        <v>44.030677966101699</v>
      </c>
      <c r="F200" s="36"/>
      <c r="G200" s="36"/>
      <c r="H200" s="36"/>
    </row>
    <row r="201" spans="1:8" x14ac:dyDescent="0.35">
      <c r="A201" s="53" t="s">
        <v>787</v>
      </c>
      <c r="B201" s="67">
        <f>STDEV(B4:B198)</f>
        <v>1982.697443209247</v>
      </c>
      <c r="C201" s="67">
        <f>STDEV(C4:C198)</f>
        <v>232.96625038406106</v>
      </c>
      <c r="D201" s="67">
        <f>STDEV(D4:D198)</f>
        <v>19.433415490580487</v>
      </c>
      <c r="E201" s="67">
        <f>STDEV(E4:E198)</f>
        <v>15.4934619642931</v>
      </c>
      <c r="F201" s="36"/>
      <c r="G201" s="36"/>
      <c r="H201" s="36"/>
    </row>
    <row r="466" spans="6:6" x14ac:dyDescent="0.35">
      <c r="F466" s="35"/>
    </row>
    <row r="488" spans="6:6" x14ac:dyDescent="0.35">
      <c r="F488" s="35"/>
    </row>
  </sheetData>
  <mergeCells count="1">
    <mergeCell ref="A1:E1"/>
  </mergeCells>
  <hyperlinks>
    <hyperlink ref="A2" r:id="rId1" xr:uid="{7D1B8228-3D17-45AE-8E02-7817189B1166}"/>
    <hyperlink ref="B2" r:id="rId2" xr:uid="{9B4BB73C-163F-4E51-AF97-4CE4F7F7F728}"/>
    <hyperlink ref="C2" r:id="rId3" xr:uid="{46C08739-9948-4005-B04D-18E862D38E09}"/>
    <hyperlink ref="D2" r:id="rId4" xr:uid="{EBBA2C56-DAEC-4469-B3E4-B6F3E651A5DC}"/>
    <hyperlink ref="E2" r:id="rId5" xr:uid="{E5F8D76B-A2E2-4465-BF2D-4E4095A08674}"/>
  </hyperlinks>
  <pageMargins left="0.7" right="0.7" top="0.75" bottom="0.75" header="0.3" footer="0.3"/>
  <ignoredErrors>
    <ignoredError sqref="C200:C201" formulaRange="1"/>
  </ignoredErrors>
  <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D3D61-DCC8-41A9-A43A-2CF05BDE49AA}">
  <sheetPr filterMode="1">
    <tabColor theme="6" tint="0.39997558519241921"/>
  </sheetPr>
  <dimension ref="A1:M170"/>
  <sheetViews>
    <sheetView workbookViewId="0">
      <pane ySplit="1" topLeftCell="A2" activePane="bottomLeft" state="frozen"/>
      <selection pane="bottomLeft"/>
    </sheetView>
  </sheetViews>
  <sheetFormatPr defaultColWidth="8.81640625" defaultRowHeight="14.5" x14ac:dyDescent="0.35"/>
  <cols>
    <col min="1" max="1" width="37.1796875" bestFit="1" customWidth="1"/>
    <col min="2" max="2" width="22.1796875" style="36" bestFit="1" customWidth="1"/>
    <col min="3" max="3" width="22.1796875" style="36" customWidth="1"/>
    <col min="4" max="4" width="30.81640625" style="36" bestFit="1" customWidth="1"/>
    <col min="5" max="5" width="19.54296875" customWidth="1"/>
    <col min="6" max="6" width="14" style="18" customWidth="1"/>
    <col min="7" max="7" width="22.1796875" bestFit="1" customWidth="1"/>
    <col min="8" max="8" width="32.7265625" style="59" bestFit="1" customWidth="1"/>
    <col min="9" max="9" width="22.1796875" bestFit="1" customWidth="1"/>
    <col min="10" max="10" width="19" bestFit="1" customWidth="1"/>
    <col min="11" max="11" width="32.7265625" style="36" customWidth="1"/>
    <col min="12" max="12" width="27.1796875" style="36" bestFit="1" customWidth="1"/>
    <col min="13" max="13" width="17.453125" bestFit="1" customWidth="1"/>
  </cols>
  <sheetData>
    <row r="1" spans="1:13" s="29" customFormat="1" ht="15.5" x14ac:dyDescent="0.35">
      <c r="A1" s="50" t="s">
        <v>3</v>
      </c>
      <c r="B1" s="50" t="s">
        <v>9</v>
      </c>
      <c r="C1" s="50" t="s">
        <v>7</v>
      </c>
      <c r="D1" s="50" t="s">
        <v>788</v>
      </c>
      <c r="E1" s="50" t="s">
        <v>789</v>
      </c>
      <c r="F1" s="50" t="s">
        <v>14</v>
      </c>
      <c r="G1" s="50" t="s">
        <v>9</v>
      </c>
      <c r="H1" s="57" t="s">
        <v>790</v>
      </c>
      <c r="I1" s="50" t="s">
        <v>7</v>
      </c>
      <c r="J1" s="50" t="s">
        <v>791</v>
      </c>
      <c r="K1" s="50" t="s">
        <v>792</v>
      </c>
      <c r="L1" s="50" t="s">
        <v>805</v>
      </c>
      <c r="M1" s="50" t="s">
        <v>793</v>
      </c>
    </row>
    <row r="2" spans="1:13" x14ac:dyDescent="0.35">
      <c r="A2" s="51" t="str">
        <f>IF(Variables!G3="Y",Variables!B3,"")</f>
        <v>Socioeconomic Status of Patient Population</v>
      </c>
      <c r="B2" s="51" t="str">
        <f>IF(A2="","",IF(VLOOKUP($A2,Variables!$B$3:$N$180,2,FALSE)=0,"",VLOOKUP($A2,Variables!$B$3:$N$180,2,FALSE)))</f>
        <v>Regional Impact Potential</v>
      </c>
      <c r="C2" s="51" t="str">
        <f>IF(A2="","",VLOOKUP($A2,Variables!$B$3:$N$180,3,FALSE))</f>
        <v>Regional Impact Potential</v>
      </c>
      <c r="D2" s="52" t="s">
        <v>794</v>
      </c>
      <c r="E2" s="53">
        <f ca="1">VLOOKUP($A2,INDIRECT($D2&amp;"!$A$1:$E$100"),5,FALSE)</f>
        <v>5</v>
      </c>
      <c r="F2" s="53">
        <f>VLOOKUP($A2,Variables!$B$3:$N$180,7,FALSE)</f>
        <v>10</v>
      </c>
      <c r="G2" s="51" t="str">
        <f>B2</f>
        <v>Regional Impact Potential</v>
      </c>
      <c r="H2" s="58">
        <f ca="1">SUMPRODUCT(--($B$2:$B$168=$G2),$E$2:$E$168,$F$2:$F$168)/SUMIFS($F$2:$F$168,$B$2:$B$168,$G2,$E$2:$E$168,"&lt;&gt;N/A")</f>
        <v>4.0877192982456139</v>
      </c>
      <c r="I2" s="51" t="str">
        <f>C2</f>
        <v>Regional Impact Potential</v>
      </c>
      <c r="J2" s="58">
        <f ca="1">SUMPRODUCT(--($C$2:$C$168=$I2),$E$2:$E$168,$F$2:$F$168)/SUMIFS($F$2:$F$168,$C$2:$C$168,$I2,$E$2:$E$168,"&lt;&gt;N/A")</f>
        <v>4.0877192982456139</v>
      </c>
      <c r="K2" s="58">
        <f ca="1">SUMPRODUCT($E$2:$E$130,$F$2:$F$130)/SUMIF($E$2:$E$130,"&lt;&gt;N/A",$F$2:$F$130)</f>
        <v>4.3212996389891698</v>
      </c>
      <c r="L2" s="58">
        <f ca="1">SUMPRODUCT($E$131:$E$168,$F$131:$F$168)/SUMIF($E$131:$E$168,"&lt;&gt;N/A",$F$131:$F$168)</f>
        <v>3.8981481481481475</v>
      </c>
      <c r="M2" s="58">
        <f ca="1">SUMPRODUCT($E$2:$E$168,$F$2:$F$168)/SUMIF($E$2:$E$168,"&lt;&gt;N/A",$F$2:$F$168)</f>
        <v>4.272630457933972</v>
      </c>
    </row>
    <row r="3" spans="1:13" x14ac:dyDescent="0.35">
      <c r="A3" s="51" t="str">
        <f>IF(Variables!G4="Y",Variables!B4,"")</f>
        <v>Local Population Income Mix</v>
      </c>
      <c r="B3" s="51" t="str">
        <f>IF(A3="","",IF(VLOOKUP($A3,Variables!$B$3:$N$180,2,FALSE)=0,"",VLOOKUP($A3,Variables!$B$3:$N$180,2,FALSE)))</f>
        <v>Regional Impact Potential</v>
      </c>
      <c r="C3" s="51" t="str">
        <f>IF(A3="","",VLOOKUP($A3,Variables!$B$3:$N$180,3,FALSE))</f>
        <v>Regional Impact Potential</v>
      </c>
      <c r="D3" s="52" t="s">
        <v>794</v>
      </c>
      <c r="E3" s="53">
        <f t="shared" ref="E3:E7" ca="1" si="0">VLOOKUP($A3,INDIRECT($D3&amp;"!$A$1:$E$100"),5,FALSE)</f>
        <v>5</v>
      </c>
      <c r="F3" s="53">
        <f>VLOOKUP($A3,Variables!$B$3:$N$180,7,FALSE)</f>
        <v>6</v>
      </c>
      <c r="G3" s="51" t="str">
        <f>B12</f>
        <v>Funding Sources</v>
      </c>
      <c r="H3" s="58">
        <f t="shared" ref="H3:H7" ca="1" si="1">SUMPRODUCT(--($B$2:$B$168=$G3),$E$2:$E$168,$F$2:$F$168)/SUMIFS($F$2:$F$168,$B$2:$B$168,$G3,$E$2:$E$168,"&lt;&gt;N/A")</f>
        <v>4.5</v>
      </c>
      <c r="I3" s="51" t="str">
        <f>C12</f>
        <v>Financial Health</v>
      </c>
      <c r="J3" s="58">
        <f ca="1">SUMPRODUCT(--($C$2:$C$168=$I3),$E$2:$E$168,$F$2:$F$168)/SUMIFS($F$2:$F$168,$C$2:$C$168,$I3,$E$2:$E$168,"&lt;&gt;N/A")</f>
        <v>4.6911764705882355</v>
      </c>
      <c r="K3" s="58"/>
      <c r="L3" s="58"/>
      <c r="M3" s="51"/>
    </row>
    <row r="4" spans="1:13" x14ac:dyDescent="0.35">
      <c r="A4" s="51" t="str">
        <f>IF(Variables!G5="Y",Variables!B5,"")</f>
        <v>Local Patient Population Density</v>
      </c>
      <c r="B4" s="51" t="str">
        <f>IF(A4="","",IF(VLOOKUP($A4,Variables!$B$3:$N$180,2,FALSE)=0,"",VLOOKUP($A4,Variables!$B$3:$N$180,2,FALSE)))</f>
        <v>Regional Impact Potential</v>
      </c>
      <c r="C4" s="51" t="str">
        <f>IF(A4="","",VLOOKUP($A4,Variables!$B$3:$N$180,3,FALSE))</f>
        <v>Regional Impact Potential</v>
      </c>
      <c r="D4" s="52" t="s">
        <v>794</v>
      </c>
      <c r="E4" s="53">
        <f t="shared" ca="1" si="0"/>
        <v>5</v>
      </c>
      <c r="F4" s="53">
        <f>VLOOKUP($A4,Variables!$B$3:$N$180,7,FALSE)</f>
        <v>8</v>
      </c>
      <c r="G4" s="51" t="str">
        <f>B23</f>
        <v>Financial Efficiency</v>
      </c>
      <c r="H4" s="58">
        <f t="shared" ca="1" si="1"/>
        <v>4.8484848484848486</v>
      </c>
      <c r="I4" s="51" t="str">
        <f>C48</f>
        <v>Operational Performance</v>
      </c>
      <c r="J4" s="58">
        <f ca="1">SUMPRODUCT(--($C$2:$C$168=$I4),$E$2:$E$168,$F$2:$F$168)/SUMIFS($F$2:$F$168,$C$2:$C$168,$I4,$E$2:$E$168,"&lt;&gt;N/A")</f>
        <v>4.2408759124087592</v>
      </c>
      <c r="K4" s="58"/>
      <c r="L4" s="58"/>
      <c r="M4" s="51"/>
    </row>
    <row r="5" spans="1:13" x14ac:dyDescent="0.35">
      <c r="A5" s="51" t="str">
        <f>IF(Variables!G6="Y",Variables!B6,"")</f>
        <v>Alternative Care Options</v>
      </c>
      <c r="B5" s="51" t="str">
        <f>IF(A5="","",IF(VLOOKUP($A5,Variables!$B$3:$N$180,2,FALSE)=0,"",VLOOKUP($A5,Variables!$B$3:$N$180,2,FALSE)))</f>
        <v>Regional Impact Potential</v>
      </c>
      <c r="C5" s="51" t="str">
        <f>IF(A5="","",VLOOKUP($A5,Variables!$B$3:$N$180,3,FALSE))</f>
        <v>Regional Impact Potential</v>
      </c>
      <c r="D5" s="52" t="s">
        <v>794</v>
      </c>
      <c r="E5" s="53">
        <f t="shared" ca="1" si="0"/>
        <v>3</v>
      </c>
      <c r="F5" s="53">
        <f>VLOOKUP($A5,Variables!$B$3:$N$180,7,FALSE)</f>
        <v>9</v>
      </c>
      <c r="G5" s="51" t="str">
        <f>B30</f>
        <v>Financial Capacity</v>
      </c>
      <c r="H5" s="58">
        <f t="shared" ca="1" si="1"/>
        <v>4.1818181818181817</v>
      </c>
      <c r="I5" s="51" t="str">
        <f>C123</f>
        <v>External Relations</v>
      </c>
      <c r="J5" s="58">
        <f ca="1">SUMPRODUCT(--($C$2:$C$168=$I5),$E$2:$E$168,$F$2:$F$168)/SUMIFS($F$2:$F$168,$C$2:$C$168,$I5,$E$2:$E$168,"&lt;&gt;N/A")</f>
        <v>4.2666666666666666</v>
      </c>
      <c r="K5" s="58"/>
      <c r="L5" s="58"/>
      <c r="M5" s="51"/>
    </row>
    <row r="6" spans="1:13" x14ac:dyDescent="0.35">
      <c r="A6" s="51" t="str">
        <f>IF(Variables!G7="Y",Variables!B7,"")</f>
        <v>Local Maternal Mortality Rate (MMR)</v>
      </c>
      <c r="B6" s="51" t="str">
        <f>IF(A6="","",IF(VLOOKUP($A6,Variables!$B$3:$N$180,2,FALSE)=0,"",VLOOKUP($A6,Variables!$B$3:$N$180,2,FALSE)))</f>
        <v>Regional Impact Potential</v>
      </c>
      <c r="C6" s="51" t="str">
        <f>IF(A6="","",VLOOKUP($A6,Variables!$B$3:$N$180,3,FALSE))</f>
        <v>Regional Impact Potential</v>
      </c>
      <c r="D6" s="52" t="s">
        <v>794</v>
      </c>
      <c r="E6" s="53">
        <f t="shared" ca="1" si="0"/>
        <v>3</v>
      </c>
      <c r="F6" s="53">
        <f>VLOOKUP($A6,Variables!$B$3:$N$180,7,FALSE)</f>
        <v>10</v>
      </c>
      <c r="G6" s="51" t="str">
        <f>B37</f>
        <v>Accountability</v>
      </c>
      <c r="H6" s="58">
        <f t="shared" ca="1" si="1"/>
        <v>5</v>
      </c>
      <c r="I6" s="51" t="str">
        <f>C131</f>
        <v>Volunteer Experience</v>
      </c>
      <c r="J6" s="58">
        <f ca="1">SUMPRODUCT(--($C$2:$C$168=$I6),$E$2:$E$168,$F$2:$F$168)/SUMIFS($F$2:$F$168,$C$2:$C$168,$I6,$E$2:$E$168,"&lt;&gt;N/A")</f>
        <v>3.8981481481481475</v>
      </c>
      <c r="K6" s="58"/>
      <c r="L6" s="58"/>
      <c r="M6" s="51"/>
    </row>
    <row r="7" spans="1:13" x14ac:dyDescent="0.35">
      <c r="A7" s="51" t="str">
        <f>IF(Variables!G8="Y",Variables!B8,"")</f>
        <v>Local Infant Mortality Rate (IMR)</v>
      </c>
      <c r="B7" s="51" t="str">
        <f>IF(A7="","",IF(VLOOKUP($A7,Variables!$B$3:$N$180,2,FALSE)=0,"",VLOOKUP($A7,Variables!$B$3:$N$180,2,FALSE)))</f>
        <v>Regional Impact Potential</v>
      </c>
      <c r="C7" s="51" t="str">
        <f>IF(A7="","",VLOOKUP($A7,Variables!$B$3:$N$180,3,FALSE))</f>
        <v>Regional Impact Potential</v>
      </c>
      <c r="D7" s="52" t="s">
        <v>794</v>
      </c>
      <c r="E7" s="53">
        <f t="shared" ca="1" si="0"/>
        <v>4</v>
      </c>
      <c r="F7" s="53">
        <f>VLOOKUP($A7,Variables!$B$3:$N$180,7,FALSE)</f>
        <v>10</v>
      </c>
      <c r="G7" s="51" t="str">
        <f>B48</f>
        <v>Operational Efficiency</v>
      </c>
      <c r="H7" s="58">
        <f t="shared" ca="1" si="1"/>
        <v>4.3043478260869561</v>
      </c>
      <c r="I7" s="51"/>
      <c r="J7" s="58"/>
      <c r="K7" s="58"/>
      <c r="L7" s="58"/>
      <c r="M7" s="51"/>
    </row>
    <row r="8" spans="1:13" hidden="1" x14ac:dyDescent="0.35">
      <c r="A8" s="51" t="str">
        <f>IF(Variables!G9="Y",Variables!B9,"")</f>
        <v/>
      </c>
      <c r="B8" s="51" t="str">
        <f>IF(A8="","",IF(VLOOKUP($A8,Variables!$B$3:$N$180,2,FALSE)=0,"",VLOOKUP($A8,Variables!$B$3:$N$180,2,FALSE)))</f>
        <v/>
      </c>
      <c r="C8" s="51" t="str">
        <f>IF(A8="","",VLOOKUP($A8,Variables!$B$3:$N$180,3,FALSE))</f>
        <v/>
      </c>
      <c r="D8" s="51"/>
      <c r="E8" s="51"/>
      <c r="F8" s="51"/>
      <c r="G8" s="51"/>
      <c r="H8" s="51"/>
      <c r="I8" s="51"/>
      <c r="J8" s="51"/>
      <c r="K8" s="51"/>
      <c r="L8" s="51"/>
      <c r="M8" s="51"/>
    </row>
    <row r="9" spans="1:13" hidden="1" x14ac:dyDescent="0.35">
      <c r="A9" s="51" t="str">
        <f>IF(Variables!G10="Y",Variables!B10,"")</f>
        <v/>
      </c>
      <c r="B9" s="51" t="str">
        <f>IF(A9="","",IF(VLOOKUP($A9,Variables!$B$3:$N$180,2,FALSE)=0,"",VLOOKUP($A9,Variables!$B$3:$N$180,2,FALSE)))</f>
        <v/>
      </c>
      <c r="C9" s="51" t="str">
        <f>IF(A9="","",VLOOKUP($A9,Variables!$B$3:$N$180,3,FALSE))</f>
        <v/>
      </c>
      <c r="D9" s="51"/>
      <c r="E9" s="51"/>
      <c r="F9" s="51"/>
      <c r="G9" s="51"/>
      <c r="H9" s="51"/>
      <c r="I9" s="51"/>
      <c r="J9" s="51"/>
      <c r="K9" s="51"/>
      <c r="L9" s="51"/>
      <c r="M9" s="51"/>
    </row>
    <row r="10" spans="1:13" x14ac:dyDescent="0.35">
      <c r="A10" s="51" t="str">
        <f>IF(Variables!G11="Y",Variables!B11,"")</f>
        <v>Additional Services</v>
      </c>
      <c r="B10" s="51" t="str">
        <f>IF(A10="","",IF(VLOOKUP($A10,Variables!$B$3:$N$180,2,FALSE)=0,"",VLOOKUP($A10,Variables!$B$3:$N$180,2,FALSE)))</f>
        <v>Regional Impact Potential</v>
      </c>
      <c r="C10" s="51" t="str">
        <f>IF(A10="","",VLOOKUP($A10,Variables!$B$3:$N$180,3,FALSE))</f>
        <v>Regional Impact Potential</v>
      </c>
      <c r="D10" s="51" t="s">
        <v>794</v>
      </c>
      <c r="E10" s="53">
        <f ca="1">VLOOKUP($A10,INDIRECT($D10&amp;"!$A$1:$E$100"),5,FALSE)</f>
        <v>4</v>
      </c>
      <c r="F10" s="53">
        <f>VLOOKUP($A10,Variables!$B$3:$N$180,7,FALSE)</f>
        <v>4</v>
      </c>
      <c r="G10" s="51" t="str">
        <f>B53</f>
        <v>Governance</v>
      </c>
      <c r="H10" s="58">
        <f ca="1">SUMPRODUCT(--($B$2:$B$168=$G10),$E$2:$E$168,$F$2:$F$168)/SUMIFS($F$2:$F$168,$B$2:$B$168,$G10,$E$2:$E$168,"&lt;&gt;N/A")</f>
        <v>4.3589743589743586</v>
      </c>
      <c r="I10" s="51"/>
      <c r="J10" s="51"/>
      <c r="K10" s="51"/>
      <c r="L10" s="51"/>
      <c r="M10" s="51"/>
    </row>
    <row r="11" spans="1:13" hidden="1" x14ac:dyDescent="0.35">
      <c r="A11" s="51" t="str">
        <f>IF(Variables!G12="Y",Variables!B12,"")</f>
        <v/>
      </c>
      <c r="B11" s="51" t="str">
        <f>IF(A11="","",IF(VLOOKUP($A11,Variables!$B$3:$N$180,2,FALSE)=0,"",VLOOKUP($A11,Variables!$B$3:$N$180,2,FALSE)))</f>
        <v/>
      </c>
      <c r="C11" s="51" t="str">
        <f>IF(A11="","",VLOOKUP($A11,Variables!$B$3:$N$180,3,FALSE))</f>
        <v/>
      </c>
      <c r="D11" s="51"/>
      <c r="E11" s="51"/>
      <c r="F11" s="51"/>
      <c r="G11" s="51"/>
      <c r="H11" s="51"/>
      <c r="I11" s="51"/>
      <c r="J11" s="51"/>
      <c r="K11" s="51"/>
      <c r="L11" s="51"/>
      <c r="M11" s="51"/>
    </row>
    <row r="12" spans="1:13" x14ac:dyDescent="0.35">
      <c r="A12" s="51" t="str">
        <f>IF(Variables!G13="Y",Variables!B13,"")</f>
        <v>Diversity of Revenue Sources</v>
      </c>
      <c r="B12" s="51" t="str">
        <f>IF(A12="","",IF(VLOOKUP($A12,Variables!$B$3:$N$180,2,FALSE)=0,"",VLOOKUP($A12,Variables!$B$3:$N$180,2,FALSE)))</f>
        <v>Funding Sources</v>
      </c>
      <c r="C12" s="51" t="str">
        <f>IF(A12="","",VLOOKUP($A12,Variables!$B$3:$N$180,3,FALSE))</f>
        <v>Financial Health</v>
      </c>
      <c r="D12" s="51" t="s">
        <v>794</v>
      </c>
      <c r="E12" s="53">
        <f t="shared" ref="E12:E13" ca="1" si="2">VLOOKUP($A12,INDIRECT($D12&amp;"!$A$1:$E$100"),5,FALSE)</f>
        <v>5</v>
      </c>
      <c r="F12" s="53">
        <f>VLOOKUP($A12,Variables!$B$3:$N$180,7,FALSE)</f>
        <v>7</v>
      </c>
      <c r="G12" s="51" t="str">
        <f>B85</f>
        <v xml:space="preserve">Transparency </v>
      </c>
      <c r="H12" s="58">
        <f t="shared" ref="H12:H13" ca="1" si="3">SUMPRODUCT(--($B$2:$B$168=$G12),$E$2:$E$168,$F$2:$F$168)/SUMIFS($F$2:$F$168,$B$2:$B$168,$G12,$E$2:$E$168,"&lt;&gt;N/A")</f>
        <v>3.8</v>
      </c>
      <c r="I12" s="51"/>
      <c r="J12" s="51"/>
      <c r="K12" s="51"/>
      <c r="L12" s="51"/>
      <c r="M12" s="51"/>
    </row>
    <row r="13" spans="1:13" x14ac:dyDescent="0.35">
      <c r="A13" s="51" t="str">
        <f>IF(Variables!G14="Y",Variables!B14,"")</f>
        <v>Donations Percent of Revenue</v>
      </c>
      <c r="B13" s="51" t="str">
        <f>IF(A13="","",IF(VLOOKUP($A13,Variables!$B$3:$N$180,2,FALSE)=0,"",VLOOKUP($A13,Variables!$B$3:$N$180,2,FALSE)))</f>
        <v>Funding Sources</v>
      </c>
      <c r="C13" s="51" t="str">
        <f>IF(A13="","",VLOOKUP($A13,Variables!$B$3:$N$180,3,FALSE))</f>
        <v>Financial Health</v>
      </c>
      <c r="D13" s="51" t="s">
        <v>794</v>
      </c>
      <c r="E13" s="53">
        <f t="shared" ca="1" si="2"/>
        <v>4</v>
      </c>
      <c r="F13" s="53">
        <f>VLOOKUP($A13,Variables!$B$3:$N$180,7,FALSE)</f>
        <v>7</v>
      </c>
      <c r="G13" s="51" t="str">
        <f>B88</f>
        <v>Organization Quality</v>
      </c>
      <c r="H13" s="58">
        <f t="shared" ca="1" si="3"/>
        <v>3.72</v>
      </c>
      <c r="I13" s="51"/>
      <c r="J13" s="51"/>
      <c r="K13" s="51"/>
      <c r="L13" s="51"/>
      <c r="M13" s="51"/>
    </row>
    <row r="14" spans="1:13" hidden="1" x14ac:dyDescent="0.35">
      <c r="A14" s="51" t="str">
        <f>IF(Variables!G15="Y",Variables!B15,"")</f>
        <v/>
      </c>
      <c r="B14" s="51" t="str">
        <f>IF(A14="","",IF(VLOOKUP($A14,Variables!$B$3:$N$180,2,FALSE)=0,"",VLOOKUP($A14,Variables!$B$3:$N$180,2,FALSE)))</f>
        <v/>
      </c>
      <c r="C14" s="51" t="str">
        <f>IF(A14="","",VLOOKUP($A14,Variables!$B$3:$N$180,3,FALSE))</f>
        <v/>
      </c>
      <c r="D14" s="51"/>
      <c r="E14" s="51"/>
      <c r="F14" s="51"/>
      <c r="G14" s="51"/>
      <c r="H14" s="51"/>
      <c r="I14" s="51"/>
      <c r="J14" s="51"/>
      <c r="K14" s="51"/>
      <c r="L14" s="51"/>
      <c r="M14" s="51"/>
    </row>
    <row r="15" spans="1:13" hidden="1" x14ac:dyDescent="0.35">
      <c r="A15" s="51" t="str">
        <f>IF(Variables!G16="Y",Variables!B16,"")</f>
        <v/>
      </c>
      <c r="B15" s="51" t="str">
        <f>IF(A15="","",IF(VLOOKUP($A15,Variables!$B$3:$N$180,2,FALSE)=0,"",VLOOKUP($A15,Variables!$B$3:$N$180,2,FALSE)))</f>
        <v/>
      </c>
      <c r="C15" s="51" t="str">
        <f>IF(A15="","",VLOOKUP($A15,Variables!$B$3:$N$180,3,FALSE))</f>
        <v/>
      </c>
      <c r="D15" s="51"/>
      <c r="E15" s="51"/>
      <c r="F15" s="51"/>
      <c r="G15" s="51"/>
      <c r="H15" s="51"/>
      <c r="I15" s="51"/>
      <c r="J15" s="51"/>
      <c r="K15" s="51"/>
      <c r="L15" s="51"/>
      <c r="M15" s="51"/>
    </row>
    <row r="16" spans="1:13" hidden="1" x14ac:dyDescent="0.35">
      <c r="A16" s="51" t="str">
        <f>IF(Variables!G17="Y",Variables!B17,"")</f>
        <v/>
      </c>
      <c r="B16" s="51" t="str">
        <f>IF(A16="","",IF(VLOOKUP($A16,Variables!$B$3:$N$180,2,FALSE)=0,"",VLOOKUP($A16,Variables!$B$3:$N$180,2,FALSE)))</f>
        <v/>
      </c>
      <c r="C16" s="51" t="str">
        <f>IF(A16="","",VLOOKUP($A16,Variables!$B$3:$N$180,3,FALSE))</f>
        <v/>
      </c>
      <c r="D16" s="51"/>
      <c r="E16" s="51"/>
      <c r="F16" s="51"/>
      <c r="G16" s="51"/>
      <c r="H16" s="51"/>
      <c r="I16" s="51"/>
      <c r="J16" s="51"/>
      <c r="K16" s="51"/>
      <c r="L16" s="51"/>
      <c r="M16" s="51"/>
    </row>
    <row r="17" spans="1:13" hidden="1" x14ac:dyDescent="0.35">
      <c r="A17" s="51" t="str">
        <f>IF(Variables!G18="Y",Variables!B18,"")</f>
        <v/>
      </c>
      <c r="B17" s="51" t="str">
        <f>IF(A17="","",IF(VLOOKUP($A17,Variables!$B$3:$N$180,2,FALSE)=0,"",VLOOKUP($A17,Variables!$B$3:$N$180,2,FALSE)))</f>
        <v/>
      </c>
      <c r="C17" s="51" t="str">
        <f>IF(A17="","",VLOOKUP($A17,Variables!$B$3:$N$180,3,FALSE))</f>
        <v/>
      </c>
      <c r="D17" s="51"/>
      <c r="E17" s="51"/>
      <c r="F17" s="51"/>
      <c r="G17" s="51"/>
      <c r="H17" s="51"/>
      <c r="I17" s="51"/>
      <c r="J17" s="51"/>
      <c r="K17" s="51"/>
      <c r="L17" s="51"/>
      <c r="M17" s="51"/>
    </row>
    <row r="18" spans="1:13" hidden="1" x14ac:dyDescent="0.35">
      <c r="A18" s="51" t="str">
        <f>IF(Variables!G19="Y",Variables!B19,"")</f>
        <v/>
      </c>
      <c r="B18" s="51" t="str">
        <f>IF(A18="","",IF(VLOOKUP($A18,Variables!$B$3:$N$180,2,FALSE)=0,"",VLOOKUP($A18,Variables!$B$3:$N$180,2,FALSE)))</f>
        <v/>
      </c>
      <c r="C18" s="51" t="str">
        <f>IF(A18="","",VLOOKUP($A18,Variables!$B$3:$N$180,3,FALSE))</f>
        <v/>
      </c>
      <c r="D18" s="51"/>
      <c r="E18" s="51"/>
      <c r="F18" s="51"/>
      <c r="G18" s="51"/>
      <c r="H18" s="51"/>
      <c r="I18" s="51"/>
      <c r="J18" s="51"/>
      <c r="K18" s="51"/>
      <c r="L18" s="51"/>
      <c r="M18" s="51"/>
    </row>
    <row r="19" spans="1:13" hidden="1" x14ac:dyDescent="0.35">
      <c r="A19" s="51" t="str">
        <f>IF(Variables!G20="Y",Variables!B20,"")</f>
        <v/>
      </c>
      <c r="B19" s="51" t="str">
        <f>IF(A19="","",IF(VLOOKUP($A19,Variables!$B$3:$N$180,2,FALSE)=0,"",VLOOKUP($A19,Variables!$B$3:$N$180,2,FALSE)))</f>
        <v/>
      </c>
      <c r="C19" s="51" t="str">
        <f>IF(A19="","",VLOOKUP($A19,Variables!$B$3:$N$180,3,FALSE))</f>
        <v/>
      </c>
      <c r="D19" s="51"/>
      <c r="E19" s="51"/>
      <c r="F19" s="51"/>
      <c r="G19" s="51"/>
      <c r="H19" s="51"/>
      <c r="I19" s="51"/>
      <c r="J19" s="51"/>
      <c r="K19" s="51"/>
      <c r="L19" s="51"/>
      <c r="M19" s="51"/>
    </row>
    <row r="20" spans="1:13" hidden="1" x14ac:dyDescent="0.35">
      <c r="A20" s="51" t="str">
        <f>IF(Variables!G21="Y",Variables!B21,"")</f>
        <v/>
      </c>
      <c r="B20" s="51" t="str">
        <f>IF(A20="","",IF(VLOOKUP($A20,Variables!$B$3:$N$180,2,FALSE)=0,"",VLOOKUP($A20,Variables!$B$3:$N$180,2,FALSE)))</f>
        <v/>
      </c>
      <c r="C20" s="51" t="str">
        <f>IF(A20="","",VLOOKUP($A20,Variables!$B$3:$N$180,3,FALSE))</f>
        <v/>
      </c>
      <c r="D20" s="51"/>
      <c r="E20" s="53"/>
      <c r="F20" s="53"/>
      <c r="G20" s="51"/>
      <c r="H20" s="58"/>
      <c r="I20" s="51"/>
      <c r="J20" s="51"/>
      <c r="K20" s="51"/>
      <c r="L20" s="51"/>
      <c r="M20" s="51"/>
    </row>
    <row r="21" spans="1:13" hidden="1" x14ac:dyDescent="0.35">
      <c r="A21" s="51" t="str">
        <f>IF(Variables!G22="Y",Variables!B22,"")</f>
        <v/>
      </c>
      <c r="B21" s="51" t="str">
        <f>IF(A21="","",IF(VLOOKUP($A21,Variables!$B$3:$N$180,2,FALSE)=0,"",VLOOKUP($A21,Variables!$B$3:$N$180,2,FALSE)))</f>
        <v/>
      </c>
      <c r="C21" s="51" t="str">
        <f>IF(A21="","",VLOOKUP($A21,Variables!$B$3:$N$180,3,FALSE))</f>
        <v/>
      </c>
      <c r="D21" s="51"/>
      <c r="E21" s="51"/>
      <c r="F21" s="51"/>
      <c r="G21" s="51"/>
      <c r="H21" s="51"/>
      <c r="I21" s="51"/>
      <c r="J21" s="51"/>
      <c r="K21" s="51"/>
      <c r="L21" s="51"/>
      <c r="M21" s="51"/>
    </row>
    <row r="22" spans="1:13" hidden="1" x14ac:dyDescent="0.35">
      <c r="A22" s="51" t="str">
        <f>IF(Variables!G23="Y",Variables!B23,"")</f>
        <v/>
      </c>
      <c r="B22" s="51" t="str">
        <f>IF(A22="","",IF(VLOOKUP($A22,Variables!$B$3:$N$180,2,FALSE)=0,"",VLOOKUP($A22,Variables!$B$3:$N$180,2,FALSE)))</f>
        <v/>
      </c>
      <c r="C22" s="51" t="str">
        <f>IF(A22="","",VLOOKUP($A22,Variables!$B$3:$N$180,3,FALSE))</f>
        <v/>
      </c>
      <c r="D22" s="51"/>
      <c r="E22" s="51"/>
      <c r="F22" s="51"/>
      <c r="G22" s="51"/>
      <c r="H22" s="51"/>
      <c r="I22" s="51"/>
      <c r="J22" s="51"/>
      <c r="K22" s="51"/>
      <c r="L22" s="51"/>
      <c r="M22" s="51"/>
    </row>
    <row r="23" spans="1:13" x14ac:dyDescent="0.35">
      <c r="A23" s="51" t="str">
        <f>IF(Variables!G24="Y",Variables!B24,"")</f>
        <v>Operating Margin</v>
      </c>
      <c r="B23" s="51" t="str">
        <f>IF(A23="","",IF(VLOOKUP($A23,Variables!$B$3:$N$180,2,FALSE)=0,"",VLOOKUP($A23,Variables!$B$3:$N$180,2,FALSE)))</f>
        <v>Financial Efficiency</v>
      </c>
      <c r="C23" s="51" t="str">
        <f>IF(A23="","",VLOOKUP($A23,Variables!$B$3:$N$180,3,FALSE))</f>
        <v>Financial Health</v>
      </c>
      <c r="D23" s="51" t="s">
        <v>794</v>
      </c>
      <c r="E23" s="53">
        <f t="shared" ref="E23:E25" ca="1" si="4">VLOOKUP($A23,INDIRECT($D23&amp;"!$A$1:$E$100"),5,FALSE)</f>
        <v>5</v>
      </c>
      <c r="F23" s="53">
        <f>VLOOKUP($A23,Variables!$B$3:$N$180,7,FALSE)</f>
        <v>6</v>
      </c>
      <c r="G23" s="51" t="str">
        <f>B95</f>
        <v>Volume</v>
      </c>
      <c r="H23" s="58">
        <f t="shared" ref="H23:H25" ca="1" si="5">SUMPRODUCT(--($B$2:$B$168=$G23),$E$2:$E$168,$F$2:$F$168)/SUMIFS($F$2:$F$168,$B$2:$B$168,$G23,$E$2:$E$168,"&lt;&gt;N/A")</f>
        <v>4.666666666666667</v>
      </c>
      <c r="I23" s="51"/>
      <c r="J23" s="51"/>
      <c r="K23" s="51"/>
      <c r="L23" s="51"/>
      <c r="M23" s="51"/>
    </row>
    <row r="24" spans="1:13" x14ac:dyDescent="0.35">
      <c r="A24" s="51" t="str">
        <f>IF(Variables!G25="Y",Variables!B25,"")</f>
        <v>Program Expense Percentage</v>
      </c>
      <c r="B24" s="51" t="str">
        <f>IF(A24="","",IF(VLOOKUP($A24,Variables!$B$3:$N$180,2,FALSE)=0,"",VLOOKUP($A24,Variables!$B$3:$N$180,2,FALSE)))</f>
        <v>Financial Efficiency</v>
      </c>
      <c r="C24" s="51" t="str">
        <f>IF(A24="","",VLOOKUP($A24,Variables!$B$3:$N$180,3,FALSE))</f>
        <v>Financial Health</v>
      </c>
      <c r="D24" s="51" t="s">
        <v>794</v>
      </c>
      <c r="E24" s="53">
        <f t="shared" ca="1" si="4"/>
        <v>5</v>
      </c>
      <c r="F24" s="53">
        <f>VLOOKUP($A24,Variables!$B$3:$N$180,7,FALSE)</f>
        <v>7</v>
      </c>
      <c r="G24" s="51" t="str">
        <f>B106</f>
        <v>Care Quality</v>
      </c>
      <c r="H24" s="58">
        <f t="shared" ca="1" si="5"/>
        <v>4.1111111111111107</v>
      </c>
      <c r="I24" s="51"/>
      <c r="J24" s="51"/>
      <c r="K24" s="51"/>
      <c r="L24" s="51"/>
      <c r="M24" s="51"/>
    </row>
    <row r="25" spans="1:13" x14ac:dyDescent="0.35">
      <c r="A25" s="51" t="str">
        <f>IF(Variables!G26="Y",Variables!B26,"")</f>
        <v>Administrative Expense Percentage</v>
      </c>
      <c r="B25" s="51" t="str">
        <f>IF(A25="","",IF(VLOOKUP($A25,Variables!$B$3:$N$180,2,FALSE)=0,"",VLOOKUP($A25,Variables!$B$3:$N$180,2,FALSE)))</f>
        <v>Financial Efficiency</v>
      </c>
      <c r="C25" s="51" t="str">
        <f>IF(A25="","",VLOOKUP($A25,Variables!$B$3:$N$180,3,FALSE))</f>
        <v>Financial Health</v>
      </c>
      <c r="D25" s="51" t="s">
        <v>794</v>
      </c>
      <c r="E25" s="53">
        <f t="shared" ca="1" si="4"/>
        <v>5</v>
      </c>
      <c r="F25" s="53">
        <f>VLOOKUP($A25,Variables!$B$3:$N$180,7,FALSE)</f>
        <v>5</v>
      </c>
      <c r="G25" s="51" t="str">
        <f>B123</f>
        <v>External Relations</v>
      </c>
      <c r="H25" s="58">
        <f t="shared" ca="1" si="5"/>
        <v>4.2666666666666666</v>
      </c>
      <c r="I25" s="51"/>
      <c r="J25" s="51"/>
      <c r="K25" s="51"/>
      <c r="L25" s="51"/>
      <c r="M25" s="51"/>
    </row>
    <row r="26" spans="1:13" hidden="1" x14ac:dyDescent="0.35">
      <c r="A26" s="51" t="str">
        <f>IF(Variables!G27="Y",Variables!B27,"")</f>
        <v/>
      </c>
      <c r="B26" s="51" t="str">
        <f>IF(A26="","",IF(VLOOKUP($A26,Variables!$B$3:$N$180,2,FALSE)=0,"",VLOOKUP($A26,Variables!$B$3:$N$180,2,FALSE)))</f>
        <v/>
      </c>
      <c r="C26" s="51" t="str">
        <f>IF(A26="","",VLOOKUP($A26,Variables!$B$3:$N$180,3,FALSE))</f>
        <v/>
      </c>
      <c r="D26" s="51"/>
      <c r="E26" s="51"/>
      <c r="F26" s="51"/>
      <c r="G26" s="51"/>
      <c r="H26" s="51"/>
      <c r="I26" s="51"/>
      <c r="J26" s="51"/>
      <c r="K26" s="51"/>
      <c r="L26" s="51"/>
      <c r="M26" s="51"/>
    </row>
    <row r="27" spans="1:13" x14ac:dyDescent="0.35">
      <c r="A27" s="51" t="str">
        <f>IF(Variables!G28="Y",Variables!B28,"")</f>
        <v>Capital Expenditure Percentage</v>
      </c>
      <c r="B27" s="51" t="str">
        <f>IF(A27="","",IF(VLOOKUP($A27,Variables!$B$3:$N$180,2,FALSE)=0,"",VLOOKUP($A27,Variables!$B$3:$N$180,2,FALSE)))</f>
        <v>Financial Efficiency</v>
      </c>
      <c r="C27" s="51" t="str">
        <f>IF(A27="","",VLOOKUP($A27,Variables!$B$3:$N$180,3,FALSE))</f>
        <v>Financial Health</v>
      </c>
      <c r="D27" s="51" t="s">
        <v>794</v>
      </c>
      <c r="E27" s="53">
        <f t="shared" ref="E27:E31" ca="1" si="6">VLOOKUP($A27,INDIRECT($D27&amp;"!$A$1:$E$100"),5,FALSE)</f>
        <v>4</v>
      </c>
      <c r="F27" s="53">
        <f>VLOOKUP($A27,Variables!$B$3:$N$180,7,FALSE)</f>
        <v>5</v>
      </c>
      <c r="G27" s="51" t="str">
        <f>B131</f>
        <v>Volunteer Opportunity</v>
      </c>
      <c r="H27" s="58">
        <f t="shared" ref="H27:H28" ca="1" si="7">SUMPRODUCT(--($B$2:$B$168=$G27),$E$2:$E$168,$F$2:$F$168)/SUMIFS($F$2:$F$168,$B$2:$B$168,$G27,$E$2:$E$168,"&lt;&gt;N/A")</f>
        <v>3.5925925925925921</v>
      </c>
      <c r="I27" s="51"/>
      <c r="J27" s="51"/>
      <c r="K27" s="51"/>
      <c r="L27" s="51"/>
      <c r="M27" s="51"/>
    </row>
    <row r="28" spans="1:13" x14ac:dyDescent="0.35">
      <c r="A28" s="51" t="str">
        <f>IF(Variables!G29="Y",Variables!B29,"")</f>
        <v>Fundraising Expense Percentage</v>
      </c>
      <c r="B28" s="51" t="str">
        <f>IF(A28="","",IF(VLOOKUP($A28,Variables!$B$3:$N$180,2,FALSE)=0,"",VLOOKUP($A28,Variables!$B$3:$N$180,2,FALSE)))</f>
        <v>Financial Efficiency</v>
      </c>
      <c r="C28" s="51" t="str">
        <f>IF(A28="","",VLOOKUP($A28,Variables!$B$3:$N$180,3,FALSE))</f>
        <v>Financial Health</v>
      </c>
      <c r="D28" s="51" t="s">
        <v>794</v>
      </c>
      <c r="E28" s="53">
        <f t="shared" ca="1" si="6"/>
        <v>5</v>
      </c>
      <c r="F28" s="53">
        <f>VLOOKUP($A28,Variables!$B$3:$N$180,7,FALSE)</f>
        <v>5</v>
      </c>
      <c r="G28" s="51" t="str">
        <f>B140</f>
        <v>Volunteer Satisfaction</v>
      </c>
      <c r="H28" s="58">
        <f t="shared" ca="1" si="7"/>
        <v>4</v>
      </c>
      <c r="I28" s="51"/>
      <c r="J28" s="51"/>
      <c r="K28" s="51"/>
      <c r="L28" s="51"/>
      <c r="M28" s="51"/>
    </row>
    <row r="29" spans="1:13" x14ac:dyDescent="0.35">
      <c r="A29" s="51" t="str">
        <f>IF(Variables!G30="Y",Variables!B30,"")</f>
        <v>Fundraising Efficiency</v>
      </c>
      <c r="B29" s="51" t="str">
        <f>IF(A29="","",IF(VLOOKUP($A29,Variables!$B$3:$N$180,2,FALSE)=0,"",VLOOKUP($A29,Variables!$B$3:$N$180,2,FALSE)))</f>
        <v>Financial Efficiency</v>
      </c>
      <c r="C29" s="51" t="str">
        <f>IF(A29="","",VLOOKUP($A29,Variables!$B$3:$N$180,3,FALSE))</f>
        <v>Financial Health</v>
      </c>
      <c r="D29" s="51" t="s">
        <v>794</v>
      </c>
      <c r="E29" s="53">
        <f t="shared" ca="1" si="6"/>
        <v>5</v>
      </c>
      <c r="F29" s="53">
        <f>VLOOKUP($A29,Variables!$B$3:$N$180,7,FALSE)</f>
        <v>5</v>
      </c>
      <c r="G29" s="51"/>
      <c r="H29" s="58"/>
      <c r="I29" s="51"/>
      <c r="J29" s="51"/>
      <c r="K29" s="51"/>
      <c r="L29" s="51"/>
      <c r="M29" s="51"/>
    </row>
    <row r="30" spans="1:13" x14ac:dyDescent="0.35">
      <c r="A30" s="51" t="str">
        <f>IF(Variables!G31="Y",Variables!B31,"")</f>
        <v>Program Expense Growth</v>
      </c>
      <c r="B30" s="51" t="str">
        <f>IF(A30="","",IF(VLOOKUP($A30,Variables!$B$3:$N$180,2,FALSE)=0,"",VLOOKUP($A30,Variables!$B$3:$N$180,2,FALSE)))</f>
        <v>Financial Capacity</v>
      </c>
      <c r="C30" s="51" t="str">
        <f>IF(A30="","",VLOOKUP($A30,Variables!$B$3:$N$180,3,FALSE))</f>
        <v>Financial Health</v>
      </c>
      <c r="D30" s="51" t="s">
        <v>794</v>
      </c>
      <c r="E30" s="53">
        <f t="shared" ca="1" si="6"/>
        <v>3</v>
      </c>
      <c r="F30" s="53">
        <f>VLOOKUP($A30,Variables!$B$3:$N$180,7,FALSE)</f>
        <v>4</v>
      </c>
      <c r="G30" s="51"/>
      <c r="H30" s="58"/>
      <c r="I30" s="51"/>
      <c r="J30" s="51"/>
      <c r="K30" s="51"/>
      <c r="L30" s="51"/>
      <c r="M30" s="51"/>
    </row>
    <row r="31" spans="1:13" x14ac:dyDescent="0.35">
      <c r="A31" s="51" t="str">
        <f>IF(Variables!G32="Y",Variables!B32,"")</f>
        <v>Liabilities to Assets Ratio</v>
      </c>
      <c r="B31" s="51" t="str">
        <f>IF(A31="","",IF(VLOOKUP($A31,Variables!$B$3:$N$180,2,FALSE)=0,"",VLOOKUP($A31,Variables!$B$3:$N$180,2,FALSE)))</f>
        <v>Financial Capacity</v>
      </c>
      <c r="C31" s="51" t="str">
        <f>IF(A31="","",VLOOKUP($A31,Variables!$B$3:$N$180,3,FALSE))</f>
        <v>Financial Health</v>
      </c>
      <c r="D31" s="51" t="s">
        <v>794</v>
      </c>
      <c r="E31" s="53">
        <f t="shared" ca="1" si="6"/>
        <v>4</v>
      </c>
      <c r="F31" s="53">
        <f>VLOOKUP($A31,Variables!$B$3:$N$180,7,FALSE)</f>
        <v>1</v>
      </c>
      <c r="G31" s="51"/>
      <c r="H31" s="58"/>
      <c r="I31" s="51"/>
      <c r="J31" s="51"/>
      <c r="K31" s="51"/>
      <c r="L31" s="51"/>
      <c r="M31" s="51"/>
    </row>
    <row r="32" spans="1:13" hidden="1" x14ac:dyDescent="0.35">
      <c r="A32" s="51" t="str">
        <f>IF(Variables!G33="Y",Variables!B33,"")</f>
        <v/>
      </c>
      <c r="B32" s="51" t="str">
        <f>IF(A32="","",IF(VLOOKUP($A32,Variables!$B$3:$N$180,2,FALSE)=0,"",VLOOKUP($A32,Variables!$B$3:$N$180,2,FALSE)))</f>
        <v/>
      </c>
      <c r="C32" s="51" t="str">
        <f>IF(A32="","",VLOOKUP($A32,Variables!$B$3:$N$180,3,FALSE))</f>
        <v/>
      </c>
      <c r="D32" s="51"/>
      <c r="E32" s="51"/>
      <c r="F32" s="51"/>
      <c r="G32" s="51"/>
      <c r="H32" s="51"/>
      <c r="I32" s="51"/>
      <c r="J32" s="51"/>
      <c r="K32" s="51"/>
      <c r="L32" s="51"/>
      <c r="M32" s="51"/>
    </row>
    <row r="33" spans="1:13" hidden="1" x14ac:dyDescent="0.35">
      <c r="A33" s="51" t="str">
        <f>IF(Variables!G34="Y",Variables!B34,"")</f>
        <v/>
      </c>
      <c r="B33" s="51" t="str">
        <f>IF(A33="","",IF(VLOOKUP($A33,Variables!$B$3:$N$180,2,FALSE)=0,"",VLOOKUP($A33,Variables!$B$3:$N$180,2,FALSE)))</f>
        <v/>
      </c>
      <c r="C33" s="51" t="str">
        <f>IF(A33="","",VLOOKUP($A33,Variables!$B$3:$N$180,3,FALSE))</f>
        <v/>
      </c>
      <c r="D33" s="51"/>
      <c r="E33" s="51"/>
      <c r="F33" s="51"/>
      <c r="G33" s="51"/>
      <c r="H33" s="51"/>
      <c r="I33" s="51"/>
      <c r="J33" s="51"/>
      <c r="K33" s="51"/>
      <c r="L33" s="51"/>
      <c r="M33" s="51"/>
    </row>
    <row r="34" spans="1:13" x14ac:dyDescent="0.35">
      <c r="A34" s="51" t="str">
        <f>IF(Variables!G35="Y",Variables!B35,"")</f>
        <v>Charity Care Percentage</v>
      </c>
      <c r="B34" s="51" t="str">
        <f>IF(A34="","",IF(VLOOKUP($A34,Variables!$B$3:$N$180,2,FALSE)=0,"",VLOOKUP($A34,Variables!$B$3:$N$180,2,FALSE)))</f>
        <v>Financial Capacity</v>
      </c>
      <c r="C34" s="51" t="str">
        <f>IF(A34="","",VLOOKUP($A34,Variables!$B$3:$N$180,3,FALSE))</f>
        <v>Financial Health</v>
      </c>
      <c r="D34" s="51" t="s">
        <v>794</v>
      </c>
      <c r="E34" s="53">
        <f ca="1">VLOOKUP($A34,INDIRECT($D34&amp;"!$A$1:$E$100"),5,FALSE)</f>
        <v>5</v>
      </c>
      <c r="F34" s="53">
        <f>VLOOKUP($A34,Variables!$B$3:$N$180,7,FALSE)</f>
        <v>6</v>
      </c>
      <c r="G34" s="51"/>
      <c r="H34" s="58"/>
      <c r="I34" s="51"/>
      <c r="J34" s="51"/>
      <c r="K34" s="51"/>
      <c r="L34" s="51"/>
      <c r="M34" s="51"/>
    </row>
    <row r="35" spans="1:13" hidden="1" x14ac:dyDescent="0.35">
      <c r="A35" s="51" t="str">
        <f>IF(Variables!G36="Y",Variables!B36,"")</f>
        <v/>
      </c>
      <c r="B35" s="51" t="str">
        <f>IF(A35="","",IF(VLOOKUP($A35,Variables!$B$3:$N$180,2,FALSE)=0,"",VLOOKUP($A35,Variables!$B$3:$N$180,2,FALSE)))</f>
        <v/>
      </c>
      <c r="C35" s="51" t="str">
        <f>IF(A35="","",VLOOKUP($A35,Variables!$B$3:$N$180,3,FALSE))</f>
        <v/>
      </c>
      <c r="D35" s="51"/>
      <c r="E35" s="51"/>
      <c r="F35" s="51"/>
      <c r="G35" s="51"/>
      <c r="H35" s="51"/>
      <c r="I35" s="51"/>
      <c r="J35" s="51"/>
      <c r="K35" s="51"/>
      <c r="L35" s="51"/>
      <c r="M35" s="51"/>
    </row>
    <row r="36" spans="1:13" hidden="1" x14ac:dyDescent="0.35">
      <c r="A36" s="51" t="str">
        <f>IF(Variables!G37="Y",Variables!B37,"")</f>
        <v/>
      </c>
      <c r="B36" s="51" t="str">
        <f>IF(A36="","",IF(VLOOKUP($A36,Variables!$B$3:$N$180,2,FALSE)=0,"",VLOOKUP($A36,Variables!$B$3:$N$180,2,FALSE)))</f>
        <v/>
      </c>
      <c r="C36" s="51" t="str">
        <f>IF(A36="","",VLOOKUP($A36,Variables!$B$3:$N$180,3,FALSE))</f>
        <v/>
      </c>
      <c r="D36" s="51"/>
      <c r="E36" s="51"/>
      <c r="F36" s="51"/>
      <c r="G36" s="51"/>
      <c r="H36" s="51"/>
      <c r="I36" s="51"/>
      <c r="J36" s="51"/>
      <c r="K36" s="51"/>
      <c r="L36" s="51"/>
      <c r="M36" s="51"/>
    </row>
    <row r="37" spans="1:13" x14ac:dyDescent="0.35">
      <c r="A37" s="51" t="str">
        <f>IF(Variables!G38="Y",Variables!B38,"")</f>
        <v>Budget</v>
      </c>
      <c r="B37" s="51" t="str">
        <f>IF(A37="","",IF(VLOOKUP($A37,Variables!$B$3:$N$180,2,FALSE)=0,"",VLOOKUP($A37,Variables!$B$3:$N$180,2,FALSE)))</f>
        <v>Accountability</v>
      </c>
      <c r="C37" s="51" t="str">
        <f>IF(A37="","",VLOOKUP($A37,Variables!$B$3:$N$180,3,FALSE))</f>
        <v>Financial Health</v>
      </c>
      <c r="D37" s="51" t="s">
        <v>794</v>
      </c>
      <c r="E37" s="53">
        <f ca="1">VLOOKUP($A37,INDIRECT($D37&amp;"!$A$1:$E$100"),5,FALSE)</f>
        <v>5</v>
      </c>
      <c r="F37" s="53">
        <f>VLOOKUP($A37,Variables!$B$3:$N$180,7,FALSE)</f>
        <v>2</v>
      </c>
      <c r="G37" s="51"/>
      <c r="H37" s="58"/>
      <c r="I37" s="51"/>
      <c r="J37" s="51"/>
      <c r="K37" s="51"/>
      <c r="L37" s="51"/>
      <c r="M37" s="51"/>
    </row>
    <row r="38" spans="1:13" hidden="1" x14ac:dyDescent="0.35">
      <c r="A38" s="51" t="str">
        <f>IF(Variables!G39="Y",Variables!B39,"")</f>
        <v/>
      </c>
      <c r="B38" s="51" t="str">
        <f>IF(A38="","",IF(VLOOKUP($A38,Variables!$B$3:$N$180,2,FALSE)=0,"",VLOOKUP($A38,Variables!$B$3:$N$180,2,FALSE)))</f>
        <v/>
      </c>
      <c r="C38" s="51" t="str">
        <f>IF(A38="","",VLOOKUP($A38,Variables!$B$3:$N$180,3,FALSE))</f>
        <v/>
      </c>
      <c r="D38" s="51"/>
      <c r="E38" s="51"/>
      <c r="F38" s="51"/>
      <c r="G38" s="51"/>
      <c r="H38" s="51"/>
      <c r="I38" s="51"/>
      <c r="J38" s="51"/>
      <c r="K38" s="51"/>
      <c r="L38" s="51"/>
      <c r="M38" s="51"/>
    </row>
    <row r="39" spans="1:13" hidden="1" x14ac:dyDescent="0.35">
      <c r="A39" s="51" t="str">
        <f>IF(Variables!G40="Y",Variables!B40,"")</f>
        <v/>
      </c>
      <c r="B39" s="51" t="str">
        <f>IF(A39="","",IF(VLOOKUP($A39,Variables!$B$3:$N$180,2,FALSE)=0,"",VLOOKUP($A39,Variables!$B$3:$N$180,2,FALSE)))</f>
        <v/>
      </c>
      <c r="C39" s="51" t="str">
        <f>IF(A39="","",VLOOKUP($A39,Variables!$B$3:$N$180,3,FALSE))</f>
        <v/>
      </c>
      <c r="D39" s="51"/>
      <c r="E39" s="51"/>
      <c r="F39" s="51"/>
      <c r="G39" s="51"/>
      <c r="H39" s="51"/>
      <c r="I39" s="51"/>
      <c r="J39" s="51"/>
      <c r="K39" s="51"/>
      <c r="L39" s="51"/>
      <c r="M39" s="51"/>
    </row>
    <row r="40" spans="1:13" x14ac:dyDescent="0.35">
      <c r="A40" s="51" t="str">
        <f>IF(Variables!G41="Y",Variables!B41,"")</f>
        <v>Auditing</v>
      </c>
      <c r="B40" s="51" t="str">
        <f>IF(A40="","",IF(VLOOKUP($A40,Variables!$B$3:$N$180,2,FALSE)=0,"",VLOOKUP($A40,Variables!$B$3:$N$180,2,FALSE)))</f>
        <v>Accountability</v>
      </c>
      <c r="C40" s="51" t="str">
        <f>IF(A40="","",VLOOKUP($A40,Variables!$B$3:$N$180,3,FALSE))</f>
        <v>Financial Health</v>
      </c>
      <c r="D40" s="51" t="s">
        <v>794</v>
      </c>
      <c r="E40" s="53">
        <f t="shared" ref="E40:E42" ca="1" si="8">VLOOKUP($A40,INDIRECT($D40&amp;"!$A$1:$E$100"),5,FALSE)</f>
        <v>5</v>
      </c>
      <c r="F40" s="53">
        <f>VLOOKUP($A40,Variables!$B$3:$N$180,7,FALSE)</f>
        <v>1</v>
      </c>
      <c r="G40" s="51"/>
      <c r="H40" s="58"/>
      <c r="I40" s="51"/>
      <c r="J40" s="51"/>
      <c r="K40" s="51"/>
      <c r="L40" s="51"/>
      <c r="M40" s="51"/>
    </row>
    <row r="41" spans="1:13" x14ac:dyDescent="0.35">
      <c r="A41" s="51" t="str">
        <f>IF(Variables!G42="Y",Variables!B42,"")</f>
        <v>Accounting Books</v>
      </c>
      <c r="B41" s="51" t="str">
        <f>IF(A41="","",IF(VLOOKUP($A41,Variables!$B$3:$N$180,2,FALSE)=0,"",VLOOKUP($A41,Variables!$B$3:$N$180,2,FALSE)))</f>
        <v>Accountability</v>
      </c>
      <c r="C41" s="51" t="str">
        <f>IF(A41="","",VLOOKUP($A41,Variables!$B$3:$N$180,3,FALSE))</f>
        <v>Financial Health</v>
      </c>
      <c r="D41" s="51" t="s">
        <v>794</v>
      </c>
      <c r="E41" s="53">
        <f t="shared" ca="1" si="8"/>
        <v>5</v>
      </c>
      <c r="F41" s="53">
        <f>VLOOKUP($A41,Variables!$B$3:$N$180,7,FALSE)</f>
        <v>1</v>
      </c>
      <c r="G41" s="51"/>
      <c r="H41" s="58"/>
      <c r="I41" s="51"/>
      <c r="J41" s="51"/>
      <c r="K41" s="51"/>
      <c r="L41" s="51"/>
      <c r="M41" s="51"/>
    </row>
    <row r="42" spans="1:13" x14ac:dyDescent="0.35">
      <c r="A42" s="51" t="str">
        <f>IF(Variables!G43="Y",Variables!B43,"")</f>
        <v>Bank Accounts</v>
      </c>
      <c r="B42" s="51" t="str">
        <f>IF(A42="","",IF(VLOOKUP($A42,Variables!$B$3:$N$180,2,FALSE)=0,"",VLOOKUP($A42,Variables!$B$3:$N$180,2,FALSE)))</f>
        <v>Accountability</v>
      </c>
      <c r="C42" s="51" t="str">
        <f>IF(A42="","",VLOOKUP($A42,Variables!$B$3:$N$180,3,FALSE))</f>
        <v>Financial Health</v>
      </c>
      <c r="D42" s="51" t="s">
        <v>794</v>
      </c>
      <c r="E42" s="53">
        <f t="shared" ca="1" si="8"/>
        <v>5</v>
      </c>
      <c r="F42" s="53">
        <f>VLOOKUP($A42,Variables!$B$3:$N$180,7,FALSE)</f>
        <v>1</v>
      </c>
      <c r="G42" s="51"/>
      <c r="H42" s="58"/>
      <c r="I42" s="51"/>
      <c r="J42" s="51"/>
      <c r="K42" s="51"/>
      <c r="L42" s="51"/>
      <c r="M42" s="51"/>
    </row>
    <row r="43" spans="1:13" hidden="1" x14ac:dyDescent="0.35">
      <c r="A43" s="51" t="str">
        <f>IF(Variables!G44="Y",Variables!B44,"")</f>
        <v/>
      </c>
      <c r="B43" s="51" t="str">
        <f>IF(A43="","",IF(VLOOKUP($A43,Variables!$B$3:$N$180,2,FALSE)=0,"",VLOOKUP($A43,Variables!$B$3:$N$180,2,FALSE)))</f>
        <v/>
      </c>
      <c r="C43" s="51" t="str">
        <f>IF(A43="","",VLOOKUP($A43,Variables!$B$3:$N$180,3,FALSE))</f>
        <v/>
      </c>
      <c r="D43" s="51"/>
      <c r="E43" s="51"/>
      <c r="F43" s="51"/>
      <c r="G43" s="51"/>
      <c r="H43" s="51"/>
      <c r="I43" s="51"/>
      <c r="J43" s="51"/>
      <c r="K43" s="51"/>
      <c r="L43" s="51"/>
      <c r="M43" s="51"/>
    </row>
    <row r="44" spans="1:13" hidden="1" x14ac:dyDescent="0.35">
      <c r="A44" s="51" t="str">
        <f>IF(Variables!G45="Y",Variables!B45,"")</f>
        <v/>
      </c>
      <c r="B44" s="51" t="str">
        <f>IF(A44="","",IF(VLOOKUP($A44,Variables!$B$3:$N$180,2,FALSE)=0,"",VLOOKUP($A44,Variables!$B$3:$N$180,2,FALSE)))</f>
        <v/>
      </c>
      <c r="C44" s="51" t="str">
        <f>IF(A44="","",VLOOKUP($A44,Variables!$B$3:$N$180,3,FALSE))</f>
        <v/>
      </c>
      <c r="D44" s="51"/>
      <c r="E44" s="51"/>
      <c r="F44" s="51"/>
      <c r="G44" s="51"/>
      <c r="H44" s="51"/>
      <c r="I44" s="51"/>
      <c r="J44" s="51"/>
      <c r="K44" s="51"/>
      <c r="L44" s="51"/>
      <c r="M44" s="51"/>
    </row>
    <row r="45" spans="1:13" hidden="1" x14ac:dyDescent="0.35">
      <c r="A45" s="51" t="str">
        <f>IF(Variables!G46="Y",Variables!B46,"")</f>
        <v/>
      </c>
      <c r="B45" s="51" t="str">
        <f>IF(A45="","",IF(VLOOKUP($A45,Variables!$B$3:$N$180,2,FALSE)=0,"",VLOOKUP($A45,Variables!$B$3:$N$180,2,FALSE)))</f>
        <v/>
      </c>
      <c r="C45" s="51" t="str">
        <f>IF(A45="","",VLOOKUP($A45,Variables!$B$3:$N$180,3,FALSE))</f>
        <v/>
      </c>
      <c r="D45" s="51"/>
      <c r="E45" s="51"/>
      <c r="F45" s="51"/>
      <c r="G45" s="51"/>
      <c r="H45" s="51"/>
      <c r="I45" s="51"/>
      <c r="J45" s="51"/>
      <c r="K45" s="51"/>
      <c r="L45" s="51"/>
      <c r="M45" s="51"/>
    </row>
    <row r="46" spans="1:13" x14ac:dyDescent="0.35">
      <c r="A46" s="51" t="str">
        <f>IF(Variables!G47="Y",Variables!B47,"")</f>
        <v>Safety of Funds</v>
      </c>
      <c r="B46" s="51" t="str">
        <f>IF(A46="","",IF(VLOOKUP($A46,Variables!$B$3:$N$180,2,FALSE)=0,"",VLOOKUP($A46,Variables!$B$3:$N$180,2,FALSE)))</f>
        <v>Accountability</v>
      </c>
      <c r="C46" s="51" t="str">
        <f>IF(A46="","",VLOOKUP($A46,Variables!$B$3:$N$180,3,FALSE))</f>
        <v>Financial Health</v>
      </c>
      <c r="D46" s="51" t="s">
        <v>806</v>
      </c>
      <c r="E46" s="54">
        <f>(IF(VLOOKUP($A46,Donor!$A$1:$E$100,5,FALSE)="N/A",0,VLOOKUP($A46,Donor!$A$1:$E$100,5,FALSE))+IF(VLOOKUP($A46,Internet!$A$1:$E$100,5,FALSE)="N/A",0,VLOOKUP($A46,Internet!$A$1:$E$100,5,FALSE)))/COUNT(VLOOKUP($A46,Donor!$A$1:$E$100,5,FALSE),VLOOKUP($A46,Internet!$A$1:$E$100,5,FALSE))</f>
        <v>5</v>
      </c>
      <c r="F46" s="53">
        <f>VLOOKUP($A46,Variables!$B$3:$N$180,7,FALSE)</f>
        <v>5</v>
      </c>
      <c r="G46" s="53"/>
      <c r="H46" s="58"/>
      <c r="I46" s="51"/>
      <c r="J46" s="51"/>
      <c r="K46" s="51"/>
      <c r="L46" s="51"/>
      <c r="M46" s="51"/>
    </row>
    <row r="47" spans="1:13" hidden="1" x14ac:dyDescent="0.35">
      <c r="A47" s="51" t="str">
        <f>IF(Variables!G48="Y",Variables!B48,"")</f>
        <v/>
      </c>
      <c r="B47" s="51" t="str">
        <f>IF(A47="","",IF(VLOOKUP($A47,Variables!$B$3:$N$180,2,FALSE)=0,"",VLOOKUP($A47,Variables!$B$3:$N$180,2,FALSE)))</f>
        <v/>
      </c>
      <c r="C47" s="51" t="str">
        <f>IF(A47="","",VLOOKUP($A47,Variables!$B$3:$N$180,3,FALSE))</f>
        <v/>
      </c>
      <c r="D47" s="51"/>
      <c r="E47" s="51"/>
      <c r="F47" s="51"/>
      <c r="G47" s="51"/>
      <c r="H47" s="51"/>
      <c r="I47" s="51"/>
      <c r="J47" s="51"/>
      <c r="K47" s="51"/>
      <c r="L47" s="51"/>
      <c r="M47" s="51"/>
    </row>
    <row r="48" spans="1:13" x14ac:dyDescent="0.35">
      <c r="A48" s="51" t="str">
        <f>IF(Variables!G49="Y",Variables!B49,"")</f>
        <v>Cost Per Life Saved</v>
      </c>
      <c r="B48" s="51" t="str">
        <f>IF(A48="","",IF(VLOOKUP($A48,Variables!$B$3:$N$180,2,FALSE)=0,"",VLOOKUP($A48,Variables!$B$3:$N$180,2,FALSE)))</f>
        <v>Operational Efficiency</v>
      </c>
      <c r="C48" s="51" t="str">
        <f>IF(A48="","",VLOOKUP($A48,Variables!$B$3:$N$180,3,FALSE))</f>
        <v>Operational Performance</v>
      </c>
      <c r="D48" s="51" t="s">
        <v>794</v>
      </c>
      <c r="E48" s="53">
        <f t="shared" ref="E48:E49" ca="1" si="9">VLOOKUP($A48,INDIRECT($D48&amp;"!$A$1:$E$100"),5,FALSE)</f>
        <v>5</v>
      </c>
      <c r="F48" s="53">
        <f>VLOOKUP($A48,Variables!$B$3:$N$180,7,FALSE)</f>
        <v>7</v>
      </c>
      <c r="G48" s="51"/>
      <c r="H48" s="58"/>
      <c r="I48" s="51"/>
      <c r="J48" s="51"/>
      <c r="K48" s="51"/>
      <c r="L48" s="51"/>
      <c r="M48" s="51"/>
    </row>
    <row r="49" spans="1:13" x14ac:dyDescent="0.35">
      <c r="A49" s="51" t="str">
        <f>IF(Variables!G50="Y",Variables!B50,"")</f>
        <v>Charity Care Efficiency</v>
      </c>
      <c r="B49" s="51" t="str">
        <f>IF(A49="","",IF(VLOOKUP($A49,Variables!$B$3:$N$180,2,FALSE)=0,"",VLOOKUP($A49,Variables!$B$3:$N$180,2,FALSE)))</f>
        <v>Operational Efficiency</v>
      </c>
      <c r="C49" s="51" t="str">
        <f>IF(A49="","",VLOOKUP($A49,Variables!$B$3:$N$180,3,FALSE))</f>
        <v>Operational Performance</v>
      </c>
      <c r="D49" s="51" t="s">
        <v>794</v>
      </c>
      <c r="E49" s="53">
        <f t="shared" ca="1" si="9"/>
        <v>4</v>
      </c>
      <c r="F49" s="53">
        <f>VLOOKUP($A49,Variables!$B$3:$N$180,7,FALSE)</f>
        <v>6</v>
      </c>
      <c r="G49" s="51"/>
      <c r="H49" s="58"/>
      <c r="I49" s="51"/>
      <c r="J49" s="51"/>
      <c r="K49" s="51"/>
      <c r="L49" s="51"/>
      <c r="M49" s="51"/>
    </row>
    <row r="50" spans="1:13" hidden="1" x14ac:dyDescent="0.35">
      <c r="A50" s="51" t="str">
        <f>IF(Variables!G51="Y",Variables!B51,"")</f>
        <v/>
      </c>
      <c r="B50" s="51" t="str">
        <f>IF(A50="","",IF(VLOOKUP($A50,Variables!$B$3:$N$180,2,FALSE)=0,"",VLOOKUP($A50,Variables!$B$3:$N$180,2,FALSE)))</f>
        <v/>
      </c>
      <c r="C50" s="51" t="str">
        <f>IF(A50="","",VLOOKUP($A50,Variables!$B$3:$N$180,3,FALSE))</f>
        <v/>
      </c>
      <c r="D50" s="51"/>
      <c r="E50" s="51"/>
      <c r="F50" s="51"/>
      <c r="G50" s="51"/>
      <c r="H50" s="51"/>
      <c r="I50" s="51"/>
      <c r="J50" s="51"/>
      <c r="K50" s="51"/>
      <c r="L50" s="51"/>
      <c r="M50" s="51"/>
    </row>
    <row r="51" spans="1:13" x14ac:dyDescent="0.35">
      <c r="A51" s="51" t="str">
        <f>IF(Variables!G52="Y",Variables!B52,"")</f>
        <v>Average Inpatient Cost</v>
      </c>
      <c r="B51" s="51" t="str">
        <f>IF(A51="","",IF(VLOOKUP($A51,Variables!$B$3:$N$180,2,FALSE)=0,"",VLOOKUP($A51,Variables!$B$3:$N$180,2,FALSE)))</f>
        <v>Operational Efficiency</v>
      </c>
      <c r="C51" s="51" t="str">
        <f>IF(A51="","",VLOOKUP($A51,Variables!$B$3:$N$180,3,FALSE))</f>
        <v>Operational Performance</v>
      </c>
      <c r="D51" s="51" t="s">
        <v>794</v>
      </c>
      <c r="E51" s="53">
        <f ca="1">VLOOKUP($A51,INDIRECT($D51&amp;"!$A$1:$E$100"),5,FALSE)</f>
        <v>4</v>
      </c>
      <c r="F51" s="53">
        <f>VLOOKUP($A51,Variables!$B$3:$N$180,7,FALSE)</f>
        <v>5</v>
      </c>
      <c r="G51" s="51"/>
      <c r="H51" s="51"/>
      <c r="I51" s="51"/>
      <c r="J51" s="51"/>
      <c r="K51" s="51"/>
      <c r="L51" s="51"/>
      <c r="M51" s="51"/>
    </row>
    <row r="52" spans="1:13" x14ac:dyDescent="0.35">
      <c r="A52" s="51" t="str">
        <f>IF(Variables!G53="Y",Variables!B53,"")</f>
        <v>Average Outpatient Cost</v>
      </c>
      <c r="B52" s="51" t="str">
        <f>IF(A52="","",IF(VLOOKUP($A52,Variables!$B$3:$N$180,2,FALSE)=0,"",VLOOKUP($A52,Variables!$B$3:$N$180,2,FALSE)))</f>
        <v>Operational Efficiency</v>
      </c>
      <c r="C52" s="51" t="str">
        <f>IF(A52="","",VLOOKUP($A52,Variables!$B$3:$N$180,3,FALSE))</f>
        <v>Operational Performance</v>
      </c>
      <c r="D52" s="51" t="s">
        <v>794</v>
      </c>
      <c r="E52" s="53">
        <f ca="1">VLOOKUP($A52,INDIRECT($D52&amp;"!$A$1:$E$100"),5,FALSE)</f>
        <v>4</v>
      </c>
      <c r="F52" s="53">
        <f>VLOOKUP($A52,Variables!$B$3:$N$180,7,FALSE)</f>
        <v>5</v>
      </c>
      <c r="G52" s="51"/>
      <c r="H52" s="51"/>
      <c r="I52" s="51"/>
      <c r="J52" s="51"/>
      <c r="K52" s="51"/>
      <c r="L52" s="51"/>
      <c r="M52" s="51"/>
    </row>
    <row r="53" spans="1:13" x14ac:dyDescent="0.35">
      <c r="A53" s="51" t="str">
        <f>IF(Variables!G54="Y",Variables!B54,"")</f>
        <v>Formal Governance Structure</v>
      </c>
      <c r="B53" s="51" t="str">
        <f>IF(A53="","",IF(VLOOKUP($A53,Variables!$B$3:$N$180,2,FALSE)=0,"",VLOOKUP($A53,Variables!$B$3:$N$180,2,FALSE)))</f>
        <v>Governance</v>
      </c>
      <c r="C53" s="51" t="str">
        <f>IF(A53="","",VLOOKUP($A53,Variables!$B$3:$N$180,3,FALSE))</f>
        <v>Operational Performance</v>
      </c>
      <c r="D53" s="51" t="s">
        <v>794</v>
      </c>
      <c r="E53" s="53">
        <f t="shared" ref="E53" ca="1" si="10">VLOOKUP($A53,INDIRECT($D53&amp;"!$A$1:$E$100"),5,FALSE)</f>
        <v>5</v>
      </c>
      <c r="F53" s="53">
        <f>VLOOKUP($A53,Variables!$B$3:$N$180,7,FALSE)</f>
        <v>6</v>
      </c>
      <c r="G53" s="55"/>
      <c r="H53" s="58"/>
      <c r="I53" s="51"/>
      <c r="J53" s="51"/>
      <c r="K53" s="51"/>
      <c r="L53" s="51"/>
      <c r="M53" s="51"/>
    </row>
    <row r="54" spans="1:13" x14ac:dyDescent="0.35">
      <c r="A54" s="51" t="str">
        <f>IF(Variables!G55="Y",Variables!B55,"")</f>
        <v>Commitment to Mission</v>
      </c>
      <c r="B54" s="51" t="str">
        <f>IF(A54="","",IF(VLOOKUP($A54,Variables!$B$3:$N$180,2,FALSE)=0,"",VLOOKUP($A54,Variables!$B$3:$N$180,2,FALSE)))</f>
        <v>Governance</v>
      </c>
      <c r="C54" s="51" t="str">
        <f>IF(A54="","",VLOOKUP($A54,Variables!$B$3:$N$180,3,FALSE))</f>
        <v>Operational Performance</v>
      </c>
      <c r="D54" s="51" t="s">
        <v>795</v>
      </c>
      <c r="E54" s="54">
        <f>(IF(VLOOKUP($A54,Hospital!$A$1:$E$106,5,FALSE)="N/A",0,VLOOKUP($A54,Hospital!$A$1:$E$106,5,FALSE))+IF(VLOOKUP($A54,Volunteer!$A$1:$E$100,5,FALSE)="N/A",0,VLOOKUP($A54,Volunteer!$A$1:$E$100,5,FALSE))+IF(VLOOKUP($A54,Staff!$A$1:$E$100,5,FALSE)="N/A",0,VLOOKUP($A54,Staff!$A$1:$E$100,5,FALSE)))/COUNT(VLOOKUP($A54,Hospital!$A$1:$E$106,5,FALSE),VLOOKUP($A54,Volunteer!$A$1:$E$100,5,FALSE),VLOOKUP($A54,Staff!$A$1:$E$100,5,FALSE))</f>
        <v>4</v>
      </c>
      <c r="F54" s="53">
        <f>VLOOKUP($A54,Variables!$B$3:$N$180,7,FALSE)</f>
        <v>3</v>
      </c>
      <c r="G54" s="56"/>
      <c r="H54" s="58"/>
      <c r="I54" s="51"/>
      <c r="J54" s="51"/>
      <c r="K54" s="51"/>
      <c r="L54" s="51"/>
      <c r="M54" s="51"/>
    </row>
    <row r="55" spans="1:13" hidden="1" x14ac:dyDescent="0.35">
      <c r="A55" s="51" t="str">
        <f>IF(Variables!G56="Y",Variables!B56,"")</f>
        <v/>
      </c>
      <c r="B55" s="51" t="str">
        <f>IF(A55="","",IF(VLOOKUP($A55,Variables!$B$3:$N$180,2,FALSE)=0,"",VLOOKUP($A55,Variables!$B$3:$N$180,2,FALSE)))</f>
        <v/>
      </c>
      <c r="C55" s="51" t="str">
        <f>IF(A55="","",VLOOKUP($A55,Variables!$B$3:$N$180,3,FALSE))</f>
        <v/>
      </c>
      <c r="D55" s="51"/>
      <c r="E55" s="51"/>
      <c r="F55" s="51"/>
      <c r="G55" s="51"/>
      <c r="H55" s="51"/>
      <c r="I55" s="51"/>
      <c r="J55" s="51"/>
      <c r="K55" s="51"/>
      <c r="L55" s="51"/>
      <c r="M55" s="51"/>
    </row>
    <row r="56" spans="1:13" x14ac:dyDescent="0.35">
      <c r="A56" s="51" t="str">
        <f>IF(Variables!G57="Y",Variables!B57,"")</f>
        <v>Strategic Plan and Implementation</v>
      </c>
      <c r="B56" s="51" t="str">
        <f>IF(A56="","",IF(VLOOKUP($A56,Variables!$B$3:$N$180,2,FALSE)=0,"",VLOOKUP($A56,Variables!$B$3:$N$180,2,FALSE)))</f>
        <v>Governance</v>
      </c>
      <c r="C56" s="51" t="str">
        <f>IF(A56="","",VLOOKUP($A56,Variables!$B$3:$N$180,3,FALSE))</f>
        <v>Operational Performance</v>
      </c>
      <c r="D56" s="51" t="s">
        <v>794</v>
      </c>
      <c r="E56" s="53">
        <f t="shared" ref="E56" ca="1" si="11">VLOOKUP($A56,INDIRECT($D56&amp;"!$A$1:$E$100"),5,FALSE)</f>
        <v>5</v>
      </c>
      <c r="F56" s="53">
        <f>VLOOKUP($A56,Variables!$B$3:$N$180,7,FALSE)</f>
        <v>6</v>
      </c>
      <c r="G56" s="55"/>
      <c r="H56" s="58"/>
      <c r="I56" s="51"/>
      <c r="J56" s="51"/>
      <c r="K56" s="51"/>
      <c r="L56" s="51"/>
      <c r="M56" s="51"/>
    </row>
    <row r="57" spans="1:13" hidden="1" x14ac:dyDescent="0.35">
      <c r="A57" s="51" t="str">
        <f>IF(Variables!G58="Y",Variables!B58,"")</f>
        <v/>
      </c>
      <c r="B57" s="51" t="str">
        <f>IF(A57="","",IF(VLOOKUP($A57,Variables!$B$3:$N$180,2,FALSE)=0,"",VLOOKUP($A57,Variables!$B$3:$N$180,2,FALSE)))</f>
        <v/>
      </c>
      <c r="C57" s="51" t="str">
        <f>IF(A57="","",VLOOKUP($A57,Variables!$B$3:$N$180,3,FALSE))</f>
        <v/>
      </c>
      <c r="D57" s="51"/>
      <c r="E57" s="51"/>
      <c r="F57" s="51"/>
      <c r="G57" s="51"/>
      <c r="H57" s="51"/>
      <c r="I57" s="51"/>
      <c r="J57" s="51"/>
      <c r="K57" s="51"/>
      <c r="L57" s="51"/>
      <c r="M57" s="51"/>
    </row>
    <row r="58" spans="1:13" hidden="1" x14ac:dyDescent="0.35">
      <c r="A58" s="51" t="str">
        <f>IF(Variables!G59="Y",Variables!B59,"")</f>
        <v/>
      </c>
      <c r="B58" s="51" t="str">
        <f>IF(A58="","",IF(VLOOKUP($A58,Variables!$B$3:$N$180,2,FALSE)=0,"",VLOOKUP($A58,Variables!$B$3:$N$180,2,FALSE)))</f>
        <v/>
      </c>
      <c r="C58" s="51" t="str">
        <f>IF(A58="","",VLOOKUP($A58,Variables!$B$3:$N$180,3,FALSE))</f>
        <v/>
      </c>
      <c r="D58" s="51"/>
      <c r="E58" s="51"/>
      <c r="F58" s="51"/>
      <c r="G58" s="51"/>
      <c r="H58" s="51"/>
      <c r="I58" s="51"/>
      <c r="J58" s="51"/>
      <c r="K58" s="51"/>
      <c r="L58" s="51"/>
      <c r="M58" s="51"/>
    </row>
    <row r="59" spans="1:13" x14ac:dyDescent="0.35">
      <c r="A59" s="51" t="str">
        <f>IF(Variables!G60="Y",Variables!B60,"")</f>
        <v>Key Performance Indicators</v>
      </c>
      <c r="B59" s="51" t="str">
        <f>IF(A59="","",IF(VLOOKUP($A59,Variables!$B$3:$N$180,2,FALSE)=0,"",VLOOKUP($A59,Variables!$B$3:$N$180,2,FALSE)))</f>
        <v>Governance</v>
      </c>
      <c r="C59" s="51" t="str">
        <f>IF(A59="","",VLOOKUP($A59,Variables!$B$3:$N$180,3,FALSE))</f>
        <v>Operational Performance</v>
      </c>
      <c r="D59" s="51" t="s">
        <v>794</v>
      </c>
      <c r="E59" s="53">
        <f ca="1">VLOOKUP($A59,INDIRECT($D59&amp;"!$A$1:$E$100"),5,FALSE)</f>
        <v>4</v>
      </c>
      <c r="F59" s="53">
        <f>VLOOKUP($A59,Variables!$B$3:$N$180,7,FALSE)</f>
        <v>3</v>
      </c>
      <c r="G59" s="55"/>
      <c r="H59" s="58"/>
      <c r="I59" s="51"/>
      <c r="J59" s="51"/>
      <c r="K59" s="51"/>
      <c r="L59" s="51"/>
      <c r="M59" s="51"/>
    </row>
    <row r="60" spans="1:13" x14ac:dyDescent="0.35">
      <c r="A60" s="51" t="str">
        <f>IF(Variables!G61="Y",Variables!B61,"")</f>
        <v>Alternate Implementation Plans</v>
      </c>
      <c r="B60" s="51" t="str">
        <f>IF(A60="","",IF(VLOOKUP($A60,Variables!$B$3:$N$180,2,FALSE)=0,"",VLOOKUP($A60,Variables!$B$3:$N$180,2,FALSE)))</f>
        <v>Governance</v>
      </c>
      <c r="C60" s="51" t="str">
        <f>IF(A60="","",VLOOKUP($A60,Variables!$B$3:$N$180,3,FALSE))</f>
        <v>Operational Performance</v>
      </c>
      <c r="D60" s="51" t="s">
        <v>794</v>
      </c>
      <c r="E60" s="53">
        <f t="shared" ref="E60:E61" ca="1" si="12">VLOOKUP($A60,INDIRECT($D60&amp;"!$A$1:$E$100"),5,FALSE)</f>
        <v>3</v>
      </c>
      <c r="F60" s="53">
        <f>VLOOKUP($A60,Variables!$B$3:$N$180,7,FALSE)</f>
        <v>3</v>
      </c>
      <c r="G60" s="55"/>
      <c r="H60" s="58"/>
      <c r="I60" s="51"/>
      <c r="J60" s="51"/>
      <c r="K60" s="51"/>
      <c r="L60" s="51"/>
      <c r="M60" s="51"/>
    </row>
    <row r="61" spans="1:13" x14ac:dyDescent="0.35">
      <c r="A61" s="51" t="str">
        <f>IF(Variables!G62="Y",Variables!B62,"")</f>
        <v>Systems Capacity</v>
      </c>
      <c r="B61" s="51" t="str">
        <f>IF(A61="","",IF(VLOOKUP($A61,Variables!$B$3:$N$180,2,FALSE)=0,"",VLOOKUP($A61,Variables!$B$3:$N$180,2,FALSE)))</f>
        <v>Governance</v>
      </c>
      <c r="C61" s="51" t="str">
        <f>IF(A61="","",VLOOKUP($A61,Variables!$B$3:$N$180,3,FALSE))</f>
        <v>Operational Performance</v>
      </c>
      <c r="D61" s="51" t="s">
        <v>794</v>
      </c>
      <c r="E61" s="53">
        <f t="shared" ca="1" si="12"/>
        <v>4</v>
      </c>
      <c r="F61" s="53">
        <f>VLOOKUP($A61,Variables!$B$3:$N$180,7,FALSE)</f>
        <v>6</v>
      </c>
      <c r="G61" s="55"/>
      <c r="H61" s="58"/>
      <c r="I61" s="51"/>
      <c r="J61" s="51"/>
      <c r="K61" s="51"/>
      <c r="L61" s="51"/>
      <c r="M61" s="51"/>
    </row>
    <row r="62" spans="1:13" hidden="1" x14ac:dyDescent="0.35">
      <c r="A62" s="51" t="str">
        <f>IF(Variables!G63="Y",Variables!B63,"")</f>
        <v/>
      </c>
      <c r="B62" s="51" t="str">
        <f>IF(A62="","",IF(VLOOKUP($A62,Variables!$B$3:$N$180,2,FALSE)=0,"",VLOOKUP($A62,Variables!$B$3:$N$180,2,FALSE)))</f>
        <v/>
      </c>
      <c r="C62" s="51" t="str">
        <f>IF(A62="","",VLOOKUP($A62,Variables!$B$3:$N$180,3,FALSE))</f>
        <v/>
      </c>
      <c r="D62" s="51"/>
      <c r="E62" s="51"/>
      <c r="F62" s="51"/>
      <c r="G62" s="51"/>
      <c r="H62" s="51"/>
      <c r="I62" s="51"/>
      <c r="J62" s="51"/>
      <c r="K62" s="51"/>
      <c r="L62" s="51"/>
      <c r="M62" s="51"/>
    </row>
    <row r="63" spans="1:13" x14ac:dyDescent="0.35">
      <c r="A63" s="51" t="str">
        <f>IF(Variables!G64="Y",Variables!B64,"")</f>
        <v>Board Independence</v>
      </c>
      <c r="B63" s="51" t="str">
        <f>IF(A63="","",IF(VLOOKUP($A63,Variables!$B$3:$N$180,2,FALSE)=0,"",VLOOKUP($A63,Variables!$B$3:$N$180,2,FALSE)))</f>
        <v>Governance</v>
      </c>
      <c r="C63" s="51" t="str">
        <f>IF(A63="","",VLOOKUP($A63,Variables!$B$3:$N$180,3,FALSE))</f>
        <v>Operational Performance</v>
      </c>
      <c r="D63" s="51" t="s">
        <v>794</v>
      </c>
      <c r="E63" s="53">
        <f t="shared" ref="E63:E64" ca="1" si="13">VLOOKUP($A63,INDIRECT($D63&amp;"!$A$1:$E$100"),5,FALSE)</f>
        <v>5</v>
      </c>
      <c r="F63" s="53">
        <f>VLOOKUP($A63,Variables!$B$3:$N$180,7,FALSE)</f>
        <v>2</v>
      </c>
      <c r="G63" s="55"/>
      <c r="H63" s="58"/>
      <c r="I63" s="51"/>
      <c r="J63" s="51"/>
      <c r="K63" s="51"/>
      <c r="L63" s="51"/>
      <c r="M63" s="51"/>
    </row>
    <row r="64" spans="1:13" x14ac:dyDescent="0.35">
      <c r="A64" s="51" t="str">
        <f>IF(Variables!G65="Y",Variables!B65,"")</f>
        <v>Permanent Board Members</v>
      </c>
      <c r="B64" s="51" t="str">
        <f>IF(A64="","",IF(VLOOKUP($A64,Variables!$B$3:$N$180,2,FALSE)=0,"",VLOOKUP($A64,Variables!$B$3:$N$180,2,FALSE)))</f>
        <v>Governance</v>
      </c>
      <c r="C64" s="51" t="str">
        <f>IF(A64="","",VLOOKUP($A64,Variables!$B$3:$N$180,3,FALSE))</f>
        <v>Operational Performance</v>
      </c>
      <c r="D64" s="51" t="s">
        <v>794</v>
      </c>
      <c r="E64" s="53">
        <f t="shared" ca="1" si="13"/>
        <v>5</v>
      </c>
      <c r="F64" s="53">
        <f>VLOOKUP($A64,Variables!$B$3:$N$180,7,FALSE)</f>
        <v>1</v>
      </c>
      <c r="G64" s="51"/>
      <c r="H64" s="58"/>
      <c r="I64" s="51"/>
      <c r="J64" s="51"/>
      <c r="K64" s="51"/>
      <c r="L64" s="51"/>
      <c r="M64" s="51"/>
    </row>
    <row r="65" spans="1:13" hidden="1" x14ac:dyDescent="0.35">
      <c r="A65" s="51" t="str">
        <f>IF(Variables!G66="Y",Variables!B66,"")</f>
        <v/>
      </c>
      <c r="B65" s="51" t="str">
        <f>IF(A65="","",IF(VLOOKUP($A65,Variables!$B$3:$N$180,2,FALSE)=0,"",VLOOKUP($A65,Variables!$B$3:$N$180,2,FALSE)))</f>
        <v/>
      </c>
      <c r="C65" s="51" t="str">
        <f>IF(A65="","",VLOOKUP($A65,Variables!$B$3:$N$180,3,FALSE))</f>
        <v/>
      </c>
      <c r="D65" s="51"/>
      <c r="E65" s="51"/>
      <c r="F65" s="51"/>
      <c r="G65" s="51"/>
      <c r="H65" s="51"/>
      <c r="I65" s="51"/>
      <c r="J65" s="51"/>
      <c r="K65" s="51"/>
      <c r="L65" s="51"/>
      <c r="M65" s="51"/>
    </row>
    <row r="66" spans="1:13" x14ac:dyDescent="0.35">
      <c r="A66" s="51" t="str">
        <f>IF(Variables!G67="Y",Variables!B67,"")</f>
        <v>Board Meetings</v>
      </c>
      <c r="B66" s="51" t="str">
        <f>IF(A66="","",IF(VLOOKUP($A66,Variables!$B$3:$N$180,2,FALSE)=0,"",VLOOKUP($A66,Variables!$B$3:$N$180,2,FALSE)))</f>
        <v>Governance</v>
      </c>
      <c r="C66" s="51" t="str">
        <f>IF(A66="","",VLOOKUP($A66,Variables!$B$3:$N$180,3,FALSE))</f>
        <v>Operational Performance</v>
      </c>
      <c r="D66" s="51" t="s">
        <v>794</v>
      </c>
      <c r="E66" s="53">
        <f t="shared" ref="E66" ca="1" si="14">VLOOKUP($A66,INDIRECT($D66&amp;"!$A$1:$E$100"),5,FALSE)</f>
        <v>4</v>
      </c>
      <c r="F66" s="53">
        <f>VLOOKUP($A66,Variables!$B$3:$N$180,7,FALSE)</f>
        <v>1</v>
      </c>
      <c r="G66" s="51"/>
      <c r="H66" s="58"/>
      <c r="I66" s="51"/>
      <c r="J66" s="51"/>
      <c r="K66" s="51"/>
      <c r="L66" s="51"/>
      <c r="M66" s="51"/>
    </row>
    <row r="67" spans="1:13" hidden="1" x14ac:dyDescent="0.35">
      <c r="A67" s="51" t="str">
        <f>IF(Variables!G68="Y",Variables!B68,"")</f>
        <v/>
      </c>
      <c r="B67" s="51" t="str">
        <f>IF(A67="","",IF(VLOOKUP($A67,Variables!$B$3:$N$180,2,FALSE)=0,"",VLOOKUP($A67,Variables!$B$3:$N$180,2,FALSE)))</f>
        <v/>
      </c>
      <c r="C67" s="51" t="str">
        <f>IF(A67="","",VLOOKUP($A67,Variables!$B$3:$N$180,3,FALSE))</f>
        <v/>
      </c>
      <c r="D67" s="51"/>
      <c r="E67" s="51"/>
      <c r="F67" s="51"/>
      <c r="G67" s="51"/>
      <c r="H67" s="51"/>
      <c r="I67" s="51"/>
      <c r="J67" s="51"/>
      <c r="K67" s="51"/>
      <c r="L67" s="51"/>
      <c r="M67" s="51"/>
    </row>
    <row r="68" spans="1:13" x14ac:dyDescent="0.35">
      <c r="A68" s="51" t="str">
        <f>IF(Variables!G69="Y",Variables!B69,"")</f>
        <v>Annual General Meetings</v>
      </c>
      <c r="B68" s="51" t="str">
        <f>IF(A68="","",IF(VLOOKUP($A68,Variables!$B$3:$N$180,2,FALSE)=0,"",VLOOKUP($A68,Variables!$B$3:$N$180,2,FALSE)))</f>
        <v>Governance</v>
      </c>
      <c r="C68" s="51" t="str">
        <f>IF(A68="","",VLOOKUP($A68,Variables!$B$3:$N$180,3,FALSE))</f>
        <v>Operational Performance</v>
      </c>
      <c r="D68" s="51" t="s">
        <v>794</v>
      </c>
      <c r="E68" s="53">
        <f ca="1">VLOOKUP($A68,INDIRECT($D68&amp;"!$A$1:$E$100"),5,FALSE)</f>
        <v>5</v>
      </c>
      <c r="F68" s="53">
        <f>VLOOKUP($A68,Variables!$B$3:$N$180,7,FALSE)</f>
        <v>1</v>
      </c>
      <c r="G68" s="51"/>
      <c r="H68" s="58"/>
      <c r="I68" s="51"/>
      <c r="J68" s="51"/>
      <c r="K68" s="51"/>
      <c r="L68" s="51"/>
      <c r="M68" s="51"/>
    </row>
    <row r="69" spans="1:13" x14ac:dyDescent="0.35">
      <c r="A69" s="51" t="str">
        <f>IF(Variables!G70="Y",Variables!B70,"")</f>
        <v>Board Review</v>
      </c>
      <c r="B69" s="51" t="str">
        <f>IF(A69="","",IF(VLOOKUP($A69,Variables!$B$3:$N$180,2,FALSE)=0,"",VLOOKUP($A69,Variables!$B$3:$N$180,2,FALSE)))</f>
        <v>Governance</v>
      </c>
      <c r="C69" s="51" t="str">
        <f>IF(A69="","",VLOOKUP($A69,Variables!$B$3:$N$180,3,FALSE))</f>
        <v>Operational Performance</v>
      </c>
      <c r="D69" s="51" t="s">
        <v>794</v>
      </c>
      <c r="E69" s="53">
        <f t="shared" ref="E69" ca="1" si="15">VLOOKUP($A69,INDIRECT($D69&amp;"!$A$1:$E$100"),5,FALSE)</f>
        <v>5</v>
      </c>
      <c r="F69" s="53">
        <f>VLOOKUP($A69,Variables!$B$3:$N$180,7,FALSE)</f>
        <v>1</v>
      </c>
      <c r="G69" s="51"/>
      <c r="H69" s="58"/>
      <c r="I69" s="51"/>
      <c r="J69" s="51"/>
      <c r="K69" s="51"/>
      <c r="L69" s="51"/>
      <c r="M69" s="51"/>
    </row>
    <row r="70" spans="1:13" hidden="1" x14ac:dyDescent="0.35">
      <c r="A70" s="51" t="str">
        <f>IF(Variables!G71="Y",Variables!B71,"")</f>
        <v/>
      </c>
      <c r="B70" s="51" t="str">
        <f>IF(A70="","",IF(VLOOKUP($A70,Variables!$B$3:$N$180,2,FALSE)=0,"",VLOOKUP($A70,Variables!$B$3:$N$180,2,FALSE)))</f>
        <v/>
      </c>
      <c r="C70" s="51" t="str">
        <f>IF(A70="","",VLOOKUP($A70,Variables!$B$3:$N$180,3,FALSE))</f>
        <v/>
      </c>
      <c r="D70" s="51"/>
      <c r="E70" s="51"/>
      <c r="F70" s="51"/>
      <c r="G70" s="51"/>
      <c r="H70" s="51"/>
      <c r="I70" s="51"/>
      <c r="J70" s="51"/>
      <c r="K70" s="51"/>
      <c r="L70" s="51"/>
      <c r="M70" s="51"/>
    </row>
    <row r="71" spans="1:13" hidden="1" x14ac:dyDescent="0.35">
      <c r="A71" s="51" t="str">
        <f>IF(Variables!G72="Y",Variables!B72,"")</f>
        <v/>
      </c>
      <c r="B71" s="51" t="str">
        <f>IF(A71="","",IF(VLOOKUP($A71,Variables!$B$3:$N$180,2,FALSE)=0,"",VLOOKUP($A71,Variables!$B$3:$N$180,2,FALSE)))</f>
        <v/>
      </c>
      <c r="C71" s="51" t="str">
        <f>IF(A71="","",VLOOKUP($A71,Variables!$B$3:$N$180,3,FALSE))</f>
        <v/>
      </c>
      <c r="D71" s="51"/>
      <c r="E71" s="51"/>
      <c r="F71" s="51"/>
      <c r="G71" s="51"/>
      <c r="H71" s="51"/>
      <c r="I71" s="51"/>
      <c r="J71" s="51"/>
      <c r="K71" s="51"/>
      <c r="L71" s="51"/>
      <c r="M71" s="51"/>
    </row>
    <row r="72" spans="1:13" x14ac:dyDescent="0.35">
      <c r="A72" s="51" t="str">
        <f>IF(Variables!G73="Y",Variables!B73,"")</f>
        <v>Board Donation Oversight</v>
      </c>
      <c r="B72" s="51" t="str">
        <f>IF(A72="","",IF(VLOOKUP($A72,Variables!$B$3:$N$180,2,FALSE)=0,"",VLOOKUP($A72,Variables!$B$3:$N$180,2,FALSE)))</f>
        <v>Governance</v>
      </c>
      <c r="C72" s="51" t="str">
        <f>IF(A72="","",VLOOKUP($A72,Variables!$B$3:$N$180,3,FALSE))</f>
        <v>Operational Performance</v>
      </c>
      <c r="D72" s="51" t="s">
        <v>794</v>
      </c>
      <c r="E72" s="53">
        <f t="shared" ref="E72:E75" ca="1" si="16">VLOOKUP($A72,INDIRECT($D72&amp;"!$A$1:$E$100"),5,FALSE)</f>
        <v>5</v>
      </c>
      <c r="F72" s="53">
        <f>VLOOKUP($A72,Variables!$B$3:$N$180,7,FALSE)</f>
        <v>1</v>
      </c>
      <c r="G72" s="51"/>
      <c r="H72" s="58"/>
      <c r="I72" s="51"/>
      <c r="J72" s="51"/>
      <c r="K72" s="51"/>
      <c r="L72" s="51"/>
      <c r="M72" s="51"/>
    </row>
    <row r="73" spans="1:13" x14ac:dyDescent="0.35">
      <c r="A73" s="51" t="str">
        <f>IF(Variables!G74="Y",Variables!B74,"")</f>
        <v>Appointed CEO</v>
      </c>
      <c r="B73" s="51" t="str">
        <f>IF(A73="","",IF(VLOOKUP($A73,Variables!$B$3:$N$180,2,FALSE)=0,"",VLOOKUP($A73,Variables!$B$3:$N$180,2,FALSE)))</f>
        <v>Governance</v>
      </c>
      <c r="C73" s="51" t="str">
        <f>IF(A73="","",VLOOKUP($A73,Variables!$B$3:$N$180,3,FALSE))</f>
        <v>Operational Performance</v>
      </c>
      <c r="D73" s="51" t="s">
        <v>794</v>
      </c>
      <c r="E73" s="53">
        <f t="shared" ca="1" si="16"/>
        <v>5</v>
      </c>
      <c r="F73" s="53">
        <f>VLOOKUP($A73,Variables!$B$3:$N$180,7,FALSE)</f>
        <v>1</v>
      </c>
      <c r="G73" s="51"/>
      <c r="H73" s="58"/>
      <c r="I73" s="51"/>
      <c r="J73" s="51"/>
      <c r="K73" s="51"/>
      <c r="L73" s="51"/>
      <c r="M73" s="51"/>
    </row>
    <row r="74" spans="1:13" x14ac:dyDescent="0.35">
      <c r="A74" s="51" t="str">
        <f>IF(Variables!G75="Y",Variables!B75,"")</f>
        <v>Legal Support</v>
      </c>
      <c r="B74" s="51" t="str">
        <f>IF(A74="","",IF(VLOOKUP($A74,Variables!$B$3:$N$180,2,FALSE)=0,"",VLOOKUP($A74,Variables!$B$3:$N$180,2,FALSE)))</f>
        <v>Governance</v>
      </c>
      <c r="C74" s="51" t="str">
        <f>IF(A74="","",VLOOKUP($A74,Variables!$B$3:$N$180,3,FALSE))</f>
        <v>Operational Performance</v>
      </c>
      <c r="D74" s="51" t="s">
        <v>794</v>
      </c>
      <c r="E74" s="53">
        <f t="shared" ca="1" si="16"/>
        <v>3</v>
      </c>
      <c r="F74" s="53">
        <f>VLOOKUP($A74,Variables!$B$3:$N$180,7,FALSE)</f>
        <v>2</v>
      </c>
      <c r="G74" s="51"/>
      <c r="H74" s="58"/>
      <c r="I74" s="51"/>
      <c r="J74" s="51"/>
      <c r="K74" s="51"/>
      <c r="L74" s="51"/>
      <c r="M74" s="51"/>
    </row>
    <row r="75" spans="1:13" x14ac:dyDescent="0.35">
      <c r="A75" s="51" t="str">
        <f>IF(Variables!G76="Y",Variables!B76,"")</f>
        <v>Operational Policies</v>
      </c>
      <c r="B75" s="51" t="str">
        <f>IF(A75="","",IF(VLOOKUP($A75,Variables!$B$3:$N$180,2,FALSE)=0,"",VLOOKUP($A75,Variables!$B$3:$N$180,2,FALSE)))</f>
        <v>Governance</v>
      </c>
      <c r="C75" s="51" t="str">
        <f>IF(A75="","",VLOOKUP($A75,Variables!$B$3:$N$180,3,FALSE))</f>
        <v>Operational Performance</v>
      </c>
      <c r="D75" s="51" t="s">
        <v>794</v>
      </c>
      <c r="E75" s="53">
        <f t="shared" ca="1" si="16"/>
        <v>3</v>
      </c>
      <c r="F75" s="53">
        <f>VLOOKUP($A75,Variables!$B$3:$N$180,7,FALSE)</f>
        <v>1</v>
      </c>
      <c r="G75" s="51"/>
      <c r="H75" s="58"/>
      <c r="I75" s="51"/>
      <c r="J75" s="51"/>
      <c r="K75" s="51"/>
      <c r="L75" s="51"/>
      <c r="M75" s="51"/>
    </row>
    <row r="76" spans="1:13" hidden="1" x14ac:dyDescent="0.35">
      <c r="A76" s="51" t="str">
        <f>IF(Variables!G77="Y",Variables!B77,"")</f>
        <v/>
      </c>
      <c r="B76" s="51" t="str">
        <f>IF(A76="","",IF(VLOOKUP($A76,Variables!$B$3:$N$180,2,FALSE)=0,"",VLOOKUP($A76,Variables!$B$3:$N$180,2,FALSE)))</f>
        <v/>
      </c>
      <c r="C76" s="51" t="str">
        <f>IF(A76="","",VLOOKUP($A76,Variables!$B$3:$N$180,3,FALSE))</f>
        <v/>
      </c>
      <c r="D76" s="51"/>
      <c r="E76" s="51"/>
      <c r="F76" s="51"/>
      <c r="G76" s="51"/>
      <c r="H76" s="51"/>
      <c r="I76" s="51"/>
      <c r="J76" s="51"/>
      <c r="K76" s="51"/>
      <c r="L76" s="51"/>
      <c r="M76" s="51"/>
    </row>
    <row r="77" spans="1:13" hidden="1" x14ac:dyDescent="0.35">
      <c r="A77" s="51" t="str">
        <f>IF(Variables!G78="Y",Variables!B78,"")</f>
        <v/>
      </c>
      <c r="B77" s="51" t="str">
        <f>IF(A77="","",IF(VLOOKUP($A77,Variables!$B$3:$N$180,2,FALSE)=0,"",VLOOKUP($A77,Variables!$B$3:$N$180,2,FALSE)))</f>
        <v/>
      </c>
      <c r="C77" s="51" t="str">
        <f>IF(A77="","",VLOOKUP($A77,Variables!$B$3:$N$180,3,FALSE))</f>
        <v/>
      </c>
      <c r="D77" s="51"/>
      <c r="E77" s="51"/>
      <c r="F77" s="51"/>
      <c r="G77" s="51"/>
      <c r="H77" s="51"/>
      <c r="I77" s="51"/>
      <c r="J77" s="51"/>
      <c r="K77" s="51"/>
      <c r="L77" s="51"/>
      <c r="M77" s="51"/>
    </row>
    <row r="78" spans="1:13" hidden="1" x14ac:dyDescent="0.35">
      <c r="A78" s="51" t="str">
        <f>IF(Variables!G79="Y",Variables!B79,"")</f>
        <v/>
      </c>
      <c r="B78" s="51" t="str">
        <f>IF(A78="","",IF(VLOOKUP($A78,Variables!$B$3:$N$180,2,FALSE)=0,"",VLOOKUP($A78,Variables!$B$3:$N$180,2,FALSE)))</f>
        <v/>
      </c>
      <c r="C78" s="51" t="str">
        <f>IF(A78="","",VLOOKUP($A78,Variables!$B$3:$N$180,3,FALSE))</f>
        <v/>
      </c>
      <c r="D78" s="51"/>
      <c r="E78" s="51"/>
      <c r="F78" s="51"/>
      <c r="G78" s="51"/>
      <c r="H78" s="51"/>
      <c r="I78" s="51"/>
      <c r="J78" s="51"/>
      <c r="K78" s="51"/>
      <c r="L78" s="51"/>
      <c r="M78" s="51"/>
    </row>
    <row r="79" spans="1:13" hidden="1" x14ac:dyDescent="0.35">
      <c r="A79" s="51" t="str">
        <f>IF(Variables!G80="Y",Variables!B80,"")</f>
        <v/>
      </c>
      <c r="B79" s="51" t="str">
        <f>IF(A79="","",IF(VLOOKUP($A79,Variables!$B$3:$N$180,2,FALSE)=0,"",VLOOKUP($A79,Variables!$B$3:$N$180,2,FALSE)))</f>
        <v/>
      </c>
      <c r="C79" s="51" t="str">
        <f>IF(A79="","",VLOOKUP($A79,Variables!$B$3:$N$180,3,FALSE))</f>
        <v/>
      </c>
      <c r="D79" s="51"/>
      <c r="E79" s="51"/>
      <c r="F79" s="51"/>
      <c r="G79" s="51"/>
      <c r="H79" s="51"/>
      <c r="I79" s="51"/>
      <c r="J79" s="51"/>
      <c r="K79" s="51"/>
      <c r="L79" s="51"/>
      <c r="M79" s="51"/>
    </row>
    <row r="80" spans="1:13" hidden="1" x14ac:dyDescent="0.35">
      <c r="A80" s="51" t="str">
        <f>IF(Variables!G81="Y",Variables!B81,"")</f>
        <v/>
      </c>
      <c r="B80" s="51" t="str">
        <f>IF(A80="","",IF(VLOOKUP($A80,Variables!$B$3:$N$180,2,FALSE)=0,"",VLOOKUP($A80,Variables!$B$3:$N$180,2,FALSE)))</f>
        <v/>
      </c>
      <c r="C80" s="51" t="str">
        <f>IF(A80="","",VLOOKUP($A80,Variables!$B$3:$N$180,3,FALSE))</f>
        <v/>
      </c>
      <c r="D80" s="51"/>
      <c r="E80" s="51"/>
      <c r="F80" s="51"/>
      <c r="G80" s="51"/>
      <c r="H80" s="51"/>
      <c r="I80" s="51"/>
      <c r="J80" s="51"/>
      <c r="K80" s="51"/>
      <c r="L80" s="51"/>
      <c r="M80" s="51"/>
    </row>
    <row r="81" spans="1:13" hidden="1" x14ac:dyDescent="0.35">
      <c r="A81" s="51" t="str">
        <f>IF(Variables!G82="Y",Variables!B82,"")</f>
        <v/>
      </c>
      <c r="B81" s="51" t="str">
        <f>IF(A81="","",IF(VLOOKUP($A81,Variables!$B$3:$N$180,2,FALSE)=0,"",VLOOKUP($A81,Variables!$B$3:$N$180,2,FALSE)))</f>
        <v/>
      </c>
      <c r="C81" s="51" t="str">
        <f>IF(A81="","",VLOOKUP($A81,Variables!$B$3:$N$180,3,FALSE))</f>
        <v/>
      </c>
      <c r="D81" s="51"/>
      <c r="E81" s="51"/>
      <c r="F81" s="51"/>
      <c r="G81" s="51"/>
      <c r="H81" s="51"/>
      <c r="I81" s="51"/>
      <c r="J81" s="51"/>
      <c r="K81" s="51"/>
      <c r="L81" s="51"/>
      <c r="M81" s="51"/>
    </row>
    <row r="82" spans="1:13" hidden="1" x14ac:dyDescent="0.35">
      <c r="A82" s="51" t="str">
        <f>IF(Variables!G83="Y",Variables!B83,"")</f>
        <v/>
      </c>
      <c r="B82" s="51" t="str">
        <f>IF(A82="","",IF(VLOOKUP($A82,Variables!$B$3:$N$180,2,FALSE)=0,"",VLOOKUP($A82,Variables!$B$3:$N$180,2,FALSE)))</f>
        <v/>
      </c>
      <c r="C82" s="51" t="str">
        <f>IF(A82="","",VLOOKUP($A82,Variables!$B$3:$N$180,3,FALSE))</f>
        <v/>
      </c>
      <c r="D82" s="51"/>
      <c r="E82" s="51"/>
      <c r="F82" s="51"/>
      <c r="G82" s="51"/>
      <c r="H82" s="51"/>
      <c r="I82" s="51"/>
      <c r="J82" s="51"/>
      <c r="K82" s="51"/>
      <c r="L82" s="51"/>
      <c r="M82" s="51"/>
    </row>
    <row r="83" spans="1:13" x14ac:dyDescent="0.35">
      <c r="A83" s="51" t="str">
        <f>IF(Variables!G84="Y",Variables!B84,"")</f>
        <v>Culture of Continuous Improvement</v>
      </c>
      <c r="B83" s="51" t="str">
        <f>IF(A83="","",IF(VLOOKUP($A83,Variables!$B$3:$N$180,2,FALSE)=0,"",VLOOKUP($A83,Variables!$B$3:$N$180,2,FALSE)))</f>
        <v>Governance</v>
      </c>
      <c r="C83" s="51" t="str">
        <f>IF(A83="","",VLOOKUP($A83,Variables!$B$3:$N$180,3,FALSE))</f>
        <v>Operational Performance</v>
      </c>
      <c r="D83" s="51" t="s">
        <v>796</v>
      </c>
      <c r="E83" s="53">
        <f t="shared" ref="E83" ca="1" si="17">VLOOKUP($A83,INDIRECT($D83&amp;"!$A$1:$E$100"),5,FALSE)</f>
        <v>5</v>
      </c>
      <c r="F83" s="53">
        <f>VLOOKUP($A83,Variables!$B$3:$N$180,7,FALSE)</f>
        <v>1</v>
      </c>
      <c r="G83" s="51"/>
      <c r="H83" s="58"/>
      <c r="I83" s="51"/>
      <c r="J83" s="51"/>
      <c r="K83" s="51"/>
      <c r="L83" s="51"/>
      <c r="M83" s="51"/>
    </row>
    <row r="84" spans="1:13" hidden="1" x14ac:dyDescent="0.35">
      <c r="A84" s="51" t="str">
        <f>IF(Variables!G85="Y",Variables!B85,"")</f>
        <v/>
      </c>
      <c r="B84" s="51" t="str">
        <f>IF(A84="","",IF(VLOOKUP($A84,Variables!$B$3:$N$180,2,FALSE)=0,"",VLOOKUP($A84,Variables!$B$3:$N$180,2,FALSE)))</f>
        <v/>
      </c>
      <c r="C84" s="51" t="str">
        <f>IF(A84="","",VLOOKUP($A84,Variables!$B$3:$N$180,3,FALSE))</f>
        <v/>
      </c>
      <c r="D84" s="51"/>
      <c r="E84" s="51"/>
      <c r="F84" s="51"/>
      <c r="G84" s="51"/>
      <c r="H84" s="51"/>
      <c r="I84" s="51"/>
      <c r="J84" s="51"/>
      <c r="K84" s="51"/>
      <c r="L84" s="51"/>
      <c r="M84" s="51"/>
    </row>
    <row r="85" spans="1:13" x14ac:dyDescent="0.35">
      <c r="A85" s="51" t="str">
        <f>IF(Variables!G86="Y",Variables!B86,"")</f>
        <v>Outcomes Reporting</v>
      </c>
      <c r="B85" s="51" t="str">
        <f>IF(A85="","",IF(VLOOKUP($A85,Variables!$B$3:$N$180,2,FALSE)=0,"",VLOOKUP($A85,Variables!$B$3:$N$180,2,FALSE)))</f>
        <v xml:space="preserve">Transparency </v>
      </c>
      <c r="C85" s="51" t="str">
        <f>IF(A85="","",VLOOKUP($A85,Variables!$B$3:$N$180,3,FALSE))</f>
        <v>Operational Performance</v>
      </c>
      <c r="D85" s="51" t="s">
        <v>794</v>
      </c>
      <c r="E85" s="53">
        <f ca="1">VLOOKUP($A85,INDIRECT($D85&amp;"!$A$1:$E$100"),5,FALSE)</f>
        <v>3</v>
      </c>
      <c r="F85" s="53">
        <f>VLOOKUP($A85,Variables!$B$3:$N$180,7,FALSE)</f>
        <v>3</v>
      </c>
      <c r="G85" s="51"/>
      <c r="H85" s="58"/>
      <c r="I85" s="51"/>
      <c r="J85" s="51"/>
      <c r="K85" s="51"/>
      <c r="L85" s="51"/>
      <c r="M85" s="51"/>
    </row>
    <row r="86" spans="1:13" x14ac:dyDescent="0.35">
      <c r="A86" s="51" t="str">
        <f>IF(Variables!G87="Y",Variables!B87,"")</f>
        <v>Donor Privacy Policy</v>
      </c>
      <c r="B86" s="51" t="str">
        <f>IF(A86="","",IF(VLOOKUP($A86,Variables!$B$3:$N$180,2,FALSE)=0,"",VLOOKUP($A86,Variables!$B$3:$N$180,2,FALSE)))</f>
        <v xml:space="preserve">Transparency </v>
      </c>
      <c r="C86" s="51" t="str">
        <f>IF(A86="","",VLOOKUP($A86,Variables!$B$3:$N$180,3,FALSE))</f>
        <v>Operational Performance</v>
      </c>
      <c r="D86" s="52" t="s">
        <v>794</v>
      </c>
      <c r="E86" s="61">
        <f t="shared" ref="E86:E89" ca="1" si="18">VLOOKUP($A86,INDIRECT($D86&amp;"!$A$1:$E$100"),5,FALSE)</f>
        <v>5</v>
      </c>
      <c r="F86" s="53">
        <f>VLOOKUP($A86,Variables!$B$3:$N$180,7,FALSE)</f>
        <v>1</v>
      </c>
      <c r="G86" s="51"/>
      <c r="H86" s="58"/>
      <c r="I86" s="51"/>
      <c r="J86" s="51"/>
      <c r="K86" s="51"/>
      <c r="L86" s="51"/>
      <c r="M86" s="51"/>
    </row>
    <row r="87" spans="1:13" x14ac:dyDescent="0.35">
      <c r="A87" s="51" t="str">
        <f>IF(Variables!G88="Y",Variables!B88,"")</f>
        <v>Website</v>
      </c>
      <c r="B87" s="51" t="str">
        <f>IF(A87="","",IF(VLOOKUP($A87,Variables!$B$3:$N$180,2,FALSE)=0,"",VLOOKUP($A87,Variables!$B$3:$N$180,2,FALSE)))</f>
        <v xml:space="preserve">Transparency </v>
      </c>
      <c r="C87" s="51" t="str">
        <f>IF(A87="","",VLOOKUP($A87,Variables!$B$3:$N$180,3,FALSE))</f>
        <v>Operational Performance</v>
      </c>
      <c r="D87" s="52" t="s">
        <v>794</v>
      </c>
      <c r="E87" s="61">
        <f t="shared" ca="1" si="18"/>
        <v>5</v>
      </c>
      <c r="F87" s="53">
        <f>VLOOKUP($A87,Variables!$B$3:$N$180,7,FALSE)</f>
        <v>1</v>
      </c>
      <c r="G87" s="51"/>
      <c r="H87" s="58"/>
      <c r="I87" s="51"/>
      <c r="J87" s="51"/>
      <c r="K87" s="51"/>
      <c r="L87" s="51"/>
      <c r="M87" s="51"/>
    </row>
    <row r="88" spans="1:13" x14ac:dyDescent="0.35">
      <c r="A88" s="51" t="str">
        <f>IF(Variables!G89="Y",Variables!B89,"")</f>
        <v>Appropriate Standards of Care</v>
      </c>
      <c r="B88" s="51" t="str">
        <f>IF(A88="","",IF(VLOOKUP($A88,Variables!$B$3:$N$180,2,FALSE)=0,"",VLOOKUP($A88,Variables!$B$3:$N$180,2,FALSE)))</f>
        <v>Organization Quality</v>
      </c>
      <c r="C88" s="51" t="str">
        <f>IF(A88="","",VLOOKUP($A88,Variables!$B$3:$N$180,3,FALSE))</f>
        <v>Operational Performance</v>
      </c>
      <c r="D88" s="51" t="s">
        <v>794</v>
      </c>
      <c r="E88" s="53">
        <f t="shared" ca="1" si="18"/>
        <v>4</v>
      </c>
      <c r="F88" s="53">
        <f>VLOOKUP($A88,Variables!$B$3:$N$180,7,FALSE)</f>
        <v>6</v>
      </c>
      <c r="G88" s="51"/>
      <c r="H88" s="58"/>
      <c r="I88" s="51"/>
      <c r="J88" s="51"/>
      <c r="K88" s="51"/>
      <c r="L88" s="51"/>
      <c r="M88" s="51"/>
    </row>
    <row r="89" spans="1:13" x14ac:dyDescent="0.35">
      <c r="A89" s="51" t="str">
        <f>IF(Variables!G90="Y",Variables!B90,"")</f>
        <v>Equal Services for All Patients</v>
      </c>
      <c r="B89" s="51" t="str">
        <f>IF(A89="","",IF(VLOOKUP($A89,Variables!$B$3:$N$180,2,FALSE)=0,"",VLOOKUP($A89,Variables!$B$3:$N$180,2,FALSE)))</f>
        <v>Organization Quality</v>
      </c>
      <c r="C89" s="51" t="str">
        <f>IF(A89="","",VLOOKUP($A89,Variables!$B$3:$N$180,3,FALSE))</f>
        <v>Operational Performance</v>
      </c>
      <c r="D89" s="51" t="s">
        <v>794</v>
      </c>
      <c r="E89" s="53">
        <f t="shared" ca="1" si="18"/>
        <v>3</v>
      </c>
      <c r="F89" s="53">
        <f>VLOOKUP($A89,Variables!$B$3:$N$180,7,FALSE)</f>
        <v>7</v>
      </c>
      <c r="G89" s="51"/>
      <c r="H89" s="58"/>
      <c r="I89" s="51"/>
      <c r="J89" s="51"/>
      <c r="K89" s="51"/>
      <c r="L89" s="51"/>
      <c r="M89" s="51"/>
    </row>
    <row r="90" spans="1:13" x14ac:dyDescent="0.35">
      <c r="A90" s="51" t="str">
        <f>IF(Variables!G91="Y",Variables!B91,"")</f>
        <v>Community Engagement</v>
      </c>
      <c r="B90" s="51" t="str">
        <f>IF(A90="","",IF(VLOOKUP($A90,Variables!$B$3:$N$180,2,FALSE)=0,"",VLOOKUP($A90,Variables!$B$3:$N$180,2,FALSE)))</f>
        <v>Organization Quality</v>
      </c>
      <c r="C90" s="51" t="str">
        <f>IF(A90="","",VLOOKUP($A90,Variables!$B$3:$N$180,3,FALSE))</f>
        <v>Operational Performance</v>
      </c>
      <c r="D90" s="51" t="s">
        <v>797</v>
      </c>
      <c r="E90" s="54">
        <f>(IF(VLOOKUP($A90,Hospital!$A$1:$E$106,5,FALSE)="N/A",0,VLOOKUP($A90,Hospital!$A$1:$E$106,5,FALSE))+IF(VLOOKUP($A90,Community!$A$1:$E$100,5,FALSE)="N/A",0,VLOOKUP($A90,Community!$A$1:$E$100,5,FALSE))+IF(VLOOKUP($A90,Staff!$A$1:$E$100,5,FALSE)="N/A",0,VLOOKUP($A90,Staff!$A$1:$E$100,5,FALSE)))/COUNT(VLOOKUP($A90,Hospital!$A$1:$E$106,5,FALSE),VLOOKUP($A90,Community!$A$1:$E$100,5,FALSE),VLOOKUP($A90,Staff!$A$1:$E$100,5,FALSE))</f>
        <v>4.666666666666667</v>
      </c>
      <c r="F90" s="53">
        <f>VLOOKUP($A90,Variables!$B$3:$N$180,7,FALSE)</f>
        <v>6</v>
      </c>
      <c r="G90" s="51"/>
      <c r="H90" s="58"/>
      <c r="I90" s="51"/>
      <c r="J90" s="51"/>
      <c r="K90" s="51"/>
      <c r="L90" s="51"/>
      <c r="M90" s="51"/>
    </row>
    <row r="91" spans="1:13" x14ac:dyDescent="0.35">
      <c r="A91" s="51" t="str">
        <f>IF(Variables!G92="Y",Variables!B92,"")</f>
        <v>Quality Certifications</v>
      </c>
      <c r="B91" s="51" t="str">
        <f>IF(A91="","",IF(VLOOKUP($A91,Variables!$B$3:$N$180,2,FALSE)=0,"",VLOOKUP($A91,Variables!$B$3:$N$180,2,FALSE)))</f>
        <v>Organization Quality</v>
      </c>
      <c r="C91" s="51" t="str">
        <f>IF(A91="","",VLOOKUP($A91,Variables!$B$3:$N$180,3,FALSE))</f>
        <v>Operational Performance</v>
      </c>
      <c r="D91" s="51" t="s">
        <v>794</v>
      </c>
      <c r="E91" s="53">
        <f ca="1">VLOOKUP($A91,INDIRECT($D91&amp;"!$A$1:$E$100"),5,FALSE)</f>
        <v>4</v>
      </c>
      <c r="F91" s="53">
        <f>VLOOKUP($A91,Variables!$B$3:$N$180,7,FALSE)</f>
        <v>2</v>
      </c>
      <c r="G91" s="51"/>
      <c r="H91" s="58"/>
      <c r="I91" s="51"/>
      <c r="J91" s="51"/>
      <c r="K91" s="51"/>
      <c r="L91" s="51"/>
      <c r="M91" s="51"/>
    </row>
    <row r="92" spans="1:13" x14ac:dyDescent="0.35">
      <c r="A92" s="51" t="str">
        <f>IF(Variables!G93="Y",Variables!B93,"")</f>
        <v>Awards Conferred</v>
      </c>
      <c r="B92" s="51" t="str">
        <f>IF(A92="","",IF(VLOOKUP($A92,Variables!$B$3:$N$180,2,FALSE)=0,"",VLOOKUP($A92,Variables!$B$3:$N$180,2,FALSE)))</f>
        <v>Organization Quality</v>
      </c>
      <c r="C92" s="51" t="str">
        <f>IF(A92="","",VLOOKUP($A92,Variables!$B$3:$N$180,3,FALSE))</f>
        <v>Operational Performance</v>
      </c>
      <c r="D92" s="51" t="s">
        <v>807</v>
      </c>
      <c r="E92" s="54">
        <f>(IF(VLOOKUP($A92,Hospital!$A$1:$E$106,5,FALSE)="N/A",0,VLOOKUP($A92,Hospital!$A$1:$E$106,5,FALSE))+IF(VLOOKUP($A92,Internet!$A$1:$E$100,5,FALSE)="N/A",0,VLOOKUP($A92,Internet!$A$1:$E$100,5,FALSE)))/COUNT(VLOOKUP($A92,Hospital!$A$1:$E$106,5,FALSE),VLOOKUP($A92,Internet!$A$1:$E$100,5,FALSE))</f>
        <v>3</v>
      </c>
      <c r="F92" s="53">
        <f>VLOOKUP($A92,Variables!$B$3:$N$180,7,FALSE)</f>
        <v>4</v>
      </c>
      <c r="G92" s="51"/>
      <c r="H92" s="58"/>
      <c r="I92" s="51"/>
      <c r="J92" s="51"/>
      <c r="K92" s="51"/>
      <c r="L92" s="51"/>
      <c r="M92" s="51"/>
    </row>
    <row r="93" spans="1:13" hidden="1" x14ac:dyDescent="0.35">
      <c r="A93" s="51" t="str">
        <f>IF(Variables!G94="Y",Variables!B94,"")</f>
        <v/>
      </c>
      <c r="B93" s="51" t="str">
        <f>IF(A93="","",IF(VLOOKUP($A93,Variables!$B$3:$N$180,2,FALSE)=0,"",VLOOKUP($A93,Variables!$B$3:$N$180,2,FALSE)))</f>
        <v/>
      </c>
      <c r="C93" s="51" t="str">
        <f>IF(A93="","",VLOOKUP($A93,Variables!$B$3:$N$180,3,FALSE))</f>
        <v/>
      </c>
      <c r="D93" s="51"/>
      <c r="E93" s="51"/>
      <c r="F93" s="51"/>
      <c r="G93" s="51"/>
      <c r="H93" s="51"/>
      <c r="I93" s="51"/>
      <c r="J93" s="51"/>
      <c r="K93" s="51"/>
      <c r="L93" s="51"/>
      <c r="M93" s="51"/>
    </row>
    <row r="94" spans="1:13" hidden="1" x14ac:dyDescent="0.35">
      <c r="A94" s="51" t="str">
        <f>IF(Variables!G95="Y",Variables!B95,"")</f>
        <v/>
      </c>
      <c r="B94" s="51" t="str">
        <f>IF(A94="","",IF(VLOOKUP($A94,Variables!$B$3:$N$180,2,FALSE)=0,"",VLOOKUP($A94,Variables!$B$3:$N$180,2,FALSE)))</f>
        <v/>
      </c>
      <c r="C94" s="51" t="str">
        <f>IF(A94="","",VLOOKUP($A94,Variables!$B$3:$N$180,3,FALSE))</f>
        <v/>
      </c>
      <c r="D94" s="51"/>
      <c r="E94" s="51"/>
      <c r="F94" s="51"/>
      <c r="G94" s="51"/>
      <c r="H94" s="51"/>
      <c r="I94" s="51"/>
      <c r="J94" s="51"/>
      <c r="K94" s="51"/>
      <c r="L94" s="51"/>
      <c r="M94" s="51"/>
    </row>
    <row r="95" spans="1:13" x14ac:dyDescent="0.35">
      <c r="A95" s="51" t="str">
        <f>IF(Variables!G96="Y",Variables!B96,"")</f>
        <v>Major Surgeries</v>
      </c>
      <c r="B95" s="51" t="str">
        <f>IF(A95="","",IF(VLOOKUP($A95,Variables!$B$3:$N$180,2,FALSE)=0,"",VLOOKUP($A95,Variables!$B$3:$N$180,2,FALSE)))</f>
        <v>Volume</v>
      </c>
      <c r="C95" s="51" t="str">
        <f>IF(A95="","",VLOOKUP($A95,Variables!$B$3:$N$180,3,FALSE))</f>
        <v>Operational Performance</v>
      </c>
      <c r="D95" s="51" t="s">
        <v>794</v>
      </c>
      <c r="E95" s="53">
        <f ca="1">VLOOKUP($A95,INDIRECT($D95&amp;"!$A$1:$E$100"),5,FALSE)</f>
        <v>4</v>
      </c>
      <c r="F95" s="53">
        <f>VLOOKUP($A95,Variables!$B$3:$N$180,7,FALSE)</f>
        <v>5</v>
      </c>
      <c r="G95" s="51"/>
      <c r="H95" s="58"/>
      <c r="I95" s="51"/>
      <c r="J95" s="51"/>
      <c r="K95" s="51"/>
      <c r="L95" s="51"/>
      <c r="M95" s="51"/>
    </row>
    <row r="96" spans="1:13" x14ac:dyDescent="0.35">
      <c r="A96" s="51" t="str">
        <f>IF(Variables!G97="Y",Variables!B97,"")</f>
        <v>Child Deliveries</v>
      </c>
      <c r="B96" s="51" t="str">
        <f>IF(A96="","",IF(VLOOKUP($A96,Variables!$B$3:$N$180,2,FALSE)=0,"",VLOOKUP($A96,Variables!$B$3:$N$180,2,FALSE)))</f>
        <v>Volume</v>
      </c>
      <c r="C96" s="51" t="str">
        <f>IF(A96="","",VLOOKUP($A96,Variables!$B$3:$N$180,3,FALSE))</f>
        <v>Operational Performance</v>
      </c>
      <c r="D96" s="51" t="s">
        <v>794</v>
      </c>
      <c r="E96" s="53">
        <f ca="1">VLOOKUP($A96,INDIRECT($D96&amp;"!$A$1:$E$100"),5,FALSE)</f>
        <v>5</v>
      </c>
      <c r="F96" s="53">
        <f>VLOOKUP($A96,Variables!$B$3:$N$180,7,FALSE)</f>
        <v>5</v>
      </c>
      <c r="G96" s="51"/>
      <c r="H96" s="58"/>
      <c r="I96" s="51"/>
      <c r="J96" s="51"/>
      <c r="K96" s="51"/>
      <c r="L96" s="51"/>
      <c r="M96" s="51"/>
    </row>
    <row r="97" spans="1:13" x14ac:dyDescent="0.35">
      <c r="A97" s="51" t="str">
        <f>IF(Variables!G98="Y",Variables!B98,"")</f>
        <v>Outpatient Visits</v>
      </c>
      <c r="B97" s="51" t="str">
        <f>IF(A97="","",IF(VLOOKUP($A97,Variables!$B$3:$N$180,2,FALSE)=0,"",VLOOKUP($A97,Variables!$B$3:$N$180,2,FALSE)))</f>
        <v>Volume</v>
      </c>
      <c r="C97" s="51" t="str">
        <f>IF(A97="","",VLOOKUP($A97,Variables!$B$3:$N$180,3,FALSE))</f>
        <v>Operational Performance</v>
      </c>
      <c r="D97" s="51" t="s">
        <v>794</v>
      </c>
      <c r="E97" s="53">
        <f t="shared" ref="E97" ca="1" si="19">VLOOKUP($A97,INDIRECT($D97&amp;"!$A$1:$E$100"),5,FALSE)</f>
        <v>5</v>
      </c>
      <c r="F97" s="53">
        <f>VLOOKUP($A97,Variables!$B$3:$N$180,7,FALSE)</f>
        <v>6</v>
      </c>
      <c r="G97" s="51"/>
      <c r="H97" s="58"/>
      <c r="I97" s="51"/>
      <c r="J97" s="51"/>
      <c r="K97" s="51"/>
      <c r="L97" s="51"/>
      <c r="M97" s="51"/>
    </row>
    <row r="98" spans="1:13" hidden="1" x14ac:dyDescent="0.35">
      <c r="A98" s="51" t="str">
        <f>IF(Variables!G99="Y",Variables!B99,"")</f>
        <v/>
      </c>
      <c r="B98" s="51" t="str">
        <f>IF(A98="","",IF(VLOOKUP($A98,Variables!$B$3:$N$180,2,FALSE)=0,"",VLOOKUP($A98,Variables!$B$3:$N$180,2,FALSE)))</f>
        <v/>
      </c>
      <c r="C98" s="51" t="str">
        <f>IF(A98="","",VLOOKUP($A98,Variables!$B$3:$N$180,3,FALSE))</f>
        <v/>
      </c>
      <c r="D98" s="51"/>
      <c r="E98" s="51"/>
      <c r="F98" s="51"/>
      <c r="G98" s="51"/>
      <c r="H98" s="51"/>
      <c r="I98" s="51"/>
      <c r="J98" s="51"/>
      <c r="K98" s="51"/>
      <c r="L98" s="51"/>
      <c r="M98" s="51"/>
    </row>
    <row r="99" spans="1:13" hidden="1" x14ac:dyDescent="0.35">
      <c r="A99" s="51" t="str">
        <f>IF(Variables!G100="Y",Variables!B100,"")</f>
        <v/>
      </c>
      <c r="B99" s="51" t="str">
        <f>IF(A99="","",IF(VLOOKUP($A99,Variables!$B$3:$N$180,2,FALSE)=0,"",VLOOKUP($A99,Variables!$B$3:$N$180,2,FALSE)))</f>
        <v/>
      </c>
      <c r="C99" s="51" t="str">
        <f>IF(A99="","",VLOOKUP($A99,Variables!$B$3:$N$180,3,FALSE))</f>
        <v/>
      </c>
      <c r="D99" s="51"/>
      <c r="E99" s="51"/>
      <c r="F99" s="51"/>
      <c r="G99" s="51"/>
      <c r="H99" s="51"/>
      <c r="I99" s="51"/>
      <c r="J99" s="51"/>
      <c r="K99" s="51"/>
      <c r="L99" s="51"/>
      <c r="M99" s="51"/>
    </row>
    <row r="100" spans="1:13" hidden="1" x14ac:dyDescent="0.35">
      <c r="A100" s="51" t="str">
        <f>IF(Variables!G101="Y",Variables!B101,"")</f>
        <v/>
      </c>
      <c r="B100" s="51" t="str">
        <f>IF(A100="","",IF(VLOOKUP($A100,Variables!$B$3:$N$180,2,FALSE)=0,"",VLOOKUP($A100,Variables!$B$3:$N$180,2,FALSE)))</f>
        <v/>
      </c>
      <c r="C100" s="51" t="str">
        <f>IF(A100="","",VLOOKUP($A100,Variables!$B$3:$N$180,3,FALSE))</f>
        <v/>
      </c>
      <c r="D100" s="51"/>
      <c r="E100" s="51"/>
      <c r="F100" s="51"/>
      <c r="G100" s="51"/>
      <c r="H100" s="51"/>
      <c r="I100" s="51"/>
      <c r="J100" s="51"/>
      <c r="K100" s="51"/>
      <c r="L100" s="51"/>
      <c r="M100" s="51"/>
    </row>
    <row r="101" spans="1:13" x14ac:dyDescent="0.35">
      <c r="A101" s="51" t="str">
        <f>IF(Variables!G102="Y",Variables!B102,"")</f>
        <v>Bed Occupancy</v>
      </c>
      <c r="B101" s="51" t="str">
        <f>IF(A101="","",IF(VLOOKUP($A101,Variables!$B$3:$N$180,2,FALSE)=0,"",VLOOKUP($A101,Variables!$B$3:$N$180,2,FALSE)))</f>
        <v>Volume</v>
      </c>
      <c r="C101" s="51" t="str">
        <f>IF(A101="","",VLOOKUP($A101,Variables!$B$3:$N$180,3,FALSE))</f>
        <v>Operational Performance</v>
      </c>
      <c r="D101" s="51" t="s">
        <v>794</v>
      </c>
      <c r="E101" s="53">
        <f t="shared" ref="E101:E102" ca="1" si="20">VLOOKUP($A101,INDIRECT($D101&amp;"!$A$1:$E$100"),5,FALSE)</f>
        <v>5</v>
      </c>
      <c r="F101" s="53">
        <f>VLOOKUP($A101,Variables!$B$3:$N$180,7,FALSE)</f>
        <v>7</v>
      </c>
      <c r="G101" s="51"/>
      <c r="H101" s="58"/>
      <c r="I101" s="51"/>
      <c r="J101" s="51"/>
      <c r="K101" s="51"/>
      <c r="L101" s="51"/>
      <c r="M101" s="51"/>
    </row>
    <row r="102" spans="1:13" x14ac:dyDescent="0.35">
      <c r="A102" s="51" t="str">
        <f>IF(Variables!G103="Y",Variables!B103,"")</f>
        <v>Weighted Average Patient Volume CAGR</v>
      </c>
      <c r="B102" s="51" t="str">
        <f>IF(A102="","",IF(VLOOKUP($A102,Variables!$B$3:$N$180,2,FALSE)=0,"",VLOOKUP($A102,Variables!$B$3:$N$180,2,FALSE)))</f>
        <v>Volume</v>
      </c>
      <c r="C102" s="51" t="str">
        <f>IF(A102="","",VLOOKUP($A102,Variables!$B$3:$N$180,3,FALSE))</f>
        <v>Operational Performance</v>
      </c>
      <c r="D102" s="51" t="s">
        <v>794</v>
      </c>
      <c r="E102" s="53">
        <f t="shared" ca="1" si="20"/>
        <v>4</v>
      </c>
      <c r="F102" s="53">
        <f>VLOOKUP($A102,Variables!$B$3:$N$180,7,FALSE)</f>
        <v>4</v>
      </c>
      <c r="G102" s="51"/>
      <c r="H102" s="51"/>
      <c r="I102" s="51"/>
      <c r="J102" s="51"/>
      <c r="K102" s="51"/>
      <c r="L102" s="51"/>
      <c r="M102" s="51"/>
    </row>
    <row r="103" spans="1:13" hidden="1" x14ac:dyDescent="0.35">
      <c r="A103" s="51" t="str">
        <f>IF(Variables!G104="Y",Variables!B104,"")</f>
        <v/>
      </c>
      <c r="B103" s="51" t="str">
        <f>IF(A103="","",IF(VLOOKUP($A103,Variables!$B$3:$N$180,2,FALSE)=0,"",VLOOKUP($A103,Variables!$B$3:$N$180,2,FALSE)))</f>
        <v/>
      </c>
      <c r="C103" s="51" t="str">
        <f>IF(A103="","",VLOOKUP($A103,Variables!$B$3:$N$180,3,FALSE))</f>
        <v/>
      </c>
      <c r="D103" s="51"/>
      <c r="E103" s="51"/>
      <c r="F103" s="51"/>
      <c r="G103" s="51"/>
      <c r="H103" s="51"/>
      <c r="I103" s="51"/>
      <c r="J103" s="51"/>
      <c r="K103" s="51"/>
      <c r="L103" s="51"/>
      <c r="M103" s="51"/>
    </row>
    <row r="104" spans="1:13" hidden="1" x14ac:dyDescent="0.35">
      <c r="A104" s="51" t="str">
        <f>IF(Variables!G105="Y",Variables!B105,"")</f>
        <v/>
      </c>
      <c r="B104" s="51" t="str">
        <f>IF(A104="","",IF(VLOOKUP($A104,Variables!$B$3:$N$180,2,FALSE)=0,"",VLOOKUP($A104,Variables!$B$3:$N$180,2,FALSE)))</f>
        <v/>
      </c>
      <c r="C104" s="51" t="str">
        <f>IF(A104="","",VLOOKUP($A104,Variables!$B$3:$N$180,3,FALSE))</f>
        <v/>
      </c>
      <c r="D104" s="51"/>
      <c r="E104" s="51"/>
      <c r="F104" s="51"/>
      <c r="G104" s="51"/>
      <c r="H104" s="51"/>
      <c r="I104" s="51"/>
      <c r="J104" s="51"/>
      <c r="K104" s="51"/>
      <c r="L104" s="51"/>
      <c r="M104" s="51"/>
    </row>
    <row r="105" spans="1:13" hidden="1" x14ac:dyDescent="0.35">
      <c r="A105" s="51" t="str">
        <f>IF(Variables!G106="Y",Variables!B106,"")</f>
        <v/>
      </c>
      <c r="B105" s="51" t="str">
        <f>IF(A105="","",IF(VLOOKUP($A105,Variables!$B$3:$N$180,2,FALSE)=0,"",VLOOKUP($A105,Variables!$B$3:$N$180,2,FALSE)))</f>
        <v/>
      </c>
      <c r="C105" s="51" t="str">
        <f>IF(A105="","",VLOOKUP($A105,Variables!$B$3:$N$180,3,FALSE))</f>
        <v/>
      </c>
      <c r="D105" s="51"/>
      <c r="E105" s="53"/>
      <c r="F105" s="53"/>
      <c r="G105" s="51"/>
      <c r="H105" s="58"/>
      <c r="I105" s="51"/>
      <c r="J105" s="51"/>
      <c r="K105" s="51"/>
      <c r="L105" s="51"/>
      <c r="M105" s="51"/>
    </row>
    <row r="106" spans="1:13" x14ac:dyDescent="0.35">
      <c r="A106" s="51" t="str">
        <f>IF(Variables!G107="Y",Variables!B107,"")</f>
        <v>Hospital Maternal Mortality Rate (MMR)</v>
      </c>
      <c r="B106" s="51" t="str">
        <f>IF(A106="","",IF(VLOOKUP($A106,Variables!$B$3:$N$180,2,FALSE)=0,"",VLOOKUP($A106,Variables!$B$3:$N$180,2,FALSE)))</f>
        <v>Care Quality</v>
      </c>
      <c r="C106" s="51" t="str">
        <f>IF(A106="","",VLOOKUP($A106,Variables!$B$3:$N$180,3,FALSE))</f>
        <v>Operational Performance</v>
      </c>
      <c r="D106" s="51" t="s">
        <v>794</v>
      </c>
      <c r="E106" s="53">
        <f t="shared" ref="E106:E107" ca="1" si="21">VLOOKUP($A106,INDIRECT($D106&amp;"!$A$1:$E$100"),5,FALSE)</f>
        <v>4</v>
      </c>
      <c r="F106" s="53">
        <f>VLOOKUP($A106,Variables!$B$3:$N$180,7,FALSE)</f>
        <v>4</v>
      </c>
      <c r="G106" s="51"/>
      <c r="H106" s="58"/>
      <c r="I106" s="51"/>
      <c r="J106" s="51"/>
      <c r="K106" s="51"/>
      <c r="L106" s="51"/>
      <c r="M106" s="51"/>
    </row>
    <row r="107" spans="1:13" x14ac:dyDescent="0.35">
      <c r="A107" s="51" t="str">
        <f>IF(Variables!G108="Y",Variables!B108,"")</f>
        <v>Hospital Infant Mortality Rate (IMR)</v>
      </c>
      <c r="B107" s="51" t="str">
        <f>IF(A107="","",IF(VLOOKUP($A107,Variables!$B$3:$N$180,2,FALSE)=0,"",VLOOKUP($A107,Variables!$B$3:$N$180,2,FALSE)))</f>
        <v>Care Quality</v>
      </c>
      <c r="C107" s="51" t="str">
        <f>IF(A107="","",VLOOKUP($A107,Variables!$B$3:$N$180,3,FALSE))</f>
        <v>Operational Performance</v>
      </c>
      <c r="D107" s="51" t="s">
        <v>794</v>
      </c>
      <c r="E107" s="53">
        <f t="shared" ca="1" si="21"/>
        <v>4</v>
      </c>
      <c r="F107" s="53">
        <f>VLOOKUP($A107,Variables!$B$3:$N$180,7,FALSE)</f>
        <v>4</v>
      </c>
      <c r="G107" s="51"/>
      <c r="H107" s="58"/>
      <c r="I107" s="51"/>
      <c r="J107" s="51"/>
      <c r="K107" s="51"/>
      <c r="L107" s="51"/>
      <c r="M107" s="51"/>
    </row>
    <row r="108" spans="1:13" x14ac:dyDescent="0.35">
      <c r="A108" s="51" t="str">
        <f>IF(Variables!G109="Y",Variables!B109,"")</f>
        <v>Patient Mortality Risk</v>
      </c>
      <c r="B108" s="51" t="str">
        <f>IF(A108="","",IF(VLOOKUP($A108,Variables!$B$3:$N$180,2,FALSE)=0,"",VLOOKUP($A108,Variables!$B$3:$N$180,2,FALSE)))</f>
        <v>Care Quality</v>
      </c>
      <c r="C108" s="51" t="str">
        <f>IF(A108="","",VLOOKUP($A108,Variables!$B$3:$N$180,3,FALSE))</f>
        <v>Operational Performance</v>
      </c>
      <c r="D108" s="51" t="s">
        <v>794</v>
      </c>
      <c r="E108" s="53">
        <f ca="1">VLOOKUP($A108,INDIRECT($D108&amp;"!$A$1:$E$100"),5,FALSE)</f>
        <v>5</v>
      </c>
      <c r="F108" s="53">
        <f>VLOOKUP($A108,Variables!$B$3:$N$180,7,FALSE)</f>
        <v>2</v>
      </c>
      <c r="G108" s="51"/>
      <c r="H108" s="51"/>
      <c r="I108" s="51"/>
      <c r="J108" s="51"/>
      <c r="K108" s="51"/>
      <c r="L108" s="51"/>
      <c r="M108" s="51"/>
    </row>
    <row r="109" spans="1:13" hidden="1" x14ac:dyDescent="0.35">
      <c r="A109" s="51" t="str">
        <f>IF(Variables!G110="Y",Variables!B110,"")</f>
        <v/>
      </c>
      <c r="B109" s="51" t="str">
        <f>IF(A109="","",IF(VLOOKUP($A109,Variables!$B$3:$N$180,2,FALSE)=0,"",VLOOKUP($A109,Variables!$B$3:$N$180,2,FALSE)))</f>
        <v/>
      </c>
      <c r="C109" s="51" t="str">
        <f>IF(A109="","",VLOOKUP($A109,Variables!$B$3:$N$180,3,FALSE))</f>
        <v/>
      </c>
      <c r="D109" s="51"/>
      <c r="E109" s="53"/>
      <c r="F109" s="53"/>
      <c r="G109" s="51"/>
      <c r="H109" s="58"/>
      <c r="I109" s="51"/>
      <c r="J109" s="51"/>
      <c r="K109" s="51"/>
      <c r="L109" s="51"/>
      <c r="M109" s="51"/>
    </row>
    <row r="110" spans="1:13" x14ac:dyDescent="0.35">
      <c r="A110" s="51" t="str">
        <f>IF(Variables!G111="Y",Variables!B111,"")</f>
        <v>Patient Readmission Rate</v>
      </c>
      <c r="B110" s="51" t="str">
        <f>IF(A110="","",IF(VLOOKUP($A110,Variables!$B$3:$N$180,2,FALSE)=0,"",VLOOKUP($A110,Variables!$B$3:$N$180,2,FALSE)))</f>
        <v>Care Quality</v>
      </c>
      <c r="C110" s="51" t="str">
        <f>IF(A110="","",VLOOKUP($A110,Variables!$B$3:$N$180,3,FALSE))</f>
        <v>Operational Performance</v>
      </c>
      <c r="D110" s="51" t="s">
        <v>794</v>
      </c>
      <c r="E110" s="53">
        <f ca="1">VLOOKUP($A110,INDIRECT($D110&amp;"!$A$1:$E$100"),5,FALSE)</f>
        <v>1</v>
      </c>
      <c r="F110" s="53">
        <f>VLOOKUP($A110,Variables!$B$3:$N$180,7,FALSE)</f>
        <v>1</v>
      </c>
      <c r="G110" s="51"/>
      <c r="H110" s="51"/>
      <c r="I110" s="51"/>
      <c r="J110" s="51"/>
      <c r="K110" s="51"/>
      <c r="L110" s="51"/>
      <c r="M110" s="51"/>
    </row>
    <row r="111" spans="1:13" hidden="1" x14ac:dyDescent="0.35">
      <c r="A111" s="51" t="str">
        <f>IF(Variables!G112="Y",Variables!B112,"")</f>
        <v/>
      </c>
      <c r="B111" s="51" t="str">
        <f>IF(A111="","",IF(VLOOKUP($A111,Variables!$B$3:$N$180,2,FALSE)=0,"",VLOOKUP($A111,Variables!$B$3:$N$180,2,FALSE)))</f>
        <v/>
      </c>
      <c r="C111" s="51" t="str">
        <f>IF(A111="","",VLOOKUP($A111,Variables!$B$3:$N$180,3,FALSE))</f>
        <v/>
      </c>
      <c r="D111" s="51"/>
      <c r="E111" s="51"/>
      <c r="F111" s="51"/>
      <c r="G111" s="51"/>
      <c r="H111" s="51"/>
      <c r="I111" s="51"/>
      <c r="J111" s="51"/>
      <c r="K111" s="51"/>
      <c r="L111" s="51"/>
      <c r="M111" s="51"/>
    </row>
    <row r="112" spans="1:13" hidden="1" x14ac:dyDescent="0.35">
      <c r="A112" s="51" t="str">
        <f>IF(Variables!G113="Y",Variables!B113,"")</f>
        <v/>
      </c>
      <c r="B112" s="51" t="str">
        <f>IF(A112="","",IF(VLOOKUP($A112,Variables!$B$3:$N$180,2,FALSE)=0,"",VLOOKUP($A112,Variables!$B$3:$N$180,2,FALSE)))</f>
        <v/>
      </c>
      <c r="C112" s="51" t="str">
        <f>IF(A112="","",VLOOKUP($A112,Variables!$B$3:$N$180,3,FALSE))</f>
        <v/>
      </c>
      <c r="D112" s="51"/>
      <c r="E112" s="53"/>
      <c r="F112" s="53"/>
      <c r="G112" s="51"/>
      <c r="H112" s="58"/>
      <c r="I112" s="51"/>
      <c r="J112" s="51"/>
      <c r="K112" s="51"/>
      <c r="L112" s="51"/>
      <c r="M112" s="51"/>
    </row>
    <row r="113" spans="1:13" hidden="1" x14ac:dyDescent="0.35">
      <c r="A113" s="51" t="str">
        <f>IF(Variables!G114="Y",Variables!B114,"")</f>
        <v/>
      </c>
      <c r="B113" s="51" t="str">
        <f>IF(A113="","",IF(VLOOKUP($A113,Variables!$B$3:$N$180,2,FALSE)=0,"",VLOOKUP($A113,Variables!$B$3:$N$180,2,FALSE)))</f>
        <v/>
      </c>
      <c r="C113" s="51" t="str">
        <f>IF(A113="","",VLOOKUP($A113,Variables!$B$3:$N$180,3,FALSE))</f>
        <v/>
      </c>
      <c r="D113" s="51"/>
      <c r="E113" s="51"/>
      <c r="F113" s="51"/>
      <c r="G113" s="51"/>
      <c r="H113" s="51"/>
      <c r="I113" s="51"/>
      <c r="J113" s="51"/>
      <c r="K113" s="51"/>
      <c r="L113" s="51"/>
      <c r="M113" s="51"/>
    </row>
    <row r="114" spans="1:13" hidden="1" x14ac:dyDescent="0.35">
      <c r="A114" s="51" t="str">
        <f>IF(Variables!G115="Y",Variables!B115,"")</f>
        <v/>
      </c>
      <c r="B114" s="51" t="str">
        <f>IF(A114="","",IF(VLOOKUP($A114,Variables!$B$3:$N$180,2,FALSE)=0,"",VLOOKUP($A114,Variables!$B$3:$N$180,2,FALSE)))</f>
        <v/>
      </c>
      <c r="C114" s="51" t="str">
        <f>IF(A114="","",VLOOKUP($A114,Variables!$B$3:$N$180,3,FALSE))</f>
        <v/>
      </c>
      <c r="D114" s="51"/>
      <c r="E114" s="51"/>
      <c r="F114" s="51"/>
      <c r="G114" s="51"/>
      <c r="H114" s="58"/>
      <c r="I114" s="51"/>
      <c r="J114" s="51"/>
      <c r="K114" s="51"/>
      <c r="L114" s="51"/>
      <c r="M114" s="51"/>
    </row>
    <row r="115" spans="1:13" x14ac:dyDescent="0.35">
      <c r="A115" s="51" t="str">
        <f>IF(Variables!G116="Y",Variables!B116,"")</f>
        <v>Patient Satisfaction - Service</v>
      </c>
      <c r="B115" s="51" t="str">
        <f>IF(A115="","",IF(VLOOKUP($A115,Variables!$B$3:$N$180,2,FALSE)=0,"",VLOOKUP($A115,Variables!$B$3:$N$180,2,FALSE)))</f>
        <v>Care Quality</v>
      </c>
      <c r="C115" s="51" t="str">
        <f>IF(A115="","",VLOOKUP($A115,Variables!$B$3:$N$180,3,FALSE))</f>
        <v>Operational Performance</v>
      </c>
      <c r="D115" s="51" t="s">
        <v>798</v>
      </c>
      <c r="E115" s="53">
        <f ca="1">VLOOKUP($A115,INDIRECT($D115&amp;"!$A$1:$E$100"),5,FALSE)</f>
        <v>5</v>
      </c>
      <c r="F115" s="53">
        <f>VLOOKUP($A115,Variables!$B$3:$N$180,7,FALSE)</f>
        <v>1</v>
      </c>
      <c r="G115" s="51"/>
      <c r="H115" s="58"/>
      <c r="I115" s="51"/>
      <c r="J115" s="51"/>
      <c r="K115" s="51"/>
      <c r="L115" s="51"/>
      <c r="M115" s="51"/>
    </row>
    <row r="116" spans="1:13" x14ac:dyDescent="0.35">
      <c r="A116" s="51" t="str">
        <f>IF(Variables!G117="Y",Variables!B117,"")</f>
        <v>Patient Satisfaction - Staff</v>
      </c>
      <c r="B116" s="51" t="str">
        <f>IF(A116="","",IF(VLOOKUP($A116,Variables!$B$3:$N$180,2,FALSE)=0,"",VLOOKUP($A116,Variables!$B$3:$N$180,2,FALSE)))</f>
        <v>Care Quality</v>
      </c>
      <c r="C116" s="51" t="str">
        <f>IF(A116="","",VLOOKUP($A116,Variables!$B$3:$N$180,3,FALSE))</f>
        <v>Operational Performance</v>
      </c>
      <c r="D116" s="51" t="s">
        <v>798</v>
      </c>
      <c r="E116" s="53">
        <f t="shared" ref="E116:E120" ca="1" si="22">VLOOKUP($A116,INDIRECT($D116&amp;"!$A$1:$E$100"),5,FALSE)</f>
        <v>5</v>
      </c>
      <c r="F116" s="53">
        <f>VLOOKUP($A116,Variables!$B$3:$N$180,7,FALSE)</f>
        <v>1</v>
      </c>
      <c r="G116" s="51"/>
      <c r="H116" s="58"/>
      <c r="I116" s="51"/>
      <c r="J116" s="51"/>
      <c r="K116" s="51"/>
      <c r="L116" s="51"/>
      <c r="M116" s="51"/>
    </row>
    <row r="117" spans="1:13" x14ac:dyDescent="0.35">
      <c r="A117" s="51" t="str">
        <f>IF(Variables!G118="Y",Variables!B118,"")</f>
        <v>Patient Satisfaction - Hospital Cleanliness</v>
      </c>
      <c r="B117" s="51" t="str">
        <f>IF(A117="","",IF(VLOOKUP($A117,Variables!$B$3:$N$180,2,FALSE)=0,"",VLOOKUP($A117,Variables!$B$3:$N$180,2,FALSE)))</f>
        <v>Care Quality</v>
      </c>
      <c r="C117" s="51" t="str">
        <f>IF(A117="","",VLOOKUP($A117,Variables!$B$3:$N$180,3,FALSE))</f>
        <v>Operational Performance</v>
      </c>
      <c r="D117" s="51" t="s">
        <v>798</v>
      </c>
      <c r="E117" s="53">
        <f t="shared" ca="1" si="22"/>
        <v>3</v>
      </c>
      <c r="F117" s="53">
        <f>VLOOKUP($A117,Variables!$B$3:$N$180,7,FALSE)</f>
        <v>1</v>
      </c>
      <c r="G117" s="51"/>
      <c r="H117" s="58"/>
      <c r="I117" s="51"/>
      <c r="J117" s="51"/>
      <c r="K117" s="51"/>
      <c r="L117" s="51"/>
      <c r="M117" s="51"/>
    </row>
    <row r="118" spans="1:13" x14ac:dyDescent="0.35">
      <c r="A118" s="51" t="str">
        <f>IF(Variables!G119="Y",Variables!B119,"")</f>
        <v>Staff Satisfaction</v>
      </c>
      <c r="B118" s="51" t="str">
        <f>IF(A118="","",IF(VLOOKUP($A118,Variables!$B$3:$N$180,2,FALSE)=0,"",VLOOKUP($A118,Variables!$B$3:$N$180,2,FALSE)))</f>
        <v>Care Quality</v>
      </c>
      <c r="C118" s="51" t="str">
        <f>IF(A118="","",VLOOKUP($A118,Variables!$B$3:$N$180,3,FALSE))</f>
        <v>Operational Performance</v>
      </c>
      <c r="D118" s="51" t="s">
        <v>796</v>
      </c>
      <c r="E118" s="53">
        <f t="shared" ca="1" si="22"/>
        <v>5</v>
      </c>
      <c r="F118" s="53">
        <f>VLOOKUP($A118,Variables!$B$3:$N$180,7,FALSE)</f>
        <v>1</v>
      </c>
      <c r="G118" s="51"/>
      <c r="H118" s="58"/>
      <c r="I118" s="51"/>
      <c r="J118" s="51"/>
      <c r="K118" s="51"/>
      <c r="L118" s="51"/>
      <c r="M118" s="51"/>
    </row>
    <row r="119" spans="1:13" x14ac:dyDescent="0.35">
      <c r="A119" s="51" t="str">
        <f>IF(Variables!G120="Y",Variables!B120,"")</f>
        <v>Staff Experience</v>
      </c>
      <c r="B119" s="51" t="str">
        <f>IF(A119="","",IF(VLOOKUP($A119,Variables!$B$3:$N$180,2,FALSE)=0,"",VLOOKUP($A119,Variables!$B$3:$N$180,2,FALSE)))</f>
        <v>Care Quality</v>
      </c>
      <c r="C119" s="51" t="str">
        <f>IF(A119="","",VLOOKUP($A119,Variables!$B$3:$N$180,3,FALSE))</f>
        <v>Operational Performance</v>
      </c>
      <c r="D119" s="51" t="s">
        <v>794</v>
      </c>
      <c r="E119" s="53">
        <f t="shared" ca="1" si="22"/>
        <v>4</v>
      </c>
      <c r="F119" s="53">
        <f>VLOOKUP($A119,Variables!$B$3:$N$180,7,FALSE)</f>
        <v>1</v>
      </c>
      <c r="G119" s="51"/>
      <c r="H119" s="58"/>
      <c r="I119" s="51"/>
      <c r="J119" s="51"/>
      <c r="K119" s="51"/>
      <c r="L119" s="51"/>
      <c r="M119" s="51"/>
    </row>
    <row r="120" spans="1:13" x14ac:dyDescent="0.35">
      <c r="A120" s="51" t="str">
        <f>IF(Variables!G121="Y",Variables!B121,"")</f>
        <v>Staff Meetings</v>
      </c>
      <c r="B120" s="51" t="str">
        <f>IF(A120="","",IF(VLOOKUP($A120,Variables!$B$3:$N$180,2,FALSE)=0,"",VLOOKUP($A120,Variables!$B$3:$N$180,2,FALSE)))</f>
        <v>Care Quality</v>
      </c>
      <c r="C120" s="51" t="str">
        <f>IF(A120="","",VLOOKUP($A120,Variables!$B$3:$N$180,3,FALSE))</f>
        <v>Operational Performance</v>
      </c>
      <c r="D120" s="51" t="s">
        <v>794</v>
      </c>
      <c r="E120" s="53">
        <f t="shared" ca="1" si="22"/>
        <v>5</v>
      </c>
      <c r="F120" s="53">
        <f>VLOOKUP($A120,Variables!$B$3:$N$180,7,FALSE)</f>
        <v>1</v>
      </c>
      <c r="G120" s="51"/>
      <c r="H120" s="58"/>
      <c r="I120" s="51"/>
      <c r="J120" s="51"/>
      <c r="K120" s="51"/>
      <c r="L120" s="51"/>
      <c r="M120" s="51"/>
    </row>
    <row r="121" spans="1:13" x14ac:dyDescent="0.35">
      <c r="A121" s="51" t="str">
        <f>IF(Variables!G122="Y",Variables!B122,"")</f>
        <v>Staff Turnover</v>
      </c>
      <c r="B121" s="51" t="str">
        <f>IF(A121="","",IF(VLOOKUP($A121,Variables!$B$3:$N$180,2,FALSE)=0,"",VLOOKUP($A121,Variables!$B$3:$N$180,2,FALSE)))</f>
        <v>Care Quality</v>
      </c>
      <c r="C121" s="51" t="str">
        <f>IF(A121="","",VLOOKUP($A121,Variables!$B$3:$N$180,3,FALSE))</f>
        <v>Operational Performance</v>
      </c>
      <c r="D121" s="51" t="s">
        <v>794</v>
      </c>
      <c r="E121" s="53">
        <f ca="1">VLOOKUP($A121,INDIRECT($D121&amp;"!$A$1:$E$100"),5,FALSE)</f>
        <v>4</v>
      </c>
      <c r="F121" s="53">
        <f>VLOOKUP($A121,Variables!$B$3:$N$180,7,FALSE)</f>
        <v>1</v>
      </c>
      <c r="G121" s="51"/>
      <c r="H121" s="58"/>
      <c r="I121" s="51"/>
      <c r="J121" s="51"/>
      <c r="K121" s="51"/>
      <c r="L121" s="51"/>
      <c r="M121" s="51"/>
    </row>
    <row r="122" spans="1:13" hidden="1" x14ac:dyDescent="0.35">
      <c r="A122" s="51" t="str">
        <f>IF(Variables!G123="Y",Variables!B123,"")</f>
        <v/>
      </c>
      <c r="B122" s="51" t="str">
        <f>IF(A122="","",IF(VLOOKUP($A122,Variables!$B$3:$N$180,2,FALSE)=0,"",VLOOKUP($A122,Variables!$B$3:$N$180,2,FALSE)))</f>
        <v/>
      </c>
      <c r="C122" s="51" t="str">
        <f>IF(A122="","",VLOOKUP($A122,Variables!$B$3:$N$180,3,FALSE))</f>
        <v/>
      </c>
      <c r="D122" s="51"/>
      <c r="E122" s="53"/>
      <c r="F122" s="53"/>
      <c r="G122" s="51"/>
      <c r="H122" s="58"/>
      <c r="I122" s="51"/>
      <c r="J122" s="51"/>
      <c r="K122" s="51"/>
      <c r="L122" s="51"/>
      <c r="M122" s="51"/>
    </row>
    <row r="123" spans="1:13" x14ac:dyDescent="0.35">
      <c r="A123" s="51" t="str">
        <f>IF(Variables!G124="Y",Variables!B124,"")</f>
        <v>Leadership Credibility</v>
      </c>
      <c r="B123" s="51" t="str">
        <f>IF(A123="","",IF(VLOOKUP($A123,Variables!$B$3:$N$180,2,FALSE)=0,"",VLOOKUP($A123,Variables!$B$3:$N$180,2,FALSE)))</f>
        <v>External Relations</v>
      </c>
      <c r="C123" s="51" t="str">
        <f>IF(A123="","",VLOOKUP($A123,Variables!$B$3:$N$180,3,FALSE))</f>
        <v>External Relations</v>
      </c>
      <c r="D123" s="51" t="s">
        <v>799</v>
      </c>
      <c r="E123" s="54">
        <f>(IF(VLOOKUP($A123,Volunteer!$A$1:$E$100,5,FALSE)="N/A",0,VLOOKUP($A123,Volunteer!$A$1:$E$100,5,FALSE))+IF(VLOOKUP($A123,Donor!$A$1:$E$100,5,FALSE)="N/A",0,VLOOKUP($A123,Donor!$A$1:$E$100,5,FALSE))+IF(VLOOKUP($A123,Community!$A$1:$E$100,5,FALSE)="N/A",0,VLOOKUP($A123,Community!$A$1:$E$100,5,FALSE))+IF(VLOOKUP($A123,Staff!$A$1:$E$100,5,FALSE)="N/A",0,VLOOKUP($A123,Staff!$A$1:$E$100,5,FALSE)))/COUNT(VLOOKUP($A123,Volunteer!$A$1:$E$100,5,FALSE),VLOOKUP($A123,Donor!$A$1:$E$100,5,FALSE),VLOOKUP($A123,Community!$A$1:$E$100,5,FALSE),VLOOKUP($A123,Staff!$A$1:$E$100,5,FALSE))</f>
        <v>5</v>
      </c>
      <c r="F123" s="53">
        <f>VLOOKUP($A123,Variables!$B$3:$N$180,7,FALSE)</f>
        <v>7</v>
      </c>
      <c r="G123" s="51"/>
      <c r="H123" s="58"/>
      <c r="I123" s="51"/>
      <c r="J123" s="51"/>
      <c r="K123" s="51"/>
      <c r="L123" s="51"/>
      <c r="M123" s="51"/>
    </row>
    <row r="124" spans="1:13" x14ac:dyDescent="0.35">
      <c r="A124" s="51" t="str">
        <f>IF(Variables!G125="Y",Variables!B125,"")</f>
        <v>Donor Satisfaction</v>
      </c>
      <c r="B124" s="51" t="str">
        <f>IF(A124="","",IF(VLOOKUP($A124,Variables!$B$3:$N$180,2,FALSE)=0,"",VLOOKUP($A124,Variables!$B$3:$N$180,2,FALSE)))</f>
        <v>External Relations</v>
      </c>
      <c r="C124" s="51" t="str">
        <f>IF(A124="","",VLOOKUP($A124,Variables!$B$3:$N$180,3,FALSE))</f>
        <v>External Relations</v>
      </c>
      <c r="D124" s="51" t="s">
        <v>800</v>
      </c>
      <c r="E124" s="53">
        <f ca="1">VLOOKUP($A124,INDIRECT($D124&amp;"!$A$1:$E$100"),5,FALSE)</f>
        <v>5</v>
      </c>
      <c r="F124" s="53">
        <f>VLOOKUP($A124,Variables!$B$3:$N$180,7,FALSE)</f>
        <v>3</v>
      </c>
      <c r="G124" s="51"/>
      <c r="H124" s="58"/>
      <c r="I124" s="51"/>
      <c r="J124" s="51"/>
      <c r="K124" s="51"/>
      <c r="L124" s="51"/>
      <c r="M124" s="51"/>
    </row>
    <row r="125" spans="1:13" x14ac:dyDescent="0.35">
      <c r="A125" s="51" t="str">
        <f>IF(Variables!G126="Y",Variables!B126,"")</f>
        <v>Charity Rating Organizations</v>
      </c>
      <c r="B125" s="51" t="str">
        <f>IF(A125="","",IF(VLOOKUP($A125,Variables!$B$3:$N$180,2,FALSE)=0,"",VLOOKUP($A125,Variables!$B$3:$N$180,2,FALSE)))</f>
        <v>External Relations</v>
      </c>
      <c r="C125" s="51" t="str">
        <f>IF(A125="","",VLOOKUP($A125,Variables!$B$3:$N$180,3,FALSE))</f>
        <v>External Relations</v>
      </c>
      <c r="D125" s="51" t="s">
        <v>808</v>
      </c>
      <c r="E125" s="53">
        <f t="shared" ref="E125:E128" ca="1" si="23">VLOOKUP($A125,INDIRECT($D125&amp;"!$A$1:$E$100"),5,FALSE)</f>
        <v>3</v>
      </c>
      <c r="F125" s="53">
        <f>VLOOKUP($A125,Variables!$B$3:$N$180,7,FALSE)</f>
        <v>1</v>
      </c>
      <c r="G125" s="51"/>
      <c r="H125" s="58"/>
      <c r="I125" s="51"/>
      <c r="J125" s="51"/>
      <c r="K125" s="51"/>
      <c r="L125" s="51"/>
      <c r="M125" s="51"/>
    </row>
    <row r="126" spans="1:13" x14ac:dyDescent="0.35">
      <c r="A126" s="51" t="str">
        <f>IF(Variables!G127="Y",Variables!B127,"")</f>
        <v>Collaboration</v>
      </c>
      <c r="B126" s="51" t="str">
        <f>IF(A126="","",IF(VLOOKUP($A126,Variables!$B$3:$N$180,2,FALSE)=0,"",VLOOKUP($A126,Variables!$B$3:$N$180,2,FALSE)))</f>
        <v>External Relations</v>
      </c>
      <c r="C126" s="51" t="str">
        <f>IF(A126="","",VLOOKUP($A126,Variables!$B$3:$N$180,3,FALSE))</f>
        <v>External Relations</v>
      </c>
      <c r="D126" s="51" t="s">
        <v>794</v>
      </c>
      <c r="E126" s="53">
        <f t="shared" ca="1" si="23"/>
        <v>2</v>
      </c>
      <c r="F126" s="53">
        <f>VLOOKUP($A126,Variables!$B$3:$N$180,7,FALSE)</f>
        <v>2</v>
      </c>
      <c r="G126" s="51"/>
      <c r="H126" s="58"/>
      <c r="I126" s="51"/>
      <c r="J126" s="51"/>
      <c r="K126" s="51"/>
      <c r="L126" s="51"/>
      <c r="M126" s="51"/>
    </row>
    <row r="127" spans="1:13" x14ac:dyDescent="0.35">
      <c r="A127" s="51" t="str">
        <f>IF(Variables!G128="Y",Variables!B128,"")</f>
        <v>Exchange Programs</v>
      </c>
      <c r="B127" s="51" t="str">
        <f>IF(A127="","",IF(VLOOKUP($A127,Variables!$B$3:$N$180,2,FALSE)=0,"",VLOOKUP($A127,Variables!$B$3:$N$180,2,FALSE)))</f>
        <v>External Relations</v>
      </c>
      <c r="C127" s="51" t="str">
        <f>IF(A127="","",VLOOKUP($A127,Variables!$B$3:$N$180,3,FALSE))</f>
        <v>External Relations</v>
      </c>
      <c r="D127" s="51" t="s">
        <v>794</v>
      </c>
      <c r="E127" s="53">
        <f t="shared" ca="1" si="23"/>
        <v>3</v>
      </c>
      <c r="F127" s="53">
        <f>VLOOKUP($A127,Variables!$B$3:$N$180,7,FALSE)</f>
        <v>1</v>
      </c>
      <c r="G127" s="51"/>
      <c r="H127" s="58"/>
      <c r="I127" s="51"/>
      <c r="J127" s="51"/>
      <c r="K127" s="51"/>
      <c r="L127" s="51"/>
      <c r="M127" s="51"/>
    </row>
    <row r="128" spans="1:13" x14ac:dyDescent="0.35">
      <c r="A128" s="51" t="str">
        <f>IF(Variables!G129="Y",Variables!B129,"")</f>
        <v>Respect of Community</v>
      </c>
      <c r="B128" s="51" t="str">
        <f>IF(A128="","",IF(VLOOKUP($A128,Variables!$B$3:$N$180,2,FALSE)=0,"",VLOOKUP($A128,Variables!$B$3:$N$180,2,FALSE)))</f>
        <v>External Relations</v>
      </c>
      <c r="C128" s="51" t="str">
        <f>IF(A128="","",VLOOKUP($A128,Variables!$B$3:$N$180,3,FALSE))</f>
        <v>External Relations</v>
      </c>
      <c r="D128" s="51" t="s">
        <v>801</v>
      </c>
      <c r="E128" s="53">
        <f t="shared" ca="1" si="23"/>
        <v>4</v>
      </c>
      <c r="F128" s="53">
        <f>VLOOKUP($A128,Variables!$B$3:$N$180,7,FALSE)</f>
        <v>1</v>
      </c>
      <c r="G128" s="51"/>
      <c r="H128" s="51"/>
      <c r="I128" s="51"/>
      <c r="J128" s="51"/>
      <c r="K128" s="51"/>
      <c r="L128" s="51"/>
      <c r="M128" s="51"/>
    </row>
    <row r="129" spans="1:13" hidden="1" x14ac:dyDescent="0.35">
      <c r="A129" s="51" t="str">
        <f>IF(Variables!G130="Y",Variables!B130,"")</f>
        <v/>
      </c>
      <c r="B129" s="51" t="str">
        <f>IF(A129="","",IF(VLOOKUP($A129,Variables!$B$3:$N$180,2,FALSE)=0,"",VLOOKUP($A129,Variables!$B$3:$N$180,2,FALSE)))</f>
        <v/>
      </c>
      <c r="C129" s="51" t="str">
        <f>IF(A129="","",VLOOKUP($A129,Variables!$B$3:$N$180,3,FALSE))</f>
        <v/>
      </c>
      <c r="D129" s="51"/>
      <c r="E129" s="51"/>
      <c r="F129" s="51"/>
      <c r="G129" s="51"/>
      <c r="H129" s="51"/>
      <c r="I129" s="51"/>
      <c r="J129" s="51"/>
      <c r="K129" s="51"/>
      <c r="L129" s="51"/>
      <c r="M129" s="51"/>
    </row>
    <row r="130" spans="1:13" hidden="1" x14ac:dyDescent="0.35">
      <c r="A130" s="51" t="str">
        <f>IF(Variables!G131="Y",Variables!B131,"")</f>
        <v/>
      </c>
      <c r="B130" s="51" t="str">
        <f>IF(A130="","",IF(VLOOKUP($A130,Variables!$B$3:$N$180,2,FALSE)=0,"",VLOOKUP($A130,Variables!$B$3:$N$180,2,FALSE)))</f>
        <v/>
      </c>
      <c r="C130" s="51" t="str">
        <f>IF(A130="","",VLOOKUP($A130,Variables!$B$3:$N$180,3,FALSE))</f>
        <v/>
      </c>
      <c r="D130" s="51"/>
      <c r="E130" s="51"/>
      <c r="F130" s="51"/>
      <c r="G130" s="51"/>
      <c r="H130" s="58"/>
      <c r="I130" s="51"/>
      <c r="J130" s="51"/>
      <c r="K130" s="51"/>
      <c r="L130" s="51"/>
      <c r="M130" s="51"/>
    </row>
    <row r="131" spans="1:13" x14ac:dyDescent="0.35">
      <c r="A131" s="51" t="str">
        <f>IF(Variables!G132="Y",Variables!B132,"")</f>
        <v>Volunteer Responsibility</v>
      </c>
      <c r="B131" s="51" t="str">
        <f>IF(A131="","",IF(VLOOKUP($A131,Variables!$B$3:$N$180,2,FALSE)=0,"",VLOOKUP($A131,Variables!$B$3:$N$180,2,FALSE)))</f>
        <v>Volunteer Opportunity</v>
      </c>
      <c r="C131" s="51" t="str">
        <f>IF(A131="","",VLOOKUP($A131,Variables!$B$3:$N$180,3,FALSE))</f>
        <v>Volunteer Experience</v>
      </c>
      <c r="D131" s="51" t="s">
        <v>795</v>
      </c>
      <c r="E131" s="54">
        <f>(IF(VLOOKUP($A131,Hospital!$A$1:$E$106,5,FALSE)="N/A",0,VLOOKUP($A131,Hospital!$A$1:$E$106,5,FALSE))+IF(VLOOKUP($A131,Volunteer!$A$1:$E$100,5,FALSE)="N/A",0,VLOOKUP($A131,Volunteer!$A$1:$E$100,5,FALSE))+IF(VLOOKUP($A131,Staff!$A$1:$E$100,5,FALSE)="N/A",0,VLOOKUP($A131,Staff!$A$1:$E$100,5,FALSE)))/COUNT(VLOOKUP($A131,Hospital!$A$1:$E$106,5,FALSE),VLOOKUP($A131,Volunteer!$A$1:$E$100,5,FALSE),VLOOKUP($A131,Staff!$A$1:$E$100,5,FALSE))</f>
        <v>4.333333333333333</v>
      </c>
      <c r="F131" s="53">
        <f>VLOOKUP($A131,Variables!$B$3:$N$180,7,FALSE)</f>
        <v>1</v>
      </c>
      <c r="G131" s="51"/>
      <c r="H131" s="58"/>
      <c r="I131" s="51"/>
      <c r="J131" s="51"/>
      <c r="K131" s="51"/>
      <c r="L131" s="51"/>
      <c r="M131" s="51"/>
    </row>
    <row r="132" spans="1:13" x14ac:dyDescent="0.35">
      <c r="A132" s="51" t="str">
        <f>IF(Variables!G133="Y",Variables!B133,"")</f>
        <v>Expected Volunteer Experience</v>
      </c>
      <c r="B132" s="51" t="str">
        <f>IF(A132="","",IF(VLOOKUP($A132,Variables!$B$3:$N$180,2,FALSE)=0,"",VLOOKUP($A132,Variables!$B$3:$N$180,2,FALSE)))</f>
        <v>Volunteer Opportunity</v>
      </c>
      <c r="C132" s="51" t="str">
        <f>IF(A132="","",VLOOKUP($A132,Variables!$B$3:$N$180,3,FALSE))</f>
        <v>Volunteer Experience</v>
      </c>
      <c r="D132" s="51" t="s">
        <v>795</v>
      </c>
      <c r="E132" s="54">
        <f>(IF(VLOOKUP($A132,Hospital!$A$1:$E$106,5,FALSE)="N/A",0,VLOOKUP($A132,Hospital!$A$1:$E$106,5,FALSE))+IF(VLOOKUP($A132,Volunteer!$A$1:$E$100,5,FALSE)="N/A",0,VLOOKUP($A132,Volunteer!$A$1:$E$100,5,FALSE))+IF(VLOOKUP($A132,Staff!$A$1:$E$100,5,FALSE)="N/A",0,VLOOKUP($A132,Staff!$A$1:$E$100,5,FALSE)))/COUNT(VLOOKUP($A132,Hospital!$A$1:$E$106,5,FALSE),VLOOKUP($A132,Volunteer!$A$1:$E$100,5,FALSE),VLOOKUP($A132,Staff!$A$1:$E$100,5,FALSE))</f>
        <v>3</v>
      </c>
      <c r="F132" s="53">
        <f>VLOOKUP($A132,Variables!$B$3:$N$180,7,FALSE)</f>
        <v>1</v>
      </c>
      <c r="G132" s="51"/>
      <c r="H132" s="58"/>
      <c r="I132" s="51"/>
      <c r="J132" s="51"/>
      <c r="K132" s="51"/>
      <c r="L132" s="51"/>
      <c r="M132" s="51"/>
    </row>
    <row r="133" spans="1:13" x14ac:dyDescent="0.35">
      <c r="A133" s="51" t="str">
        <f>IF(Variables!G134="Y",Variables!B134,"")</f>
        <v>Spousal Job Opportunities</v>
      </c>
      <c r="B133" s="51" t="str">
        <f>IF(A133="","",IF(VLOOKUP($A133,Variables!$B$3:$N$180,2,FALSE)=0,"",VLOOKUP($A133,Variables!$B$3:$N$180,2,FALSE)))</f>
        <v>Volunteer Opportunity</v>
      </c>
      <c r="C133" s="51" t="str">
        <f>IF(A133="","",VLOOKUP($A133,Variables!$B$3:$N$180,3,FALSE))</f>
        <v>Volunteer Experience</v>
      </c>
      <c r="D133" s="52" t="s">
        <v>802</v>
      </c>
      <c r="E133" s="54">
        <f>(IF(VLOOKUP($A133,Hospital!$A$1:$E$106,5,FALSE)="N/A",0,VLOOKUP($A133,Hospital!$A$1:$E$106,5,FALSE))+IF(VLOOKUP($A133,Volunteer!$A$1:$E$100,5,FALSE)="N/A",0,VLOOKUP($A133,Volunteer!$A$1:$E$100,5,FALSE)))/COUNT(VLOOKUP($A133,Hospital!$A$1:$E$106,5,FALSE),VLOOKUP($A133,Volunteer!$A$1:$E$100,5,FALSE))</f>
        <v>3</v>
      </c>
      <c r="F133" s="53">
        <f>VLOOKUP($A133,Variables!$B$3:$N$180,7,FALSE)</f>
        <v>1</v>
      </c>
      <c r="G133" s="51"/>
      <c r="H133" s="58"/>
      <c r="I133" s="51"/>
      <c r="J133" s="51"/>
      <c r="K133" s="51"/>
      <c r="L133" s="51"/>
      <c r="M133" s="51"/>
    </row>
    <row r="134" spans="1:13" x14ac:dyDescent="0.35">
      <c r="A134" s="51" t="str">
        <f>IF(Variables!G135="Y",Variables!B135,"")</f>
        <v>Child Education Opportunities</v>
      </c>
      <c r="B134" s="51" t="str">
        <f>IF(A134="","",IF(VLOOKUP($A134,Variables!$B$3:$N$180,2,FALSE)=0,"",VLOOKUP($A134,Variables!$B$3:$N$180,2,FALSE)))</f>
        <v>Volunteer Opportunity</v>
      </c>
      <c r="C134" s="51" t="str">
        <f>IF(A134="","",VLOOKUP($A134,Variables!$B$3:$N$180,3,FALSE))</f>
        <v>Volunteer Experience</v>
      </c>
      <c r="D134" s="52" t="s">
        <v>802</v>
      </c>
      <c r="E134" s="54">
        <f>(IF(VLOOKUP($A134,Hospital!$A$1:$E$106,5,FALSE)="N/A",0,VLOOKUP($A134,Hospital!$A$1:$E$106,5,FALSE))+IF(VLOOKUP($A134,Volunteer!$A$1:$E$100,5,FALSE)="N/A",0,VLOOKUP($A134,Volunteer!$A$1:$E$100,5,FALSE)))/COUNT(VLOOKUP($A134,Hospital!$A$1:$E$106,5,FALSE),VLOOKUP($A134,Volunteer!$A$1:$E$100,5,FALSE))</f>
        <v>4</v>
      </c>
      <c r="F134" s="53">
        <f>VLOOKUP($A134,Variables!$B$3:$N$180,7,FALSE)</f>
        <v>1</v>
      </c>
      <c r="G134" s="51"/>
      <c r="H134" s="58"/>
      <c r="I134" s="51"/>
      <c r="J134" s="51"/>
      <c r="K134" s="51"/>
      <c r="L134" s="51"/>
      <c r="M134" s="51"/>
    </row>
    <row r="135" spans="1:13" x14ac:dyDescent="0.35">
      <c r="A135" s="51" t="str">
        <f>IF(Variables!G136="Y",Variables!B136,"")</f>
        <v>Housing Opportunities</v>
      </c>
      <c r="B135" s="51" t="str">
        <f>IF(A135="","",IF(VLOOKUP($A135,Variables!$B$3:$N$180,2,FALSE)=0,"",VLOOKUP($A135,Variables!$B$3:$N$180,2,FALSE)))</f>
        <v>Volunteer Opportunity</v>
      </c>
      <c r="C135" s="51" t="str">
        <f>IF(A135="","",VLOOKUP($A135,Variables!$B$3:$N$180,3,FALSE))</f>
        <v>Volunteer Experience</v>
      </c>
      <c r="D135" s="52" t="s">
        <v>802</v>
      </c>
      <c r="E135" s="54">
        <f>(IF(VLOOKUP($A135,Hospital!$A$1:$E$106,5,FALSE)="N/A",0,VLOOKUP($A135,Hospital!$A$1:$E$106,5,FALSE))+IF(VLOOKUP($A135,Volunteer!$A$1:$E$100,5,FALSE)="N/A",0,VLOOKUP($A135,Volunteer!$A$1:$E$100,5,FALSE)))/COUNT(VLOOKUP($A135,Hospital!$A$1:$E$106,5,FALSE),VLOOKUP($A135,Volunteer!$A$1:$E$100,5,FALSE))</f>
        <v>4</v>
      </c>
      <c r="F135" s="53">
        <f>VLOOKUP($A135,Variables!$B$3:$N$180,7,FALSE)</f>
        <v>1</v>
      </c>
      <c r="G135" s="51"/>
      <c r="H135" s="51"/>
      <c r="I135" s="51"/>
      <c r="J135" s="51"/>
      <c r="K135" s="51"/>
      <c r="L135" s="51"/>
      <c r="M135" s="51"/>
    </row>
    <row r="136" spans="1:13" hidden="1" x14ac:dyDescent="0.35">
      <c r="A136" s="51" t="str">
        <f>IF(Variables!G137="Y",Variables!B137,"")</f>
        <v/>
      </c>
      <c r="B136" s="51" t="str">
        <f>IF(A136="","",IF(VLOOKUP($A136,Variables!$B$3:$N$180,2,FALSE)=0,"",VLOOKUP($A136,Variables!$B$3:$N$180,2,FALSE)))</f>
        <v/>
      </c>
      <c r="C136" s="51" t="str">
        <f>IF(A136="","",VLOOKUP($A136,Variables!$B$3:$N$180,3,FALSE))</f>
        <v/>
      </c>
      <c r="D136" s="51"/>
      <c r="E136" s="51"/>
      <c r="F136" s="51"/>
      <c r="G136" s="51"/>
      <c r="H136" s="51"/>
      <c r="I136" s="51"/>
      <c r="J136" s="51"/>
      <c r="K136" s="51"/>
      <c r="L136" s="51"/>
      <c r="M136" s="51"/>
    </row>
    <row r="137" spans="1:13" hidden="1" x14ac:dyDescent="0.35">
      <c r="A137" s="51" t="str">
        <f>IF(Variables!G138="Y",Variables!B138,"")</f>
        <v/>
      </c>
      <c r="B137" s="51" t="str">
        <f>IF(A137="","",IF(VLOOKUP($A137,Variables!$B$3:$N$180,2,FALSE)=0,"",VLOOKUP($A137,Variables!$B$3:$N$180,2,FALSE)))</f>
        <v/>
      </c>
      <c r="C137" s="51" t="str">
        <f>IF(A137="","",VLOOKUP($A137,Variables!$B$3:$N$180,3,FALSE))</f>
        <v/>
      </c>
      <c r="D137" s="51"/>
      <c r="E137" s="51"/>
      <c r="F137" s="51"/>
      <c r="G137" s="51"/>
      <c r="H137" s="58"/>
      <c r="I137" s="51"/>
      <c r="J137" s="51"/>
      <c r="K137" s="51"/>
      <c r="L137" s="51"/>
      <c r="M137" s="51"/>
    </row>
    <row r="138" spans="1:13" x14ac:dyDescent="0.35">
      <c r="A138" s="51" t="str">
        <f>IF(Variables!G139="Y",Variables!B139,"")</f>
        <v>Local Safety</v>
      </c>
      <c r="B138" s="51" t="str">
        <f>IF(A138="","",IF(VLOOKUP($A138,Variables!$B$3:$N$180,2,FALSE)=0,"",VLOOKUP($A138,Variables!$B$3:$N$180,2,FALSE)))</f>
        <v>Volunteer Opportunity</v>
      </c>
      <c r="C138" s="51" t="str">
        <f>IF(A138="","",VLOOKUP($A138,Variables!$B$3:$N$180,3,FALSE))</f>
        <v>Volunteer Experience</v>
      </c>
      <c r="D138" s="52" t="s">
        <v>794</v>
      </c>
      <c r="E138" s="53">
        <f ca="1">VLOOKUP($A138,INDIRECT($D138&amp;"!$A$1:$E$100"),5,FALSE)</f>
        <v>4</v>
      </c>
      <c r="F138" s="53">
        <f>VLOOKUP($A138,Variables!$B$3:$N$180,7,FALSE)</f>
        <v>2</v>
      </c>
      <c r="G138" s="51"/>
      <c r="H138" s="58"/>
      <c r="I138" s="51"/>
      <c r="J138" s="51"/>
      <c r="K138" s="51"/>
      <c r="L138" s="51"/>
      <c r="M138" s="51"/>
    </row>
    <row r="139" spans="1:13" x14ac:dyDescent="0.35">
      <c r="A139" s="51" t="str">
        <f>IF(Variables!G140="Y",Variables!B140,"")</f>
        <v>Local Safety Perception</v>
      </c>
      <c r="B139" s="51" t="str">
        <f>IF(A139="","",IF(VLOOKUP($A139,Variables!$B$3:$N$180,2,FALSE)=0,"",VLOOKUP($A139,Variables!$B$3:$N$180,2,FALSE)))</f>
        <v>Volunteer Opportunity</v>
      </c>
      <c r="C139" s="51" t="str">
        <f>IF(A139="","",VLOOKUP($A139,Variables!$B$3:$N$180,3,FALSE))</f>
        <v>Volunteer Experience</v>
      </c>
      <c r="D139" s="51" t="s">
        <v>803</v>
      </c>
      <c r="E139" s="54">
        <f>(IF(VLOOKUP($A139,Staff!$A$1:$E$100,5,FALSE)="N/A",0,VLOOKUP($A139,Staff!$A$1:$E$100,5,FALSE))+IF(VLOOKUP($A139,Volunteer!$A$1:$E$100,5,FALSE)="N/A",0,VLOOKUP($A139,Volunteer!$A$1:$E$100,5,FALSE)))/COUNT(VLOOKUP($A139,Staff!$A$1:$E$100,5,FALSE),VLOOKUP($A139,Volunteer!$A$1:$E$100,5,FALSE))</f>
        <v>3</v>
      </c>
      <c r="F139" s="53">
        <f>VLOOKUP($A139,Variables!$B$3:$N$180,7,FALSE)</f>
        <v>2</v>
      </c>
      <c r="G139" s="51"/>
      <c r="H139" s="58"/>
      <c r="I139" s="51"/>
      <c r="J139" s="51"/>
      <c r="K139" s="51"/>
      <c r="L139" s="51"/>
      <c r="M139" s="51"/>
    </row>
    <row r="140" spans="1:13" x14ac:dyDescent="0.35">
      <c r="A140" s="51" t="str">
        <f>IF(Variables!G141="Y",Variables!B141,"")</f>
        <v>Volunteer Recommendation</v>
      </c>
      <c r="B140" s="51" t="str">
        <f>IF(A140="","",IF(VLOOKUP($A140,Variables!$B$3:$N$180,2,FALSE)=0,"",VLOOKUP($A140,Variables!$B$3:$N$180,2,FALSE)))</f>
        <v>Volunteer Satisfaction</v>
      </c>
      <c r="C140" s="51" t="str">
        <f>IF(A140="","",VLOOKUP($A140,Variables!$B$3:$N$180,3,FALSE))</f>
        <v>Volunteer Experience</v>
      </c>
      <c r="D140" s="51" t="s">
        <v>804</v>
      </c>
      <c r="E140" s="53">
        <f ca="1">VLOOKUP($A140,INDIRECT($D140&amp;"!$A$1:$E$100"),5,FALSE)</f>
        <v>4</v>
      </c>
      <c r="F140" s="53">
        <f>VLOOKUP($A140,Variables!$B$3:$N$180,7,FALSE)</f>
        <v>3</v>
      </c>
      <c r="G140" s="51"/>
      <c r="H140" s="58"/>
      <c r="I140" s="51"/>
      <c r="J140" s="51"/>
      <c r="K140" s="51"/>
      <c r="L140" s="51"/>
      <c r="M140" s="51"/>
    </row>
    <row r="141" spans="1:13" x14ac:dyDescent="0.35">
      <c r="A141" s="51" t="str">
        <f>IF(Variables!G142="Y",Variables!B142,"")</f>
        <v>Overall Volunteer Satisfaction</v>
      </c>
      <c r="B141" s="51" t="str">
        <f>IF(A141="","",IF(VLOOKUP($A141,Variables!$B$3:$N$180,2,FALSE)=0,"",VLOOKUP($A141,Variables!$B$3:$N$180,2,FALSE)))</f>
        <v>Volunteer Satisfaction</v>
      </c>
      <c r="C141" s="51" t="str">
        <f>IF(A141="","",VLOOKUP($A141,Variables!$B$3:$N$180,3,FALSE))</f>
        <v>Volunteer Experience</v>
      </c>
      <c r="D141" s="51" t="s">
        <v>804</v>
      </c>
      <c r="E141" s="53">
        <f t="shared" ref="E141:E152" ca="1" si="24">VLOOKUP($A141,INDIRECT($D141&amp;"!$A$1:$E$100"),5,FALSE)</f>
        <v>4</v>
      </c>
      <c r="F141" s="53">
        <f>VLOOKUP($A141,Variables!$B$3:$N$180,7,FALSE)</f>
        <v>1</v>
      </c>
      <c r="G141" s="51"/>
      <c r="H141" s="58"/>
      <c r="I141" s="51"/>
      <c r="J141" s="51"/>
      <c r="K141" s="51"/>
      <c r="L141" s="51"/>
      <c r="M141" s="51"/>
    </row>
    <row r="142" spans="1:13" x14ac:dyDescent="0.35">
      <c r="A142" s="51" t="str">
        <f>IF(Variables!G143="Y",Variables!B143,"")</f>
        <v>Skills Match</v>
      </c>
      <c r="B142" s="51" t="str">
        <f>IF(A142="","",IF(VLOOKUP($A142,Variables!$B$3:$N$180,2,FALSE)=0,"",VLOOKUP($A142,Variables!$B$3:$N$180,2,FALSE)))</f>
        <v>Volunteer Satisfaction</v>
      </c>
      <c r="C142" s="51" t="str">
        <f>IF(A142="","",VLOOKUP($A142,Variables!$B$3:$N$180,3,FALSE))</f>
        <v>Volunteer Experience</v>
      </c>
      <c r="D142" s="51" t="s">
        <v>804</v>
      </c>
      <c r="E142" s="53">
        <f t="shared" ca="1" si="24"/>
        <v>5</v>
      </c>
      <c r="F142" s="53">
        <f>VLOOKUP($A142,Variables!$B$3:$N$180,7,FALSE)</f>
        <v>1</v>
      </c>
      <c r="G142" s="51"/>
      <c r="H142" s="58"/>
      <c r="I142" s="51"/>
      <c r="J142" s="51"/>
      <c r="K142" s="51"/>
      <c r="L142" s="51"/>
      <c r="M142" s="51"/>
    </row>
    <row r="143" spans="1:13" x14ac:dyDescent="0.35">
      <c r="A143" s="51" t="str">
        <f>IF(Variables!G144="Y",Variables!B144,"")</f>
        <v>Learning Opportunities</v>
      </c>
      <c r="B143" s="51" t="str">
        <f>IF(A143="","",IF(VLOOKUP($A143,Variables!$B$3:$N$180,2,FALSE)=0,"",VLOOKUP($A143,Variables!$B$3:$N$180,2,FALSE)))</f>
        <v>Volunteer Satisfaction</v>
      </c>
      <c r="C143" s="51" t="str">
        <f>IF(A143="","",VLOOKUP($A143,Variables!$B$3:$N$180,3,FALSE))</f>
        <v>Volunteer Experience</v>
      </c>
      <c r="D143" s="51" t="s">
        <v>804</v>
      </c>
      <c r="E143" s="53">
        <f t="shared" ca="1" si="24"/>
        <v>4</v>
      </c>
      <c r="F143" s="53">
        <f>VLOOKUP($A143,Variables!$B$3:$N$180,7,FALSE)</f>
        <v>3</v>
      </c>
      <c r="G143" s="51"/>
      <c r="H143" s="58"/>
      <c r="I143" s="51"/>
      <c r="J143" s="51"/>
      <c r="K143" s="51"/>
      <c r="L143" s="51"/>
      <c r="M143" s="51"/>
    </row>
    <row r="144" spans="1:13" x14ac:dyDescent="0.35">
      <c r="A144" s="51" t="str">
        <f>IF(Variables!G145="Y",Variables!B145,"")</f>
        <v>Career Development</v>
      </c>
      <c r="B144" s="51" t="str">
        <f>IF(A144="","",IF(VLOOKUP($A144,Variables!$B$3:$N$180,2,FALSE)=0,"",VLOOKUP($A144,Variables!$B$3:$N$180,2,FALSE)))</f>
        <v>Volunteer Satisfaction</v>
      </c>
      <c r="C144" s="51" t="str">
        <f>IF(A144="","",VLOOKUP($A144,Variables!$B$3:$N$180,3,FALSE))</f>
        <v>Volunteer Experience</v>
      </c>
      <c r="D144" s="51" t="s">
        <v>804</v>
      </c>
      <c r="E144" s="53">
        <f t="shared" ca="1" si="24"/>
        <v>4</v>
      </c>
      <c r="F144" s="53">
        <f>VLOOKUP($A144,Variables!$B$3:$N$180,7,FALSE)</f>
        <v>2</v>
      </c>
      <c r="G144" s="51"/>
      <c r="H144" s="58"/>
      <c r="I144" s="51"/>
      <c r="J144" s="51"/>
      <c r="K144" s="51"/>
      <c r="L144" s="51"/>
      <c r="M144" s="51"/>
    </row>
    <row r="145" spans="1:13" x14ac:dyDescent="0.35">
      <c r="A145" s="51" t="str">
        <f>IF(Variables!G146="Y",Variables!B146,"")</f>
        <v>Job Training Appropriateness</v>
      </c>
      <c r="B145" s="51" t="str">
        <f>IF(A145="","",IF(VLOOKUP($A145,Variables!$B$3:$N$180,2,FALSE)=0,"",VLOOKUP($A145,Variables!$B$3:$N$180,2,FALSE)))</f>
        <v>Volunteer Satisfaction</v>
      </c>
      <c r="C145" s="51" t="str">
        <f>IF(A145="","",VLOOKUP($A145,Variables!$B$3:$N$180,3,FALSE))</f>
        <v>Volunteer Experience</v>
      </c>
      <c r="D145" s="51" t="s">
        <v>804</v>
      </c>
      <c r="E145" s="53">
        <f t="shared" ca="1" si="24"/>
        <v>3</v>
      </c>
      <c r="F145" s="53">
        <f>VLOOKUP($A145,Variables!$B$3:$N$180,7,FALSE)</f>
        <v>2</v>
      </c>
      <c r="G145" s="51"/>
      <c r="H145" s="58"/>
      <c r="I145" s="51"/>
      <c r="J145" s="51"/>
      <c r="K145" s="51"/>
      <c r="L145" s="51"/>
      <c r="M145" s="51"/>
    </row>
    <row r="146" spans="1:13" x14ac:dyDescent="0.35">
      <c r="A146" s="51" t="str">
        <f>IF(Variables!G147="Y",Variables!B147,"")</f>
        <v>Community Affiliation</v>
      </c>
      <c r="B146" s="51" t="str">
        <f>IF(A146="","",IF(VLOOKUP($A146,Variables!$B$3:$N$180,2,FALSE)=0,"",VLOOKUP($A146,Variables!$B$3:$N$180,2,FALSE)))</f>
        <v>Volunteer Satisfaction</v>
      </c>
      <c r="C146" s="51" t="str">
        <f>IF(A146="","",VLOOKUP($A146,Variables!$B$3:$N$180,3,FALSE))</f>
        <v>Volunteer Experience</v>
      </c>
      <c r="D146" s="51" t="s">
        <v>804</v>
      </c>
      <c r="E146" s="53">
        <f t="shared" ca="1" si="24"/>
        <v>5</v>
      </c>
      <c r="F146" s="53">
        <f>VLOOKUP($A146,Variables!$B$3:$N$180,7,FALSE)</f>
        <v>3</v>
      </c>
      <c r="G146" s="51"/>
      <c r="H146" s="58"/>
      <c r="I146" s="51"/>
      <c r="J146" s="51"/>
      <c r="K146" s="51"/>
      <c r="L146" s="51"/>
      <c r="M146" s="51"/>
    </row>
    <row r="147" spans="1:13" x14ac:dyDescent="0.35">
      <c r="A147" s="51" t="str">
        <f>IF(Variables!G148="Y",Variables!B148,"")</f>
        <v>Strategy and Influence</v>
      </c>
      <c r="B147" s="51" t="str">
        <f>IF(A147="","",IF(VLOOKUP($A147,Variables!$B$3:$N$180,2,FALSE)=0,"",VLOOKUP($A147,Variables!$B$3:$N$180,2,FALSE)))</f>
        <v>Volunteer Satisfaction</v>
      </c>
      <c r="C147" s="51" t="str">
        <f>IF(A147="","",VLOOKUP($A147,Variables!$B$3:$N$180,3,FALSE))</f>
        <v>Volunteer Experience</v>
      </c>
      <c r="D147" s="51" t="s">
        <v>804</v>
      </c>
      <c r="E147" s="53">
        <f t="shared" ca="1" si="24"/>
        <v>3</v>
      </c>
      <c r="F147" s="53">
        <f>VLOOKUP($A147,Variables!$B$3:$N$180,7,FALSE)</f>
        <v>2</v>
      </c>
      <c r="G147" s="51"/>
      <c r="H147" s="58"/>
      <c r="I147" s="51"/>
      <c r="J147" s="51"/>
      <c r="K147" s="51"/>
      <c r="L147" s="51"/>
      <c r="M147" s="51"/>
    </row>
    <row r="148" spans="1:13" x14ac:dyDescent="0.35">
      <c r="A148" s="51" t="str">
        <f>IF(Variables!G149="Y",Variables!B149,"")</f>
        <v>Philanthropic Impact</v>
      </c>
      <c r="B148" s="51" t="str">
        <f>IF(A148="","",IF(VLOOKUP($A148,Variables!$B$3:$N$180,2,FALSE)=0,"",VLOOKUP($A148,Variables!$B$3:$N$180,2,FALSE)))</f>
        <v>Volunteer Satisfaction</v>
      </c>
      <c r="C148" s="51" t="str">
        <f>IF(A148="","",VLOOKUP($A148,Variables!$B$3:$N$180,3,FALSE))</f>
        <v>Volunteer Experience</v>
      </c>
      <c r="D148" s="51" t="s">
        <v>804</v>
      </c>
      <c r="E148" s="53">
        <f t="shared" ca="1" si="24"/>
        <v>5</v>
      </c>
      <c r="F148" s="53">
        <f>VLOOKUP($A148,Variables!$B$3:$N$180,7,FALSE)</f>
        <v>3</v>
      </c>
      <c r="G148" s="51"/>
      <c r="H148" s="58"/>
      <c r="I148" s="51"/>
      <c r="J148" s="51"/>
      <c r="K148" s="51"/>
      <c r="L148" s="51"/>
      <c r="M148" s="51"/>
    </row>
    <row r="149" spans="1:13" x14ac:dyDescent="0.35">
      <c r="A149" s="51" t="str">
        <f>IF(Variables!G150="Y",Variables!B150,"")</f>
        <v>Flexibility</v>
      </c>
      <c r="B149" s="51" t="str">
        <f>IF(A149="","",IF(VLOOKUP($A149,Variables!$B$3:$N$180,2,FALSE)=0,"",VLOOKUP($A149,Variables!$B$3:$N$180,2,FALSE)))</f>
        <v>Volunteer Satisfaction</v>
      </c>
      <c r="C149" s="51" t="str">
        <f>IF(A149="","",VLOOKUP($A149,Variables!$B$3:$N$180,3,FALSE))</f>
        <v>Volunteer Experience</v>
      </c>
      <c r="D149" s="51" t="s">
        <v>804</v>
      </c>
      <c r="E149" s="53">
        <f t="shared" ca="1" si="24"/>
        <v>5</v>
      </c>
      <c r="F149" s="53">
        <f>VLOOKUP($A149,Variables!$B$3:$N$180,7,FALSE)</f>
        <v>1</v>
      </c>
      <c r="G149" s="51"/>
      <c r="H149" s="58"/>
      <c r="I149" s="51"/>
      <c r="J149" s="51"/>
      <c r="K149" s="51"/>
      <c r="L149" s="51"/>
      <c r="M149" s="51"/>
    </row>
    <row r="150" spans="1:13" x14ac:dyDescent="0.35">
      <c r="A150" s="51" t="str">
        <f>IF(Variables!G151="Y",Variables!B151,"")</f>
        <v>Supervision</v>
      </c>
      <c r="B150" s="51" t="str">
        <f>IF(A150="","",IF(VLOOKUP($A150,Variables!$B$3:$N$180,2,FALSE)=0,"",VLOOKUP($A150,Variables!$B$3:$N$180,2,FALSE)))</f>
        <v>Volunteer Satisfaction</v>
      </c>
      <c r="C150" s="51" t="str">
        <f>IF(A150="","",VLOOKUP($A150,Variables!$B$3:$N$180,3,FALSE))</f>
        <v>Volunteer Experience</v>
      </c>
      <c r="D150" s="51" t="s">
        <v>804</v>
      </c>
      <c r="E150" s="53">
        <f t="shared" ca="1" si="24"/>
        <v>4</v>
      </c>
      <c r="F150" s="53">
        <f>VLOOKUP($A150,Variables!$B$3:$N$180,7,FALSE)</f>
        <v>2</v>
      </c>
      <c r="G150" s="51"/>
      <c r="H150" s="58"/>
      <c r="I150" s="51"/>
      <c r="J150" s="51"/>
      <c r="K150" s="51"/>
      <c r="L150" s="51"/>
      <c r="M150" s="51"/>
    </row>
    <row r="151" spans="1:13" x14ac:dyDescent="0.35">
      <c r="A151" s="51" t="str">
        <f>IF(Variables!G152="Y",Variables!B152,"")</f>
        <v>Recognition</v>
      </c>
      <c r="B151" s="51" t="str">
        <f>IF(A151="","",IF(VLOOKUP($A151,Variables!$B$3:$N$180,2,FALSE)=0,"",VLOOKUP($A151,Variables!$B$3:$N$180,2,FALSE)))</f>
        <v>Volunteer Satisfaction</v>
      </c>
      <c r="C151" s="51" t="str">
        <f>IF(A151="","",VLOOKUP($A151,Variables!$B$3:$N$180,3,FALSE))</f>
        <v>Volunteer Experience</v>
      </c>
      <c r="D151" s="51" t="s">
        <v>804</v>
      </c>
      <c r="E151" s="53">
        <f t="shared" ca="1" si="24"/>
        <v>3</v>
      </c>
      <c r="F151" s="53">
        <f>VLOOKUP($A151,Variables!$B$3:$N$180,7,FALSE)</f>
        <v>1</v>
      </c>
      <c r="G151" s="51"/>
      <c r="H151" s="58"/>
      <c r="I151" s="51"/>
      <c r="J151" s="51"/>
      <c r="K151" s="51"/>
      <c r="L151" s="51"/>
      <c r="M151" s="51"/>
    </row>
    <row r="152" spans="1:13" x14ac:dyDescent="0.35">
      <c r="A152" s="51" t="str">
        <f>IF(Variables!G153="Y",Variables!B153,"")</f>
        <v>Achievement</v>
      </c>
      <c r="B152" s="51" t="str">
        <f>IF(A152="","",IF(VLOOKUP($A152,Variables!$B$3:$N$180,2,FALSE)=0,"",VLOOKUP($A152,Variables!$B$3:$N$180,2,FALSE)))</f>
        <v>Volunteer Satisfaction</v>
      </c>
      <c r="C152" s="51" t="str">
        <f>IF(A152="","",VLOOKUP($A152,Variables!$B$3:$N$180,3,FALSE))</f>
        <v>Volunteer Experience</v>
      </c>
      <c r="D152" s="51" t="s">
        <v>804</v>
      </c>
      <c r="E152" s="53">
        <f t="shared" ca="1" si="24"/>
        <v>3</v>
      </c>
      <c r="F152" s="53">
        <f>VLOOKUP($A152,Variables!$B$3:$N$180,7,FALSE)</f>
        <v>3</v>
      </c>
      <c r="G152" s="51"/>
      <c r="H152" s="51"/>
      <c r="I152" s="51"/>
      <c r="J152" s="51"/>
      <c r="K152" s="51"/>
      <c r="L152" s="51"/>
      <c r="M152" s="51"/>
    </row>
    <row r="153" spans="1:13" hidden="1" x14ac:dyDescent="0.35">
      <c r="A153" s="51" t="str">
        <f>IF(Variables!G154="Y",Variables!B154,"")</f>
        <v/>
      </c>
      <c r="B153" s="51" t="str">
        <f>IF(A153="","",IF(VLOOKUP($A153,Variables!$B$3:$N$180,2,FALSE)=0,"",VLOOKUP($A153,Variables!$B$3:$N$180,2,FALSE)))</f>
        <v/>
      </c>
      <c r="C153" s="51" t="str">
        <f>IF(A153="","",VLOOKUP($A153,Variables!$B$3:$N$180,3,FALSE))</f>
        <v/>
      </c>
      <c r="D153" s="51"/>
      <c r="E153" s="51"/>
      <c r="F153" s="51"/>
      <c r="G153" s="51"/>
      <c r="H153" s="51"/>
      <c r="I153" s="51"/>
      <c r="J153" s="51"/>
      <c r="K153" s="51"/>
      <c r="L153" s="51"/>
      <c r="M153" s="51"/>
    </row>
    <row r="154" spans="1:13" hidden="1" x14ac:dyDescent="0.35">
      <c r="A154" s="51" t="str">
        <f>IF(Variables!G155="Y",Variables!B155,"")</f>
        <v/>
      </c>
      <c r="B154" s="51" t="str">
        <f>IF(A154="","",IF(VLOOKUP($A154,Variables!$B$3:$N$180,2,FALSE)=0,"",VLOOKUP($A154,Variables!$B$3:$N$180,2,FALSE)))</f>
        <v/>
      </c>
      <c r="C154" s="51" t="str">
        <f>IF(A154="","",VLOOKUP($A154,Variables!$B$3:$N$180,3,FALSE))</f>
        <v/>
      </c>
      <c r="D154" s="51"/>
      <c r="E154" s="51"/>
      <c r="F154" s="51"/>
      <c r="G154" s="51"/>
      <c r="H154" s="51"/>
      <c r="I154" s="51"/>
      <c r="J154" s="51"/>
      <c r="K154" s="51"/>
      <c r="L154" s="51"/>
      <c r="M154" s="51"/>
    </row>
    <row r="155" spans="1:13" hidden="1" x14ac:dyDescent="0.35">
      <c r="A155" s="51" t="str">
        <f>IF(Variables!G158="Y",Variables!B158,"")</f>
        <v/>
      </c>
      <c r="B155" s="51" t="str">
        <f>IF(A155="","",IF(VLOOKUP($A155,Variables!$B$3:$N$180,2,FALSE)=0,"",VLOOKUP($A155,Variables!$B$3:$N$180,2,FALSE)))</f>
        <v/>
      </c>
      <c r="C155" s="51" t="str">
        <f>IF(A155="","",VLOOKUP($A155,Variables!$B$3:$N$180,3,FALSE))</f>
        <v/>
      </c>
      <c r="D155" s="51"/>
      <c r="E155" s="51"/>
      <c r="F155" s="51"/>
      <c r="G155" s="51"/>
      <c r="H155" s="51"/>
      <c r="I155" s="51"/>
      <c r="J155" s="51"/>
      <c r="K155" s="51"/>
      <c r="L155" s="51"/>
      <c r="M155" s="51"/>
    </row>
    <row r="156" spans="1:13" hidden="1" x14ac:dyDescent="0.35">
      <c r="A156" s="51" t="str">
        <f>IF(Variables!G163="Y",Variables!B163,"")</f>
        <v/>
      </c>
      <c r="B156" s="51" t="str">
        <f>IF(A156="","",IF(VLOOKUP($A156,Variables!$B$3:$N$180,2,FALSE)=0,"",VLOOKUP($A156,Variables!$B$3:$N$180,2,FALSE)))</f>
        <v/>
      </c>
      <c r="C156" s="51" t="str">
        <f>IF(A156="","",VLOOKUP($A156,Variables!$B$3:$N$180,3,FALSE))</f>
        <v/>
      </c>
      <c r="D156" s="51"/>
      <c r="E156" s="51"/>
      <c r="F156" s="51"/>
      <c r="G156" s="51"/>
      <c r="H156" s="51"/>
      <c r="I156" s="51"/>
      <c r="J156" s="51"/>
      <c r="K156" s="51"/>
      <c r="L156" s="51"/>
      <c r="M156" s="51"/>
    </row>
    <row r="157" spans="1:13" hidden="1" x14ac:dyDescent="0.35">
      <c r="A157" s="51" t="str">
        <f>IF(Variables!G164="Y",Variables!B164,"")</f>
        <v/>
      </c>
      <c r="B157" s="51" t="str">
        <f>IF(A157="","",IF(VLOOKUP($A157,Variables!$B$3:$N$180,2,FALSE)=0,"",VLOOKUP($A157,Variables!$B$3:$N$180,2,FALSE)))</f>
        <v/>
      </c>
      <c r="C157" s="51" t="str">
        <f>IF(A157="","",VLOOKUP($A157,Variables!$B$3:$N$180,3,FALSE))</f>
        <v/>
      </c>
      <c r="D157" s="51"/>
      <c r="E157" s="51"/>
      <c r="F157" s="51"/>
      <c r="G157" s="51"/>
      <c r="H157" s="51"/>
      <c r="I157" s="51"/>
      <c r="J157" s="51"/>
      <c r="K157" s="51"/>
      <c r="L157" s="51"/>
      <c r="M157" s="51"/>
    </row>
    <row r="158" spans="1:13" hidden="1" x14ac:dyDescent="0.35">
      <c r="A158" s="51" t="str">
        <f>IF(Variables!G165="Y",Variables!B165,"")</f>
        <v/>
      </c>
      <c r="B158" s="51" t="str">
        <f>IF(A158="","",IF(VLOOKUP($A158,Variables!$B$3:$N$180,2,FALSE)=0,"",VLOOKUP($A158,Variables!$B$3:$N$180,2,FALSE)))</f>
        <v/>
      </c>
      <c r="C158" s="51" t="str">
        <f>IF(A158="","",VLOOKUP($A158,Variables!$B$3:$N$180,3,FALSE))</f>
        <v/>
      </c>
      <c r="D158" s="51"/>
      <c r="E158" s="51"/>
      <c r="F158" s="51"/>
      <c r="G158" s="51"/>
      <c r="H158" s="51"/>
      <c r="I158" s="51"/>
      <c r="J158" s="51"/>
      <c r="K158" s="51"/>
      <c r="L158" s="51"/>
      <c r="M158" s="51"/>
    </row>
    <row r="159" spans="1:13" hidden="1" x14ac:dyDescent="0.35">
      <c r="A159" s="51" t="str">
        <f>IF(Variables!G167="Y",Variables!B167,"")</f>
        <v/>
      </c>
      <c r="B159" s="51" t="str">
        <f>IF(A159="","",IF(VLOOKUP($A159,Variables!$B$3:$N$180,2,FALSE)=0,"",VLOOKUP($A159,Variables!$B$3:$N$180,2,FALSE)))</f>
        <v/>
      </c>
      <c r="C159" s="51" t="str">
        <f>IF(A159="","",VLOOKUP($A159,Variables!$B$3:$N$180,3,FALSE))</f>
        <v/>
      </c>
      <c r="D159" s="51"/>
      <c r="E159" s="51"/>
      <c r="F159" s="51"/>
      <c r="G159" s="51"/>
      <c r="H159" s="51"/>
      <c r="I159" s="51"/>
      <c r="J159" s="51"/>
      <c r="K159" s="51"/>
      <c r="L159" s="51"/>
      <c r="M159" s="51"/>
    </row>
    <row r="160" spans="1:13" hidden="1" x14ac:dyDescent="0.35">
      <c r="A160" s="51" t="str">
        <f>IF(Variables!G168="Y",Variables!B168,"")</f>
        <v/>
      </c>
      <c r="B160" s="51" t="str">
        <f>IF(A160="","",IF(VLOOKUP($A160,Variables!$B$3:$N$180,2,FALSE)=0,"",VLOOKUP($A160,Variables!$B$3:$N$180,2,FALSE)))</f>
        <v/>
      </c>
      <c r="C160" s="51" t="str">
        <f>IF(A160="","",VLOOKUP($A160,Variables!$B$3:$N$180,3,FALSE))</f>
        <v/>
      </c>
      <c r="D160" s="51"/>
      <c r="E160" s="51"/>
      <c r="F160" s="51"/>
      <c r="G160" s="51"/>
      <c r="H160" s="51"/>
      <c r="I160" s="51"/>
      <c r="J160" s="51"/>
      <c r="K160" s="51"/>
      <c r="L160" s="51"/>
      <c r="M160" s="51"/>
    </row>
    <row r="161" spans="1:13" hidden="1" x14ac:dyDescent="0.35">
      <c r="A161" s="51" t="str">
        <f>IF(Variables!G169="Y",Variables!B169,"")</f>
        <v/>
      </c>
      <c r="B161" s="51" t="str">
        <f>IF(A161="","",IF(VLOOKUP($A161,Variables!$B$3:$N$180,2,FALSE)=0,"",VLOOKUP($A161,Variables!$B$3:$N$180,2,FALSE)))</f>
        <v/>
      </c>
      <c r="C161" s="51" t="str">
        <f>IF(A161="","",VLOOKUP($A161,Variables!$B$3:$N$180,3,FALSE))</f>
        <v/>
      </c>
      <c r="D161" s="51"/>
      <c r="E161" s="51"/>
      <c r="F161" s="51"/>
      <c r="G161" s="51"/>
      <c r="H161" s="51"/>
      <c r="I161" s="51"/>
      <c r="J161" s="51"/>
      <c r="K161" s="51"/>
      <c r="L161" s="51"/>
      <c r="M161" s="51"/>
    </row>
    <row r="162" spans="1:13" hidden="1" x14ac:dyDescent="0.35">
      <c r="A162" s="51" t="str">
        <f>IF(Variables!G170="Y",Variables!B170,"")</f>
        <v/>
      </c>
      <c r="B162" s="51" t="str">
        <f>IF(A162="","",IF(VLOOKUP($A162,Variables!$B$3:$N$180,2,FALSE)=0,"",VLOOKUP($A162,Variables!$B$3:$N$180,2,FALSE)))</f>
        <v/>
      </c>
      <c r="C162" s="51" t="str">
        <f>IF(A162="","",VLOOKUP($A162,Variables!$B$3:$N$180,3,FALSE))</f>
        <v/>
      </c>
      <c r="D162" s="51"/>
      <c r="E162" s="51"/>
      <c r="F162" s="51"/>
      <c r="G162" s="51"/>
      <c r="H162" s="51"/>
      <c r="I162" s="51"/>
      <c r="J162" s="51"/>
      <c r="K162" s="51"/>
      <c r="L162" s="51"/>
      <c r="M162" s="51"/>
    </row>
    <row r="163" spans="1:13" hidden="1" x14ac:dyDescent="0.35">
      <c r="A163" s="51" t="str">
        <f>IF(Variables!G171="Y",Variables!B171,"")</f>
        <v/>
      </c>
      <c r="B163" s="51" t="str">
        <f>IF(A163="","",IF(VLOOKUP($A163,Variables!$B$3:$N$180,2,FALSE)=0,"",VLOOKUP($A163,Variables!$B$3:$N$180,2,FALSE)))</f>
        <v/>
      </c>
      <c r="C163" s="51" t="str">
        <f>IF(A163="","",VLOOKUP($A163,Variables!$B$3:$N$180,3,FALSE))</f>
        <v/>
      </c>
      <c r="D163" s="51"/>
      <c r="E163" s="51"/>
      <c r="F163" s="51"/>
      <c r="G163" s="51"/>
      <c r="H163" s="51"/>
      <c r="I163" s="51"/>
      <c r="J163" s="51"/>
      <c r="K163" s="51"/>
      <c r="L163" s="51"/>
      <c r="M163" s="51"/>
    </row>
    <row r="164" spans="1:13" hidden="1" x14ac:dyDescent="0.35">
      <c r="A164" s="51" t="str">
        <f>IF(Variables!G172="Y",Variables!B172,"")</f>
        <v/>
      </c>
      <c r="B164" s="51" t="str">
        <f>IF(A164="","",IF(VLOOKUP($A164,Variables!$B$3:$N$180,2,FALSE)=0,"",VLOOKUP($A164,Variables!$B$3:$N$180,2,FALSE)))</f>
        <v/>
      </c>
      <c r="C164" s="51" t="str">
        <f>IF(A164="","",VLOOKUP($A164,Variables!$B$3:$N$180,3,FALSE))</f>
        <v/>
      </c>
      <c r="D164" s="51"/>
      <c r="E164" s="51"/>
      <c r="F164" s="51"/>
      <c r="G164" s="51"/>
      <c r="H164" s="51"/>
      <c r="I164" s="51"/>
      <c r="J164" s="51"/>
      <c r="K164" s="51"/>
      <c r="L164" s="51"/>
      <c r="M164" s="51"/>
    </row>
    <row r="165" spans="1:13" hidden="1" x14ac:dyDescent="0.35">
      <c r="A165" s="51" t="str">
        <f>IF(Variables!G173="Y",Variables!B173,"")</f>
        <v/>
      </c>
      <c r="B165" s="51" t="str">
        <f>IF(A165="","",IF(VLOOKUP($A165,Variables!$B$3:$N$180,2,FALSE)=0,"",VLOOKUP($A165,Variables!$B$3:$N$180,2,FALSE)))</f>
        <v/>
      </c>
      <c r="C165" s="51" t="str">
        <f>IF(A165="","",VLOOKUP($A165,Variables!$B$3:$N$180,3,FALSE))</f>
        <v/>
      </c>
      <c r="D165" s="51"/>
      <c r="E165" s="51"/>
      <c r="F165" s="51"/>
      <c r="G165" s="51"/>
      <c r="H165" s="51"/>
      <c r="I165" s="51"/>
      <c r="J165" s="51"/>
      <c r="K165" s="51"/>
      <c r="L165" s="51"/>
      <c r="M165" s="51"/>
    </row>
    <row r="166" spans="1:13" hidden="1" x14ac:dyDescent="0.35">
      <c r="A166" s="51" t="str">
        <f>IF(Variables!G174="Y",Variables!B174,"")</f>
        <v/>
      </c>
      <c r="B166" s="51" t="str">
        <f>IF(A166="","",IF(VLOOKUP($A166,Variables!$B$3:$N$180,2,FALSE)=0,"",VLOOKUP($A166,Variables!$B$3:$N$180,2,FALSE)))</f>
        <v/>
      </c>
      <c r="C166" s="51" t="str">
        <f>IF(A166="","",VLOOKUP($A166,Variables!$B$3:$N$180,3,FALSE))</f>
        <v/>
      </c>
      <c r="D166" s="51"/>
      <c r="E166" s="51"/>
      <c r="F166" s="51"/>
      <c r="G166" s="51"/>
      <c r="H166" s="51"/>
      <c r="I166" s="51"/>
      <c r="J166" s="51"/>
      <c r="K166" s="51"/>
      <c r="L166" s="51"/>
      <c r="M166" s="51"/>
    </row>
    <row r="167" spans="1:13" hidden="1" x14ac:dyDescent="0.35">
      <c r="A167" s="51" t="str">
        <f>IF(Variables!G175="Y",Variables!B175,"")</f>
        <v/>
      </c>
      <c r="B167" s="51" t="str">
        <f>IF(A167="","",IF(VLOOKUP($A167,Variables!$B$3:$N$180,2,FALSE)=0,"",VLOOKUP($A167,Variables!$B$3:$N$180,2,FALSE)))</f>
        <v/>
      </c>
      <c r="C167" s="51" t="str">
        <f>IF(A167="","",VLOOKUP($A167,Variables!$B$3:$N$180,3,FALSE))</f>
        <v/>
      </c>
      <c r="D167" s="51"/>
      <c r="E167" s="51"/>
      <c r="F167" s="51"/>
      <c r="G167" s="51"/>
      <c r="H167" s="51"/>
      <c r="I167" s="51"/>
      <c r="J167" s="51"/>
      <c r="K167" s="51"/>
      <c r="L167" s="51"/>
      <c r="M167" s="51"/>
    </row>
    <row r="168" spans="1:13" hidden="1" x14ac:dyDescent="0.35">
      <c r="A168" s="51" t="str">
        <f>IF(Variables!G176="Y",Variables!B176,"")</f>
        <v/>
      </c>
      <c r="B168" s="51" t="str">
        <f>IF(A168="","",IF(VLOOKUP($A168,Variables!$B$3:$N$180,2,FALSE)=0,"",VLOOKUP($A168,Variables!$B$3:$N$180,2,FALSE)))</f>
        <v/>
      </c>
      <c r="C168" s="51" t="str">
        <f>IF(A168="","",VLOOKUP($A168,Variables!$B$3:$N$180,3,FALSE))</f>
        <v/>
      </c>
      <c r="D168" s="51"/>
      <c r="E168" s="51"/>
      <c r="F168" s="51"/>
      <c r="G168" s="51"/>
      <c r="H168" s="51"/>
      <c r="I168" s="51"/>
      <c r="J168" s="51"/>
      <c r="K168" s="51"/>
      <c r="L168" s="51"/>
      <c r="M168" s="51"/>
    </row>
    <row r="169" spans="1:13" hidden="1" x14ac:dyDescent="0.35">
      <c r="A169" s="36"/>
      <c r="E169" s="36"/>
      <c r="F169" s="36"/>
      <c r="G169" s="36"/>
      <c r="H169" s="36"/>
      <c r="I169" s="36"/>
      <c r="J169" s="36"/>
      <c r="M169" s="36"/>
    </row>
    <row r="170" spans="1:13" hidden="1" x14ac:dyDescent="0.35">
      <c r="A170" s="36"/>
      <c r="E170" s="36"/>
      <c r="F170" s="36"/>
      <c r="G170" s="36"/>
      <c r="H170" s="36"/>
      <c r="I170" s="36"/>
      <c r="J170" s="36"/>
      <c r="M170" s="36"/>
    </row>
  </sheetData>
  <sheetProtection sort="0"/>
  <autoFilter ref="A1:M170" xr:uid="{71729FCC-8E98-4FDA-9445-CC57C7FFAAB8}">
    <filterColumn colId="0">
      <customFilters>
        <customFilter operator="notEqual" val=" "/>
      </customFilters>
    </filterColumn>
  </autoFil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99FEB-CA4D-46ED-AF48-DD1BF01347FF}">
  <sheetPr filterMode="1">
    <tabColor theme="5" tint="0.79998168889431442"/>
  </sheetPr>
  <dimension ref="A1:N177"/>
  <sheetViews>
    <sheetView zoomScale="80" zoomScaleNormal="80" workbookViewId="0">
      <pane xSplit="4" ySplit="2" topLeftCell="E3" activePane="bottomRight" state="frozen"/>
      <selection pane="topRight" activeCell="E1" sqref="E1"/>
      <selection pane="bottomLeft" activeCell="A3" sqref="A3"/>
      <selection pane="bottomRight" sqref="A1:H1"/>
    </sheetView>
  </sheetViews>
  <sheetFormatPr defaultColWidth="8.7265625" defaultRowHeight="14.5" x14ac:dyDescent="0.35"/>
  <cols>
    <col min="1" max="1" width="11" style="22" hidden="1" customWidth="1"/>
    <col min="2" max="2" width="20.453125" style="22" customWidth="1"/>
    <col min="3" max="4" width="17.26953125" style="22" customWidth="1"/>
    <col min="5" max="5" width="35.453125" style="22" customWidth="1"/>
    <col min="6" max="6" width="15.26953125" style="23" customWidth="1"/>
    <col min="7" max="7" width="14.26953125" style="23" hidden="1" customWidth="1"/>
    <col min="8" max="8" width="9.453125" style="23" bestFit="1" customWidth="1"/>
    <col min="9" max="9" width="22.6328125" style="22" hidden="1" customWidth="1"/>
    <col min="10" max="14" width="22.6328125" style="22" customWidth="1"/>
    <col min="15" max="16384" width="8.7265625" style="24"/>
  </cols>
  <sheetData>
    <row r="1" spans="1:14" customFormat="1" ht="18.75" customHeight="1" x14ac:dyDescent="0.45">
      <c r="A1" s="89" t="s">
        <v>187</v>
      </c>
      <c r="B1" s="90"/>
      <c r="C1" s="90"/>
      <c r="D1" s="90"/>
      <c r="E1" s="90"/>
      <c r="F1" s="90"/>
      <c r="G1" s="90"/>
      <c r="H1" s="90"/>
      <c r="I1" s="86" t="s">
        <v>188</v>
      </c>
      <c r="J1" s="87"/>
      <c r="K1" s="87"/>
      <c r="L1" s="87"/>
      <c r="M1" s="87"/>
      <c r="N1" s="88"/>
    </row>
    <row r="2" spans="1:14" customFormat="1" x14ac:dyDescent="0.35">
      <c r="A2" s="2" t="s">
        <v>1</v>
      </c>
      <c r="B2" s="3" t="s">
        <v>3</v>
      </c>
      <c r="C2" s="3" t="s">
        <v>9</v>
      </c>
      <c r="D2" s="3" t="s">
        <v>7</v>
      </c>
      <c r="E2" s="3" t="s">
        <v>5</v>
      </c>
      <c r="F2" s="3" t="s">
        <v>810</v>
      </c>
      <c r="G2" s="3" t="s">
        <v>13</v>
      </c>
      <c r="H2" s="3" t="s">
        <v>14</v>
      </c>
      <c r="I2" s="2" t="s">
        <v>1070</v>
      </c>
      <c r="J2" s="2">
        <v>1</v>
      </c>
      <c r="K2" s="3">
        <v>2</v>
      </c>
      <c r="L2" s="3">
        <v>3</v>
      </c>
      <c r="M2" s="3">
        <v>4</v>
      </c>
      <c r="N2" s="28">
        <v>5</v>
      </c>
    </row>
    <row r="3" spans="1:14" customFormat="1" ht="116" x14ac:dyDescent="0.35">
      <c r="A3" s="4" t="s">
        <v>23</v>
      </c>
      <c r="B3" s="17" t="s">
        <v>24</v>
      </c>
      <c r="C3" s="17" t="s">
        <v>25</v>
      </c>
      <c r="D3" s="17" t="s">
        <v>25</v>
      </c>
      <c r="E3" s="17" t="s">
        <v>1073</v>
      </c>
      <c r="F3" s="31" t="s">
        <v>26</v>
      </c>
      <c r="G3" s="9" t="s">
        <v>34</v>
      </c>
      <c r="H3" s="31">
        <v>10</v>
      </c>
      <c r="I3" s="30" t="str">
        <f t="shared" ref="I3:I34" si="0">$I$2</f>
        <v>No data available</v>
      </c>
      <c r="J3" s="30" t="s">
        <v>27</v>
      </c>
      <c r="K3" s="17" t="s">
        <v>189</v>
      </c>
      <c r="L3" s="17" t="s">
        <v>190</v>
      </c>
      <c r="M3" s="17" t="s">
        <v>191</v>
      </c>
      <c r="N3" s="32" t="s">
        <v>28</v>
      </c>
    </row>
    <row r="4" spans="1:14" customFormat="1" ht="87" x14ac:dyDescent="0.35">
      <c r="A4" s="4" t="s">
        <v>23</v>
      </c>
      <c r="B4" s="17" t="s">
        <v>31</v>
      </c>
      <c r="C4" s="17" t="s">
        <v>25</v>
      </c>
      <c r="D4" s="17" t="s">
        <v>25</v>
      </c>
      <c r="E4" s="17" t="s">
        <v>192</v>
      </c>
      <c r="F4" s="31" t="s">
        <v>26</v>
      </c>
      <c r="G4" s="9" t="s">
        <v>34</v>
      </c>
      <c r="H4" s="31">
        <v>6</v>
      </c>
      <c r="I4" s="78" t="str">
        <f t="shared" si="0"/>
        <v>No data available</v>
      </c>
      <c r="J4" s="78" t="s">
        <v>193</v>
      </c>
      <c r="K4" s="17" t="s">
        <v>1075</v>
      </c>
      <c r="L4" s="17" t="s">
        <v>1076</v>
      </c>
      <c r="M4" s="17" t="s">
        <v>1077</v>
      </c>
      <c r="N4" s="32" t="s">
        <v>1074</v>
      </c>
    </row>
    <row r="5" spans="1:14" customFormat="1" ht="43.5" x14ac:dyDescent="0.35">
      <c r="A5" s="4" t="s">
        <v>23</v>
      </c>
      <c r="B5" s="17" t="s">
        <v>32</v>
      </c>
      <c r="C5" s="17" t="s">
        <v>25</v>
      </c>
      <c r="D5" s="17" t="s">
        <v>25</v>
      </c>
      <c r="E5" s="62" t="s">
        <v>1078</v>
      </c>
      <c r="F5" s="31" t="s">
        <v>26</v>
      </c>
      <c r="G5" s="9" t="s">
        <v>34</v>
      </c>
      <c r="H5" s="31">
        <v>8</v>
      </c>
      <c r="I5" s="78" t="str">
        <f t="shared" si="0"/>
        <v>No data available</v>
      </c>
      <c r="J5" s="78" t="s">
        <v>1113</v>
      </c>
      <c r="K5" s="17" t="s">
        <v>1112</v>
      </c>
      <c r="L5" s="17" t="s">
        <v>1080</v>
      </c>
      <c r="M5" s="17" t="s">
        <v>1111</v>
      </c>
      <c r="N5" s="32" t="s">
        <v>1079</v>
      </c>
    </row>
    <row r="6" spans="1:14" customFormat="1" ht="58" x14ac:dyDescent="0.35">
      <c r="A6" s="4" t="s">
        <v>23</v>
      </c>
      <c r="B6" s="17" t="s">
        <v>33</v>
      </c>
      <c r="C6" s="17" t="s">
        <v>25</v>
      </c>
      <c r="D6" s="17" t="s">
        <v>25</v>
      </c>
      <c r="E6" s="17" t="s">
        <v>194</v>
      </c>
      <c r="F6" s="31" t="s">
        <v>26</v>
      </c>
      <c r="G6" s="9" t="s">
        <v>34</v>
      </c>
      <c r="H6" s="31">
        <v>9</v>
      </c>
      <c r="I6" s="30" t="str">
        <f t="shared" si="0"/>
        <v>No data available</v>
      </c>
      <c r="J6" s="30" t="s">
        <v>35</v>
      </c>
      <c r="K6" s="17" t="s">
        <v>36</v>
      </c>
      <c r="L6" s="17" t="s">
        <v>37</v>
      </c>
      <c r="M6" s="17" t="s">
        <v>38</v>
      </c>
      <c r="N6" s="32" t="s">
        <v>39</v>
      </c>
    </row>
    <row r="7" spans="1:14" customFormat="1" ht="58" x14ac:dyDescent="0.35">
      <c r="A7" s="4" t="s">
        <v>23</v>
      </c>
      <c r="B7" s="17" t="s">
        <v>195</v>
      </c>
      <c r="C7" s="17" t="s">
        <v>25</v>
      </c>
      <c r="D7" s="17" t="s">
        <v>25</v>
      </c>
      <c r="E7" s="17" t="s">
        <v>196</v>
      </c>
      <c r="F7" s="31" t="s">
        <v>26</v>
      </c>
      <c r="G7" s="9" t="s">
        <v>34</v>
      </c>
      <c r="H7" s="31">
        <v>10</v>
      </c>
      <c r="I7" s="78" t="str">
        <f t="shared" si="0"/>
        <v>No data available</v>
      </c>
      <c r="J7" s="30" t="s">
        <v>1087</v>
      </c>
      <c r="K7" s="79" t="s">
        <v>197</v>
      </c>
      <c r="L7" s="17" t="s">
        <v>198</v>
      </c>
      <c r="M7" s="17" t="s">
        <v>1115</v>
      </c>
      <c r="N7" s="32" t="s">
        <v>1114</v>
      </c>
    </row>
    <row r="8" spans="1:14" customFormat="1" ht="58" x14ac:dyDescent="0.35">
      <c r="A8" s="4" t="s">
        <v>23</v>
      </c>
      <c r="B8" s="17" t="s">
        <v>199</v>
      </c>
      <c r="C8" s="17" t="s">
        <v>25</v>
      </c>
      <c r="D8" s="17" t="s">
        <v>25</v>
      </c>
      <c r="E8" s="17" t="s">
        <v>200</v>
      </c>
      <c r="F8" s="31" t="s">
        <v>26</v>
      </c>
      <c r="G8" s="9" t="s">
        <v>34</v>
      </c>
      <c r="H8" s="31">
        <v>10</v>
      </c>
      <c r="I8" s="78" t="str">
        <f t="shared" si="0"/>
        <v>No data available</v>
      </c>
      <c r="J8" s="80" t="s">
        <v>1120</v>
      </c>
      <c r="K8" s="79" t="s">
        <v>1119</v>
      </c>
      <c r="L8" s="79" t="s">
        <v>1118</v>
      </c>
      <c r="M8" s="79" t="s">
        <v>1117</v>
      </c>
      <c r="N8" s="32" t="s">
        <v>1116</v>
      </c>
    </row>
    <row r="9" spans="1:14" customFormat="1" ht="29" hidden="1" x14ac:dyDescent="0.35">
      <c r="A9" s="4" t="s">
        <v>23</v>
      </c>
      <c r="B9" s="5" t="s">
        <v>201</v>
      </c>
      <c r="C9" s="17" t="s">
        <v>25</v>
      </c>
      <c r="D9" s="5" t="s">
        <v>25</v>
      </c>
      <c r="E9" s="5" t="s">
        <v>811</v>
      </c>
      <c r="F9" s="9" t="s">
        <v>26</v>
      </c>
      <c r="G9" s="9" t="s">
        <v>26</v>
      </c>
      <c r="H9" s="9">
        <v>0</v>
      </c>
      <c r="I9" s="4" t="str">
        <f t="shared" si="0"/>
        <v>No data available</v>
      </c>
      <c r="J9" s="10" t="s">
        <v>41</v>
      </c>
      <c r="K9" s="5" t="s">
        <v>41</v>
      </c>
      <c r="L9" s="5" t="s">
        <v>41</v>
      </c>
      <c r="M9" s="5" t="s">
        <v>41</v>
      </c>
      <c r="N9" s="27" t="s">
        <v>41</v>
      </c>
    </row>
    <row r="10" spans="1:14" customFormat="1" ht="29" hidden="1" x14ac:dyDescent="0.35">
      <c r="A10" s="4" t="s">
        <v>23</v>
      </c>
      <c r="B10" s="5" t="s">
        <v>202</v>
      </c>
      <c r="C10" s="17" t="s">
        <v>25</v>
      </c>
      <c r="D10" s="5" t="s">
        <v>25</v>
      </c>
      <c r="E10" s="5" t="s">
        <v>203</v>
      </c>
      <c r="F10" s="9" t="s">
        <v>26</v>
      </c>
      <c r="G10" s="9" t="s">
        <v>26</v>
      </c>
      <c r="H10" s="9">
        <v>0</v>
      </c>
      <c r="I10" s="12" t="str">
        <f t="shared" si="0"/>
        <v>No data available</v>
      </c>
      <c r="J10" s="10" t="s">
        <v>41</v>
      </c>
      <c r="K10" s="5" t="s">
        <v>41</v>
      </c>
      <c r="L10" s="5" t="s">
        <v>41</v>
      </c>
      <c r="M10" s="5" t="s">
        <v>41</v>
      </c>
      <c r="N10" s="27" t="s">
        <v>41</v>
      </c>
    </row>
    <row r="11" spans="1:14" customFormat="1" ht="145" x14ac:dyDescent="0.35">
      <c r="A11" s="4" t="s">
        <v>23</v>
      </c>
      <c r="B11" s="17" t="s">
        <v>40</v>
      </c>
      <c r="C11" s="17" t="s">
        <v>25</v>
      </c>
      <c r="D11" s="17" t="s">
        <v>25</v>
      </c>
      <c r="E11" s="17" t="s">
        <v>204</v>
      </c>
      <c r="F11" s="31" t="s">
        <v>34</v>
      </c>
      <c r="G11" s="9" t="s">
        <v>34</v>
      </c>
      <c r="H11" s="31">
        <v>4</v>
      </c>
      <c r="I11" s="78" t="str">
        <f t="shared" si="0"/>
        <v>No data available</v>
      </c>
      <c r="J11" s="30"/>
      <c r="K11" s="17"/>
      <c r="L11" s="17" t="s">
        <v>812</v>
      </c>
      <c r="M11" s="17" t="s">
        <v>813</v>
      </c>
      <c r="N11" s="32" t="s">
        <v>814</v>
      </c>
    </row>
    <row r="12" spans="1:14" customFormat="1" ht="87" hidden="1" x14ac:dyDescent="0.35">
      <c r="A12" s="4" t="s">
        <v>23</v>
      </c>
      <c r="B12" s="5" t="s">
        <v>205</v>
      </c>
      <c r="C12" s="17" t="s">
        <v>25</v>
      </c>
      <c r="D12" s="5" t="s">
        <v>25</v>
      </c>
      <c r="E12" s="5" t="s">
        <v>815</v>
      </c>
      <c r="F12" s="9" t="s">
        <v>34</v>
      </c>
      <c r="G12" s="31" t="s">
        <v>26</v>
      </c>
      <c r="H12" s="9">
        <v>0</v>
      </c>
      <c r="I12" s="4" t="str">
        <f t="shared" si="0"/>
        <v>No data available</v>
      </c>
      <c r="J12" s="4" t="s">
        <v>921</v>
      </c>
      <c r="K12" s="5" t="s">
        <v>922</v>
      </c>
      <c r="L12" s="5" t="s">
        <v>923</v>
      </c>
      <c r="M12" s="5" t="s">
        <v>924</v>
      </c>
      <c r="N12" s="27" t="s">
        <v>925</v>
      </c>
    </row>
    <row r="13" spans="1:14" customFormat="1" ht="116" x14ac:dyDescent="0.35">
      <c r="A13" s="4" t="s">
        <v>42</v>
      </c>
      <c r="B13" s="17" t="s">
        <v>43</v>
      </c>
      <c r="C13" s="17" t="s">
        <v>44</v>
      </c>
      <c r="D13" s="17" t="s">
        <v>45</v>
      </c>
      <c r="E13" s="17" t="s">
        <v>816</v>
      </c>
      <c r="F13" s="31" t="s">
        <v>34</v>
      </c>
      <c r="G13" s="9" t="s">
        <v>34</v>
      </c>
      <c r="H13" s="31">
        <v>7</v>
      </c>
      <c r="I13" s="78" t="str">
        <f t="shared" si="0"/>
        <v>No data available</v>
      </c>
      <c r="J13" s="30" t="s">
        <v>926</v>
      </c>
      <c r="K13" s="17" t="s">
        <v>817</v>
      </c>
      <c r="L13" s="17" t="s">
        <v>1081</v>
      </c>
      <c r="M13" s="17" t="s">
        <v>46</v>
      </c>
      <c r="N13" s="32" t="s">
        <v>206</v>
      </c>
    </row>
    <row r="14" spans="1:14" customFormat="1" ht="87" x14ac:dyDescent="0.35">
      <c r="A14" s="4" t="s">
        <v>42</v>
      </c>
      <c r="B14" s="17" t="s">
        <v>47</v>
      </c>
      <c r="C14" s="17" t="s">
        <v>44</v>
      </c>
      <c r="D14" s="17" t="s">
        <v>45</v>
      </c>
      <c r="E14" s="17" t="s">
        <v>818</v>
      </c>
      <c r="F14" s="31" t="s">
        <v>34</v>
      </c>
      <c r="G14" s="9" t="s">
        <v>34</v>
      </c>
      <c r="H14" s="31">
        <v>7</v>
      </c>
      <c r="I14" s="78" t="str">
        <f t="shared" si="0"/>
        <v>No data available</v>
      </c>
      <c r="J14" s="30" t="s">
        <v>48</v>
      </c>
      <c r="K14" s="17" t="s">
        <v>207</v>
      </c>
      <c r="L14" s="17" t="s">
        <v>208</v>
      </c>
      <c r="M14" s="17" t="s">
        <v>209</v>
      </c>
      <c r="N14" s="32" t="s">
        <v>49</v>
      </c>
    </row>
    <row r="15" spans="1:14" customFormat="1" ht="29" hidden="1" x14ac:dyDescent="0.35">
      <c r="A15" s="4" t="s">
        <v>42</v>
      </c>
      <c r="B15" s="5" t="s">
        <v>210</v>
      </c>
      <c r="C15" s="5" t="s">
        <v>44</v>
      </c>
      <c r="D15" s="5" t="s">
        <v>45</v>
      </c>
      <c r="E15" s="5" t="s">
        <v>211</v>
      </c>
      <c r="F15" s="9" t="s">
        <v>34</v>
      </c>
      <c r="G15" s="9" t="s">
        <v>212</v>
      </c>
      <c r="H15" s="9">
        <v>0</v>
      </c>
      <c r="I15" s="4" t="str">
        <f t="shared" si="0"/>
        <v>No data available</v>
      </c>
      <c r="J15" s="4" t="s">
        <v>41</v>
      </c>
      <c r="K15" s="5" t="s">
        <v>41</v>
      </c>
      <c r="L15" s="5" t="s">
        <v>41</v>
      </c>
      <c r="M15" s="5" t="s">
        <v>41</v>
      </c>
      <c r="N15" s="27" t="s">
        <v>41</v>
      </c>
    </row>
    <row r="16" spans="1:14" customFormat="1" ht="29" hidden="1" x14ac:dyDescent="0.35">
      <c r="A16" s="4" t="s">
        <v>42</v>
      </c>
      <c r="B16" s="5" t="s">
        <v>213</v>
      </c>
      <c r="C16" s="5" t="s">
        <v>44</v>
      </c>
      <c r="D16" s="5" t="s">
        <v>45</v>
      </c>
      <c r="E16" s="5" t="s">
        <v>214</v>
      </c>
      <c r="F16" s="9" t="s">
        <v>34</v>
      </c>
      <c r="G16" s="9" t="s">
        <v>212</v>
      </c>
      <c r="H16" s="9">
        <v>0</v>
      </c>
      <c r="I16" s="12" t="str">
        <f t="shared" si="0"/>
        <v>No data available</v>
      </c>
      <c r="J16" s="4" t="s">
        <v>41</v>
      </c>
      <c r="K16" s="5" t="s">
        <v>41</v>
      </c>
      <c r="L16" s="5" t="s">
        <v>41</v>
      </c>
      <c r="M16" s="5" t="s">
        <v>41</v>
      </c>
      <c r="N16" s="27" t="s">
        <v>41</v>
      </c>
    </row>
    <row r="17" spans="1:14" customFormat="1" ht="29" hidden="1" x14ac:dyDescent="0.35">
      <c r="A17" s="4" t="s">
        <v>42</v>
      </c>
      <c r="B17" s="5" t="s">
        <v>215</v>
      </c>
      <c r="C17" s="5" t="s">
        <v>44</v>
      </c>
      <c r="D17" s="5" t="s">
        <v>45</v>
      </c>
      <c r="E17" s="5" t="s">
        <v>216</v>
      </c>
      <c r="F17" s="9" t="s">
        <v>34</v>
      </c>
      <c r="G17" s="9" t="s">
        <v>212</v>
      </c>
      <c r="H17" s="9">
        <v>0</v>
      </c>
      <c r="I17" s="12" t="str">
        <f t="shared" si="0"/>
        <v>No data available</v>
      </c>
      <c r="J17" s="4" t="s">
        <v>41</v>
      </c>
      <c r="K17" s="5" t="s">
        <v>41</v>
      </c>
      <c r="L17" s="5" t="s">
        <v>41</v>
      </c>
      <c r="M17" s="5" t="s">
        <v>41</v>
      </c>
      <c r="N17" s="27" t="s">
        <v>41</v>
      </c>
    </row>
    <row r="18" spans="1:14" customFormat="1" ht="29" hidden="1" x14ac:dyDescent="0.35">
      <c r="A18" s="4" t="s">
        <v>42</v>
      </c>
      <c r="B18" s="5" t="s">
        <v>217</v>
      </c>
      <c r="C18" s="5" t="s">
        <v>44</v>
      </c>
      <c r="D18" s="5" t="s">
        <v>45</v>
      </c>
      <c r="E18" s="5" t="s">
        <v>218</v>
      </c>
      <c r="F18" s="9" t="s">
        <v>34</v>
      </c>
      <c r="G18" s="9" t="s">
        <v>212</v>
      </c>
      <c r="H18" s="9">
        <v>0</v>
      </c>
      <c r="I18" s="4" t="str">
        <f t="shared" si="0"/>
        <v>No data available</v>
      </c>
      <c r="J18" s="4" t="s">
        <v>41</v>
      </c>
      <c r="K18" s="5" t="s">
        <v>41</v>
      </c>
      <c r="L18" s="5" t="s">
        <v>41</v>
      </c>
      <c r="M18" s="5" t="s">
        <v>41</v>
      </c>
      <c r="N18" s="27" t="s">
        <v>41</v>
      </c>
    </row>
    <row r="19" spans="1:14" customFormat="1" ht="29" hidden="1" x14ac:dyDescent="0.35">
      <c r="A19" s="4" t="s">
        <v>42</v>
      </c>
      <c r="B19" s="5" t="s">
        <v>219</v>
      </c>
      <c r="C19" s="5" t="s">
        <v>44</v>
      </c>
      <c r="D19" s="5" t="s">
        <v>45</v>
      </c>
      <c r="E19" s="5" t="s">
        <v>220</v>
      </c>
      <c r="F19" s="9" t="s">
        <v>34</v>
      </c>
      <c r="G19" s="9" t="s">
        <v>212</v>
      </c>
      <c r="H19" s="9">
        <v>0</v>
      </c>
      <c r="I19" s="12" t="str">
        <f t="shared" si="0"/>
        <v>No data available</v>
      </c>
      <c r="J19" s="4" t="s">
        <v>41</v>
      </c>
      <c r="K19" s="5" t="s">
        <v>41</v>
      </c>
      <c r="L19" s="5" t="s">
        <v>41</v>
      </c>
      <c r="M19" s="5" t="s">
        <v>41</v>
      </c>
      <c r="N19" s="27" t="s">
        <v>41</v>
      </c>
    </row>
    <row r="20" spans="1:14" customFormat="1" ht="29" hidden="1" x14ac:dyDescent="0.35">
      <c r="A20" s="4" t="s">
        <v>42</v>
      </c>
      <c r="B20" s="5" t="s">
        <v>221</v>
      </c>
      <c r="C20" s="5" t="s">
        <v>44</v>
      </c>
      <c r="D20" s="5" t="s">
        <v>45</v>
      </c>
      <c r="E20" s="5" t="s">
        <v>819</v>
      </c>
      <c r="F20" s="9" t="s">
        <v>34</v>
      </c>
      <c r="G20" s="9" t="s">
        <v>212</v>
      </c>
      <c r="H20" s="9">
        <v>0</v>
      </c>
      <c r="I20" s="12" t="str">
        <f t="shared" si="0"/>
        <v>No data available</v>
      </c>
      <c r="J20" s="4" t="s">
        <v>41</v>
      </c>
      <c r="K20" s="5" t="s">
        <v>41</v>
      </c>
      <c r="L20" s="5" t="s">
        <v>41</v>
      </c>
      <c r="M20" s="5" t="s">
        <v>41</v>
      </c>
      <c r="N20" s="27" t="s">
        <v>41</v>
      </c>
    </row>
    <row r="21" spans="1:14" customFormat="1" ht="43.5" hidden="1" x14ac:dyDescent="0.35">
      <c r="A21" s="4" t="s">
        <v>42</v>
      </c>
      <c r="B21" s="5" t="s">
        <v>73</v>
      </c>
      <c r="C21" s="5" t="s">
        <v>44</v>
      </c>
      <c r="D21" s="5" t="s">
        <v>45</v>
      </c>
      <c r="E21" s="5" t="s">
        <v>820</v>
      </c>
      <c r="F21" s="9" t="s">
        <v>34</v>
      </c>
      <c r="G21" s="9" t="s">
        <v>26</v>
      </c>
      <c r="H21" s="9">
        <v>0</v>
      </c>
      <c r="I21" s="4" t="str">
        <f t="shared" si="0"/>
        <v>No data available</v>
      </c>
      <c r="J21" s="4" t="s">
        <v>74</v>
      </c>
      <c r="K21" s="11" t="s">
        <v>222</v>
      </c>
      <c r="L21" s="11" t="s">
        <v>223</v>
      </c>
      <c r="M21" s="11" t="s">
        <v>224</v>
      </c>
      <c r="N21" s="72" t="s">
        <v>75</v>
      </c>
    </row>
    <row r="22" spans="1:14" customFormat="1" ht="58" hidden="1" x14ac:dyDescent="0.35">
      <c r="A22" s="4" t="s">
        <v>42</v>
      </c>
      <c r="B22" s="5" t="s">
        <v>225</v>
      </c>
      <c r="C22" s="5" t="s">
        <v>44</v>
      </c>
      <c r="D22" s="5" t="s">
        <v>45</v>
      </c>
      <c r="E22" s="5" t="s">
        <v>226</v>
      </c>
      <c r="F22" s="9" t="s">
        <v>34</v>
      </c>
      <c r="G22" s="9" t="s">
        <v>26</v>
      </c>
      <c r="H22" s="9">
        <v>0</v>
      </c>
      <c r="I22" s="12" t="str">
        <f t="shared" si="0"/>
        <v>No data available</v>
      </c>
      <c r="J22" s="4" t="s">
        <v>49</v>
      </c>
      <c r="K22" s="11" t="s">
        <v>209</v>
      </c>
      <c r="L22" s="11" t="s">
        <v>208</v>
      </c>
      <c r="M22" s="11" t="s">
        <v>207</v>
      </c>
      <c r="N22" s="27" t="s">
        <v>48</v>
      </c>
    </row>
    <row r="23" spans="1:14" customFormat="1" hidden="1" x14ac:dyDescent="0.35">
      <c r="A23" s="4" t="s">
        <v>42</v>
      </c>
      <c r="B23" s="5" t="s">
        <v>227</v>
      </c>
      <c r="C23" s="5" t="s">
        <v>51</v>
      </c>
      <c r="D23" s="5" t="s">
        <v>45</v>
      </c>
      <c r="E23" s="5" t="s">
        <v>821</v>
      </c>
      <c r="F23" s="9" t="s">
        <v>34</v>
      </c>
      <c r="G23" s="9" t="s">
        <v>228</v>
      </c>
      <c r="H23" s="9">
        <v>0</v>
      </c>
      <c r="I23" s="12" t="str">
        <f t="shared" si="0"/>
        <v>No data available</v>
      </c>
      <c r="J23" s="4" t="s">
        <v>41</v>
      </c>
      <c r="K23" s="5" t="s">
        <v>41</v>
      </c>
      <c r="L23" s="5" t="s">
        <v>41</v>
      </c>
      <c r="M23" s="5" t="s">
        <v>41</v>
      </c>
      <c r="N23" s="27" t="s">
        <v>41</v>
      </c>
    </row>
    <row r="24" spans="1:14" customFormat="1" ht="43.5" x14ac:dyDescent="0.35">
      <c r="A24" s="4" t="s">
        <v>42</v>
      </c>
      <c r="B24" s="17" t="s">
        <v>76</v>
      </c>
      <c r="C24" s="17" t="s">
        <v>51</v>
      </c>
      <c r="D24" s="17" t="s">
        <v>45</v>
      </c>
      <c r="E24" s="17" t="s">
        <v>822</v>
      </c>
      <c r="F24" s="31" t="s">
        <v>34</v>
      </c>
      <c r="G24" s="9" t="s">
        <v>34</v>
      </c>
      <c r="H24" s="31">
        <v>6</v>
      </c>
      <c r="I24" s="30" t="str">
        <f t="shared" si="0"/>
        <v>No data available</v>
      </c>
      <c r="J24" s="30" t="s">
        <v>77</v>
      </c>
      <c r="K24" s="17" t="s">
        <v>229</v>
      </c>
      <c r="L24" s="17" t="s">
        <v>230</v>
      </c>
      <c r="M24" s="17" t="s">
        <v>231</v>
      </c>
      <c r="N24" s="32" t="s">
        <v>232</v>
      </c>
    </row>
    <row r="25" spans="1:14" customFormat="1" ht="101.5" x14ac:dyDescent="0.35">
      <c r="A25" s="4" t="s">
        <v>42</v>
      </c>
      <c r="B25" s="17" t="s">
        <v>50</v>
      </c>
      <c r="C25" s="17" t="s">
        <v>51</v>
      </c>
      <c r="D25" s="17" t="s">
        <v>45</v>
      </c>
      <c r="E25" s="17" t="s">
        <v>1082</v>
      </c>
      <c r="F25" s="31" t="s">
        <v>34</v>
      </c>
      <c r="G25" s="9" t="s">
        <v>34</v>
      </c>
      <c r="H25" s="31">
        <v>7</v>
      </c>
      <c r="I25" s="78" t="str">
        <f t="shared" si="0"/>
        <v>No data available</v>
      </c>
      <c r="J25" s="30" t="s">
        <v>52</v>
      </c>
      <c r="K25" s="17" t="s">
        <v>224</v>
      </c>
      <c r="L25" s="17" t="s">
        <v>233</v>
      </c>
      <c r="M25" s="17" t="s">
        <v>234</v>
      </c>
      <c r="N25" s="32" t="s">
        <v>53</v>
      </c>
    </row>
    <row r="26" spans="1:14" customFormat="1" ht="101.5" x14ac:dyDescent="0.35">
      <c r="A26" s="4" t="s">
        <v>42</v>
      </c>
      <c r="B26" s="17" t="s">
        <v>55</v>
      </c>
      <c r="C26" s="17" t="s">
        <v>51</v>
      </c>
      <c r="D26" s="17" t="s">
        <v>45</v>
      </c>
      <c r="E26" s="17" t="s">
        <v>1090</v>
      </c>
      <c r="F26" s="31" t="s">
        <v>34</v>
      </c>
      <c r="G26" s="9" t="s">
        <v>34</v>
      </c>
      <c r="H26" s="31">
        <v>5</v>
      </c>
      <c r="I26" s="78" t="str">
        <f t="shared" si="0"/>
        <v>No data available</v>
      </c>
      <c r="J26" s="30" t="s">
        <v>56</v>
      </c>
      <c r="K26" s="17" t="s">
        <v>57</v>
      </c>
      <c r="L26" s="17" t="s">
        <v>58</v>
      </c>
      <c r="M26" s="17" t="s">
        <v>59</v>
      </c>
      <c r="N26" s="32" t="s">
        <v>235</v>
      </c>
    </row>
    <row r="27" spans="1:14" customFormat="1" ht="72.5" hidden="1" x14ac:dyDescent="0.35">
      <c r="A27" s="4" t="s">
        <v>42</v>
      </c>
      <c r="B27" s="5" t="s">
        <v>236</v>
      </c>
      <c r="C27" s="5" t="s">
        <v>51</v>
      </c>
      <c r="D27" s="5" t="s">
        <v>45</v>
      </c>
      <c r="E27" s="5" t="s">
        <v>237</v>
      </c>
      <c r="F27" s="9" t="s">
        <v>34</v>
      </c>
      <c r="G27" s="9" t="s">
        <v>238</v>
      </c>
      <c r="H27" s="9">
        <v>0</v>
      </c>
      <c r="I27" s="4" t="str">
        <f t="shared" si="0"/>
        <v>No data available</v>
      </c>
      <c r="J27" s="4" t="s">
        <v>41</v>
      </c>
      <c r="K27" s="5" t="s">
        <v>41</v>
      </c>
      <c r="L27" s="5" t="s">
        <v>41</v>
      </c>
      <c r="M27" s="5" t="s">
        <v>41</v>
      </c>
      <c r="N27" s="27" t="s">
        <v>41</v>
      </c>
    </row>
    <row r="28" spans="1:14" customFormat="1" ht="101.5" x14ac:dyDescent="0.35">
      <c r="A28" s="4" t="s">
        <v>42</v>
      </c>
      <c r="B28" s="17" t="s">
        <v>54</v>
      </c>
      <c r="C28" s="17" t="s">
        <v>51</v>
      </c>
      <c r="D28" s="17" t="s">
        <v>45</v>
      </c>
      <c r="E28" s="17" t="s">
        <v>239</v>
      </c>
      <c r="F28" s="31" t="s">
        <v>34</v>
      </c>
      <c r="G28" s="9" t="s">
        <v>34</v>
      </c>
      <c r="H28" s="31">
        <v>5</v>
      </c>
      <c r="I28" s="78" t="str">
        <f t="shared" si="0"/>
        <v>No data available</v>
      </c>
      <c r="J28" s="30" t="s">
        <v>29</v>
      </c>
      <c r="K28" s="17" t="s">
        <v>240</v>
      </c>
      <c r="L28" s="17" t="s">
        <v>241</v>
      </c>
      <c r="M28" s="17" t="s">
        <v>242</v>
      </c>
      <c r="N28" s="32" t="s">
        <v>243</v>
      </c>
    </row>
    <row r="29" spans="1:14" customFormat="1" ht="72.5" x14ac:dyDescent="0.35">
      <c r="A29" s="4" t="s">
        <v>42</v>
      </c>
      <c r="B29" s="17" t="s">
        <v>60</v>
      </c>
      <c r="C29" s="17" t="s">
        <v>51</v>
      </c>
      <c r="D29" s="17" t="s">
        <v>45</v>
      </c>
      <c r="E29" s="17" t="s">
        <v>244</v>
      </c>
      <c r="F29" s="31" t="s">
        <v>34</v>
      </c>
      <c r="G29" s="9" t="s">
        <v>34</v>
      </c>
      <c r="H29" s="31">
        <v>5</v>
      </c>
      <c r="I29" s="78" t="str">
        <f t="shared" si="0"/>
        <v>No data available</v>
      </c>
      <c r="J29" s="30" t="s">
        <v>61</v>
      </c>
      <c r="K29" s="17" t="s">
        <v>245</v>
      </c>
      <c r="L29" s="17" t="s">
        <v>246</v>
      </c>
      <c r="M29" s="17" t="s">
        <v>247</v>
      </c>
      <c r="N29" s="32" t="s">
        <v>49</v>
      </c>
    </row>
    <row r="30" spans="1:14" customFormat="1" ht="72.5" x14ac:dyDescent="0.35">
      <c r="A30" s="4" t="s">
        <v>42</v>
      </c>
      <c r="B30" s="17" t="s">
        <v>62</v>
      </c>
      <c r="C30" s="17" t="s">
        <v>51</v>
      </c>
      <c r="D30" s="17" t="s">
        <v>45</v>
      </c>
      <c r="E30" s="17" t="s">
        <v>823</v>
      </c>
      <c r="F30" s="31" t="s">
        <v>34</v>
      </c>
      <c r="G30" s="9" t="s">
        <v>34</v>
      </c>
      <c r="H30" s="31">
        <v>5</v>
      </c>
      <c r="I30" s="30" t="str">
        <f t="shared" si="0"/>
        <v>No data available</v>
      </c>
      <c r="J30" s="30" t="s">
        <v>63</v>
      </c>
      <c r="K30" s="17" t="s">
        <v>248</v>
      </c>
      <c r="L30" s="17" t="s">
        <v>249</v>
      </c>
      <c r="M30" s="17" t="s">
        <v>250</v>
      </c>
      <c r="N30" s="32" t="s">
        <v>64</v>
      </c>
    </row>
    <row r="31" spans="1:14" customFormat="1" ht="72.5" x14ac:dyDescent="0.35">
      <c r="A31" s="4" t="s">
        <v>42</v>
      </c>
      <c r="B31" s="17" t="s">
        <v>71</v>
      </c>
      <c r="C31" s="17" t="s">
        <v>72</v>
      </c>
      <c r="D31" s="17" t="s">
        <v>45</v>
      </c>
      <c r="E31" s="17" t="s">
        <v>251</v>
      </c>
      <c r="F31" s="31" t="s">
        <v>34</v>
      </c>
      <c r="G31" s="9" t="s">
        <v>34</v>
      </c>
      <c r="H31" s="31">
        <v>4</v>
      </c>
      <c r="I31" s="78" t="str">
        <f t="shared" si="0"/>
        <v>No data available</v>
      </c>
      <c r="J31" s="30" t="s">
        <v>252</v>
      </c>
      <c r="K31" s="17" t="s">
        <v>230</v>
      </c>
      <c r="L31" s="17" t="s">
        <v>231</v>
      </c>
      <c r="M31" s="17" t="s">
        <v>253</v>
      </c>
      <c r="N31" s="32" t="s">
        <v>254</v>
      </c>
    </row>
    <row r="32" spans="1:14" customFormat="1" ht="72.5" x14ac:dyDescent="0.35">
      <c r="A32" s="4" t="s">
        <v>42</v>
      </c>
      <c r="B32" s="17" t="s">
        <v>80</v>
      </c>
      <c r="C32" s="17" t="s">
        <v>72</v>
      </c>
      <c r="D32" s="17" t="s">
        <v>45</v>
      </c>
      <c r="E32" s="17" t="s">
        <v>824</v>
      </c>
      <c r="F32" s="31" t="s">
        <v>34</v>
      </c>
      <c r="G32" s="9" t="s">
        <v>34</v>
      </c>
      <c r="H32" s="31">
        <v>1</v>
      </c>
      <c r="I32" s="78" t="str">
        <f t="shared" si="0"/>
        <v>No data available</v>
      </c>
      <c r="J32" s="30" t="s">
        <v>81</v>
      </c>
      <c r="K32" s="17" t="s">
        <v>255</v>
      </c>
      <c r="L32" s="17" t="s">
        <v>256</v>
      </c>
      <c r="M32" s="17" t="s">
        <v>257</v>
      </c>
      <c r="N32" s="32" t="s">
        <v>49</v>
      </c>
    </row>
    <row r="33" spans="1:14" customFormat="1" ht="116" hidden="1" x14ac:dyDescent="0.35">
      <c r="A33" s="4" t="s">
        <v>42</v>
      </c>
      <c r="B33" s="5" t="s">
        <v>258</v>
      </c>
      <c r="C33" s="5" t="s">
        <v>72</v>
      </c>
      <c r="D33" s="5" t="s">
        <v>45</v>
      </c>
      <c r="E33" s="5" t="s">
        <v>825</v>
      </c>
      <c r="F33" s="9" t="s">
        <v>34</v>
      </c>
      <c r="G33" s="9" t="s">
        <v>26</v>
      </c>
      <c r="H33" s="9">
        <v>0</v>
      </c>
      <c r="I33" s="4" t="str">
        <f t="shared" si="0"/>
        <v>No data available</v>
      </c>
      <c r="J33" s="4" t="s">
        <v>259</v>
      </c>
      <c r="K33" s="5" t="s">
        <v>260</v>
      </c>
      <c r="L33" s="5" t="s">
        <v>261</v>
      </c>
      <c r="M33" s="5" t="s">
        <v>262</v>
      </c>
      <c r="N33" s="27" t="s">
        <v>263</v>
      </c>
    </row>
    <row r="34" spans="1:14" customFormat="1" ht="159.5" hidden="1" x14ac:dyDescent="0.35">
      <c r="A34" s="4" t="s">
        <v>42</v>
      </c>
      <c r="B34" s="5" t="s">
        <v>264</v>
      </c>
      <c r="C34" s="5" t="s">
        <v>72</v>
      </c>
      <c r="D34" s="5" t="s">
        <v>45</v>
      </c>
      <c r="E34" s="5" t="s">
        <v>826</v>
      </c>
      <c r="F34" s="9" t="s">
        <v>34</v>
      </c>
      <c r="G34" s="9" t="s">
        <v>26</v>
      </c>
      <c r="H34" s="9">
        <v>0</v>
      </c>
      <c r="I34" s="12" t="str">
        <f t="shared" si="0"/>
        <v>No data available</v>
      </c>
      <c r="J34" s="4" t="s">
        <v>265</v>
      </c>
      <c r="K34" s="5" t="s">
        <v>260</v>
      </c>
      <c r="L34" s="5" t="s">
        <v>266</v>
      </c>
      <c r="M34" s="5" t="s">
        <v>267</v>
      </c>
      <c r="N34" s="73" t="s">
        <v>268</v>
      </c>
    </row>
    <row r="35" spans="1:14" customFormat="1" ht="29" x14ac:dyDescent="0.35">
      <c r="A35" s="4" t="s">
        <v>42</v>
      </c>
      <c r="B35" s="17" t="s">
        <v>269</v>
      </c>
      <c r="C35" s="17" t="s">
        <v>72</v>
      </c>
      <c r="D35" s="17" t="s">
        <v>45</v>
      </c>
      <c r="E35" s="17" t="s">
        <v>270</v>
      </c>
      <c r="F35" s="31" t="s">
        <v>34</v>
      </c>
      <c r="G35" s="9" t="s">
        <v>34</v>
      </c>
      <c r="H35" s="31">
        <v>6</v>
      </c>
      <c r="I35" s="78" t="str">
        <f t="shared" ref="I35:I66" si="1">$I$2</f>
        <v>No data available</v>
      </c>
      <c r="J35" s="30" t="s">
        <v>29</v>
      </c>
      <c r="K35" s="17" t="s">
        <v>271</v>
      </c>
      <c r="L35" s="17" t="s">
        <v>272</v>
      </c>
      <c r="M35" s="17" t="s">
        <v>273</v>
      </c>
      <c r="N35" s="32" t="s">
        <v>65</v>
      </c>
    </row>
    <row r="36" spans="1:14" customFormat="1" ht="29" hidden="1" x14ac:dyDescent="0.35">
      <c r="A36" s="4" t="s">
        <v>42</v>
      </c>
      <c r="B36" s="5" t="s">
        <v>274</v>
      </c>
      <c r="C36" s="5" t="s">
        <v>72</v>
      </c>
      <c r="D36" s="5" t="s">
        <v>45</v>
      </c>
      <c r="E36" s="5" t="s">
        <v>275</v>
      </c>
      <c r="F36" s="9" t="s">
        <v>34</v>
      </c>
      <c r="G36" s="9" t="s">
        <v>26</v>
      </c>
      <c r="H36" s="9">
        <v>0</v>
      </c>
      <c r="I36" s="4" t="str">
        <f t="shared" si="1"/>
        <v>No data available</v>
      </c>
      <c r="J36" s="4" t="s">
        <v>41</v>
      </c>
      <c r="K36" s="5" t="s">
        <v>41</v>
      </c>
      <c r="L36" s="5" t="s">
        <v>41</v>
      </c>
      <c r="M36" s="5" t="s">
        <v>41</v>
      </c>
      <c r="N36" s="27" t="s">
        <v>41</v>
      </c>
    </row>
    <row r="37" spans="1:14" customFormat="1" ht="43.5" hidden="1" x14ac:dyDescent="0.35">
      <c r="A37" s="4" t="s">
        <v>23</v>
      </c>
      <c r="B37" s="5" t="s">
        <v>276</v>
      </c>
      <c r="C37" s="5" t="s">
        <v>72</v>
      </c>
      <c r="D37" s="5" t="s">
        <v>45</v>
      </c>
      <c r="E37" s="5" t="s">
        <v>277</v>
      </c>
      <c r="F37" s="9" t="s">
        <v>34</v>
      </c>
      <c r="G37" s="9" t="s">
        <v>26</v>
      </c>
      <c r="H37" s="9">
        <v>0</v>
      </c>
      <c r="I37" s="12" t="str">
        <f t="shared" si="1"/>
        <v>No data available</v>
      </c>
      <c r="J37" s="13" t="s">
        <v>1071</v>
      </c>
      <c r="K37" s="5" t="s">
        <v>1072</v>
      </c>
      <c r="L37" s="5" t="s">
        <v>240</v>
      </c>
      <c r="M37" s="5" t="s">
        <v>241</v>
      </c>
      <c r="N37" s="27" t="s">
        <v>278</v>
      </c>
    </row>
    <row r="38" spans="1:14" customFormat="1" ht="130.5" x14ac:dyDescent="0.35">
      <c r="A38" s="4" t="s">
        <v>42</v>
      </c>
      <c r="B38" s="17" t="s">
        <v>78</v>
      </c>
      <c r="C38" s="17" t="s">
        <v>67</v>
      </c>
      <c r="D38" s="17" t="s">
        <v>45</v>
      </c>
      <c r="E38" s="17" t="s">
        <v>827</v>
      </c>
      <c r="F38" s="31" t="s">
        <v>34</v>
      </c>
      <c r="G38" s="9" t="s">
        <v>34</v>
      </c>
      <c r="H38" s="31">
        <v>2</v>
      </c>
      <c r="I38" s="78" t="str">
        <f t="shared" si="1"/>
        <v>No data available</v>
      </c>
      <c r="J38" s="30" t="s">
        <v>927</v>
      </c>
      <c r="K38" s="17"/>
      <c r="L38" s="17" t="s">
        <v>928</v>
      </c>
      <c r="M38" s="17"/>
      <c r="N38" s="32" t="s">
        <v>929</v>
      </c>
    </row>
    <row r="39" spans="1:14" customFormat="1" ht="43.5" hidden="1" x14ac:dyDescent="0.35">
      <c r="A39" s="4" t="s">
        <v>42</v>
      </c>
      <c r="B39" s="5" t="s">
        <v>79</v>
      </c>
      <c r="C39" s="5" t="s">
        <v>67</v>
      </c>
      <c r="D39" s="5" t="s">
        <v>45</v>
      </c>
      <c r="E39" s="5" t="s">
        <v>828</v>
      </c>
      <c r="F39" s="9" t="s">
        <v>34</v>
      </c>
      <c r="G39" s="9" t="s">
        <v>26</v>
      </c>
      <c r="H39" s="9">
        <v>0</v>
      </c>
      <c r="I39" s="4" t="str">
        <f t="shared" si="1"/>
        <v>No data available</v>
      </c>
      <c r="J39" s="4" t="s">
        <v>930</v>
      </c>
      <c r="K39" s="5"/>
      <c r="L39" s="5" t="s">
        <v>931</v>
      </c>
      <c r="M39" s="5"/>
      <c r="N39" s="27" t="s">
        <v>932</v>
      </c>
    </row>
    <row r="40" spans="1:14" customFormat="1" ht="29" hidden="1" x14ac:dyDescent="0.35">
      <c r="A40" s="4" t="s">
        <v>42</v>
      </c>
      <c r="B40" s="5" t="s">
        <v>279</v>
      </c>
      <c r="C40" s="5" t="s">
        <v>67</v>
      </c>
      <c r="D40" s="5" t="s">
        <v>45</v>
      </c>
      <c r="E40" s="5" t="s">
        <v>829</v>
      </c>
      <c r="F40" s="9" t="s">
        <v>34</v>
      </c>
      <c r="G40" s="9" t="s">
        <v>26</v>
      </c>
      <c r="H40" s="9">
        <v>0</v>
      </c>
      <c r="I40" s="12" t="str">
        <f t="shared" si="1"/>
        <v>No data available</v>
      </c>
      <c r="J40" s="4" t="s">
        <v>280</v>
      </c>
      <c r="K40" s="5" t="s">
        <v>281</v>
      </c>
      <c r="L40" s="5" t="s">
        <v>282</v>
      </c>
      <c r="M40" s="5" t="s">
        <v>283</v>
      </c>
      <c r="N40" s="27" t="s">
        <v>284</v>
      </c>
    </row>
    <row r="41" spans="1:14" customFormat="1" ht="72.5" x14ac:dyDescent="0.35">
      <c r="A41" s="4" t="s">
        <v>42</v>
      </c>
      <c r="B41" s="17" t="s">
        <v>82</v>
      </c>
      <c r="C41" s="17" t="s">
        <v>67</v>
      </c>
      <c r="D41" s="17" t="s">
        <v>45</v>
      </c>
      <c r="E41" s="17" t="s">
        <v>830</v>
      </c>
      <c r="F41" s="31" t="s">
        <v>34</v>
      </c>
      <c r="G41" s="9" t="s">
        <v>34</v>
      </c>
      <c r="H41" s="31">
        <v>1</v>
      </c>
      <c r="I41" s="78" t="str">
        <f t="shared" si="1"/>
        <v>No data available</v>
      </c>
      <c r="J41" s="30" t="s">
        <v>933</v>
      </c>
      <c r="K41" s="17"/>
      <c r="L41" s="17" t="s">
        <v>934</v>
      </c>
      <c r="M41" s="17"/>
      <c r="N41" s="32" t="s">
        <v>935</v>
      </c>
    </row>
    <row r="42" spans="1:14" customFormat="1" ht="87" x14ac:dyDescent="0.35">
      <c r="A42" s="4" t="s">
        <v>42</v>
      </c>
      <c r="B42" s="17" t="s">
        <v>83</v>
      </c>
      <c r="C42" s="17" t="s">
        <v>67</v>
      </c>
      <c r="D42" s="17" t="s">
        <v>45</v>
      </c>
      <c r="E42" s="17" t="s">
        <v>831</v>
      </c>
      <c r="F42" s="31" t="s">
        <v>34</v>
      </c>
      <c r="G42" s="9" t="s">
        <v>34</v>
      </c>
      <c r="H42" s="31">
        <v>1</v>
      </c>
      <c r="I42" s="30" t="str">
        <f t="shared" si="1"/>
        <v>No data available</v>
      </c>
      <c r="J42" s="30" t="s">
        <v>936</v>
      </c>
      <c r="K42" s="17"/>
      <c r="L42" s="17" t="s">
        <v>937</v>
      </c>
      <c r="M42" s="17"/>
      <c r="N42" s="32" t="s">
        <v>938</v>
      </c>
    </row>
    <row r="43" spans="1:14" customFormat="1" ht="101.5" x14ac:dyDescent="0.35">
      <c r="A43" s="4" t="s">
        <v>42</v>
      </c>
      <c r="B43" s="17" t="s">
        <v>84</v>
      </c>
      <c r="C43" s="17" t="s">
        <v>67</v>
      </c>
      <c r="D43" s="17" t="s">
        <v>45</v>
      </c>
      <c r="E43" s="17" t="s">
        <v>832</v>
      </c>
      <c r="F43" s="31" t="s">
        <v>34</v>
      </c>
      <c r="G43" s="9" t="s">
        <v>34</v>
      </c>
      <c r="H43" s="31">
        <v>1</v>
      </c>
      <c r="I43" s="78" t="str">
        <f t="shared" si="1"/>
        <v>No data available</v>
      </c>
      <c r="J43" s="30" t="s">
        <v>939</v>
      </c>
      <c r="K43" s="17" t="s">
        <v>940</v>
      </c>
      <c r="L43" s="17" t="s">
        <v>941</v>
      </c>
      <c r="M43" s="17" t="s">
        <v>942</v>
      </c>
      <c r="N43" s="32" t="s">
        <v>943</v>
      </c>
    </row>
    <row r="44" spans="1:14" customFormat="1" ht="58" hidden="1" x14ac:dyDescent="0.35">
      <c r="A44" s="4" t="s">
        <v>42</v>
      </c>
      <c r="B44" s="5" t="s">
        <v>285</v>
      </c>
      <c r="C44" s="5" t="s">
        <v>67</v>
      </c>
      <c r="D44" s="5" t="s">
        <v>45</v>
      </c>
      <c r="E44" s="5" t="s">
        <v>833</v>
      </c>
      <c r="F44" s="9" t="s">
        <v>34</v>
      </c>
      <c r="G44" s="9" t="s">
        <v>26</v>
      </c>
      <c r="H44" s="9">
        <v>0</v>
      </c>
      <c r="I44" s="12" t="str">
        <f t="shared" si="1"/>
        <v>No data available</v>
      </c>
      <c r="J44" s="4" t="s">
        <v>834</v>
      </c>
      <c r="K44" s="5" t="s">
        <v>835</v>
      </c>
      <c r="L44" s="5" t="s">
        <v>836</v>
      </c>
      <c r="M44" s="5" t="s">
        <v>837</v>
      </c>
      <c r="N44" s="27" t="s">
        <v>838</v>
      </c>
    </row>
    <row r="45" spans="1:14" customFormat="1" ht="145" hidden="1" x14ac:dyDescent="0.35">
      <c r="A45" s="4" t="s">
        <v>42</v>
      </c>
      <c r="B45" s="5" t="s">
        <v>286</v>
      </c>
      <c r="C45" s="5" t="s">
        <v>67</v>
      </c>
      <c r="D45" s="5" t="s">
        <v>45</v>
      </c>
      <c r="E45" s="5" t="s">
        <v>839</v>
      </c>
      <c r="F45" s="9" t="s">
        <v>34</v>
      </c>
      <c r="G45" s="9" t="s">
        <v>26</v>
      </c>
      <c r="H45" s="9">
        <v>0</v>
      </c>
      <c r="I45" s="4" t="str">
        <f t="shared" si="1"/>
        <v>No data available</v>
      </c>
      <c r="J45" s="4" t="s">
        <v>944</v>
      </c>
      <c r="K45" s="5"/>
      <c r="L45" s="5" t="s">
        <v>945</v>
      </c>
      <c r="M45" s="5"/>
      <c r="N45" s="27" t="s">
        <v>946</v>
      </c>
    </row>
    <row r="46" spans="1:14" customFormat="1" ht="101.5" hidden="1" x14ac:dyDescent="0.35">
      <c r="A46" s="4" t="s">
        <v>42</v>
      </c>
      <c r="B46" s="5" t="s">
        <v>287</v>
      </c>
      <c r="C46" s="5" t="s">
        <v>67</v>
      </c>
      <c r="D46" s="5" t="s">
        <v>45</v>
      </c>
      <c r="E46" s="5" t="s">
        <v>840</v>
      </c>
      <c r="F46" s="9" t="s">
        <v>34</v>
      </c>
      <c r="G46" s="9" t="s">
        <v>26</v>
      </c>
      <c r="H46" s="9">
        <v>0</v>
      </c>
      <c r="I46" s="12" t="str">
        <f t="shared" si="1"/>
        <v>No data available</v>
      </c>
      <c r="J46" s="4" t="s">
        <v>947</v>
      </c>
      <c r="K46" s="5"/>
      <c r="L46" s="5" t="s">
        <v>948</v>
      </c>
      <c r="M46" s="5"/>
      <c r="N46" s="27" t="s">
        <v>949</v>
      </c>
    </row>
    <row r="47" spans="1:14" customFormat="1" ht="87" x14ac:dyDescent="0.35">
      <c r="A47" s="4" t="s">
        <v>42</v>
      </c>
      <c r="B47" s="17" t="s">
        <v>66</v>
      </c>
      <c r="C47" s="17" t="s">
        <v>67</v>
      </c>
      <c r="D47" s="17" t="s">
        <v>45</v>
      </c>
      <c r="E47" s="17" t="s">
        <v>288</v>
      </c>
      <c r="F47" s="31" t="s">
        <v>34</v>
      </c>
      <c r="G47" s="9" t="s">
        <v>34</v>
      </c>
      <c r="H47" s="31">
        <v>5</v>
      </c>
      <c r="I47" s="78" t="str">
        <f t="shared" si="1"/>
        <v>No data available</v>
      </c>
      <c r="J47" s="30" t="s">
        <v>289</v>
      </c>
      <c r="K47" s="17" t="s">
        <v>68</v>
      </c>
      <c r="L47" s="17" t="s">
        <v>290</v>
      </c>
      <c r="M47" s="17" t="s">
        <v>69</v>
      </c>
      <c r="N47" s="32" t="s">
        <v>70</v>
      </c>
    </row>
    <row r="48" spans="1:14" customFormat="1" ht="116" hidden="1" x14ac:dyDescent="0.35">
      <c r="A48" s="4" t="s">
        <v>42</v>
      </c>
      <c r="B48" s="5" t="s">
        <v>291</v>
      </c>
      <c r="C48" s="5" t="s">
        <v>67</v>
      </c>
      <c r="D48" s="5" t="s">
        <v>45</v>
      </c>
      <c r="E48" s="5" t="s">
        <v>841</v>
      </c>
      <c r="F48" s="9" t="s">
        <v>34</v>
      </c>
      <c r="G48" s="9" t="s">
        <v>26</v>
      </c>
      <c r="H48" s="9">
        <v>0</v>
      </c>
      <c r="I48" s="4" t="str">
        <f t="shared" si="1"/>
        <v>No data available</v>
      </c>
      <c r="J48" s="4" t="s">
        <v>292</v>
      </c>
      <c r="K48" s="5" t="s">
        <v>293</v>
      </c>
      <c r="L48" s="5" t="s">
        <v>294</v>
      </c>
      <c r="M48" s="5" t="s">
        <v>295</v>
      </c>
      <c r="N48" s="27" t="s">
        <v>296</v>
      </c>
    </row>
    <row r="49" spans="1:14" customFormat="1" ht="58" x14ac:dyDescent="0.35">
      <c r="A49" s="4" t="s">
        <v>23</v>
      </c>
      <c r="B49" s="17" t="s">
        <v>88</v>
      </c>
      <c r="C49" s="17" t="s">
        <v>297</v>
      </c>
      <c r="D49" s="17" t="s">
        <v>89</v>
      </c>
      <c r="E49" s="17" t="s">
        <v>842</v>
      </c>
      <c r="F49" s="31" t="s">
        <v>34</v>
      </c>
      <c r="G49" s="9" t="s">
        <v>34</v>
      </c>
      <c r="H49" s="31">
        <v>7</v>
      </c>
      <c r="I49" s="78" t="str">
        <f t="shared" si="1"/>
        <v>No data available</v>
      </c>
      <c r="J49" s="30" t="s">
        <v>298</v>
      </c>
      <c r="K49" s="17" t="s">
        <v>299</v>
      </c>
      <c r="L49" s="17" t="s">
        <v>300</v>
      </c>
      <c r="M49" s="17" t="s">
        <v>301</v>
      </c>
      <c r="N49" s="32" t="s">
        <v>302</v>
      </c>
    </row>
    <row r="50" spans="1:14" customFormat="1" ht="243.75" customHeight="1" x14ac:dyDescent="0.35">
      <c r="A50" s="4" t="s">
        <v>42</v>
      </c>
      <c r="B50" s="17" t="s">
        <v>103</v>
      </c>
      <c r="C50" s="17" t="s">
        <v>297</v>
      </c>
      <c r="D50" s="17" t="s">
        <v>89</v>
      </c>
      <c r="E50" s="17" t="s">
        <v>843</v>
      </c>
      <c r="F50" s="31" t="s">
        <v>34</v>
      </c>
      <c r="G50" s="9" t="s">
        <v>34</v>
      </c>
      <c r="H50" s="31">
        <v>6</v>
      </c>
      <c r="I50" s="78" t="str">
        <f t="shared" si="1"/>
        <v>No data available</v>
      </c>
      <c r="J50" s="30"/>
      <c r="K50" s="17"/>
      <c r="L50" s="17" t="s">
        <v>950</v>
      </c>
      <c r="M50" s="17" t="s">
        <v>951</v>
      </c>
      <c r="N50" s="32" t="s">
        <v>952</v>
      </c>
    </row>
    <row r="51" spans="1:14" customFormat="1" ht="130.5" hidden="1" x14ac:dyDescent="0.35">
      <c r="A51" s="4" t="s">
        <v>42</v>
      </c>
      <c r="B51" s="5" t="s">
        <v>303</v>
      </c>
      <c r="C51" s="5" t="s">
        <v>297</v>
      </c>
      <c r="D51" s="5" t="s">
        <v>89</v>
      </c>
      <c r="E51" s="5" t="s">
        <v>844</v>
      </c>
      <c r="F51" s="9" t="s">
        <v>34</v>
      </c>
      <c r="G51" s="9" t="s">
        <v>26</v>
      </c>
      <c r="H51" s="9">
        <v>0</v>
      </c>
      <c r="I51" s="4" t="str">
        <f t="shared" si="1"/>
        <v>No data available</v>
      </c>
      <c r="J51" s="4"/>
      <c r="K51" s="5"/>
      <c r="L51" s="5" t="s">
        <v>953</v>
      </c>
      <c r="M51" s="5" t="s">
        <v>954</v>
      </c>
      <c r="N51" s="27" t="s">
        <v>304</v>
      </c>
    </row>
    <row r="52" spans="1:14" customFormat="1" ht="130.5" x14ac:dyDescent="0.35">
      <c r="A52" s="4" t="s">
        <v>23</v>
      </c>
      <c r="B52" s="17" t="s">
        <v>305</v>
      </c>
      <c r="C52" s="17" t="s">
        <v>297</v>
      </c>
      <c r="D52" s="17" t="s">
        <v>89</v>
      </c>
      <c r="E52" s="17" t="s">
        <v>1109</v>
      </c>
      <c r="F52" s="31" t="s">
        <v>34</v>
      </c>
      <c r="G52" s="9" t="s">
        <v>34</v>
      </c>
      <c r="H52" s="31">
        <v>5</v>
      </c>
      <c r="I52" s="78" t="str">
        <f t="shared" si="1"/>
        <v>No data available</v>
      </c>
      <c r="J52" s="30" t="s">
        <v>1099</v>
      </c>
      <c r="K52" s="17" t="s">
        <v>1100</v>
      </c>
      <c r="L52" s="81" t="s">
        <v>1102</v>
      </c>
      <c r="M52" s="17" t="s">
        <v>1103</v>
      </c>
      <c r="N52" s="32" t="s">
        <v>1104</v>
      </c>
    </row>
    <row r="53" spans="1:14" customFormat="1" ht="130.5" x14ac:dyDescent="0.35">
      <c r="A53" s="4" t="s">
        <v>23</v>
      </c>
      <c r="B53" s="17" t="s">
        <v>306</v>
      </c>
      <c r="C53" s="17" t="s">
        <v>297</v>
      </c>
      <c r="D53" s="17" t="s">
        <v>89</v>
      </c>
      <c r="E53" s="17" t="s">
        <v>1110</v>
      </c>
      <c r="F53" s="31" t="s">
        <v>34</v>
      </c>
      <c r="G53" s="9" t="s">
        <v>34</v>
      </c>
      <c r="H53" s="31">
        <v>5</v>
      </c>
      <c r="I53" s="78" t="str">
        <f t="shared" si="1"/>
        <v>No data available</v>
      </c>
      <c r="J53" s="30" t="s">
        <v>1101</v>
      </c>
      <c r="K53" s="17" t="s">
        <v>1105</v>
      </c>
      <c r="L53" s="81" t="s">
        <v>1106</v>
      </c>
      <c r="M53" s="17" t="s">
        <v>1107</v>
      </c>
      <c r="N53" s="32" t="s">
        <v>1108</v>
      </c>
    </row>
    <row r="54" spans="1:14" customFormat="1" ht="159.5" x14ac:dyDescent="0.35">
      <c r="A54" s="4" t="s">
        <v>23</v>
      </c>
      <c r="B54" s="17" t="s">
        <v>96</v>
      </c>
      <c r="C54" s="17" t="s">
        <v>90</v>
      </c>
      <c r="D54" s="17" t="s">
        <v>89</v>
      </c>
      <c r="E54" s="17" t="s">
        <v>845</v>
      </c>
      <c r="F54" s="31" t="s">
        <v>34</v>
      </c>
      <c r="G54" s="9" t="s">
        <v>34</v>
      </c>
      <c r="H54" s="31">
        <v>6</v>
      </c>
      <c r="I54" s="30" t="str">
        <f t="shared" si="1"/>
        <v>No data available</v>
      </c>
      <c r="J54" s="30" t="s">
        <v>955</v>
      </c>
      <c r="K54" s="62"/>
      <c r="L54" s="62" t="s">
        <v>956</v>
      </c>
      <c r="M54" s="62"/>
      <c r="N54" s="82" t="s">
        <v>957</v>
      </c>
    </row>
    <row r="55" spans="1:14" customFormat="1" ht="72.5" x14ac:dyDescent="0.35">
      <c r="A55" s="4" t="s">
        <v>23</v>
      </c>
      <c r="B55" s="17" t="s">
        <v>128</v>
      </c>
      <c r="C55" s="17" t="s">
        <v>90</v>
      </c>
      <c r="D55" s="17" t="s">
        <v>89</v>
      </c>
      <c r="E55" s="17" t="s">
        <v>846</v>
      </c>
      <c r="F55" s="31" t="s">
        <v>34</v>
      </c>
      <c r="G55" s="9" t="s">
        <v>34</v>
      </c>
      <c r="H55" s="31">
        <v>3</v>
      </c>
      <c r="I55" s="78" t="str">
        <f t="shared" si="1"/>
        <v>No data available</v>
      </c>
      <c r="J55" s="30" t="s">
        <v>847</v>
      </c>
      <c r="K55" s="17" t="s">
        <v>848</v>
      </c>
      <c r="L55" s="17" t="s">
        <v>849</v>
      </c>
      <c r="M55" s="17" t="s">
        <v>850</v>
      </c>
      <c r="N55" s="32" t="s">
        <v>851</v>
      </c>
    </row>
    <row r="56" spans="1:14" customFormat="1" ht="72.5" hidden="1" x14ac:dyDescent="0.35">
      <c r="A56" s="4" t="s">
        <v>23</v>
      </c>
      <c r="B56" s="5" t="s">
        <v>158</v>
      </c>
      <c r="C56" s="5" t="s">
        <v>90</v>
      </c>
      <c r="D56" s="5" t="s">
        <v>89</v>
      </c>
      <c r="E56" s="5" t="s">
        <v>852</v>
      </c>
      <c r="F56" s="9" t="s">
        <v>34</v>
      </c>
      <c r="G56" s="9" t="s">
        <v>26</v>
      </c>
      <c r="H56" s="9">
        <v>0</v>
      </c>
      <c r="I56" s="12" t="str">
        <f t="shared" si="1"/>
        <v>No data available</v>
      </c>
      <c r="J56" s="4" t="s">
        <v>958</v>
      </c>
      <c r="K56" s="5" t="s">
        <v>959</v>
      </c>
      <c r="L56" s="5" t="s">
        <v>960</v>
      </c>
      <c r="M56" s="5" t="s">
        <v>961</v>
      </c>
      <c r="N56" s="27" t="s">
        <v>962</v>
      </c>
    </row>
    <row r="57" spans="1:14" customFormat="1" ht="145" x14ac:dyDescent="0.35">
      <c r="A57" s="4" t="s">
        <v>23</v>
      </c>
      <c r="B57" s="17" t="s">
        <v>307</v>
      </c>
      <c r="C57" s="17" t="s">
        <v>90</v>
      </c>
      <c r="D57" s="17" t="s">
        <v>89</v>
      </c>
      <c r="E57" s="17" t="s">
        <v>853</v>
      </c>
      <c r="F57" s="31" t="s">
        <v>34</v>
      </c>
      <c r="G57" s="9" t="s">
        <v>34</v>
      </c>
      <c r="H57" s="31">
        <v>6</v>
      </c>
      <c r="I57" s="30" t="str">
        <f t="shared" si="1"/>
        <v>No data available</v>
      </c>
      <c r="J57" s="30" t="s">
        <v>963</v>
      </c>
      <c r="K57" s="17" t="s">
        <v>964</v>
      </c>
      <c r="L57" s="17" t="s">
        <v>965</v>
      </c>
      <c r="M57" s="17" t="s">
        <v>966</v>
      </c>
      <c r="N57" s="32" t="s">
        <v>967</v>
      </c>
    </row>
    <row r="58" spans="1:14" customFormat="1" ht="72.5" hidden="1" x14ac:dyDescent="0.35">
      <c r="A58" s="4" t="s">
        <v>42</v>
      </c>
      <c r="B58" s="5" t="s">
        <v>104</v>
      </c>
      <c r="C58" s="5" t="s">
        <v>90</v>
      </c>
      <c r="D58" s="5" t="s">
        <v>89</v>
      </c>
      <c r="E58" s="5" t="s">
        <v>105</v>
      </c>
      <c r="F58" s="9" t="s">
        <v>34</v>
      </c>
      <c r="G58" s="9" t="s">
        <v>26</v>
      </c>
      <c r="H58" s="9">
        <v>0</v>
      </c>
      <c r="I58" s="12" t="str">
        <f t="shared" si="1"/>
        <v>No data available</v>
      </c>
      <c r="J58" s="4" t="s">
        <v>968</v>
      </c>
      <c r="K58" s="5"/>
      <c r="L58" s="5" t="s">
        <v>969</v>
      </c>
      <c r="M58" s="5"/>
      <c r="N58" s="27" t="s">
        <v>970</v>
      </c>
    </row>
    <row r="59" spans="1:14" customFormat="1" ht="58" hidden="1" x14ac:dyDescent="0.35">
      <c r="A59" s="4" t="s">
        <v>23</v>
      </c>
      <c r="B59" s="5" t="s">
        <v>124</v>
      </c>
      <c r="C59" s="5" t="s">
        <v>90</v>
      </c>
      <c r="D59" s="5" t="s">
        <v>89</v>
      </c>
      <c r="E59" s="5" t="s">
        <v>854</v>
      </c>
      <c r="F59" s="9" t="s">
        <v>34</v>
      </c>
      <c r="G59" s="9" t="s">
        <v>26</v>
      </c>
      <c r="H59" s="9">
        <v>0</v>
      </c>
      <c r="I59" s="12" t="str">
        <f t="shared" si="1"/>
        <v>No data available</v>
      </c>
      <c r="J59" s="4" t="s">
        <v>971</v>
      </c>
      <c r="K59" s="5" t="s">
        <v>972</v>
      </c>
      <c r="L59" s="5" t="s">
        <v>973</v>
      </c>
      <c r="M59" s="5" t="s">
        <v>974</v>
      </c>
      <c r="N59" s="27" t="s">
        <v>975</v>
      </c>
    </row>
    <row r="60" spans="1:14" customFormat="1" ht="130.5" x14ac:dyDescent="0.35">
      <c r="A60" s="4" t="s">
        <v>42</v>
      </c>
      <c r="B60" s="17" t="s">
        <v>112</v>
      </c>
      <c r="C60" s="17" t="s">
        <v>90</v>
      </c>
      <c r="D60" s="17" t="s">
        <v>89</v>
      </c>
      <c r="E60" s="17" t="s">
        <v>308</v>
      </c>
      <c r="F60" s="31" t="s">
        <v>34</v>
      </c>
      <c r="G60" s="9" t="s">
        <v>34</v>
      </c>
      <c r="H60" s="31">
        <v>3</v>
      </c>
      <c r="I60" s="30" t="str">
        <f t="shared" si="1"/>
        <v>No data available</v>
      </c>
      <c r="J60" s="30" t="s">
        <v>976</v>
      </c>
      <c r="K60" s="17" t="s">
        <v>977</v>
      </c>
      <c r="L60" s="17" t="s">
        <v>978</v>
      </c>
      <c r="M60" s="17" t="s">
        <v>979</v>
      </c>
      <c r="N60" s="32" t="s">
        <v>980</v>
      </c>
    </row>
    <row r="61" spans="1:14" customFormat="1" ht="72.5" x14ac:dyDescent="0.35">
      <c r="A61" s="4" t="s">
        <v>42</v>
      </c>
      <c r="B61" s="17" t="s">
        <v>113</v>
      </c>
      <c r="C61" s="17" t="s">
        <v>90</v>
      </c>
      <c r="D61" s="17" t="s">
        <v>89</v>
      </c>
      <c r="E61" s="17" t="s">
        <v>114</v>
      </c>
      <c r="F61" s="31" t="s">
        <v>34</v>
      </c>
      <c r="G61" s="9" t="s">
        <v>34</v>
      </c>
      <c r="H61" s="31">
        <v>3</v>
      </c>
      <c r="I61" s="78" t="str">
        <f t="shared" si="1"/>
        <v>No data available</v>
      </c>
      <c r="J61" s="30" t="s">
        <v>981</v>
      </c>
      <c r="K61" s="17"/>
      <c r="L61" s="17" t="s">
        <v>982</v>
      </c>
      <c r="M61" s="17"/>
      <c r="N61" s="32" t="s">
        <v>983</v>
      </c>
    </row>
    <row r="62" spans="1:14" customFormat="1" ht="116" x14ac:dyDescent="0.35">
      <c r="A62" s="4" t="s">
        <v>42</v>
      </c>
      <c r="B62" s="17" t="s">
        <v>91</v>
      </c>
      <c r="C62" s="17" t="s">
        <v>90</v>
      </c>
      <c r="D62" s="17" t="s">
        <v>89</v>
      </c>
      <c r="E62" s="17" t="s">
        <v>855</v>
      </c>
      <c r="F62" s="31" t="s">
        <v>34</v>
      </c>
      <c r="G62" s="9" t="s">
        <v>34</v>
      </c>
      <c r="H62" s="31">
        <v>6</v>
      </c>
      <c r="I62" s="78" t="str">
        <f t="shared" si="1"/>
        <v>No data available</v>
      </c>
      <c r="J62" s="30" t="s">
        <v>984</v>
      </c>
      <c r="K62" s="17" t="s">
        <v>985</v>
      </c>
      <c r="L62" s="17" t="s">
        <v>986</v>
      </c>
      <c r="M62" s="17" t="s">
        <v>987</v>
      </c>
      <c r="N62" s="32" t="s">
        <v>988</v>
      </c>
    </row>
    <row r="63" spans="1:14" customFormat="1" ht="101.5" hidden="1" x14ac:dyDescent="0.35">
      <c r="A63" s="4" t="s">
        <v>23</v>
      </c>
      <c r="B63" s="5" t="s">
        <v>139</v>
      </c>
      <c r="C63" s="5" t="s">
        <v>90</v>
      </c>
      <c r="D63" s="5" t="s">
        <v>89</v>
      </c>
      <c r="E63" s="5" t="s">
        <v>140</v>
      </c>
      <c r="F63" s="9" t="s">
        <v>34</v>
      </c>
      <c r="G63" s="9" t="s">
        <v>26</v>
      </c>
      <c r="H63" s="9">
        <v>0</v>
      </c>
      <c r="I63" s="4" t="str">
        <f t="shared" si="1"/>
        <v>No data available</v>
      </c>
      <c r="J63" s="4" t="s">
        <v>856</v>
      </c>
      <c r="K63" s="5"/>
      <c r="L63" s="5"/>
      <c r="M63" s="5"/>
      <c r="N63" s="27" t="s">
        <v>857</v>
      </c>
    </row>
    <row r="64" spans="1:14" customFormat="1" ht="58" x14ac:dyDescent="0.35">
      <c r="A64" s="4" t="s">
        <v>42</v>
      </c>
      <c r="B64" s="17" t="s">
        <v>121</v>
      </c>
      <c r="C64" s="17" t="s">
        <v>90</v>
      </c>
      <c r="D64" s="17" t="s">
        <v>89</v>
      </c>
      <c r="E64" s="17" t="s">
        <v>858</v>
      </c>
      <c r="F64" s="31" t="s">
        <v>34</v>
      </c>
      <c r="G64" s="9" t="s">
        <v>34</v>
      </c>
      <c r="H64" s="31">
        <v>2</v>
      </c>
      <c r="I64" s="78" t="str">
        <f t="shared" si="1"/>
        <v>No data available</v>
      </c>
      <c r="J64" s="30" t="s">
        <v>309</v>
      </c>
      <c r="K64" s="17" t="s">
        <v>122</v>
      </c>
      <c r="L64" s="17" t="s">
        <v>310</v>
      </c>
      <c r="M64" s="17" t="s">
        <v>311</v>
      </c>
      <c r="N64" s="32" t="s">
        <v>312</v>
      </c>
    </row>
    <row r="65" spans="1:14" customFormat="1" ht="58" x14ac:dyDescent="0.35">
      <c r="A65" s="4" t="s">
        <v>42</v>
      </c>
      <c r="B65" s="17" t="s">
        <v>142</v>
      </c>
      <c r="C65" s="17" t="s">
        <v>90</v>
      </c>
      <c r="D65" s="17" t="s">
        <v>89</v>
      </c>
      <c r="E65" s="17" t="s">
        <v>859</v>
      </c>
      <c r="F65" s="31" t="s">
        <v>34</v>
      </c>
      <c r="G65" s="9" t="s">
        <v>34</v>
      </c>
      <c r="H65" s="31">
        <v>1</v>
      </c>
      <c r="I65" s="78" t="str">
        <f t="shared" si="1"/>
        <v>No data available</v>
      </c>
      <c r="J65" s="30" t="s">
        <v>313</v>
      </c>
      <c r="K65" s="17" t="s">
        <v>314</v>
      </c>
      <c r="L65" s="17" t="s">
        <v>315</v>
      </c>
      <c r="M65" s="17" t="s">
        <v>316</v>
      </c>
      <c r="N65" s="32" t="s">
        <v>317</v>
      </c>
    </row>
    <row r="66" spans="1:14" customFormat="1" ht="29" hidden="1" x14ac:dyDescent="0.35">
      <c r="A66" s="4" t="s">
        <v>23</v>
      </c>
      <c r="B66" s="5" t="s">
        <v>318</v>
      </c>
      <c r="C66" s="5" t="s">
        <v>90</v>
      </c>
      <c r="D66" s="5" t="s">
        <v>89</v>
      </c>
      <c r="E66" s="5" t="s">
        <v>319</v>
      </c>
      <c r="F66" s="9" t="s">
        <v>34</v>
      </c>
      <c r="G66" s="9" t="s">
        <v>26</v>
      </c>
      <c r="H66" s="9">
        <v>0</v>
      </c>
      <c r="I66" s="4" t="str">
        <f t="shared" si="1"/>
        <v>No data available</v>
      </c>
      <c r="J66" s="4" t="s">
        <v>320</v>
      </c>
      <c r="K66" s="5"/>
      <c r="L66" s="5"/>
      <c r="M66" s="5"/>
      <c r="N66" s="27" t="s">
        <v>321</v>
      </c>
    </row>
    <row r="67" spans="1:14" customFormat="1" ht="116" x14ac:dyDescent="0.35">
      <c r="A67" s="4" t="s">
        <v>42</v>
      </c>
      <c r="B67" s="17" t="s">
        <v>146</v>
      </c>
      <c r="C67" s="17" t="s">
        <v>90</v>
      </c>
      <c r="D67" s="17" t="s">
        <v>89</v>
      </c>
      <c r="E67" s="17" t="s">
        <v>147</v>
      </c>
      <c r="F67" s="31" t="s">
        <v>34</v>
      </c>
      <c r="G67" s="9" t="s">
        <v>34</v>
      </c>
      <c r="H67" s="31">
        <v>1</v>
      </c>
      <c r="I67" s="78" t="str">
        <f t="shared" ref="I67:I98" si="2">$I$2</f>
        <v>No data available</v>
      </c>
      <c r="J67" s="30" t="s">
        <v>148</v>
      </c>
      <c r="K67" s="17" t="s">
        <v>322</v>
      </c>
      <c r="L67" s="17" t="s">
        <v>860</v>
      </c>
      <c r="M67" s="17" t="s">
        <v>861</v>
      </c>
      <c r="N67" s="32" t="s">
        <v>862</v>
      </c>
    </row>
    <row r="68" spans="1:14" customFormat="1" ht="72.5" hidden="1" x14ac:dyDescent="0.35">
      <c r="A68" s="4" t="s">
        <v>23</v>
      </c>
      <c r="B68" s="5" t="s">
        <v>323</v>
      </c>
      <c r="C68" s="5" t="s">
        <v>90</v>
      </c>
      <c r="D68" s="5" t="s">
        <v>89</v>
      </c>
      <c r="E68" s="5" t="s">
        <v>863</v>
      </c>
      <c r="F68" s="9" t="s">
        <v>34</v>
      </c>
      <c r="G68" s="9" t="s">
        <v>26</v>
      </c>
      <c r="H68" s="9">
        <v>0</v>
      </c>
      <c r="I68" s="12" t="str">
        <f t="shared" si="2"/>
        <v>No data available</v>
      </c>
      <c r="J68" s="4" t="s">
        <v>989</v>
      </c>
      <c r="K68" s="5"/>
      <c r="L68" s="5" t="s">
        <v>990</v>
      </c>
      <c r="M68" s="5"/>
      <c r="N68" s="27" t="s">
        <v>991</v>
      </c>
    </row>
    <row r="69" spans="1:14" ht="72.5" x14ac:dyDescent="0.35">
      <c r="A69" s="4" t="s">
        <v>42</v>
      </c>
      <c r="B69" s="17" t="s">
        <v>145</v>
      </c>
      <c r="C69" s="17" t="s">
        <v>90</v>
      </c>
      <c r="D69" s="17" t="s">
        <v>89</v>
      </c>
      <c r="E69" s="17" t="s">
        <v>324</v>
      </c>
      <c r="F69" s="31" t="s">
        <v>34</v>
      </c>
      <c r="G69" s="9" t="s">
        <v>34</v>
      </c>
      <c r="H69" s="31">
        <v>1</v>
      </c>
      <c r="I69" s="30" t="str">
        <f t="shared" si="2"/>
        <v>No data available</v>
      </c>
      <c r="J69" s="30" t="s">
        <v>325</v>
      </c>
      <c r="K69" s="17"/>
      <c r="L69" s="17" t="s">
        <v>326</v>
      </c>
      <c r="M69" s="17"/>
      <c r="N69" s="32" t="s">
        <v>327</v>
      </c>
    </row>
    <row r="70" spans="1:14" customFormat="1" ht="58" x14ac:dyDescent="0.35">
      <c r="A70" s="4" t="s">
        <v>42</v>
      </c>
      <c r="B70" s="17" t="s">
        <v>143</v>
      </c>
      <c r="C70" s="17" t="s">
        <v>90</v>
      </c>
      <c r="D70" s="17" t="s">
        <v>89</v>
      </c>
      <c r="E70" s="17" t="s">
        <v>144</v>
      </c>
      <c r="F70" s="31" t="s">
        <v>34</v>
      </c>
      <c r="G70" s="9" t="s">
        <v>34</v>
      </c>
      <c r="H70" s="31">
        <v>1</v>
      </c>
      <c r="I70" s="78" t="str">
        <f t="shared" si="2"/>
        <v>No data available</v>
      </c>
      <c r="J70" s="30" t="s">
        <v>328</v>
      </c>
      <c r="K70" s="17"/>
      <c r="L70" s="17" t="s">
        <v>329</v>
      </c>
      <c r="M70" s="17"/>
      <c r="N70" s="32" t="s">
        <v>330</v>
      </c>
    </row>
    <row r="71" spans="1:14" customFormat="1" ht="58" hidden="1" x14ac:dyDescent="0.35">
      <c r="A71" s="4" t="s">
        <v>23</v>
      </c>
      <c r="B71" s="5" t="s">
        <v>149</v>
      </c>
      <c r="C71" s="5" t="s">
        <v>90</v>
      </c>
      <c r="D71" s="5" t="s">
        <v>89</v>
      </c>
      <c r="E71" s="5" t="s">
        <v>150</v>
      </c>
      <c r="F71" s="9" t="s">
        <v>34</v>
      </c>
      <c r="G71" s="9" t="s">
        <v>26</v>
      </c>
      <c r="H71" s="9">
        <v>0</v>
      </c>
      <c r="I71" s="12" t="str">
        <f t="shared" si="2"/>
        <v>No data available</v>
      </c>
      <c r="J71" s="4" t="s">
        <v>331</v>
      </c>
      <c r="K71" s="5"/>
      <c r="L71" s="5"/>
      <c r="M71" s="5"/>
      <c r="N71" s="27" t="s">
        <v>332</v>
      </c>
    </row>
    <row r="72" spans="1:14" customFormat="1" ht="101.5" hidden="1" x14ac:dyDescent="0.35">
      <c r="A72" s="4" t="s">
        <v>23</v>
      </c>
      <c r="B72" s="5" t="s">
        <v>333</v>
      </c>
      <c r="C72" s="5" t="s">
        <v>90</v>
      </c>
      <c r="D72" s="5" t="s">
        <v>89</v>
      </c>
      <c r="E72" s="5" t="s">
        <v>334</v>
      </c>
      <c r="F72" s="9" t="s">
        <v>34</v>
      </c>
      <c r="G72" s="31" t="s">
        <v>26</v>
      </c>
      <c r="H72" s="9">
        <v>0</v>
      </c>
      <c r="I72" s="4" t="str">
        <f t="shared" si="2"/>
        <v>No data available</v>
      </c>
      <c r="J72" s="4" t="s">
        <v>992</v>
      </c>
      <c r="K72" s="5"/>
      <c r="L72" s="5" t="s">
        <v>993</v>
      </c>
      <c r="M72" s="5"/>
      <c r="N72" s="27" t="s">
        <v>994</v>
      </c>
    </row>
    <row r="73" spans="1:14" customFormat="1" ht="203" x14ac:dyDescent="0.35">
      <c r="A73" s="4" t="s">
        <v>42</v>
      </c>
      <c r="B73" s="17" t="s">
        <v>125</v>
      </c>
      <c r="C73" s="17" t="s">
        <v>90</v>
      </c>
      <c r="D73" s="17" t="s">
        <v>89</v>
      </c>
      <c r="E73" s="17" t="s">
        <v>335</v>
      </c>
      <c r="F73" s="31" t="s">
        <v>34</v>
      </c>
      <c r="G73" s="9" t="s">
        <v>34</v>
      </c>
      <c r="H73" s="31">
        <v>1</v>
      </c>
      <c r="I73" s="78" t="str">
        <f t="shared" si="2"/>
        <v>No data available</v>
      </c>
      <c r="J73" s="30" t="s">
        <v>126</v>
      </c>
      <c r="K73" s="17" t="s">
        <v>336</v>
      </c>
      <c r="L73" s="17" t="s">
        <v>127</v>
      </c>
      <c r="M73" s="17" t="s">
        <v>864</v>
      </c>
      <c r="N73" s="32" t="s">
        <v>865</v>
      </c>
    </row>
    <row r="74" spans="1:14" customFormat="1" ht="72.5" x14ac:dyDescent="0.35">
      <c r="A74" s="4" t="s">
        <v>42</v>
      </c>
      <c r="B74" s="17" t="s">
        <v>141</v>
      </c>
      <c r="C74" s="17" t="s">
        <v>90</v>
      </c>
      <c r="D74" s="17" t="s">
        <v>89</v>
      </c>
      <c r="E74" s="17" t="s">
        <v>866</v>
      </c>
      <c r="F74" s="31" t="s">
        <v>34</v>
      </c>
      <c r="G74" s="9" t="s">
        <v>34</v>
      </c>
      <c r="H74" s="31">
        <v>1</v>
      </c>
      <c r="I74" s="78" t="str">
        <f t="shared" si="2"/>
        <v>No data available</v>
      </c>
      <c r="J74" s="30" t="s">
        <v>995</v>
      </c>
      <c r="K74" s="17"/>
      <c r="L74" s="17" t="s">
        <v>996</v>
      </c>
      <c r="M74" s="17"/>
      <c r="N74" s="32" t="s">
        <v>997</v>
      </c>
    </row>
    <row r="75" spans="1:14" customFormat="1" ht="72.5" x14ac:dyDescent="0.35">
      <c r="A75" s="4" t="s">
        <v>42</v>
      </c>
      <c r="B75" s="17" t="s">
        <v>123</v>
      </c>
      <c r="C75" s="17" t="s">
        <v>90</v>
      </c>
      <c r="D75" s="17" t="s">
        <v>89</v>
      </c>
      <c r="E75" s="17" t="s">
        <v>867</v>
      </c>
      <c r="F75" s="31" t="s">
        <v>34</v>
      </c>
      <c r="G75" s="9" t="s">
        <v>34</v>
      </c>
      <c r="H75" s="31">
        <v>2</v>
      </c>
      <c r="I75" s="30" t="str">
        <f t="shared" si="2"/>
        <v>No data available</v>
      </c>
      <c r="J75" s="30" t="s">
        <v>998</v>
      </c>
      <c r="K75" s="17" t="s">
        <v>999</v>
      </c>
      <c r="L75" s="17" t="s">
        <v>1000</v>
      </c>
      <c r="M75" s="17" t="s">
        <v>1001</v>
      </c>
      <c r="N75" s="32" t="s">
        <v>1002</v>
      </c>
    </row>
    <row r="76" spans="1:14" customFormat="1" ht="130.5" x14ac:dyDescent="0.35">
      <c r="A76" s="4" t="s">
        <v>23</v>
      </c>
      <c r="B76" s="17" t="s">
        <v>337</v>
      </c>
      <c r="C76" s="17" t="s">
        <v>90</v>
      </c>
      <c r="D76" s="17" t="s">
        <v>89</v>
      </c>
      <c r="E76" s="17" t="s">
        <v>868</v>
      </c>
      <c r="F76" s="31" t="s">
        <v>34</v>
      </c>
      <c r="G76" s="9" t="s">
        <v>34</v>
      </c>
      <c r="H76" s="31">
        <v>1</v>
      </c>
      <c r="I76" s="78" t="str">
        <f t="shared" si="2"/>
        <v>No data available</v>
      </c>
      <c r="J76" s="30" t="s">
        <v>1003</v>
      </c>
      <c r="K76" s="17"/>
      <c r="L76" s="17" t="s">
        <v>1004</v>
      </c>
      <c r="M76" s="17"/>
      <c r="N76" s="32" t="s">
        <v>1005</v>
      </c>
    </row>
    <row r="77" spans="1:14" customFormat="1" ht="43.5" hidden="1" x14ac:dyDescent="0.35">
      <c r="A77" s="4" t="s">
        <v>23</v>
      </c>
      <c r="B77" s="5" t="s">
        <v>151</v>
      </c>
      <c r="C77" s="5" t="s">
        <v>90</v>
      </c>
      <c r="D77" s="5" t="s">
        <v>89</v>
      </c>
      <c r="E77" s="5" t="s">
        <v>869</v>
      </c>
      <c r="F77" s="9" t="s">
        <v>34</v>
      </c>
      <c r="G77" s="9" t="s">
        <v>26</v>
      </c>
      <c r="H77" s="9">
        <v>0</v>
      </c>
      <c r="I77" s="12" t="str">
        <f t="shared" si="2"/>
        <v>No data available</v>
      </c>
      <c r="J77" s="4" t="s">
        <v>1006</v>
      </c>
      <c r="K77" s="5"/>
      <c r="L77" s="5" t="s">
        <v>1007</v>
      </c>
      <c r="M77" s="5"/>
      <c r="N77" s="27" t="s">
        <v>1008</v>
      </c>
    </row>
    <row r="78" spans="1:14" customFormat="1" ht="43.5" hidden="1" x14ac:dyDescent="0.35">
      <c r="A78" s="4" t="s">
        <v>23</v>
      </c>
      <c r="B78" s="5" t="s">
        <v>152</v>
      </c>
      <c r="C78" s="5" t="s">
        <v>90</v>
      </c>
      <c r="D78" s="5" t="s">
        <v>89</v>
      </c>
      <c r="E78" s="5" t="s">
        <v>870</v>
      </c>
      <c r="F78" s="9" t="s">
        <v>34</v>
      </c>
      <c r="G78" s="9" t="s">
        <v>26</v>
      </c>
      <c r="H78" s="9">
        <v>0</v>
      </c>
      <c r="I78" s="4" t="str">
        <f t="shared" si="2"/>
        <v>No data available</v>
      </c>
      <c r="J78" s="4" t="s">
        <v>1009</v>
      </c>
      <c r="K78" s="5"/>
      <c r="L78" s="5" t="s">
        <v>1010</v>
      </c>
      <c r="M78" s="5"/>
      <c r="N78" s="27" t="s">
        <v>1011</v>
      </c>
    </row>
    <row r="79" spans="1:14" customFormat="1" ht="43.5" hidden="1" x14ac:dyDescent="0.35">
      <c r="A79" s="4" t="s">
        <v>23</v>
      </c>
      <c r="B79" s="5" t="s">
        <v>153</v>
      </c>
      <c r="C79" s="5" t="s">
        <v>90</v>
      </c>
      <c r="D79" s="5" t="s">
        <v>89</v>
      </c>
      <c r="E79" s="5" t="s">
        <v>871</v>
      </c>
      <c r="F79" s="9" t="s">
        <v>34</v>
      </c>
      <c r="G79" s="9" t="s">
        <v>26</v>
      </c>
      <c r="H79" s="9">
        <v>0</v>
      </c>
      <c r="I79" s="12" t="str">
        <f t="shared" si="2"/>
        <v>No data available</v>
      </c>
      <c r="J79" s="4" t="s">
        <v>1012</v>
      </c>
      <c r="K79" s="5"/>
      <c r="L79" s="5" t="s">
        <v>1013</v>
      </c>
      <c r="M79" s="5"/>
      <c r="N79" s="27" t="s">
        <v>1014</v>
      </c>
    </row>
    <row r="80" spans="1:14" customFormat="1" ht="43.5" hidden="1" x14ac:dyDescent="0.35">
      <c r="A80" s="4" t="s">
        <v>23</v>
      </c>
      <c r="B80" s="5" t="s">
        <v>154</v>
      </c>
      <c r="C80" s="5" t="s">
        <v>90</v>
      </c>
      <c r="D80" s="5" t="s">
        <v>89</v>
      </c>
      <c r="E80" s="5" t="s">
        <v>872</v>
      </c>
      <c r="F80" s="9" t="s">
        <v>34</v>
      </c>
      <c r="G80" s="9" t="s">
        <v>26</v>
      </c>
      <c r="H80" s="9">
        <v>0</v>
      </c>
      <c r="I80" s="12" t="str">
        <f t="shared" si="2"/>
        <v>No data available</v>
      </c>
      <c r="J80" s="4" t="s">
        <v>1015</v>
      </c>
      <c r="K80" s="5"/>
      <c r="L80" s="5" t="s">
        <v>1016</v>
      </c>
      <c r="M80" s="5"/>
      <c r="N80" s="27" t="s">
        <v>1017</v>
      </c>
    </row>
    <row r="81" spans="1:14" customFormat="1" ht="43.5" hidden="1" x14ac:dyDescent="0.35">
      <c r="A81" s="4" t="s">
        <v>23</v>
      </c>
      <c r="B81" s="5" t="s">
        <v>155</v>
      </c>
      <c r="C81" s="5" t="s">
        <v>90</v>
      </c>
      <c r="D81" s="5" t="s">
        <v>89</v>
      </c>
      <c r="E81" s="5" t="s">
        <v>873</v>
      </c>
      <c r="F81" s="9" t="s">
        <v>34</v>
      </c>
      <c r="G81" s="9" t="s">
        <v>26</v>
      </c>
      <c r="H81" s="9">
        <v>0</v>
      </c>
      <c r="I81" s="4" t="str">
        <f t="shared" si="2"/>
        <v>No data available</v>
      </c>
      <c r="J81" s="4" t="s">
        <v>1018</v>
      </c>
      <c r="K81" s="5"/>
      <c r="L81" s="5" t="s">
        <v>1019</v>
      </c>
      <c r="M81" s="5"/>
      <c r="N81" s="27" t="s">
        <v>1020</v>
      </c>
    </row>
    <row r="82" spans="1:14" customFormat="1" ht="58" hidden="1" x14ac:dyDescent="0.35">
      <c r="A82" s="4" t="s">
        <v>23</v>
      </c>
      <c r="B82" s="5" t="s">
        <v>156</v>
      </c>
      <c r="C82" s="5" t="s">
        <v>90</v>
      </c>
      <c r="D82" s="5" t="s">
        <v>89</v>
      </c>
      <c r="E82" s="5" t="s">
        <v>874</v>
      </c>
      <c r="F82" s="9" t="s">
        <v>34</v>
      </c>
      <c r="G82" s="9" t="s">
        <v>26</v>
      </c>
      <c r="H82" s="9">
        <v>0</v>
      </c>
      <c r="I82" s="12" t="str">
        <f t="shared" si="2"/>
        <v>No data available</v>
      </c>
      <c r="J82" s="4" t="s">
        <v>1021</v>
      </c>
      <c r="K82" s="5"/>
      <c r="L82" s="5" t="s">
        <v>1022</v>
      </c>
      <c r="M82" s="5"/>
      <c r="N82" s="27" t="s">
        <v>1023</v>
      </c>
    </row>
    <row r="83" spans="1:14" customFormat="1" ht="58" hidden="1" x14ac:dyDescent="0.35">
      <c r="A83" s="4" t="s">
        <v>23</v>
      </c>
      <c r="B83" s="5" t="s">
        <v>157</v>
      </c>
      <c r="C83" s="5" t="s">
        <v>90</v>
      </c>
      <c r="D83" s="5" t="s">
        <v>89</v>
      </c>
      <c r="E83" s="5" t="s">
        <v>875</v>
      </c>
      <c r="F83" s="9" t="s">
        <v>34</v>
      </c>
      <c r="G83" s="9" t="s">
        <v>26</v>
      </c>
      <c r="H83" s="9">
        <v>0</v>
      </c>
      <c r="I83" s="12" t="str">
        <f t="shared" si="2"/>
        <v>No data available</v>
      </c>
      <c r="J83" s="4" t="s">
        <v>1024</v>
      </c>
      <c r="K83" s="5"/>
      <c r="L83" s="5" t="s">
        <v>1025</v>
      </c>
      <c r="M83" s="5"/>
      <c r="N83" s="27" t="s">
        <v>1026</v>
      </c>
    </row>
    <row r="84" spans="1:14" customFormat="1" ht="116" x14ac:dyDescent="0.35">
      <c r="A84" s="4" t="s">
        <v>23</v>
      </c>
      <c r="B84" s="17" t="s">
        <v>159</v>
      </c>
      <c r="C84" s="17" t="s">
        <v>90</v>
      </c>
      <c r="D84" s="17" t="s">
        <v>89</v>
      </c>
      <c r="E84" s="17" t="s">
        <v>876</v>
      </c>
      <c r="F84" s="31" t="s">
        <v>34</v>
      </c>
      <c r="G84" s="9" t="s">
        <v>34</v>
      </c>
      <c r="H84" s="31">
        <v>1</v>
      </c>
      <c r="I84" s="30" t="str">
        <f t="shared" si="2"/>
        <v>No data available</v>
      </c>
      <c r="J84" s="30" t="s">
        <v>338</v>
      </c>
      <c r="K84" s="17" t="s">
        <v>339</v>
      </c>
      <c r="L84" s="17" t="s">
        <v>877</v>
      </c>
      <c r="M84" s="17" t="s">
        <v>878</v>
      </c>
      <c r="N84" s="32" t="s">
        <v>1069</v>
      </c>
    </row>
    <row r="85" spans="1:14" customFormat="1" ht="72.5" hidden="1" x14ac:dyDescent="0.35">
      <c r="A85" s="4" t="s">
        <v>42</v>
      </c>
      <c r="B85" s="5" t="s">
        <v>340</v>
      </c>
      <c r="C85" s="5" t="s">
        <v>90</v>
      </c>
      <c r="D85" s="5" t="s">
        <v>89</v>
      </c>
      <c r="E85" s="5" t="s">
        <v>879</v>
      </c>
      <c r="F85" s="9" t="s">
        <v>34</v>
      </c>
      <c r="G85" s="9" t="s">
        <v>26</v>
      </c>
      <c r="H85" s="9">
        <v>0</v>
      </c>
      <c r="I85" s="12" t="str">
        <f t="shared" si="2"/>
        <v>No data available</v>
      </c>
      <c r="J85" s="4" t="s">
        <v>341</v>
      </c>
      <c r="K85" s="5" t="s">
        <v>342</v>
      </c>
      <c r="L85" s="5" t="s">
        <v>343</v>
      </c>
      <c r="M85" s="5" t="s">
        <v>344</v>
      </c>
      <c r="N85" s="27" t="s">
        <v>345</v>
      </c>
    </row>
    <row r="86" spans="1:14" customFormat="1" ht="174" x14ac:dyDescent="0.35">
      <c r="A86" s="4" t="s">
        <v>42</v>
      </c>
      <c r="B86" s="17" t="s">
        <v>115</v>
      </c>
      <c r="C86" s="17" t="s">
        <v>116</v>
      </c>
      <c r="D86" s="17" t="s">
        <v>89</v>
      </c>
      <c r="E86" s="17" t="s">
        <v>880</v>
      </c>
      <c r="F86" s="31" t="s">
        <v>34</v>
      </c>
      <c r="G86" s="9" t="s">
        <v>34</v>
      </c>
      <c r="H86" s="31">
        <v>3</v>
      </c>
      <c r="I86" s="78" t="str">
        <f t="shared" si="2"/>
        <v>No data available</v>
      </c>
      <c r="J86" s="30" t="s">
        <v>1027</v>
      </c>
      <c r="K86" s="17" t="s">
        <v>1028</v>
      </c>
      <c r="L86" s="17" t="s">
        <v>1029</v>
      </c>
      <c r="M86" s="17" t="s">
        <v>1030</v>
      </c>
      <c r="N86" s="32" t="s">
        <v>1031</v>
      </c>
    </row>
    <row r="87" spans="1:14" customFormat="1" ht="217.5" x14ac:dyDescent="0.35">
      <c r="A87" s="4" t="s">
        <v>42</v>
      </c>
      <c r="B87" s="17" t="s">
        <v>137</v>
      </c>
      <c r="C87" s="17" t="s">
        <v>116</v>
      </c>
      <c r="D87" s="17" t="s">
        <v>89</v>
      </c>
      <c r="E87" s="17" t="s">
        <v>881</v>
      </c>
      <c r="F87" s="31" t="s">
        <v>34</v>
      </c>
      <c r="G87" s="9" t="s">
        <v>34</v>
      </c>
      <c r="H87" s="31">
        <v>1</v>
      </c>
      <c r="I87" s="30" t="str">
        <f t="shared" si="2"/>
        <v>No data available</v>
      </c>
      <c r="J87" s="30" t="s">
        <v>1032</v>
      </c>
      <c r="K87" s="17" t="s">
        <v>1033</v>
      </c>
      <c r="L87" s="17" t="s">
        <v>1034</v>
      </c>
      <c r="M87" s="17" t="s">
        <v>1035</v>
      </c>
      <c r="N87" s="32" t="s">
        <v>1036</v>
      </c>
    </row>
    <row r="88" spans="1:14" customFormat="1" ht="72.5" x14ac:dyDescent="0.35">
      <c r="A88" s="4" t="s">
        <v>23</v>
      </c>
      <c r="B88" s="17" t="s">
        <v>138</v>
      </c>
      <c r="C88" s="17" t="s">
        <v>116</v>
      </c>
      <c r="D88" s="17" t="s">
        <v>89</v>
      </c>
      <c r="E88" s="17" t="s">
        <v>882</v>
      </c>
      <c r="F88" s="31" t="s">
        <v>34</v>
      </c>
      <c r="G88" s="9" t="s">
        <v>34</v>
      </c>
      <c r="H88" s="31">
        <v>1</v>
      </c>
      <c r="I88" s="78" t="str">
        <f t="shared" si="2"/>
        <v>No data available</v>
      </c>
      <c r="J88" s="30" t="s">
        <v>1037</v>
      </c>
      <c r="K88" s="17" t="s">
        <v>1038</v>
      </c>
      <c r="L88" s="17" t="s">
        <v>1039</v>
      </c>
      <c r="M88" s="17" t="s">
        <v>1040</v>
      </c>
      <c r="N88" s="32" t="s">
        <v>1041</v>
      </c>
    </row>
    <row r="89" spans="1:14" customFormat="1" ht="101.5" x14ac:dyDescent="0.35">
      <c r="A89" s="4" t="s">
        <v>23</v>
      </c>
      <c r="B89" s="17" t="s">
        <v>92</v>
      </c>
      <c r="C89" s="17" t="s">
        <v>93</v>
      </c>
      <c r="D89" s="17" t="s">
        <v>89</v>
      </c>
      <c r="E89" s="17" t="s">
        <v>346</v>
      </c>
      <c r="F89" s="31" t="s">
        <v>34</v>
      </c>
      <c r="G89" s="9" t="s">
        <v>34</v>
      </c>
      <c r="H89" s="31">
        <v>6</v>
      </c>
      <c r="I89" s="78" t="str">
        <f t="shared" si="2"/>
        <v>No data available</v>
      </c>
      <c r="J89" s="30"/>
      <c r="K89" s="17"/>
      <c r="L89" s="17" t="s">
        <v>347</v>
      </c>
      <c r="M89" s="17" t="s">
        <v>348</v>
      </c>
      <c r="N89" s="32" t="s">
        <v>94</v>
      </c>
    </row>
    <row r="90" spans="1:14" customFormat="1" ht="43.5" x14ac:dyDescent="0.35">
      <c r="A90" s="4" t="s">
        <v>23</v>
      </c>
      <c r="B90" s="17" t="s">
        <v>95</v>
      </c>
      <c r="C90" s="17" t="s">
        <v>93</v>
      </c>
      <c r="D90" s="17" t="s">
        <v>89</v>
      </c>
      <c r="E90" s="17" t="s">
        <v>349</v>
      </c>
      <c r="F90" s="31" t="s">
        <v>34</v>
      </c>
      <c r="G90" s="9" t="s">
        <v>34</v>
      </c>
      <c r="H90" s="31">
        <v>7</v>
      </c>
      <c r="I90" s="30" t="str">
        <f t="shared" si="2"/>
        <v>No data available</v>
      </c>
      <c r="J90" s="30" t="s">
        <v>1084</v>
      </c>
      <c r="K90" s="17"/>
      <c r="L90" s="17" t="s">
        <v>1085</v>
      </c>
      <c r="M90" s="17"/>
      <c r="N90" s="32" t="s">
        <v>1083</v>
      </c>
    </row>
    <row r="91" spans="1:14" customFormat="1" ht="116" x14ac:dyDescent="0.35">
      <c r="A91" s="4" t="s">
        <v>23</v>
      </c>
      <c r="B91" s="17" t="s">
        <v>102</v>
      </c>
      <c r="C91" s="17" t="s">
        <v>93</v>
      </c>
      <c r="D91" s="17" t="s">
        <v>89</v>
      </c>
      <c r="E91" s="17" t="s">
        <v>883</v>
      </c>
      <c r="F91" s="31" t="s">
        <v>34</v>
      </c>
      <c r="G91" s="9" t="s">
        <v>34</v>
      </c>
      <c r="H91" s="31">
        <v>6</v>
      </c>
      <c r="I91" s="78" t="str">
        <f t="shared" si="2"/>
        <v>No data available</v>
      </c>
      <c r="J91" s="30" t="s">
        <v>1042</v>
      </c>
      <c r="K91" s="17" t="s">
        <v>1043</v>
      </c>
      <c r="L91" s="17" t="s">
        <v>1044</v>
      </c>
      <c r="M91" s="17" t="s">
        <v>1045</v>
      </c>
      <c r="N91" s="32" t="s">
        <v>1046</v>
      </c>
    </row>
    <row r="92" spans="1:14" customFormat="1" ht="122.5" customHeight="1" x14ac:dyDescent="0.35">
      <c r="A92" s="4" t="s">
        <v>23</v>
      </c>
      <c r="B92" s="17" t="s">
        <v>136</v>
      </c>
      <c r="C92" s="17" t="s">
        <v>93</v>
      </c>
      <c r="D92" s="17" t="s">
        <v>89</v>
      </c>
      <c r="E92" s="17" t="s">
        <v>884</v>
      </c>
      <c r="F92" s="31" t="s">
        <v>34</v>
      </c>
      <c r="G92" s="9" t="s">
        <v>34</v>
      </c>
      <c r="H92" s="31">
        <v>2</v>
      </c>
      <c r="I92" s="78" t="str">
        <f t="shared" si="2"/>
        <v>No data available</v>
      </c>
      <c r="J92" s="30"/>
      <c r="K92" s="17"/>
      <c r="L92" s="17" t="s">
        <v>1047</v>
      </c>
      <c r="M92" s="17" t="s">
        <v>1048</v>
      </c>
      <c r="N92" s="32" t="s">
        <v>1049</v>
      </c>
    </row>
    <row r="93" spans="1:14" customFormat="1" ht="72.5" x14ac:dyDescent="0.35">
      <c r="A93" s="4" t="s">
        <v>23</v>
      </c>
      <c r="B93" s="17" t="s">
        <v>111</v>
      </c>
      <c r="C93" s="17" t="s">
        <v>93</v>
      </c>
      <c r="D93" s="17" t="s">
        <v>89</v>
      </c>
      <c r="E93" s="17" t="s">
        <v>885</v>
      </c>
      <c r="F93" s="31" t="s">
        <v>34</v>
      </c>
      <c r="G93" s="9" t="s">
        <v>34</v>
      </c>
      <c r="H93" s="31">
        <v>4</v>
      </c>
      <c r="I93" s="30" t="str">
        <f t="shared" si="2"/>
        <v>No data available</v>
      </c>
      <c r="J93" s="30"/>
      <c r="K93" s="17"/>
      <c r="L93" s="17" t="s">
        <v>1050</v>
      </c>
      <c r="M93" s="17" t="s">
        <v>1051</v>
      </c>
      <c r="N93" s="32" t="s">
        <v>1052</v>
      </c>
    </row>
    <row r="94" spans="1:14" customFormat="1" ht="87" hidden="1" x14ac:dyDescent="0.35">
      <c r="A94" s="4" t="s">
        <v>23</v>
      </c>
      <c r="B94" s="5" t="s">
        <v>350</v>
      </c>
      <c r="C94" s="5" t="s">
        <v>93</v>
      </c>
      <c r="D94" s="5" t="s">
        <v>89</v>
      </c>
      <c r="E94" s="5" t="s">
        <v>886</v>
      </c>
      <c r="F94" s="9" t="s">
        <v>34</v>
      </c>
      <c r="G94" s="9" t="s">
        <v>26</v>
      </c>
      <c r="H94" s="9">
        <v>0</v>
      </c>
      <c r="I94" s="12" t="str">
        <f t="shared" si="2"/>
        <v>No data available</v>
      </c>
      <c r="J94" s="4"/>
      <c r="K94" s="5"/>
      <c r="L94" s="5" t="s">
        <v>887</v>
      </c>
      <c r="M94" s="5" t="s">
        <v>888</v>
      </c>
      <c r="N94" s="27" t="s">
        <v>889</v>
      </c>
    </row>
    <row r="95" spans="1:14" customFormat="1" ht="43.5" hidden="1" x14ac:dyDescent="0.35">
      <c r="A95" s="4" t="s">
        <v>23</v>
      </c>
      <c r="B95" s="17" t="s">
        <v>177</v>
      </c>
      <c r="C95" s="5" t="s">
        <v>93</v>
      </c>
      <c r="D95" s="5" t="s">
        <v>89</v>
      </c>
      <c r="E95" s="5" t="s">
        <v>890</v>
      </c>
      <c r="F95" s="9" t="s">
        <v>34</v>
      </c>
      <c r="G95" s="9" t="s">
        <v>26</v>
      </c>
      <c r="H95" s="9">
        <v>0</v>
      </c>
      <c r="I95" s="12" t="str">
        <f t="shared" si="2"/>
        <v>No data available</v>
      </c>
      <c r="J95" s="4"/>
      <c r="K95" s="5"/>
      <c r="L95" s="5" t="s">
        <v>178</v>
      </c>
      <c r="M95" s="5" t="s">
        <v>351</v>
      </c>
      <c r="N95" s="27" t="s">
        <v>179</v>
      </c>
    </row>
    <row r="96" spans="1:14" customFormat="1" ht="43.5" x14ac:dyDescent="0.35">
      <c r="A96" s="4" t="s">
        <v>23</v>
      </c>
      <c r="B96" s="17" t="s">
        <v>97</v>
      </c>
      <c r="C96" s="17" t="s">
        <v>98</v>
      </c>
      <c r="D96" s="17" t="s">
        <v>89</v>
      </c>
      <c r="E96" s="62" t="s">
        <v>352</v>
      </c>
      <c r="F96" s="31" t="s">
        <v>34</v>
      </c>
      <c r="G96" s="9" t="s">
        <v>34</v>
      </c>
      <c r="H96" s="31">
        <v>5</v>
      </c>
      <c r="I96" s="30" t="str">
        <f t="shared" si="2"/>
        <v>No data available</v>
      </c>
      <c r="J96" s="80" t="s">
        <v>99</v>
      </c>
      <c r="K96" s="79" t="s">
        <v>353</v>
      </c>
      <c r="L96" s="79" t="s">
        <v>354</v>
      </c>
      <c r="M96" s="79" t="s">
        <v>355</v>
      </c>
      <c r="N96" s="32" t="s">
        <v>100</v>
      </c>
    </row>
    <row r="97" spans="1:14" customFormat="1" ht="58" x14ac:dyDescent="0.35">
      <c r="A97" s="4" t="s">
        <v>23</v>
      </c>
      <c r="B97" s="17" t="s">
        <v>101</v>
      </c>
      <c r="C97" s="17" t="s">
        <v>98</v>
      </c>
      <c r="D97" s="17" t="s">
        <v>89</v>
      </c>
      <c r="E97" s="17" t="s">
        <v>356</v>
      </c>
      <c r="F97" s="31" t="s">
        <v>34</v>
      </c>
      <c r="G97" s="9" t="s">
        <v>34</v>
      </c>
      <c r="H97" s="31">
        <v>5</v>
      </c>
      <c r="I97" s="78" t="str">
        <f t="shared" si="2"/>
        <v>No data available</v>
      </c>
      <c r="J97" s="80" t="s">
        <v>99</v>
      </c>
      <c r="K97" s="79" t="s">
        <v>353</v>
      </c>
      <c r="L97" s="79" t="s">
        <v>354</v>
      </c>
      <c r="M97" s="79" t="s">
        <v>355</v>
      </c>
      <c r="N97" s="32" t="s">
        <v>100</v>
      </c>
    </row>
    <row r="98" spans="1:14" customFormat="1" ht="43.5" x14ac:dyDescent="0.35">
      <c r="A98" s="4" t="s">
        <v>23</v>
      </c>
      <c r="B98" s="17" t="s">
        <v>106</v>
      </c>
      <c r="C98" s="17" t="s">
        <v>98</v>
      </c>
      <c r="D98" s="17" t="s">
        <v>89</v>
      </c>
      <c r="E98" s="62" t="s">
        <v>357</v>
      </c>
      <c r="F98" s="31" t="s">
        <v>34</v>
      </c>
      <c r="G98" s="9" t="s">
        <v>34</v>
      </c>
      <c r="H98" s="31">
        <v>6</v>
      </c>
      <c r="I98" s="78" t="str">
        <f t="shared" si="2"/>
        <v>No data available</v>
      </c>
      <c r="J98" s="30" t="s">
        <v>107</v>
      </c>
      <c r="K98" s="17" t="s">
        <v>358</v>
      </c>
      <c r="L98" s="17" t="s">
        <v>359</v>
      </c>
      <c r="M98" s="17" t="s">
        <v>360</v>
      </c>
      <c r="N98" s="32" t="s">
        <v>361</v>
      </c>
    </row>
    <row r="99" spans="1:14" customFormat="1" ht="43.5" hidden="1" x14ac:dyDescent="0.35">
      <c r="A99" s="4" t="s">
        <v>23</v>
      </c>
      <c r="B99" s="5" t="s">
        <v>362</v>
      </c>
      <c r="C99" s="5" t="s">
        <v>98</v>
      </c>
      <c r="D99" s="5" t="s">
        <v>89</v>
      </c>
      <c r="E99" s="14" t="s">
        <v>363</v>
      </c>
      <c r="F99" s="9" t="s">
        <v>34</v>
      </c>
      <c r="G99" s="9" t="s">
        <v>26</v>
      </c>
      <c r="H99" s="9">
        <v>0</v>
      </c>
      <c r="I99" s="4" t="str">
        <f t="shared" ref="I99:I130" si="3">$I$2</f>
        <v>No data available</v>
      </c>
      <c r="J99" s="4" t="s">
        <v>364</v>
      </c>
      <c r="K99" s="5" t="s">
        <v>365</v>
      </c>
      <c r="L99" s="5" t="s">
        <v>366</v>
      </c>
      <c r="M99" s="5" t="s">
        <v>367</v>
      </c>
      <c r="N99" s="27" t="s">
        <v>368</v>
      </c>
    </row>
    <row r="100" spans="1:14" customFormat="1" ht="72.5" hidden="1" x14ac:dyDescent="0.35">
      <c r="A100" s="4" t="s">
        <v>23</v>
      </c>
      <c r="B100" s="5" t="s">
        <v>369</v>
      </c>
      <c r="C100" s="5" t="s">
        <v>98</v>
      </c>
      <c r="D100" s="5" t="s">
        <v>89</v>
      </c>
      <c r="E100" s="5" t="s">
        <v>370</v>
      </c>
      <c r="F100" s="9" t="s">
        <v>34</v>
      </c>
      <c r="G100" s="9" t="s">
        <v>26</v>
      </c>
      <c r="H100" s="9">
        <v>0</v>
      </c>
      <c r="I100" s="12" t="str">
        <f t="shared" si="3"/>
        <v>No data available</v>
      </c>
      <c r="J100" s="4" t="s">
        <v>371</v>
      </c>
      <c r="K100" s="15" t="s">
        <v>372</v>
      </c>
      <c r="L100" s="11" t="s">
        <v>373</v>
      </c>
      <c r="M100" s="5" t="s">
        <v>374</v>
      </c>
      <c r="N100" s="27" t="s">
        <v>81</v>
      </c>
    </row>
    <row r="101" spans="1:14" customFormat="1" ht="72.5" hidden="1" x14ac:dyDescent="0.35">
      <c r="A101" s="4" t="s">
        <v>23</v>
      </c>
      <c r="B101" s="5" t="s">
        <v>375</v>
      </c>
      <c r="C101" s="5" t="s">
        <v>98</v>
      </c>
      <c r="D101" s="5" t="s">
        <v>89</v>
      </c>
      <c r="E101" s="5" t="s">
        <v>376</v>
      </c>
      <c r="F101" s="9" t="s">
        <v>34</v>
      </c>
      <c r="G101" s="9" t="s">
        <v>26</v>
      </c>
      <c r="H101" s="9">
        <v>0</v>
      </c>
      <c r="I101" s="12" t="str">
        <f t="shared" si="3"/>
        <v>No data available</v>
      </c>
      <c r="J101" s="4" t="s">
        <v>77</v>
      </c>
      <c r="K101" s="11" t="s">
        <v>377</v>
      </c>
      <c r="L101" s="11" t="s">
        <v>378</v>
      </c>
      <c r="M101" s="5" t="s">
        <v>379</v>
      </c>
      <c r="N101" s="27" t="s">
        <v>380</v>
      </c>
    </row>
    <row r="102" spans="1:14" customFormat="1" ht="72.5" x14ac:dyDescent="0.35">
      <c r="A102" s="4" t="s">
        <v>23</v>
      </c>
      <c r="B102" s="17" t="s">
        <v>108</v>
      </c>
      <c r="C102" s="17" t="s">
        <v>98</v>
      </c>
      <c r="D102" s="17" t="s">
        <v>89</v>
      </c>
      <c r="E102" s="17" t="s">
        <v>381</v>
      </c>
      <c r="F102" s="31" t="s">
        <v>34</v>
      </c>
      <c r="G102" s="9" t="s">
        <v>34</v>
      </c>
      <c r="H102" s="31">
        <v>7</v>
      </c>
      <c r="I102" s="30" t="str">
        <f t="shared" si="3"/>
        <v>No data available</v>
      </c>
      <c r="J102" s="30" t="s">
        <v>109</v>
      </c>
      <c r="K102" s="79" t="s">
        <v>233</v>
      </c>
      <c r="L102" s="79" t="s">
        <v>234</v>
      </c>
      <c r="M102" s="79" t="s">
        <v>382</v>
      </c>
      <c r="N102" s="32" t="s">
        <v>110</v>
      </c>
    </row>
    <row r="103" spans="1:14" customFormat="1" ht="72.5" x14ac:dyDescent="0.35">
      <c r="A103" s="4" t="s">
        <v>23</v>
      </c>
      <c r="B103" s="17" t="s">
        <v>129</v>
      </c>
      <c r="C103" s="17" t="s">
        <v>98</v>
      </c>
      <c r="D103" s="17" t="s">
        <v>89</v>
      </c>
      <c r="E103" s="17" t="s">
        <v>383</v>
      </c>
      <c r="F103" s="31" t="s">
        <v>34</v>
      </c>
      <c r="G103" s="9" t="s">
        <v>34</v>
      </c>
      <c r="H103" s="31">
        <v>4</v>
      </c>
      <c r="I103" s="78" t="str">
        <f t="shared" si="3"/>
        <v>No data available</v>
      </c>
      <c r="J103" s="30" t="s">
        <v>384</v>
      </c>
      <c r="K103" s="83" t="s">
        <v>385</v>
      </c>
      <c r="L103" s="83" t="s">
        <v>386</v>
      </c>
      <c r="M103" s="17" t="s">
        <v>387</v>
      </c>
      <c r="N103" s="32" t="s">
        <v>119</v>
      </c>
    </row>
    <row r="104" spans="1:14" customFormat="1" ht="29" hidden="1" x14ac:dyDescent="0.35">
      <c r="A104" s="4" t="s">
        <v>23</v>
      </c>
      <c r="B104" s="5" t="s">
        <v>388</v>
      </c>
      <c r="C104" s="5" t="s">
        <v>98</v>
      </c>
      <c r="D104" s="5" t="s">
        <v>89</v>
      </c>
      <c r="E104" s="5" t="s">
        <v>389</v>
      </c>
      <c r="F104" s="9" t="s">
        <v>34</v>
      </c>
      <c r="G104" s="9" t="s">
        <v>26</v>
      </c>
      <c r="H104" s="9">
        <v>0</v>
      </c>
      <c r="I104" s="12" t="str">
        <f t="shared" si="3"/>
        <v>No data available</v>
      </c>
      <c r="J104" s="4"/>
      <c r="K104" s="5"/>
      <c r="L104" s="5">
        <v>1</v>
      </c>
      <c r="M104" s="5">
        <v>2</v>
      </c>
      <c r="N104" s="27" t="s">
        <v>390</v>
      </c>
    </row>
    <row r="105" spans="1:14" customFormat="1" ht="58" hidden="1" x14ac:dyDescent="0.35">
      <c r="A105" s="4" t="s">
        <v>23</v>
      </c>
      <c r="B105" s="5" t="s">
        <v>391</v>
      </c>
      <c r="C105" s="5" t="s">
        <v>118</v>
      </c>
      <c r="D105" s="5" t="s">
        <v>89</v>
      </c>
      <c r="E105" s="5" t="s">
        <v>392</v>
      </c>
      <c r="F105" s="9" t="s">
        <v>34</v>
      </c>
      <c r="G105" s="9" t="s">
        <v>26</v>
      </c>
      <c r="H105" s="9">
        <v>0</v>
      </c>
      <c r="I105" s="4" t="str">
        <f t="shared" si="3"/>
        <v>No data available</v>
      </c>
      <c r="J105" s="4" t="s">
        <v>48</v>
      </c>
      <c r="K105" s="5" t="s">
        <v>393</v>
      </c>
      <c r="L105" s="5" t="s">
        <v>394</v>
      </c>
      <c r="M105" s="5" t="s">
        <v>395</v>
      </c>
      <c r="N105" s="27" t="s">
        <v>161</v>
      </c>
    </row>
    <row r="106" spans="1:14" customFormat="1" ht="29" hidden="1" x14ac:dyDescent="0.35">
      <c r="A106" s="4" t="s">
        <v>23</v>
      </c>
      <c r="B106" s="17" t="s">
        <v>117</v>
      </c>
      <c r="C106" s="5" t="s">
        <v>118</v>
      </c>
      <c r="D106" s="5" t="s">
        <v>89</v>
      </c>
      <c r="E106" s="5" t="s">
        <v>396</v>
      </c>
      <c r="F106" s="9" t="s">
        <v>34</v>
      </c>
      <c r="G106" s="9" t="s">
        <v>26</v>
      </c>
      <c r="H106" s="9">
        <v>0</v>
      </c>
      <c r="I106" s="12" t="str">
        <f t="shared" si="3"/>
        <v>No data available</v>
      </c>
      <c r="J106" s="4" t="s">
        <v>119</v>
      </c>
      <c r="K106" s="5" t="s">
        <v>397</v>
      </c>
      <c r="L106" s="5" t="s">
        <v>398</v>
      </c>
      <c r="M106" s="5" t="s">
        <v>399</v>
      </c>
      <c r="N106" s="27" t="s">
        <v>29</v>
      </c>
    </row>
    <row r="107" spans="1:14" customFormat="1" ht="72.5" x14ac:dyDescent="0.35">
      <c r="A107" s="4" t="s">
        <v>23</v>
      </c>
      <c r="B107" s="17" t="s">
        <v>400</v>
      </c>
      <c r="C107" s="17" t="s">
        <v>118</v>
      </c>
      <c r="D107" s="17" t="s">
        <v>89</v>
      </c>
      <c r="E107" s="62" t="s">
        <v>401</v>
      </c>
      <c r="F107" s="31" t="s">
        <v>34</v>
      </c>
      <c r="G107" s="9" t="s">
        <v>34</v>
      </c>
      <c r="H107" s="31">
        <v>4</v>
      </c>
      <c r="I107" s="78" t="str">
        <f t="shared" si="3"/>
        <v>No data available</v>
      </c>
      <c r="J107" s="30" t="s">
        <v>402</v>
      </c>
      <c r="K107" s="17" t="s">
        <v>403</v>
      </c>
      <c r="L107" s="17" t="s">
        <v>404</v>
      </c>
      <c r="M107" s="17" t="s">
        <v>405</v>
      </c>
      <c r="N107" s="32" t="s">
        <v>406</v>
      </c>
    </row>
    <row r="108" spans="1:14" customFormat="1" ht="58" x14ac:dyDescent="0.35">
      <c r="A108" s="4" t="s">
        <v>23</v>
      </c>
      <c r="B108" s="17" t="s">
        <v>407</v>
      </c>
      <c r="C108" s="17" t="s">
        <v>118</v>
      </c>
      <c r="D108" s="17" t="s">
        <v>89</v>
      </c>
      <c r="E108" s="62" t="s">
        <v>408</v>
      </c>
      <c r="F108" s="31" t="s">
        <v>34</v>
      </c>
      <c r="G108" s="9" t="s">
        <v>34</v>
      </c>
      <c r="H108" s="31">
        <v>4</v>
      </c>
      <c r="I108" s="30" t="str">
        <f t="shared" si="3"/>
        <v>No data available</v>
      </c>
      <c r="J108" s="30" t="s">
        <v>402</v>
      </c>
      <c r="K108" s="17" t="s">
        <v>403</v>
      </c>
      <c r="L108" s="17" t="s">
        <v>404</v>
      </c>
      <c r="M108" s="17" t="s">
        <v>405</v>
      </c>
      <c r="N108" s="32" t="s">
        <v>406</v>
      </c>
    </row>
    <row r="109" spans="1:14" customFormat="1" ht="87" x14ac:dyDescent="0.35">
      <c r="A109" s="4" t="s">
        <v>23</v>
      </c>
      <c r="B109" s="17" t="s">
        <v>132</v>
      </c>
      <c r="C109" s="17" t="s">
        <v>118</v>
      </c>
      <c r="D109" s="17" t="s">
        <v>89</v>
      </c>
      <c r="E109" s="17" t="s">
        <v>409</v>
      </c>
      <c r="F109" s="31" t="s">
        <v>34</v>
      </c>
      <c r="G109" s="9" t="s">
        <v>34</v>
      </c>
      <c r="H109" s="31">
        <v>2</v>
      </c>
      <c r="I109" s="78" t="str">
        <f t="shared" si="3"/>
        <v>No data available</v>
      </c>
      <c r="J109" s="30" t="s">
        <v>133</v>
      </c>
      <c r="K109" s="17"/>
      <c r="L109" s="17" t="s">
        <v>134</v>
      </c>
      <c r="M109" s="17"/>
      <c r="N109" s="32" t="s">
        <v>135</v>
      </c>
    </row>
    <row r="110" spans="1:14" customFormat="1" ht="58" hidden="1" x14ac:dyDescent="0.35">
      <c r="A110" s="4" t="s">
        <v>23</v>
      </c>
      <c r="B110" s="5" t="s">
        <v>410</v>
      </c>
      <c r="C110" s="5" t="s">
        <v>118</v>
      </c>
      <c r="D110" s="5" t="s">
        <v>89</v>
      </c>
      <c r="E110" s="5" t="s">
        <v>411</v>
      </c>
      <c r="F110" s="9" t="s">
        <v>34</v>
      </c>
      <c r="G110" s="9" t="s">
        <v>26</v>
      </c>
      <c r="H110" s="9">
        <v>0</v>
      </c>
      <c r="I110" s="12" t="str">
        <f t="shared" si="3"/>
        <v>No data available</v>
      </c>
      <c r="J110" s="4" t="s">
        <v>30</v>
      </c>
      <c r="K110" s="15" t="s">
        <v>412</v>
      </c>
      <c r="L110" s="15" t="s">
        <v>386</v>
      </c>
      <c r="M110" s="16" t="s">
        <v>413</v>
      </c>
      <c r="N110" s="27" t="s">
        <v>130</v>
      </c>
    </row>
    <row r="111" spans="1:14" customFormat="1" ht="43.5" x14ac:dyDescent="0.35">
      <c r="A111" s="4" t="s">
        <v>23</v>
      </c>
      <c r="B111" s="17" t="s">
        <v>160</v>
      </c>
      <c r="C111" s="17" t="s">
        <v>118</v>
      </c>
      <c r="D111" s="17" t="s">
        <v>89</v>
      </c>
      <c r="E111" s="17" t="s">
        <v>414</v>
      </c>
      <c r="F111" s="31" t="s">
        <v>34</v>
      </c>
      <c r="G111" s="9" t="s">
        <v>34</v>
      </c>
      <c r="H111" s="31">
        <v>1</v>
      </c>
      <c r="I111" s="30" t="str">
        <f t="shared" si="3"/>
        <v>No data available</v>
      </c>
      <c r="J111" s="30" t="s">
        <v>61</v>
      </c>
      <c r="K111" s="17" t="s">
        <v>58</v>
      </c>
      <c r="L111" s="17" t="s">
        <v>209</v>
      </c>
      <c r="M111" s="17" t="s">
        <v>272</v>
      </c>
      <c r="N111" s="32" t="s">
        <v>161</v>
      </c>
    </row>
    <row r="112" spans="1:14" customFormat="1" ht="29" hidden="1" x14ac:dyDescent="0.35">
      <c r="A112" s="4" t="s">
        <v>23</v>
      </c>
      <c r="B112" s="5" t="s">
        <v>415</v>
      </c>
      <c r="C112" s="5" t="s">
        <v>118</v>
      </c>
      <c r="D112" s="5" t="s">
        <v>89</v>
      </c>
      <c r="E112" s="5" t="s">
        <v>416</v>
      </c>
      <c r="F112" s="9" t="s">
        <v>34</v>
      </c>
      <c r="G112" s="9" t="s">
        <v>26</v>
      </c>
      <c r="H112" s="9">
        <v>0</v>
      </c>
      <c r="I112" s="12" t="str">
        <f t="shared" si="3"/>
        <v>No data available</v>
      </c>
      <c r="J112" s="4" t="s">
        <v>417</v>
      </c>
      <c r="K112" s="5" t="s">
        <v>418</v>
      </c>
      <c r="L112" s="5" t="s">
        <v>419</v>
      </c>
      <c r="M112" s="5" t="s">
        <v>273</v>
      </c>
      <c r="N112" s="27" t="s">
        <v>65</v>
      </c>
    </row>
    <row r="113" spans="1:14" customFormat="1" ht="43.5" hidden="1" x14ac:dyDescent="0.35">
      <c r="A113" s="4" t="s">
        <v>23</v>
      </c>
      <c r="B113" s="5" t="s">
        <v>420</v>
      </c>
      <c r="C113" s="5" t="s">
        <v>118</v>
      </c>
      <c r="D113" s="5" t="s">
        <v>89</v>
      </c>
      <c r="E113" s="5" t="s">
        <v>421</v>
      </c>
      <c r="F113" s="9" t="s">
        <v>34</v>
      </c>
      <c r="G113" s="9" t="s">
        <v>26</v>
      </c>
      <c r="H113" s="9">
        <v>0</v>
      </c>
      <c r="I113" s="12" t="str">
        <f t="shared" si="3"/>
        <v>No data available</v>
      </c>
      <c r="J113" s="8" t="s">
        <v>422</v>
      </c>
      <c r="K113" s="7" t="s">
        <v>423</v>
      </c>
      <c r="L113" s="7" t="s">
        <v>424</v>
      </c>
      <c r="M113" s="7" t="s">
        <v>425</v>
      </c>
      <c r="N113" s="73" t="s">
        <v>426</v>
      </c>
    </row>
    <row r="114" spans="1:14" customFormat="1" ht="43.5" hidden="1" x14ac:dyDescent="0.35">
      <c r="A114" s="4" t="s">
        <v>23</v>
      </c>
      <c r="B114" s="5" t="s">
        <v>131</v>
      </c>
      <c r="C114" s="5" t="s">
        <v>118</v>
      </c>
      <c r="D114" s="5" t="s">
        <v>89</v>
      </c>
      <c r="E114" s="5" t="s">
        <v>427</v>
      </c>
      <c r="F114" s="9" t="s">
        <v>34</v>
      </c>
      <c r="G114" s="9" t="s">
        <v>26</v>
      </c>
      <c r="H114" s="9">
        <v>2</v>
      </c>
      <c r="I114" s="4" t="str">
        <f t="shared" si="3"/>
        <v>No data available</v>
      </c>
      <c r="J114" s="8" t="s">
        <v>422</v>
      </c>
      <c r="K114" s="7" t="s">
        <v>423</v>
      </c>
      <c r="L114" s="7" t="s">
        <v>424</v>
      </c>
      <c r="M114" s="7" t="s">
        <v>425</v>
      </c>
      <c r="N114" s="73" t="s">
        <v>426</v>
      </c>
    </row>
    <row r="115" spans="1:14" customFormat="1" ht="43.5" hidden="1" x14ac:dyDescent="0.35">
      <c r="A115" s="4" t="s">
        <v>23</v>
      </c>
      <c r="B115" s="5" t="s">
        <v>428</v>
      </c>
      <c r="C115" s="5" t="s">
        <v>118</v>
      </c>
      <c r="D115" s="5" t="s">
        <v>89</v>
      </c>
      <c r="E115" s="5" t="s">
        <v>429</v>
      </c>
      <c r="F115" s="9" t="s">
        <v>34</v>
      </c>
      <c r="G115" s="9" t="s">
        <v>26</v>
      </c>
      <c r="H115" s="9">
        <v>0</v>
      </c>
      <c r="I115" s="12" t="str">
        <f t="shared" si="3"/>
        <v>No data available</v>
      </c>
      <c r="J115" s="4" t="s">
        <v>430</v>
      </c>
      <c r="K115" s="5" t="s">
        <v>431</v>
      </c>
      <c r="L115" s="5" t="s">
        <v>432</v>
      </c>
      <c r="M115" s="5" t="s">
        <v>433</v>
      </c>
      <c r="N115" s="27" t="s">
        <v>434</v>
      </c>
    </row>
    <row r="116" spans="1:14" customFormat="1" ht="29" x14ac:dyDescent="0.35">
      <c r="A116" s="4" t="s">
        <v>23</v>
      </c>
      <c r="B116" s="17" t="s">
        <v>162</v>
      </c>
      <c r="C116" s="17" t="s">
        <v>118</v>
      </c>
      <c r="D116" s="17" t="s">
        <v>89</v>
      </c>
      <c r="E116" s="17" t="s">
        <v>435</v>
      </c>
      <c r="F116" s="31" t="s">
        <v>34</v>
      </c>
      <c r="G116" s="9" t="s">
        <v>34</v>
      </c>
      <c r="H116" s="31">
        <v>1</v>
      </c>
      <c r="I116" s="78" t="str">
        <f t="shared" si="3"/>
        <v>No data available</v>
      </c>
      <c r="J116" s="30" t="s">
        <v>163</v>
      </c>
      <c r="K116" s="17" t="s">
        <v>164</v>
      </c>
      <c r="L116" s="17" t="s">
        <v>165</v>
      </c>
      <c r="M116" s="17" t="s">
        <v>166</v>
      </c>
      <c r="N116" s="32" t="s">
        <v>167</v>
      </c>
    </row>
    <row r="117" spans="1:14" customFormat="1" ht="29" x14ac:dyDescent="0.35">
      <c r="A117" s="4" t="s">
        <v>23</v>
      </c>
      <c r="B117" s="17" t="s">
        <v>168</v>
      </c>
      <c r="C117" s="17" t="s">
        <v>118</v>
      </c>
      <c r="D117" s="17" t="s">
        <v>89</v>
      </c>
      <c r="E117" s="17" t="s">
        <v>436</v>
      </c>
      <c r="F117" s="31" t="s">
        <v>34</v>
      </c>
      <c r="G117" s="9" t="s">
        <v>34</v>
      </c>
      <c r="H117" s="31">
        <v>1</v>
      </c>
      <c r="I117" s="30" t="str">
        <f t="shared" si="3"/>
        <v>No data available</v>
      </c>
      <c r="J117" s="30" t="s">
        <v>163</v>
      </c>
      <c r="K117" s="17" t="s">
        <v>164</v>
      </c>
      <c r="L117" s="17" t="s">
        <v>165</v>
      </c>
      <c r="M117" s="17" t="s">
        <v>166</v>
      </c>
      <c r="N117" s="32" t="s">
        <v>167</v>
      </c>
    </row>
    <row r="118" spans="1:14" customFormat="1" ht="29" x14ac:dyDescent="0.35">
      <c r="A118" s="4" t="s">
        <v>23</v>
      </c>
      <c r="B118" s="17" t="s">
        <v>169</v>
      </c>
      <c r="C118" s="17" t="s">
        <v>118</v>
      </c>
      <c r="D118" s="17" t="s">
        <v>89</v>
      </c>
      <c r="E118" s="17" t="s">
        <v>437</v>
      </c>
      <c r="F118" s="31" t="s">
        <v>34</v>
      </c>
      <c r="G118" s="9" t="s">
        <v>34</v>
      </c>
      <c r="H118" s="31">
        <v>1</v>
      </c>
      <c r="I118" s="78" t="str">
        <f t="shared" si="3"/>
        <v>No data available</v>
      </c>
      <c r="J118" s="30" t="s">
        <v>163</v>
      </c>
      <c r="K118" s="17" t="s">
        <v>164</v>
      </c>
      <c r="L118" s="17" t="s">
        <v>165</v>
      </c>
      <c r="M118" s="17" t="s">
        <v>166</v>
      </c>
      <c r="N118" s="32" t="s">
        <v>167</v>
      </c>
    </row>
    <row r="119" spans="1:14" customFormat="1" ht="29" x14ac:dyDescent="0.35">
      <c r="A119" s="4" t="s">
        <v>23</v>
      </c>
      <c r="B119" s="17" t="s">
        <v>170</v>
      </c>
      <c r="C119" s="17" t="s">
        <v>118</v>
      </c>
      <c r="D119" s="17" t="s">
        <v>89</v>
      </c>
      <c r="E119" s="17" t="s">
        <v>438</v>
      </c>
      <c r="F119" s="31" t="s">
        <v>34</v>
      </c>
      <c r="G119" s="9" t="s">
        <v>34</v>
      </c>
      <c r="H119" s="31">
        <v>1</v>
      </c>
      <c r="I119" s="78" t="str">
        <f t="shared" si="3"/>
        <v>No data available</v>
      </c>
      <c r="J119" s="30" t="s">
        <v>163</v>
      </c>
      <c r="K119" s="17" t="s">
        <v>164</v>
      </c>
      <c r="L119" s="17" t="s">
        <v>165</v>
      </c>
      <c r="M119" s="17" t="s">
        <v>166</v>
      </c>
      <c r="N119" s="32" t="s">
        <v>167</v>
      </c>
    </row>
    <row r="120" spans="1:14" customFormat="1" ht="43.5" x14ac:dyDescent="0.35">
      <c r="A120" s="4" t="s">
        <v>23</v>
      </c>
      <c r="B120" s="17" t="s">
        <v>171</v>
      </c>
      <c r="C120" s="17" t="s">
        <v>118</v>
      </c>
      <c r="D120" s="17" t="s">
        <v>89</v>
      </c>
      <c r="E120" s="17" t="s">
        <v>891</v>
      </c>
      <c r="F120" s="31" t="s">
        <v>34</v>
      </c>
      <c r="G120" s="9" t="s">
        <v>34</v>
      </c>
      <c r="H120" s="31">
        <v>1</v>
      </c>
      <c r="I120" s="30" t="str">
        <f t="shared" si="3"/>
        <v>No data available</v>
      </c>
      <c r="J120" s="30" t="s">
        <v>172</v>
      </c>
      <c r="K120" s="17" t="s">
        <v>439</v>
      </c>
      <c r="L120" s="17" t="s">
        <v>440</v>
      </c>
      <c r="M120" s="17" t="s">
        <v>441</v>
      </c>
      <c r="N120" s="32" t="s">
        <v>173</v>
      </c>
    </row>
    <row r="121" spans="1:14" customFormat="1" ht="58" x14ac:dyDescent="0.35">
      <c r="A121" s="4" t="s">
        <v>23</v>
      </c>
      <c r="B121" s="17" t="s">
        <v>174</v>
      </c>
      <c r="C121" s="17" t="s">
        <v>118</v>
      </c>
      <c r="D121" s="17" t="s">
        <v>89</v>
      </c>
      <c r="E121" s="17" t="s">
        <v>892</v>
      </c>
      <c r="F121" s="31" t="s">
        <v>34</v>
      </c>
      <c r="G121" s="9" t="s">
        <v>34</v>
      </c>
      <c r="H121" s="31">
        <v>1</v>
      </c>
      <c r="I121" s="78" t="str">
        <f t="shared" si="3"/>
        <v>No data available</v>
      </c>
      <c r="J121" s="30" t="s">
        <v>442</v>
      </c>
      <c r="K121" s="17"/>
      <c r="L121" s="17" t="s">
        <v>443</v>
      </c>
      <c r="M121" s="17"/>
      <c r="N121" s="32" t="s">
        <v>444</v>
      </c>
    </row>
    <row r="122" spans="1:14" customFormat="1" ht="29" x14ac:dyDescent="0.35">
      <c r="A122" s="4" t="s">
        <v>23</v>
      </c>
      <c r="B122" s="17" t="s">
        <v>175</v>
      </c>
      <c r="C122" s="17" t="s">
        <v>118</v>
      </c>
      <c r="D122" s="17" t="s">
        <v>89</v>
      </c>
      <c r="E122" s="17" t="s">
        <v>445</v>
      </c>
      <c r="F122" s="31" t="s">
        <v>34</v>
      </c>
      <c r="G122" s="9" t="s">
        <v>34</v>
      </c>
      <c r="H122" s="31">
        <v>1</v>
      </c>
      <c r="I122" s="78" t="str">
        <f t="shared" si="3"/>
        <v>No data available</v>
      </c>
      <c r="J122" s="30" t="s">
        <v>110</v>
      </c>
      <c r="K122" s="17" t="s">
        <v>446</v>
      </c>
      <c r="L122" s="17" t="s">
        <v>447</v>
      </c>
      <c r="M122" s="17" t="s">
        <v>257</v>
      </c>
      <c r="N122" s="32" t="s">
        <v>49</v>
      </c>
    </row>
    <row r="123" spans="1:14" customFormat="1" ht="43.5" hidden="1" x14ac:dyDescent="0.35">
      <c r="A123" s="4" t="s">
        <v>23</v>
      </c>
      <c r="B123" s="5" t="s">
        <v>176</v>
      </c>
      <c r="C123" s="5" t="s">
        <v>118</v>
      </c>
      <c r="D123" s="5" t="s">
        <v>89</v>
      </c>
      <c r="E123" s="5" t="s">
        <v>448</v>
      </c>
      <c r="F123" s="9" t="s">
        <v>34</v>
      </c>
      <c r="G123" s="9" t="s">
        <v>26</v>
      </c>
      <c r="H123" s="9">
        <v>1</v>
      </c>
      <c r="I123" s="4" t="str">
        <f t="shared" si="3"/>
        <v>No data available</v>
      </c>
      <c r="J123" s="4" t="s">
        <v>449</v>
      </c>
      <c r="K123" s="5" t="s">
        <v>450</v>
      </c>
      <c r="L123" s="5" t="s">
        <v>451</v>
      </c>
      <c r="M123" s="5" t="s">
        <v>452</v>
      </c>
      <c r="N123" s="27" t="s">
        <v>453</v>
      </c>
    </row>
    <row r="124" spans="1:14" customFormat="1" ht="145" x14ac:dyDescent="0.35">
      <c r="A124" s="4" t="s">
        <v>23</v>
      </c>
      <c r="B124" s="17" t="s">
        <v>85</v>
      </c>
      <c r="C124" s="17" t="s">
        <v>86</v>
      </c>
      <c r="D124" s="17" t="s">
        <v>86</v>
      </c>
      <c r="E124" s="17" t="s">
        <v>893</v>
      </c>
      <c r="F124" s="31" t="s">
        <v>34</v>
      </c>
      <c r="G124" s="9" t="s">
        <v>34</v>
      </c>
      <c r="H124" s="31">
        <v>7</v>
      </c>
      <c r="I124" s="78" t="str">
        <f t="shared" si="3"/>
        <v>No data available</v>
      </c>
      <c r="J124" s="30" t="s">
        <v>87</v>
      </c>
      <c r="K124" s="17" t="s">
        <v>454</v>
      </c>
      <c r="L124" s="17" t="s">
        <v>455</v>
      </c>
      <c r="M124" s="17" t="s">
        <v>894</v>
      </c>
      <c r="N124" s="32" t="s">
        <v>895</v>
      </c>
    </row>
    <row r="125" spans="1:14" customFormat="1" ht="29" x14ac:dyDescent="0.35">
      <c r="A125" s="4" t="s">
        <v>42</v>
      </c>
      <c r="B125" s="17" t="s">
        <v>180</v>
      </c>
      <c r="C125" s="17" t="s">
        <v>86</v>
      </c>
      <c r="D125" s="17" t="s">
        <v>86</v>
      </c>
      <c r="E125" s="17" t="s">
        <v>896</v>
      </c>
      <c r="F125" s="31" t="s">
        <v>34</v>
      </c>
      <c r="G125" s="9" t="s">
        <v>34</v>
      </c>
      <c r="H125" s="31">
        <v>3</v>
      </c>
      <c r="I125" s="78" t="str">
        <f t="shared" si="3"/>
        <v>No data available</v>
      </c>
      <c r="J125" s="30" t="s">
        <v>163</v>
      </c>
      <c r="K125" s="17" t="s">
        <v>164</v>
      </c>
      <c r="L125" s="17" t="s">
        <v>165</v>
      </c>
      <c r="M125" s="17" t="s">
        <v>166</v>
      </c>
      <c r="N125" s="32" t="s">
        <v>167</v>
      </c>
    </row>
    <row r="126" spans="1:14" customFormat="1" ht="58" x14ac:dyDescent="0.35">
      <c r="A126" s="4" t="s">
        <v>42</v>
      </c>
      <c r="B126" s="17" t="s">
        <v>181</v>
      </c>
      <c r="C126" s="17" t="s">
        <v>86</v>
      </c>
      <c r="D126" s="17" t="s">
        <v>86</v>
      </c>
      <c r="E126" s="17" t="s">
        <v>897</v>
      </c>
      <c r="F126" s="31" t="s">
        <v>34</v>
      </c>
      <c r="G126" s="9" t="s">
        <v>34</v>
      </c>
      <c r="H126" s="31">
        <v>1</v>
      </c>
      <c r="I126" s="30" t="str">
        <f t="shared" si="3"/>
        <v>No data available</v>
      </c>
      <c r="J126" s="30" t="s">
        <v>1053</v>
      </c>
      <c r="K126" s="17" t="s">
        <v>1054</v>
      </c>
      <c r="L126" s="17" t="s">
        <v>1055</v>
      </c>
      <c r="M126" s="17" t="s">
        <v>1056</v>
      </c>
      <c r="N126" s="32" t="s">
        <v>1057</v>
      </c>
    </row>
    <row r="127" spans="1:14" customFormat="1" ht="72.5" x14ac:dyDescent="0.35">
      <c r="A127" s="4" t="s">
        <v>42</v>
      </c>
      <c r="B127" s="17" t="s">
        <v>456</v>
      </c>
      <c r="C127" s="17" t="s">
        <v>86</v>
      </c>
      <c r="D127" s="17" t="s">
        <v>86</v>
      </c>
      <c r="E127" s="17" t="s">
        <v>898</v>
      </c>
      <c r="F127" s="31" t="s">
        <v>34</v>
      </c>
      <c r="G127" s="9" t="s">
        <v>34</v>
      </c>
      <c r="H127" s="31">
        <v>2</v>
      </c>
      <c r="I127" s="78" t="str">
        <f t="shared" si="3"/>
        <v>No data available</v>
      </c>
      <c r="J127" s="30" t="s">
        <v>1058</v>
      </c>
      <c r="K127" s="17" t="s">
        <v>1059</v>
      </c>
      <c r="L127" s="17" t="s">
        <v>1060</v>
      </c>
      <c r="M127" s="17" t="s">
        <v>1061</v>
      </c>
      <c r="N127" s="32" t="s">
        <v>1062</v>
      </c>
    </row>
    <row r="128" spans="1:14" customFormat="1" ht="58" x14ac:dyDescent="0.35">
      <c r="A128" s="4" t="s">
        <v>23</v>
      </c>
      <c r="B128" s="17" t="s">
        <v>182</v>
      </c>
      <c r="C128" s="17" t="s">
        <v>86</v>
      </c>
      <c r="D128" s="17" t="s">
        <v>86</v>
      </c>
      <c r="E128" s="17" t="s">
        <v>899</v>
      </c>
      <c r="F128" s="31" t="s">
        <v>34</v>
      </c>
      <c r="G128" s="9" t="s">
        <v>34</v>
      </c>
      <c r="H128" s="31">
        <v>1</v>
      </c>
      <c r="I128" s="78" t="str">
        <f t="shared" si="3"/>
        <v>No data available</v>
      </c>
      <c r="J128" s="30"/>
      <c r="K128" s="17"/>
      <c r="L128" s="17" t="s">
        <v>1067</v>
      </c>
      <c r="M128" s="17" t="s">
        <v>1068</v>
      </c>
      <c r="N128" s="32" t="s">
        <v>1066</v>
      </c>
    </row>
    <row r="129" spans="1:14" customFormat="1" ht="29" x14ac:dyDescent="0.35">
      <c r="A129" s="4" t="s">
        <v>23</v>
      </c>
      <c r="B129" s="17" t="s">
        <v>183</v>
      </c>
      <c r="C129" s="17" t="s">
        <v>86</v>
      </c>
      <c r="D129" s="17" t="s">
        <v>86</v>
      </c>
      <c r="E129" s="17" t="s">
        <v>900</v>
      </c>
      <c r="F129" s="31" t="s">
        <v>34</v>
      </c>
      <c r="G129" s="9" t="s">
        <v>34</v>
      </c>
      <c r="H129" s="31">
        <v>1</v>
      </c>
      <c r="I129" s="30" t="str">
        <f t="shared" si="3"/>
        <v>No data available</v>
      </c>
      <c r="J129" s="30" t="s">
        <v>457</v>
      </c>
      <c r="K129" s="17" t="s">
        <v>184</v>
      </c>
      <c r="L129" s="17" t="s">
        <v>185</v>
      </c>
      <c r="M129" s="17" t="s">
        <v>186</v>
      </c>
      <c r="N129" s="32" t="s">
        <v>458</v>
      </c>
    </row>
    <row r="130" spans="1:14" customFormat="1" ht="29" hidden="1" x14ac:dyDescent="0.35">
      <c r="A130" s="4" t="s">
        <v>23</v>
      </c>
      <c r="B130" s="5" t="s">
        <v>459</v>
      </c>
      <c r="C130" s="17" t="s">
        <v>86</v>
      </c>
      <c r="D130" s="5" t="s">
        <v>86</v>
      </c>
      <c r="E130" s="5" t="s">
        <v>901</v>
      </c>
      <c r="F130" s="9" t="s">
        <v>34</v>
      </c>
      <c r="G130" s="9" t="s">
        <v>26</v>
      </c>
      <c r="H130" s="9">
        <v>0</v>
      </c>
      <c r="I130" s="12" t="str">
        <f t="shared" si="3"/>
        <v>No data available</v>
      </c>
      <c r="J130" s="4" t="s">
        <v>457</v>
      </c>
      <c r="K130" s="5" t="s">
        <v>184</v>
      </c>
      <c r="L130" s="5" t="s">
        <v>185</v>
      </c>
      <c r="M130" s="5" t="s">
        <v>186</v>
      </c>
      <c r="N130" s="27" t="s">
        <v>458</v>
      </c>
    </row>
    <row r="131" spans="1:14" customFormat="1" ht="29" hidden="1" x14ac:dyDescent="0.35">
      <c r="A131" s="4" t="s">
        <v>23</v>
      </c>
      <c r="B131" s="5" t="s">
        <v>460</v>
      </c>
      <c r="C131" s="17" t="s">
        <v>86</v>
      </c>
      <c r="D131" s="5" t="s">
        <v>86</v>
      </c>
      <c r="E131" s="5" t="s">
        <v>902</v>
      </c>
      <c r="F131" s="9" t="s">
        <v>34</v>
      </c>
      <c r="G131" s="9" t="s">
        <v>26</v>
      </c>
      <c r="H131" s="9">
        <v>0</v>
      </c>
      <c r="I131" s="12" t="str">
        <f t="shared" ref="I131:I154" si="4">$I$2</f>
        <v>No data available</v>
      </c>
      <c r="J131" s="4" t="s">
        <v>457</v>
      </c>
      <c r="K131" s="5" t="s">
        <v>184</v>
      </c>
      <c r="L131" s="5" t="s">
        <v>185</v>
      </c>
      <c r="M131" s="5" t="s">
        <v>186</v>
      </c>
      <c r="N131" s="27" t="s">
        <v>458</v>
      </c>
    </row>
    <row r="132" spans="1:14" customFormat="1" ht="87" x14ac:dyDescent="0.35">
      <c r="A132" s="4" t="s">
        <v>461</v>
      </c>
      <c r="B132" s="17" t="s">
        <v>462</v>
      </c>
      <c r="C132" s="17" t="s">
        <v>463</v>
      </c>
      <c r="D132" s="17" t="s">
        <v>1123</v>
      </c>
      <c r="E132" s="17" t="s">
        <v>464</v>
      </c>
      <c r="F132" s="31" t="s">
        <v>34</v>
      </c>
      <c r="G132" s="9" t="s">
        <v>34</v>
      </c>
      <c r="H132" s="31">
        <v>1</v>
      </c>
      <c r="I132" s="30" t="str">
        <f t="shared" si="4"/>
        <v>No data available</v>
      </c>
      <c r="J132" s="30" t="s">
        <v>465</v>
      </c>
      <c r="K132" s="17" t="s">
        <v>466</v>
      </c>
      <c r="L132" s="17" t="s">
        <v>467</v>
      </c>
      <c r="M132" s="17" t="s">
        <v>468</v>
      </c>
      <c r="N132" s="32" t="s">
        <v>469</v>
      </c>
    </row>
    <row r="133" spans="1:14" customFormat="1" ht="87" x14ac:dyDescent="0.35">
      <c r="A133" s="4" t="s">
        <v>461</v>
      </c>
      <c r="B133" s="17" t="s">
        <v>470</v>
      </c>
      <c r="C133" s="17" t="s">
        <v>463</v>
      </c>
      <c r="D133" s="17" t="s">
        <v>1123</v>
      </c>
      <c r="E133" s="17" t="s">
        <v>471</v>
      </c>
      <c r="F133" s="31" t="s">
        <v>34</v>
      </c>
      <c r="G133" s="9" t="s">
        <v>34</v>
      </c>
      <c r="H133" s="31">
        <v>1</v>
      </c>
      <c r="I133" s="78" t="str">
        <f t="shared" si="4"/>
        <v>No data available</v>
      </c>
      <c r="J133" s="30" t="s">
        <v>1063</v>
      </c>
      <c r="K133" s="17"/>
      <c r="L133" s="17" t="s">
        <v>1064</v>
      </c>
      <c r="M133" s="17"/>
      <c r="N133" s="32" t="s">
        <v>1065</v>
      </c>
    </row>
    <row r="134" spans="1:14" customFormat="1" ht="72.5" x14ac:dyDescent="0.35">
      <c r="A134" s="4" t="s">
        <v>461</v>
      </c>
      <c r="B134" s="17" t="s">
        <v>472</v>
      </c>
      <c r="C134" s="17" t="s">
        <v>463</v>
      </c>
      <c r="D134" s="17" t="s">
        <v>1123</v>
      </c>
      <c r="E134" s="17" t="s">
        <v>473</v>
      </c>
      <c r="F134" s="31" t="s">
        <v>34</v>
      </c>
      <c r="G134" s="9" t="s">
        <v>34</v>
      </c>
      <c r="H134" s="31">
        <v>1</v>
      </c>
      <c r="I134" s="78" t="str">
        <f t="shared" si="4"/>
        <v>No data available</v>
      </c>
      <c r="J134" s="30" t="s">
        <v>474</v>
      </c>
      <c r="K134" s="17" t="s">
        <v>475</v>
      </c>
      <c r="L134" s="17" t="s">
        <v>476</v>
      </c>
      <c r="M134" s="17" t="s">
        <v>477</v>
      </c>
      <c r="N134" s="32" t="s">
        <v>478</v>
      </c>
    </row>
    <row r="135" spans="1:14" customFormat="1" ht="72.5" x14ac:dyDescent="0.35">
      <c r="A135" s="4" t="s">
        <v>461</v>
      </c>
      <c r="B135" s="17" t="s">
        <v>479</v>
      </c>
      <c r="C135" s="17" t="s">
        <v>463</v>
      </c>
      <c r="D135" s="17" t="s">
        <v>1123</v>
      </c>
      <c r="E135" s="17" t="s">
        <v>480</v>
      </c>
      <c r="F135" s="31" t="s">
        <v>34</v>
      </c>
      <c r="G135" s="9" t="s">
        <v>34</v>
      </c>
      <c r="H135" s="31">
        <v>1</v>
      </c>
      <c r="I135" s="30" t="str">
        <f t="shared" si="4"/>
        <v>No data available</v>
      </c>
      <c r="J135" s="30" t="s">
        <v>481</v>
      </c>
      <c r="K135" s="17" t="s">
        <v>482</v>
      </c>
      <c r="L135" s="17" t="s">
        <v>483</v>
      </c>
      <c r="M135" s="17" t="s">
        <v>484</v>
      </c>
      <c r="N135" s="32" t="s">
        <v>485</v>
      </c>
    </row>
    <row r="136" spans="1:14" customFormat="1" ht="43.5" x14ac:dyDescent="0.35">
      <c r="A136" s="4" t="s">
        <v>461</v>
      </c>
      <c r="B136" s="17" t="s">
        <v>486</v>
      </c>
      <c r="C136" s="17" t="s">
        <v>463</v>
      </c>
      <c r="D136" s="17" t="s">
        <v>1123</v>
      </c>
      <c r="E136" s="17" t="s">
        <v>487</v>
      </c>
      <c r="F136" s="31" t="s">
        <v>34</v>
      </c>
      <c r="G136" s="9" t="s">
        <v>34</v>
      </c>
      <c r="H136" s="31">
        <v>1</v>
      </c>
      <c r="I136" s="78" t="str">
        <f t="shared" si="4"/>
        <v>No data available</v>
      </c>
      <c r="J136" s="30" t="s">
        <v>488</v>
      </c>
      <c r="K136" s="17" t="s">
        <v>489</v>
      </c>
      <c r="L136" s="17" t="s">
        <v>490</v>
      </c>
      <c r="M136" s="17" t="s">
        <v>491</v>
      </c>
      <c r="N136" s="32" t="s">
        <v>492</v>
      </c>
    </row>
    <row r="137" spans="1:14" customFormat="1" ht="43.5" hidden="1" x14ac:dyDescent="0.35">
      <c r="A137" s="4" t="s">
        <v>461</v>
      </c>
      <c r="B137" s="5" t="s">
        <v>493</v>
      </c>
      <c r="C137" s="17" t="s">
        <v>463</v>
      </c>
      <c r="D137" s="5" t="s">
        <v>1123</v>
      </c>
      <c r="E137" s="5" t="s">
        <v>494</v>
      </c>
      <c r="F137" s="9" t="s">
        <v>34</v>
      </c>
      <c r="G137" s="9" t="s">
        <v>26</v>
      </c>
      <c r="H137" s="9">
        <v>0</v>
      </c>
      <c r="I137" s="12" t="str">
        <f t="shared" si="4"/>
        <v>No data available</v>
      </c>
      <c r="J137" s="4"/>
      <c r="K137" s="11"/>
      <c r="L137" s="11" t="s">
        <v>495</v>
      </c>
      <c r="M137" s="11" t="s">
        <v>496</v>
      </c>
      <c r="N137" s="27" t="s">
        <v>75</v>
      </c>
    </row>
    <row r="138" spans="1:14" customFormat="1" ht="120.75" hidden="1" customHeight="1" x14ac:dyDescent="0.35">
      <c r="A138" s="4" t="s">
        <v>461</v>
      </c>
      <c r="B138" s="5" t="s">
        <v>497</v>
      </c>
      <c r="C138" s="17" t="s">
        <v>463</v>
      </c>
      <c r="D138" s="5" t="s">
        <v>1123</v>
      </c>
      <c r="E138" s="5" t="s">
        <v>903</v>
      </c>
      <c r="F138" s="9" t="s">
        <v>34</v>
      </c>
      <c r="G138" s="9" t="s">
        <v>212</v>
      </c>
      <c r="H138" s="9">
        <v>0</v>
      </c>
      <c r="I138" s="4" t="str">
        <f t="shared" si="4"/>
        <v>No data available</v>
      </c>
      <c r="J138" s="4" t="s">
        <v>41</v>
      </c>
      <c r="K138" s="5" t="s">
        <v>41</v>
      </c>
      <c r="L138" s="5" t="s">
        <v>41</v>
      </c>
      <c r="M138" s="5" t="s">
        <v>41</v>
      </c>
      <c r="N138" s="27" t="s">
        <v>41</v>
      </c>
    </row>
    <row r="139" spans="1:14" customFormat="1" ht="29" x14ac:dyDescent="0.35">
      <c r="A139" s="4" t="s">
        <v>461</v>
      </c>
      <c r="B139" s="17" t="s">
        <v>498</v>
      </c>
      <c r="C139" s="17" t="s">
        <v>463</v>
      </c>
      <c r="D139" s="17" t="s">
        <v>1123</v>
      </c>
      <c r="E139" s="17" t="s">
        <v>904</v>
      </c>
      <c r="F139" s="31" t="s">
        <v>34</v>
      </c>
      <c r="G139" s="9" t="s">
        <v>34</v>
      </c>
      <c r="H139" s="31">
        <v>2</v>
      </c>
      <c r="I139" s="78" t="str">
        <f t="shared" si="4"/>
        <v>No data available</v>
      </c>
      <c r="J139" s="30" t="s">
        <v>499</v>
      </c>
      <c r="K139" s="17" t="s">
        <v>500</v>
      </c>
      <c r="L139" s="17" t="s">
        <v>501</v>
      </c>
      <c r="M139" s="17" t="s">
        <v>502</v>
      </c>
      <c r="N139" s="32" t="s">
        <v>503</v>
      </c>
    </row>
    <row r="140" spans="1:14" s="36" customFormat="1" ht="29" x14ac:dyDescent="0.35">
      <c r="A140" s="4" t="s">
        <v>461</v>
      </c>
      <c r="B140" s="17" t="s">
        <v>504</v>
      </c>
      <c r="C140" s="17" t="s">
        <v>463</v>
      </c>
      <c r="D140" s="17" t="s">
        <v>1123</v>
      </c>
      <c r="E140" s="17" t="s">
        <v>904</v>
      </c>
      <c r="F140" s="31" t="s">
        <v>34</v>
      </c>
      <c r="G140" s="9" t="s">
        <v>34</v>
      </c>
      <c r="H140" s="31">
        <v>2</v>
      </c>
      <c r="I140" s="78" t="str">
        <f t="shared" si="4"/>
        <v>No data available</v>
      </c>
      <c r="J140" s="30" t="s">
        <v>505</v>
      </c>
      <c r="K140" s="17" t="s">
        <v>506</v>
      </c>
      <c r="L140" s="17" t="s">
        <v>507</v>
      </c>
      <c r="M140" s="17" t="s">
        <v>508</v>
      </c>
      <c r="N140" s="32" t="s">
        <v>509</v>
      </c>
    </row>
    <row r="141" spans="1:14" customFormat="1" ht="29" x14ac:dyDescent="0.35">
      <c r="A141" s="4" t="s">
        <v>461</v>
      </c>
      <c r="B141" s="17" t="s">
        <v>510</v>
      </c>
      <c r="C141" s="17" t="s">
        <v>511</v>
      </c>
      <c r="D141" s="17" t="s">
        <v>1123</v>
      </c>
      <c r="E141" s="17" t="s">
        <v>905</v>
      </c>
      <c r="F141" s="31" t="s">
        <v>34</v>
      </c>
      <c r="G141" s="9" t="s">
        <v>34</v>
      </c>
      <c r="H141" s="31">
        <v>3</v>
      </c>
      <c r="I141" s="30" t="str">
        <f t="shared" si="4"/>
        <v>No data available</v>
      </c>
      <c r="J141" s="30" t="s">
        <v>512</v>
      </c>
      <c r="K141" s="17" t="s">
        <v>513</v>
      </c>
      <c r="L141" s="17" t="s">
        <v>514</v>
      </c>
      <c r="M141" s="17" t="s">
        <v>515</v>
      </c>
      <c r="N141" s="32" t="s">
        <v>516</v>
      </c>
    </row>
    <row r="142" spans="1:14" customFormat="1" ht="29" x14ac:dyDescent="0.35">
      <c r="A142" s="4" t="s">
        <v>461</v>
      </c>
      <c r="B142" s="17" t="s">
        <v>517</v>
      </c>
      <c r="C142" s="17" t="s">
        <v>511</v>
      </c>
      <c r="D142" s="17" t="s">
        <v>1123</v>
      </c>
      <c r="E142" s="17" t="s">
        <v>518</v>
      </c>
      <c r="F142" s="31" t="s">
        <v>34</v>
      </c>
      <c r="G142" s="9" t="s">
        <v>34</v>
      </c>
      <c r="H142" s="31">
        <v>1</v>
      </c>
      <c r="I142" s="78" t="str">
        <f t="shared" si="4"/>
        <v>No data available</v>
      </c>
      <c r="J142" s="30" t="s">
        <v>163</v>
      </c>
      <c r="K142" s="17" t="s">
        <v>164</v>
      </c>
      <c r="L142" s="17" t="s">
        <v>165</v>
      </c>
      <c r="M142" s="17" t="s">
        <v>166</v>
      </c>
      <c r="N142" s="32" t="s">
        <v>167</v>
      </c>
    </row>
    <row r="143" spans="1:14" customFormat="1" ht="43.5" x14ac:dyDescent="0.35">
      <c r="A143" s="4" t="s">
        <v>461</v>
      </c>
      <c r="B143" s="17" t="s">
        <v>519</v>
      </c>
      <c r="C143" s="17" t="s">
        <v>511</v>
      </c>
      <c r="D143" s="17" t="s">
        <v>1123</v>
      </c>
      <c r="E143" s="17" t="s">
        <v>906</v>
      </c>
      <c r="F143" s="31" t="s">
        <v>34</v>
      </c>
      <c r="G143" s="9" t="s">
        <v>34</v>
      </c>
      <c r="H143" s="31">
        <v>1</v>
      </c>
      <c r="I143" s="78" t="str">
        <f t="shared" si="4"/>
        <v>No data available</v>
      </c>
      <c r="J143" s="30" t="s">
        <v>163</v>
      </c>
      <c r="K143" s="17" t="s">
        <v>164</v>
      </c>
      <c r="L143" s="17" t="s">
        <v>165</v>
      </c>
      <c r="M143" s="17" t="s">
        <v>166</v>
      </c>
      <c r="N143" s="32" t="s">
        <v>167</v>
      </c>
    </row>
    <row r="144" spans="1:14" customFormat="1" ht="72.5" x14ac:dyDescent="0.35">
      <c r="A144" s="4" t="s">
        <v>461</v>
      </c>
      <c r="B144" s="17" t="s">
        <v>520</v>
      </c>
      <c r="C144" s="17" t="s">
        <v>511</v>
      </c>
      <c r="D144" s="17" t="s">
        <v>1123</v>
      </c>
      <c r="E144" s="17" t="s">
        <v>521</v>
      </c>
      <c r="F144" s="31" t="s">
        <v>34</v>
      </c>
      <c r="G144" s="9" t="s">
        <v>34</v>
      </c>
      <c r="H144" s="31">
        <v>3</v>
      </c>
      <c r="I144" s="30" t="str">
        <f t="shared" si="4"/>
        <v>No data available</v>
      </c>
      <c r="J144" s="30" t="s">
        <v>163</v>
      </c>
      <c r="K144" s="17" t="s">
        <v>164</v>
      </c>
      <c r="L144" s="17" t="s">
        <v>165</v>
      </c>
      <c r="M144" s="17" t="s">
        <v>166</v>
      </c>
      <c r="N144" s="32" t="s">
        <v>167</v>
      </c>
    </row>
    <row r="145" spans="1:14" customFormat="1" ht="87" x14ac:dyDescent="0.35">
      <c r="A145" s="4" t="s">
        <v>461</v>
      </c>
      <c r="B145" s="17" t="s">
        <v>522</v>
      </c>
      <c r="C145" s="17" t="s">
        <v>511</v>
      </c>
      <c r="D145" s="17" t="s">
        <v>1123</v>
      </c>
      <c r="E145" s="17" t="s">
        <v>523</v>
      </c>
      <c r="F145" s="31" t="s">
        <v>34</v>
      </c>
      <c r="G145" s="9" t="s">
        <v>34</v>
      </c>
      <c r="H145" s="31">
        <v>2</v>
      </c>
      <c r="I145" s="78" t="str">
        <f t="shared" si="4"/>
        <v>No data available</v>
      </c>
      <c r="J145" s="30" t="s">
        <v>163</v>
      </c>
      <c r="K145" s="17" t="s">
        <v>164</v>
      </c>
      <c r="L145" s="17" t="s">
        <v>165</v>
      </c>
      <c r="M145" s="17" t="s">
        <v>166</v>
      </c>
      <c r="N145" s="32" t="s">
        <v>167</v>
      </c>
    </row>
    <row r="146" spans="1:14" customFormat="1" ht="43.5" x14ac:dyDescent="0.35">
      <c r="A146" s="4" t="s">
        <v>461</v>
      </c>
      <c r="B146" s="17" t="s">
        <v>524</v>
      </c>
      <c r="C146" s="17" t="s">
        <v>511</v>
      </c>
      <c r="D146" s="17" t="s">
        <v>1123</v>
      </c>
      <c r="E146" s="17" t="s">
        <v>525</v>
      </c>
      <c r="F146" s="31" t="s">
        <v>34</v>
      </c>
      <c r="G146" s="9" t="s">
        <v>34</v>
      </c>
      <c r="H146" s="31">
        <v>2</v>
      </c>
      <c r="I146" s="78" t="str">
        <f t="shared" si="4"/>
        <v>No data available</v>
      </c>
      <c r="J146" s="30" t="s">
        <v>163</v>
      </c>
      <c r="K146" s="17" t="s">
        <v>164</v>
      </c>
      <c r="L146" s="17" t="s">
        <v>165</v>
      </c>
      <c r="M146" s="17" t="s">
        <v>166</v>
      </c>
      <c r="N146" s="32" t="s">
        <v>167</v>
      </c>
    </row>
    <row r="147" spans="1:14" customFormat="1" ht="58" x14ac:dyDescent="0.35">
      <c r="A147" s="4" t="s">
        <v>461</v>
      </c>
      <c r="B147" s="17" t="s">
        <v>526</v>
      </c>
      <c r="C147" s="17" t="s">
        <v>511</v>
      </c>
      <c r="D147" s="17" t="s">
        <v>1123</v>
      </c>
      <c r="E147" s="17" t="s">
        <v>527</v>
      </c>
      <c r="F147" s="31" t="s">
        <v>34</v>
      </c>
      <c r="G147" s="9" t="s">
        <v>34</v>
      </c>
      <c r="H147" s="31">
        <v>3</v>
      </c>
      <c r="I147" s="30" t="str">
        <f t="shared" si="4"/>
        <v>No data available</v>
      </c>
      <c r="J147" s="30" t="s">
        <v>163</v>
      </c>
      <c r="K147" s="17" t="s">
        <v>164</v>
      </c>
      <c r="L147" s="17" t="s">
        <v>165</v>
      </c>
      <c r="M147" s="17" t="s">
        <v>166</v>
      </c>
      <c r="N147" s="32" t="s">
        <v>167</v>
      </c>
    </row>
    <row r="148" spans="1:14" customFormat="1" ht="72.5" x14ac:dyDescent="0.35">
      <c r="A148" s="4" t="s">
        <v>461</v>
      </c>
      <c r="B148" s="17" t="s">
        <v>528</v>
      </c>
      <c r="C148" s="17" t="s">
        <v>511</v>
      </c>
      <c r="D148" s="17" t="s">
        <v>1123</v>
      </c>
      <c r="E148" s="17" t="s">
        <v>907</v>
      </c>
      <c r="F148" s="31" t="s">
        <v>34</v>
      </c>
      <c r="G148" s="9" t="s">
        <v>34</v>
      </c>
      <c r="H148" s="31">
        <v>2</v>
      </c>
      <c r="I148" s="78" t="str">
        <f t="shared" si="4"/>
        <v>No data available</v>
      </c>
      <c r="J148" s="30" t="s">
        <v>163</v>
      </c>
      <c r="K148" s="17" t="s">
        <v>164</v>
      </c>
      <c r="L148" s="17" t="s">
        <v>165</v>
      </c>
      <c r="M148" s="17" t="s">
        <v>166</v>
      </c>
      <c r="N148" s="32" t="s">
        <v>167</v>
      </c>
    </row>
    <row r="149" spans="1:14" customFormat="1" ht="72.5" x14ac:dyDescent="0.35">
      <c r="A149" s="4" t="s">
        <v>461</v>
      </c>
      <c r="B149" s="17" t="s">
        <v>529</v>
      </c>
      <c r="C149" s="17" t="s">
        <v>511</v>
      </c>
      <c r="D149" s="17" t="s">
        <v>1123</v>
      </c>
      <c r="E149" s="17" t="s">
        <v>530</v>
      </c>
      <c r="F149" s="31" t="s">
        <v>34</v>
      </c>
      <c r="G149" s="9" t="s">
        <v>34</v>
      </c>
      <c r="H149" s="31">
        <v>3</v>
      </c>
      <c r="I149" s="78" t="str">
        <f t="shared" si="4"/>
        <v>No data available</v>
      </c>
      <c r="J149" s="30" t="s">
        <v>163</v>
      </c>
      <c r="K149" s="17" t="s">
        <v>164</v>
      </c>
      <c r="L149" s="17" t="s">
        <v>165</v>
      </c>
      <c r="M149" s="17" t="s">
        <v>166</v>
      </c>
      <c r="N149" s="32" t="s">
        <v>167</v>
      </c>
    </row>
    <row r="150" spans="1:14" customFormat="1" ht="43.5" x14ac:dyDescent="0.35">
      <c r="A150" s="4" t="s">
        <v>461</v>
      </c>
      <c r="B150" s="17" t="s">
        <v>531</v>
      </c>
      <c r="C150" s="17" t="s">
        <v>511</v>
      </c>
      <c r="D150" s="17" t="s">
        <v>1123</v>
      </c>
      <c r="E150" s="17" t="s">
        <v>532</v>
      </c>
      <c r="F150" s="31" t="s">
        <v>34</v>
      </c>
      <c r="G150" s="9" t="s">
        <v>34</v>
      </c>
      <c r="H150" s="31">
        <v>1</v>
      </c>
      <c r="I150" s="30" t="str">
        <f t="shared" si="4"/>
        <v>No data available</v>
      </c>
      <c r="J150" s="30" t="s">
        <v>163</v>
      </c>
      <c r="K150" s="17" t="s">
        <v>164</v>
      </c>
      <c r="L150" s="17" t="s">
        <v>165</v>
      </c>
      <c r="M150" s="17" t="s">
        <v>166</v>
      </c>
      <c r="N150" s="32" t="s">
        <v>167</v>
      </c>
    </row>
    <row r="151" spans="1:14" customFormat="1" ht="43.5" x14ac:dyDescent="0.35">
      <c r="A151" s="4" t="s">
        <v>461</v>
      </c>
      <c r="B151" s="17" t="s">
        <v>533</v>
      </c>
      <c r="C151" s="17" t="s">
        <v>511</v>
      </c>
      <c r="D151" s="17" t="s">
        <v>1123</v>
      </c>
      <c r="E151" s="17" t="s">
        <v>534</v>
      </c>
      <c r="F151" s="31" t="s">
        <v>34</v>
      </c>
      <c r="G151" s="9" t="s">
        <v>34</v>
      </c>
      <c r="H151" s="31">
        <v>2</v>
      </c>
      <c r="I151" s="78" t="str">
        <f t="shared" si="4"/>
        <v>No data available</v>
      </c>
      <c r="J151" s="30" t="s">
        <v>163</v>
      </c>
      <c r="K151" s="17" t="s">
        <v>164</v>
      </c>
      <c r="L151" s="17" t="s">
        <v>165</v>
      </c>
      <c r="M151" s="17" t="s">
        <v>166</v>
      </c>
      <c r="N151" s="32" t="s">
        <v>167</v>
      </c>
    </row>
    <row r="152" spans="1:14" customFormat="1" ht="58" x14ac:dyDescent="0.35">
      <c r="A152" s="4" t="s">
        <v>461</v>
      </c>
      <c r="B152" s="17" t="s">
        <v>535</v>
      </c>
      <c r="C152" s="17" t="s">
        <v>511</v>
      </c>
      <c r="D152" s="17" t="s">
        <v>1123</v>
      </c>
      <c r="E152" s="17" t="s">
        <v>536</v>
      </c>
      <c r="F152" s="31" t="s">
        <v>34</v>
      </c>
      <c r="G152" s="9" t="s">
        <v>34</v>
      </c>
      <c r="H152" s="31">
        <v>1</v>
      </c>
      <c r="I152" s="78" t="str">
        <f t="shared" si="4"/>
        <v>No data available</v>
      </c>
      <c r="J152" s="30" t="s">
        <v>163</v>
      </c>
      <c r="K152" s="17" t="s">
        <v>164</v>
      </c>
      <c r="L152" s="17" t="s">
        <v>165</v>
      </c>
      <c r="M152" s="17" t="s">
        <v>166</v>
      </c>
      <c r="N152" s="32" t="s">
        <v>167</v>
      </c>
    </row>
    <row r="153" spans="1:14" customFormat="1" ht="58" x14ac:dyDescent="0.35">
      <c r="A153" s="4" t="s">
        <v>461</v>
      </c>
      <c r="B153" s="17" t="s">
        <v>537</v>
      </c>
      <c r="C153" s="17" t="s">
        <v>511</v>
      </c>
      <c r="D153" s="17" t="s">
        <v>1123</v>
      </c>
      <c r="E153" s="17" t="s">
        <v>538</v>
      </c>
      <c r="F153" s="31" t="s">
        <v>34</v>
      </c>
      <c r="G153" s="9" t="s">
        <v>34</v>
      </c>
      <c r="H153" s="31">
        <v>3</v>
      </c>
      <c r="I153" s="30" t="str">
        <f t="shared" si="4"/>
        <v>No data available</v>
      </c>
      <c r="J153" s="30" t="s">
        <v>163</v>
      </c>
      <c r="K153" s="17" t="s">
        <v>164</v>
      </c>
      <c r="L153" s="17" t="s">
        <v>165</v>
      </c>
      <c r="M153" s="17" t="s">
        <v>166</v>
      </c>
      <c r="N153" s="32" t="s">
        <v>167</v>
      </c>
    </row>
    <row r="154" spans="1:14" customFormat="1" ht="72.5" hidden="1" x14ac:dyDescent="0.35">
      <c r="A154" s="4" t="s">
        <v>23</v>
      </c>
      <c r="B154" s="5" t="s">
        <v>539</v>
      </c>
      <c r="C154" s="17" t="s">
        <v>540</v>
      </c>
      <c r="D154" s="5" t="s">
        <v>540</v>
      </c>
      <c r="E154" s="5" t="s">
        <v>908</v>
      </c>
      <c r="F154" s="9" t="s">
        <v>34</v>
      </c>
      <c r="G154" s="9" t="s">
        <v>212</v>
      </c>
      <c r="H154" s="9">
        <v>0</v>
      </c>
      <c r="I154" s="12" t="str">
        <f t="shared" si="4"/>
        <v>No data available</v>
      </c>
      <c r="J154" s="4" t="s">
        <v>41</v>
      </c>
      <c r="K154" s="5" t="s">
        <v>41</v>
      </c>
      <c r="L154" s="5" t="s">
        <v>41</v>
      </c>
      <c r="M154" s="5" t="s">
        <v>41</v>
      </c>
      <c r="N154" s="27" t="s">
        <v>41</v>
      </c>
    </row>
    <row r="155" spans="1:14" customFormat="1" x14ac:dyDescent="0.35">
      <c r="A155" s="74"/>
      <c r="B155" s="75"/>
      <c r="C155" s="75"/>
      <c r="D155" s="75"/>
      <c r="E155" s="75"/>
      <c r="F155" s="76"/>
      <c r="G155" s="76"/>
      <c r="H155" s="76"/>
      <c r="I155" s="74"/>
      <c r="J155" s="74"/>
      <c r="K155" s="75"/>
      <c r="L155" s="75"/>
      <c r="M155" s="75"/>
      <c r="N155" s="77"/>
    </row>
    <row r="156" spans="1:14" s="36" customFormat="1" ht="29" x14ac:dyDescent="0.35">
      <c r="A156" s="4" t="s">
        <v>23</v>
      </c>
      <c r="B156" s="17" t="s">
        <v>1124</v>
      </c>
      <c r="C156" s="5"/>
      <c r="D156" s="5" t="s">
        <v>1127</v>
      </c>
      <c r="E156" s="5" t="s">
        <v>1093</v>
      </c>
      <c r="F156" s="9" t="s">
        <v>34</v>
      </c>
      <c r="G156" s="9" t="s">
        <v>543</v>
      </c>
      <c r="H156" s="9">
        <v>0</v>
      </c>
      <c r="I156" s="4" t="s">
        <v>41</v>
      </c>
      <c r="J156" s="4" t="s">
        <v>41</v>
      </c>
      <c r="K156" s="5" t="s">
        <v>41</v>
      </c>
      <c r="L156" s="5" t="s">
        <v>41</v>
      </c>
      <c r="M156" s="5" t="s">
        <v>41</v>
      </c>
      <c r="N156" s="27" t="s">
        <v>41</v>
      </c>
    </row>
    <row r="157" spans="1:14" s="36" customFormat="1" ht="29" x14ac:dyDescent="0.35">
      <c r="A157" s="4" t="s">
        <v>23</v>
      </c>
      <c r="B157" s="17" t="s">
        <v>1092</v>
      </c>
      <c r="C157" s="5"/>
      <c r="D157" s="5" t="s">
        <v>1127</v>
      </c>
      <c r="E157" s="5" t="s">
        <v>1094</v>
      </c>
      <c r="F157" s="9" t="s">
        <v>34</v>
      </c>
      <c r="G157" s="9" t="s">
        <v>543</v>
      </c>
      <c r="H157" s="9">
        <v>0</v>
      </c>
      <c r="I157" s="4" t="s">
        <v>41</v>
      </c>
      <c r="J157" s="4" t="s">
        <v>41</v>
      </c>
      <c r="K157" s="5" t="s">
        <v>41</v>
      </c>
      <c r="L157" s="5" t="s">
        <v>41</v>
      </c>
      <c r="M157" s="5" t="s">
        <v>41</v>
      </c>
      <c r="N157" s="27" t="s">
        <v>41</v>
      </c>
    </row>
    <row r="158" spans="1:14" customFormat="1" ht="58" x14ac:dyDescent="0.35">
      <c r="A158" s="4" t="s">
        <v>23</v>
      </c>
      <c r="B158" s="17" t="s">
        <v>1122</v>
      </c>
      <c r="C158" s="5"/>
      <c r="D158" s="5" t="s">
        <v>1127</v>
      </c>
      <c r="E158" s="5" t="s">
        <v>1095</v>
      </c>
      <c r="F158" s="9" t="s">
        <v>34</v>
      </c>
      <c r="G158" s="9" t="s">
        <v>543</v>
      </c>
      <c r="H158" s="9">
        <v>0</v>
      </c>
      <c r="I158" s="4" t="s">
        <v>41</v>
      </c>
      <c r="J158" s="4" t="s">
        <v>41</v>
      </c>
      <c r="K158" s="5" t="s">
        <v>41</v>
      </c>
      <c r="L158" s="5" t="s">
        <v>41</v>
      </c>
      <c r="M158" s="5" t="s">
        <v>41</v>
      </c>
      <c r="N158" s="27" t="s">
        <v>41</v>
      </c>
    </row>
    <row r="159" spans="1:14" s="36" customFormat="1" ht="29" x14ac:dyDescent="0.35">
      <c r="A159" s="4" t="s">
        <v>23</v>
      </c>
      <c r="B159" s="17" t="s">
        <v>541</v>
      </c>
      <c r="C159" s="5"/>
      <c r="D159" s="5" t="s">
        <v>542</v>
      </c>
      <c r="E159" s="5" t="s">
        <v>909</v>
      </c>
      <c r="F159" s="9" t="s">
        <v>26</v>
      </c>
      <c r="G159" s="9" t="s">
        <v>543</v>
      </c>
      <c r="H159" s="9">
        <v>0</v>
      </c>
      <c r="I159" s="4" t="s">
        <v>41</v>
      </c>
      <c r="J159" s="4" t="s">
        <v>41</v>
      </c>
      <c r="K159" s="5" t="s">
        <v>41</v>
      </c>
      <c r="L159" s="5" t="s">
        <v>41</v>
      </c>
      <c r="M159" s="5" t="s">
        <v>41</v>
      </c>
      <c r="N159" s="27" t="s">
        <v>41</v>
      </c>
    </row>
    <row r="160" spans="1:14" s="36" customFormat="1" ht="43.5" x14ac:dyDescent="0.35">
      <c r="A160" s="4" t="s">
        <v>23</v>
      </c>
      <c r="B160" s="17" t="s">
        <v>5</v>
      </c>
      <c r="C160" s="5"/>
      <c r="D160" s="5" t="s">
        <v>1127</v>
      </c>
      <c r="E160" s="5" t="s">
        <v>1091</v>
      </c>
      <c r="F160" s="9" t="s">
        <v>34</v>
      </c>
      <c r="G160" s="9" t="s">
        <v>543</v>
      </c>
      <c r="H160" s="9">
        <v>0</v>
      </c>
      <c r="I160" s="4" t="s">
        <v>41</v>
      </c>
      <c r="J160" s="4" t="s">
        <v>41</v>
      </c>
      <c r="K160" s="5" t="s">
        <v>41</v>
      </c>
      <c r="L160" s="5" t="s">
        <v>41</v>
      </c>
      <c r="M160" s="5" t="s">
        <v>41</v>
      </c>
      <c r="N160" s="27" t="s">
        <v>41</v>
      </c>
    </row>
    <row r="161" spans="1:14" s="36" customFormat="1" ht="43.5" x14ac:dyDescent="0.35">
      <c r="A161" s="4" t="s">
        <v>23</v>
      </c>
      <c r="B161" s="17" t="s">
        <v>1097</v>
      </c>
      <c r="C161" s="5"/>
      <c r="D161" s="5" t="s">
        <v>1127</v>
      </c>
      <c r="E161" s="5" t="s">
        <v>1098</v>
      </c>
      <c r="F161" s="9" t="s">
        <v>34</v>
      </c>
      <c r="G161" s="9" t="s">
        <v>543</v>
      </c>
      <c r="H161" s="9">
        <v>0</v>
      </c>
      <c r="I161" s="4" t="s">
        <v>41</v>
      </c>
      <c r="J161" s="4" t="s">
        <v>41</v>
      </c>
      <c r="K161" s="5" t="s">
        <v>41</v>
      </c>
      <c r="L161" s="5" t="s">
        <v>41</v>
      </c>
      <c r="M161" s="5" t="s">
        <v>41</v>
      </c>
      <c r="N161" s="27" t="s">
        <v>41</v>
      </c>
    </row>
    <row r="162" spans="1:14" s="36" customFormat="1" ht="87" x14ac:dyDescent="0.35">
      <c r="A162" s="4" t="s">
        <v>23</v>
      </c>
      <c r="B162" s="17" t="s">
        <v>546</v>
      </c>
      <c r="C162" s="5"/>
      <c r="D162" s="5" t="s">
        <v>1127</v>
      </c>
      <c r="E162" s="5" t="s">
        <v>912</v>
      </c>
      <c r="F162" s="9" t="s">
        <v>34</v>
      </c>
      <c r="G162" s="9" t="s">
        <v>543</v>
      </c>
      <c r="H162" s="9">
        <v>0</v>
      </c>
      <c r="I162" s="4" t="s">
        <v>41</v>
      </c>
      <c r="J162" s="4" t="s">
        <v>41</v>
      </c>
      <c r="K162" s="5" t="s">
        <v>41</v>
      </c>
      <c r="L162" s="5" t="s">
        <v>41</v>
      </c>
      <c r="M162" s="5" t="s">
        <v>41</v>
      </c>
      <c r="N162" s="27" t="s">
        <v>41</v>
      </c>
    </row>
    <row r="163" spans="1:14" customFormat="1" ht="72.5" x14ac:dyDescent="0.35">
      <c r="A163" s="4" t="s">
        <v>23</v>
      </c>
      <c r="B163" s="5" t="s">
        <v>544</v>
      </c>
      <c r="C163" s="5"/>
      <c r="D163" s="5" t="s">
        <v>542</v>
      </c>
      <c r="E163" s="5" t="s">
        <v>910</v>
      </c>
      <c r="F163" s="9" t="s">
        <v>34</v>
      </c>
      <c r="G163" s="9" t="s">
        <v>543</v>
      </c>
      <c r="H163" s="9">
        <v>0</v>
      </c>
      <c r="I163" s="4" t="s">
        <v>41</v>
      </c>
      <c r="J163" s="4" t="s">
        <v>41</v>
      </c>
      <c r="K163" s="5" t="s">
        <v>41</v>
      </c>
      <c r="L163" s="5" t="s">
        <v>41</v>
      </c>
      <c r="M163" s="5" t="s">
        <v>41</v>
      </c>
      <c r="N163" s="27" t="s">
        <v>41</v>
      </c>
    </row>
    <row r="164" spans="1:14" customFormat="1" ht="29" x14ac:dyDescent="0.35">
      <c r="A164" s="4" t="s">
        <v>23</v>
      </c>
      <c r="B164" s="5" t="s">
        <v>545</v>
      </c>
      <c r="C164" s="5"/>
      <c r="D164" s="5" t="s">
        <v>542</v>
      </c>
      <c r="E164" s="40" t="s">
        <v>911</v>
      </c>
      <c r="F164" s="9" t="s">
        <v>34</v>
      </c>
      <c r="G164" s="9" t="s">
        <v>543</v>
      </c>
      <c r="H164" s="9">
        <v>0</v>
      </c>
      <c r="I164" s="4" t="s">
        <v>41</v>
      </c>
      <c r="J164" s="4" t="s">
        <v>41</v>
      </c>
      <c r="K164" s="5" t="s">
        <v>41</v>
      </c>
      <c r="L164" s="5" t="s">
        <v>41</v>
      </c>
      <c r="M164" s="5" t="s">
        <v>41</v>
      </c>
      <c r="N164" s="27" t="s">
        <v>41</v>
      </c>
    </row>
    <row r="165" spans="1:14" customFormat="1" ht="43.5" x14ac:dyDescent="0.35">
      <c r="A165" s="4" t="s">
        <v>23</v>
      </c>
      <c r="B165" s="17" t="s">
        <v>1086</v>
      </c>
      <c r="C165" s="5"/>
      <c r="D165" s="5" t="s">
        <v>1127</v>
      </c>
      <c r="E165" s="5" t="s">
        <v>1126</v>
      </c>
      <c r="F165" s="9" t="s">
        <v>34</v>
      </c>
      <c r="G165" s="9" t="s">
        <v>543</v>
      </c>
      <c r="H165" s="9">
        <v>0</v>
      </c>
      <c r="I165" s="4" t="s">
        <v>41</v>
      </c>
      <c r="J165" s="4" t="s">
        <v>41</v>
      </c>
      <c r="K165" s="5" t="s">
        <v>41</v>
      </c>
      <c r="L165" s="5" t="s">
        <v>41</v>
      </c>
      <c r="M165" s="5" t="s">
        <v>41</v>
      </c>
      <c r="N165" s="27" t="s">
        <v>41</v>
      </c>
    </row>
    <row r="166" spans="1:14" s="36" customFormat="1" ht="43.5" x14ac:dyDescent="0.35">
      <c r="A166" s="4" t="s">
        <v>23</v>
      </c>
      <c r="B166" s="17" t="s">
        <v>1096</v>
      </c>
      <c r="C166" s="5"/>
      <c r="D166" s="5" t="s">
        <v>1127</v>
      </c>
      <c r="E166" s="5" t="s">
        <v>1125</v>
      </c>
      <c r="F166" s="9" t="s">
        <v>34</v>
      </c>
      <c r="G166" s="9" t="s">
        <v>543</v>
      </c>
      <c r="H166" s="9">
        <v>0</v>
      </c>
      <c r="I166" s="4" t="s">
        <v>41</v>
      </c>
      <c r="J166" s="4" t="s">
        <v>41</v>
      </c>
      <c r="K166" s="5" t="s">
        <v>41</v>
      </c>
      <c r="L166" s="5" t="s">
        <v>41</v>
      </c>
      <c r="M166" s="5" t="s">
        <v>41</v>
      </c>
      <c r="N166" s="27" t="s">
        <v>41</v>
      </c>
    </row>
    <row r="167" spans="1:14" customFormat="1" ht="116" x14ac:dyDescent="0.35">
      <c r="A167" s="4" t="s">
        <v>42</v>
      </c>
      <c r="B167" s="5" t="s">
        <v>547</v>
      </c>
      <c r="C167" s="5"/>
      <c r="D167" s="5" t="s">
        <v>1127</v>
      </c>
      <c r="E167" s="5" t="s">
        <v>913</v>
      </c>
      <c r="F167" s="9" t="s">
        <v>34</v>
      </c>
      <c r="G167" s="9" t="s">
        <v>543</v>
      </c>
      <c r="H167" s="9">
        <v>0</v>
      </c>
      <c r="I167" s="4" t="s">
        <v>41</v>
      </c>
      <c r="J167" s="4" t="s">
        <v>41</v>
      </c>
      <c r="K167" s="5" t="s">
        <v>41</v>
      </c>
      <c r="L167" s="5" t="s">
        <v>41</v>
      </c>
      <c r="M167" s="5" t="s">
        <v>41</v>
      </c>
      <c r="N167" s="27" t="s">
        <v>41</v>
      </c>
    </row>
    <row r="168" spans="1:14" customFormat="1" ht="43.5" x14ac:dyDescent="0.35">
      <c r="A168" s="4" t="s">
        <v>42</v>
      </c>
      <c r="B168" s="5" t="s">
        <v>548</v>
      </c>
      <c r="C168" s="5"/>
      <c r="D168" s="5" t="s">
        <v>542</v>
      </c>
      <c r="E168" s="5" t="s">
        <v>914</v>
      </c>
      <c r="F168" s="9" t="s">
        <v>34</v>
      </c>
      <c r="G168" s="9" t="s">
        <v>543</v>
      </c>
      <c r="H168" s="9">
        <v>0</v>
      </c>
      <c r="I168" s="4" t="s">
        <v>41</v>
      </c>
      <c r="J168" s="4" t="s">
        <v>41</v>
      </c>
      <c r="K168" s="5" t="s">
        <v>41</v>
      </c>
      <c r="L168" s="5" t="s">
        <v>41</v>
      </c>
      <c r="M168" s="5" t="s">
        <v>41</v>
      </c>
      <c r="N168" s="27" t="s">
        <v>41</v>
      </c>
    </row>
    <row r="169" spans="1:14" customFormat="1" ht="43.5" x14ac:dyDescent="0.35">
      <c r="A169" s="4" t="s">
        <v>42</v>
      </c>
      <c r="B169" s="5" t="s">
        <v>549</v>
      </c>
      <c r="C169" s="5"/>
      <c r="D169" s="5" t="s">
        <v>542</v>
      </c>
      <c r="E169" s="5" t="s">
        <v>915</v>
      </c>
      <c r="F169" s="9" t="s">
        <v>34</v>
      </c>
      <c r="G169" s="9" t="s">
        <v>543</v>
      </c>
      <c r="H169" s="9">
        <v>0</v>
      </c>
      <c r="I169" s="4" t="s">
        <v>41</v>
      </c>
      <c r="J169" s="4" t="s">
        <v>41</v>
      </c>
      <c r="K169" s="5" t="s">
        <v>41</v>
      </c>
      <c r="L169" s="5" t="s">
        <v>41</v>
      </c>
      <c r="M169" s="5" t="s">
        <v>41</v>
      </c>
      <c r="N169" s="27" t="s">
        <v>41</v>
      </c>
    </row>
    <row r="170" spans="1:14" customFormat="1" ht="29" x14ac:dyDescent="0.35">
      <c r="A170" s="4" t="s">
        <v>42</v>
      </c>
      <c r="B170" s="5" t="s">
        <v>550</v>
      </c>
      <c r="C170" s="5"/>
      <c r="D170" s="5" t="s">
        <v>1127</v>
      </c>
      <c r="E170" s="40" t="s">
        <v>916</v>
      </c>
      <c r="F170" s="9" t="s">
        <v>34</v>
      </c>
      <c r="G170" s="9" t="s">
        <v>543</v>
      </c>
      <c r="H170" s="9">
        <v>0</v>
      </c>
      <c r="I170" s="4" t="s">
        <v>41</v>
      </c>
      <c r="J170" s="4" t="s">
        <v>41</v>
      </c>
      <c r="K170" s="5" t="s">
        <v>41</v>
      </c>
      <c r="L170" s="5" t="s">
        <v>41</v>
      </c>
      <c r="M170" s="5" t="s">
        <v>41</v>
      </c>
      <c r="N170" s="27" t="s">
        <v>41</v>
      </c>
    </row>
    <row r="171" spans="1:14" s="25" customFormat="1" ht="101.5" x14ac:dyDescent="0.35">
      <c r="A171" s="30" t="s">
        <v>461</v>
      </c>
      <c r="B171" s="17" t="s">
        <v>551</v>
      </c>
      <c r="C171" s="17"/>
      <c r="D171" s="5" t="s">
        <v>1127</v>
      </c>
      <c r="E171" s="40" t="s">
        <v>917</v>
      </c>
      <c r="F171" s="9" t="s">
        <v>34</v>
      </c>
      <c r="G171" s="31" t="s">
        <v>543</v>
      </c>
      <c r="H171" s="31">
        <v>0</v>
      </c>
      <c r="I171" s="4" t="s">
        <v>41</v>
      </c>
      <c r="J171" s="4" t="s">
        <v>41</v>
      </c>
      <c r="K171" s="5" t="s">
        <v>41</v>
      </c>
      <c r="L171" s="5" t="s">
        <v>41</v>
      </c>
      <c r="M171" s="5" t="s">
        <v>41</v>
      </c>
      <c r="N171" s="27" t="s">
        <v>41</v>
      </c>
    </row>
    <row r="172" spans="1:14" customFormat="1" ht="43.5" x14ac:dyDescent="0.35">
      <c r="A172" s="4" t="s">
        <v>461</v>
      </c>
      <c r="B172" s="5" t="s">
        <v>552</v>
      </c>
      <c r="C172" s="5"/>
      <c r="D172" s="5" t="s">
        <v>1127</v>
      </c>
      <c r="E172" s="40" t="s">
        <v>918</v>
      </c>
      <c r="F172" s="9" t="s">
        <v>26</v>
      </c>
      <c r="G172" s="9" t="s">
        <v>543</v>
      </c>
      <c r="H172" s="9">
        <v>0</v>
      </c>
      <c r="I172" s="4" t="s">
        <v>41</v>
      </c>
      <c r="J172" s="4" t="s">
        <v>41</v>
      </c>
      <c r="K172" s="5" t="s">
        <v>41</v>
      </c>
      <c r="L172" s="5" t="s">
        <v>41</v>
      </c>
      <c r="M172" s="5" t="s">
        <v>41</v>
      </c>
      <c r="N172" s="27" t="s">
        <v>41</v>
      </c>
    </row>
    <row r="173" spans="1:14" customFormat="1" ht="43.5" x14ac:dyDescent="0.35">
      <c r="A173" s="4" t="s">
        <v>461</v>
      </c>
      <c r="B173" s="5" t="s">
        <v>553</v>
      </c>
      <c r="C173" s="5"/>
      <c r="D173" s="5" t="s">
        <v>542</v>
      </c>
      <c r="E173" s="40" t="s">
        <v>554</v>
      </c>
      <c r="F173" s="9" t="s">
        <v>34</v>
      </c>
      <c r="G173" s="9" t="s">
        <v>543</v>
      </c>
      <c r="H173" s="9">
        <v>0</v>
      </c>
      <c r="I173" s="4" t="s">
        <v>41</v>
      </c>
      <c r="J173" s="4" t="s">
        <v>41</v>
      </c>
      <c r="K173" s="5" t="s">
        <v>41</v>
      </c>
      <c r="L173" s="5" t="s">
        <v>41</v>
      </c>
      <c r="M173" s="5" t="s">
        <v>41</v>
      </c>
      <c r="N173" s="27" t="s">
        <v>41</v>
      </c>
    </row>
    <row r="174" spans="1:14" customFormat="1" ht="72.5" x14ac:dyDescent="0.35">
      <c r="A174" s="4" t="s">
        <v>461</v>
      </c>
      <c r="B174" s="5" t="s">
        <v>555</v>
      </c>
      <c r="C174" s="5"/>
      <c r="D174" s="5" t="s">
        <v>1127</v>
      </c>
      <c r="E174" s="5" t="s">
        <v>919</v>
      </c>
      <c r="F174" s="9" t="s">
        <v>26</v>
      </c>
      <c r="G174" s="9" t="s">
        <v>543</v>
      </c>
      <c r="H174" s="9">
        <v>0</v>
      </c>
      <c r="I174" s="4" t="s">
        <v>41</v>
      </c>
      <c r="J174" s="4" t="s">
        <v>41</v>
      </c>
      <c r="K174" s="5" t="s">
        <v>41</v>
      </c>
      <c r="L174" s="5" t="s">
        <v>41</v>
      </c>
      <c r="M174" s="5" t="s">
        <v>41</v>
      </c>
      <c r="N174" s="27" t="s">
        <v>41</v>
      </c>
    </row>
    <row r="175" spans="1:14" s="25" customFormat="1" ht="43.5" x14ac:dyDescent="0.35">
      <c r="A175" s="30" t="s">
        <v>461</v>
      </c>
      <c r="B175" s="17" t="s">
        <v>558</v>
      </c>
      <c r="C175" s="17"/>
      <c r="D175" s="5" t="s">
        <v>1127</v>
      </c>
      <c r="E175" s="17" t="s">
        <v>920</v>
      </c>
      <c r="F175" s="9" t="s">
        <v>26</v>
      </c>
      <c r="G175" s="31" t="s">
        <v>543</v>
      </c>
      <c r="H175" s="31">
        <v>0</v>
      </c>
      <c r="I175" s="30" t="s">
        <v>41</v>
      </c>
      <c r="J175" s="30" t="s">
        <v>41</v>
      </c>
      <c r="K175" s="17" t="s">
        <v>41</v>
      </c>
      <c r="L175" s="17" t="s">
        <v>41</v>
      </c>
      <c r="M175" s="17" t="s">
        <v>41</v>
      </c>
      <c r="N175" s="32" t="s">
        <v>41</v>
      </c>
    </row>
    <row r="176" spans="1:14" s="36" customFormat="1" ht="29" hidden="1" x14ac:dyDescent="0.35">
      <c r="A176" s="4" t="s">
        <v>461</v>
      </c>
      <c r="B176" s="5" t="s">
        <v>556</v>
      </c>
      <c r="C176" s="5"/>
      <c r="D176" s="5" t="s">
        <v>542</v>
      </c>
      <c r="E176" s="5" t="s">
        <v>557</v>
      </c>
      <c r="F176" s="9" t="s">
        <v>26</v>
      </c>
      <c r="G176" s="9" t="s">
        <v>26</v>
      </c>
      <c r="H176" s="9">
        <v>0</v>
      </c>
      <c r="I176" s="4" t="s">
        <v>41</v>
      </c>
      <c r="J176" s="4" t="s">
        <v>41</v>
      </c>
      <c r="K176" s="5" t="s">
        <v>41</v>
      </c>
      <c r="L176" s="5" t="s">
        <v>41</v>
      </c>
      <c r="M176" s="5" t="s">
        <v>41</v>
      </c>
      <c r="N176" s="27" t="s">
        <v>41</v>
      </c>
    </row>
    <row r="177" spans="1:14" customFormat="1" x14ac:dyDescent="0.35">
      <c r="A177" s="19"/>
      <c r="B177" s="20"/>
      <c r="C177" s="20"/>
      <c r="D177" s="20"/>
      <c r="E177" s="20"/>
      <c r="F177" s="21"/>
      <c r="G177" s="21"/>
      <c r="H177" s="21"/>
      <c r="I177" s="22"/>
      <c r="J177" s="22"/>
      <c r="K177" s="22"/>
      <c r="L177" s="22"/>
      <c r="M177" s="22"/>
      <c r="N177" s="22"/>
    </row>
  </sheetData>
  <autoFilter ref="A2:N154" xr:uid="{4C11868C-B8A8-4920-9634-57E4E95F8DF5}">
    <filterColumn colId="6">
      <filters>
        <filter val="Y"/>
      </filters>
    </filterColumn>
  </autoFilter>
  <sortState xmlns:xlrd2="http://schemas.microsoft.com/office/spreadsheetml/2017/richdata2" ref="A3:H172">
    <sortCondition ref="A3:A172"/>
  </sortState>
  <mergeCells count="2">
    <mergeCell ref="I1:N1"/>
    <mergeCell ref="A1:H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D5E81-7171-46FE-9CFB-F68851CEFC0A}">
  <sheetPr>
    <tabColor theme="3" tint="0.79998168889431442"/>
  </sheetPr>
  <dimension ref="A1:F97"/>
  <sheetViews>
    <sheetView topLeftCell="B1" zoomScaleNormal="100" workbookViewId="0">
      <pane ySplit="2" topLeftCell="A3" activePane="bottomLeft" state="frozen"/>
      <selection pane="bottomLeft" activeCell="B10" sqref="B10"/>
    </sheetView>
  </sheetViews>
  <sheetFormatPr defaultColWidth="8.81640625" defaultRowHeight="15.5" x14ac:dyDescent="0.35"/>
  <cols>
    <col min="1" max="1" width="20.54296875" style="41" hidden="1" customWidth="1"/>
    <col min="2" max="2" width="75.54296875" style="42" customWidth="1"/>
    <col min="3" max="3" width="50.54296875" style="42" customWidth="1"/>
    <col min="4" max="4" width="20.54296875" style="42" customWidth="1"/>
    <col min="5" max="5" width="8.54296875" style="43" hidden="1" customWidth="1"/>
    <col min="6" max="16384" width="8.81640625" style="26"/>
  </cols>
  <sheetData>
    <row r="1" spans="1:6" ht="21" x14ac:dyDescent="0.5">
      <c r="A1" s="94" t="s">
        <v>559</v>
      </c>
      <c r="B1" s="94"/>
      <c r="C1" s="94"/>
      <c r="D1" s="94"/>
      <c r="E1" s="95"/>
      <c r="F1" s="63"/>
    </row>
    <row r="2" spans="1:6" x14ac:dyDescent="0.35">
      <c r="A2" s="34" t="s">
        <v>3</v>
      </c>
      <c r="B2" s="34" t="s">
        <v>560</v>
      </c>
      <c r="C2" s="34" t="s">
        <v>21</v>
      </c>
      <c r="D2" s="34" t="s">
        <v>561</v>
      </c>
      <c r="E2" s="38" t="s">
        <v>562</v>
      </c>
      <c r="F2" s="63"/>
    </row>
    <row r="3" spans="1:6" x14ac:dyDescent="0.35">
      <c r="A3" s="96" t="s">
        <v>563</v>
      </c>
      <c r="B3" s="96"/>
      <c r="C3" s="96"/>
      <c r="D3" s="96"/>
      <c r="E3" s="97"/>
      <c r="F3" s="63"/>
    </row>
    <row r="4" spans="1:6" x14ac:dyDescent="0.35">
      <c r="A4" s="37" t="str">
        <f>Variables!B156</f>
        <v>Hospital Name</v>
      </c>
      <c r="B4" s="37" t="str">
        <f>VLOOKUP(A4,Variables!$B$3:$N$176,4,FALSE)</f>
        <v>What is the name of your hospital?</v>
      </c>
      <c r="C4" s="71" t="s">
        <v>565</v>
      </c>
      <c r="D4" s="71"/>
      <c r="E4" s="39" t="s">
        <v>41</v>
      </c>
      <c r="F4" s="63"/>
    </row>
    <row r="5" spans="1:6" x14ac:dyDescent="0.35">
      <c r="A5" s="37" t="str">
        <f>Variables!B157</f>
        <v>Contact</v>
      </c>
      <c r="B5" s="37" t="str">
        <f>VLOOKUP(A5,Variables!$B$3:$N$176,4,FALSE)</f>
        <v>What is a good e-mail address at which your hospital can be contacted?</v>
      </c>
      <c r="C5" s="71" t="s">
        <v>565</v>
      </c>
      <c r="D5" s="71"/>
      <c r="E5" s="39" t="s">
        <v>41</v>
      </c>
      <c r="F5" s="63"/>
    </row>
    <row r="6" spans="1:6" ht="29" x14ac:dyDescent="0.35">
      <c r="A6" s="37" t="str">
        <f>Variables!B158</f>
        <v>Website URL</v>
      </c>
      <c r="B6" s="37" t="str">
        <f>VLOOKUP(A6,Variables!$B$3:$N$176,4,FALSE)</f>
        <v>If your hospital has a website where donors and volunteers can find additional information, please provide the link to the website.</v>
      </c>
      <c r="C6" s="71" t="s">
        <v>565</v>
      </c>
      <c r="D6" s="71"/>
      <c r="E6" s="39" t="s">
        <v>41</v>
      </c>
      <c r="F6" s="63"/>
    </row>
    <row r="7" spans="1:6" x14ac:dyDescent="0.35">
      <c r="A7" s="37" t="str">
        <f>Variables!B159</f>
        <v>Geography</v>
      </c>
      <c r="B7" s="37" t="str">
        <f>VLOOKUP(A7,Variables!$B$3:$N$176,4,FALSE)</f>
        <v>In which country is the hospital located?</v>
      </c>
      <c r="C7" s="71" t="s">
        <v>564</v>
      </c>
      <c r="D7" s="71"/>
      <c r="E7" s="39" t="s">
        <v>41</v>
      </c>
      <c r="F7" s="63"/>
    </row>
    <row r="8" spans="1:6" ht="29" x14ac:dyDescent="0.35">
      <c r="A8" s="37" t="str">
        <f>Variables!B160</f>
        <v>Description</v>
      </c>
      <c r="B8" s="37" t="str">
        <f>VLOOKUP(A8,Variables!$B$3:$N$176,4,FALSE)</f>
        <v>Please provide a brief description of your hospital that you would like to be displayed on your hospital's page.</v>
      </c>
      <c r="C8" s="71" t="s">
        <v>565</v>
      </c>
      <c r="D8" s="71"/>
      <c r="E8" s="39" t="s">
        <v>41</v>
      </c>
      <c r="F8" s="63"/>
    </row>
    <row r="9" spans="1:6" ht="29" x14ac:dyDescent="0.35">
      <c r="A9" s="37" t="str">
        <f>Variables!B161</f>
        <v>Picture</v>
      </c>
      <c r="B9" s="37" t="str">
        <f>VLOOKUP(A9,Variables!$B$3:$N$176,4,FALSE)</f>
        <v>Please provide a picture of your hospital that you would like to be displayed on your hospital's page.</v>
      </c>
      <c r="C9" s="71" t="s">
        <v>1121</v>
      </c>
      <c r="D9" s="71"/>
      <c r="E9" s="39" t="s">
        <v>41</v>
      </c>
      <c r="F9" s="63"/>
    </row>
    <row r="10" spans="1:6" ht="43.5" x14ac:dyDescent="0.35">
      <c r="A10" s="37" t="str">
        <f>Variables!B162</f>
        <v>Beneficiary Narrative</v>
      </c>
      <c r="B10" s="37" t="str">
        <f>VLOOKUP(A10,Variables!$B$3:$N$176,4,FALSE)</f>
        <v>If you would like, you may provide a story of an individual whose life your hospital has benefited. Personal stories often help donors and volunteers make a personal connection to a charitable organization.</v>
      </c>
      <c r="C10" s="71" t="s">
        <v>565</v>
      </c>
      <c r="D10" s="71"/>
      <c r="E10" s="39" t="s">
        <v>41</v>
      </c>
      <c r="F10" s="63"/>
    </row>
    <row r="11" spans="1:6" ht="29" x14ac:dyDescent="0.35">
      <c r="A11" s="37" t="str">
        <f>Variables!B163</f>
        <v>Cause</v>
      </c>
      <c r="B11" s="37" t="str">
        <f>VLOOKUP(A11,Variables!$B$3:$N$176,4,FALSE)</f>
        <v>Does the hospital support any specific causes (e.g., leprosy, cancer, maternal health)? Please list each as a way to allow donors and volunteers to search for the hospital.</v>
      </c>
      <c r="C11" s="71" t="s">
        <v>565</v>
      </c>
      <c r="D11" s="71"/>
      <c r="E11" s="39" t="s">
        <v>41</v>
      </c>
      <c r="F11" s="63"/>
    </row>
    <row r="12" spans="1:6" ht="72.5" x14ac:dyDescent="0.35">
      <c r="A12" s="37" t="str">
        <f>Variables!B11</f>
        <v>Additional Services</v>
      </c>
      <c r="B12" s="37" t="str">
        <f>VLOOKUP(A12,Variables!$B$3:$N$176,4,FALSE)</f>
        <v>What services does the organization provide (e.g., hospital, education, agriculture)? Please list each as a way to allow donors and volunteers to search for the organization.</v>
      </c>
      <c r="C12" s="71" t="s">
        <v>813</v>
      </c>
      <c r="D12" s="71" t="s">
        <v>565</v>
      </c>
      <c r="E12" s="39">
        <f>IF(OR(C12="",C12=Variables!$I$2),0,IF(VLOOKUP(A12,Variables!$B$3:$N$176,9,FALSE)=C12,1,IF(VLOOKUP(A12,Variables!$B$3:$N$176,10,FALSE)=C12,2,IF(VLOOKUP(A12,Variables!$B$3:$N$176,11,FALSE)=C12,3,IF(VLOOKUP(A12,Variables!$B$3:$N$176,12,FALSE)=C12,4,IF(VLOOKUP(A12,Variables!$B$3:$N$176,13,FALSE)=C12,5,0))))))</f>
        <v>4</v>
      </c>
      <c r="F12" s="63"/>
    </row>
    <row r="13" spans="1:6" x14ac:dyDescent="0.35">
      <c r="A13" s="37" t="str">
        <f>Variables!B164</f>
        <v>Christian Mission</v>
      </c>
      <c r="B13" s="37" t="str">
        <f>VLOOKUP(A13,Variables!$B$3:$N$176,4,FALSE)</f>
        <v>Does the hospital have a Christian-based mission?</v>
      </c>
      <c r="C13" s="71" t="s">
        <v>566</v>
      </c>
      <c r="D13" s="71"/>
      <c r="E13" s="39" t="s">
        <v>41</v>
      </c>
      <c r="F13" s="63"/>
    </row>
    <row r="14" spans="1:6" ht="29" x14ac:dyDescent="0.35">
      <c r="A14" s="37" t="str">
        <f>Variables!B165</f>
        <v>Bed Capacity</v>
      </c>
      <c r="B14" s="37" t="str">
        <f>VLOOKUP(A14,Variables!$B$3:$N$176,4,FALSE)</f>
        <v xml:space="preserve">Please provide the number of beds your hospital has for the description on the hospital's page. </v>
      </c>
      <c r="C14" s="71" t="s">
        <v>565</v>
      </c>
      <c r="D14" s="71"/>
      <c r="E14" s="39" t="s">
        <v>41</v>
      </c>
      <c r="F14" s="63"/>
    </row>
    <row r="15" spans="1:6" ht="29" x14ac:dyDescent="0.35">
      <c r="A15" s="37" t="str">
        <f>Variables!B166</f>
        <v>Annual Patients Served</v>
      </c>
      <c r="B15" s="37" t="str">
        <f>VLOOKUP(A15,Variables!$B$3:$N$176,4,FALSE)</f>
        <v xml:space="preserve">Please provide the number of patients your hospital serves annually for the description on the hospital's page. </v>
      </c>
      <c r="C15" s="71" t="s">
        <v>565</v>
      </c>
      <c r="D15" s="71"/>
      <c r="E15" s="39" t="s">
        <v>41</v>
      </c>
      <c r="F15" s="63"/>
    </row>
    <row r="16" spans="1:6" ht="58" x14ac:dyDescent="0.35">
      <c r="A16" s="37" t="str">
        <f>Variables!B167</f>
        <v>Donation Needs</v>
      </c>
      <c r="B16" s="37" t="str">
        <f>VLOOKUP(A16,Variables!$B$3:$N$176,4,FALSE)</f>
        <v>Does the hospital have any specific donor needs? If so, please explain, as a way for potential donors to find the hospital. If available, please provide a plan for future funds, including specific uses (e.g., new program or facility), amounts, priority, and alignment to the hospital's strategic plan.</v>
      </c>
      <c r="C16" s="71" t="s">
        <v>565</v>
      </c>
      <c r="D16" s="71"/>
      <c r="E16" s="39" t="s">
        <v>41</v>
      </c>
      <c r="F16" s="63"/>
    </row>
    <row r="17" spans="1:6" ht="29" x14ac:dyDescent="0.35">
      <c r="A17" s="37" t="str">
        <f>Variables!B168</f>
        <v>Ability to Accept Foreign Donations</v>
      </c>
      <c r="B17" s="37" t="str">
        <f>VLOOKUP(A17,Variables!$B$3:$N$176,4,FALSE)</f>
        <v>Is the hospital registered with the appropriate bodies required to receive foreign donations (e.g., FCRA in India)?</v>
      </c>
      <c r="C17" s="71" t="s">
        <v>566</v>
      </c>
      <c r="D17" s="71"/>
      <c r="E17" s="39" t="s">
        <v>41</v>
      </c>
      <c r="F17" s="63"/>
    </row>
    <row r="18" spans="1:6" x14ac:dyDescent="0.35">
      <c r="A18" s="37" t="str">
        <f>Variables!B169</f>
        <v>Conditional Donations</v>
      </c>
      <c r="B18" s="37" t="str">
        <f>VLOOKUP(A18,Variables!$B$3:$N$176,4,FALSE)</f>
        <v>Can the hospital accommodate donations that come with conditions tied to them?</v>
      </c>
      <c r="C18" s="71" t="s">
        <v>566</v>
      </c>
      <c r="D18" s="71"/>
      <c r="E18" s="39" t="s">
        <v>41</v>
      </c>
      <c r="F18" s="63"/>
    </row>
    <row r="19" spans="1:6" x14ac:dyDescent="0.35">
      <c r="A19" s="37" t="str">
        <f>Variables!B170</f>
        <v>Donation Uses</v>
      </c>
      <c r="B19" s="37" t="str">
        <f>VLOOKUP(A19,Variables!$B$3:$N$176,4,FALSE)</f>
        <v>How has the hospital used donations in the past?</v>
      </c>
      <c r="C19" s="71" t="s">
        <v>565</v>
      </c>
      <c r="D19" s="71"/>
      <c r="E19" s="39" t="s">
        <v>41</v>
      </c>
      <c r="F19" s="63"/>
    </row>
    <row r="20" spans="1:6" ht="58" x14ac:dyDescent="0.35">
      <c r="A20" s="37" t="str">
        <f>Variables!B171</f>
        <v>Volunteer Needs</v>
      </c>
      <c r="B20" s="37" t="str">
        <f>VLOOKUP(A20,Variables!$B$3:$N$176,4,FALSE)</f>
        <v>Does the hospital have any specific volunteer needs? If so, please explain, as a way for potential volunteers to find the hospital. If available, please provide a plan for volunteer work (e.g., specific procedures the volunteer will get to learn or perform, learning objectives).</v>
      </c>
      <c r="C20" s="71" t="s">
        <v>565</v>
      </c>
      <c r="D20" s="71"/>
      <c r="E20" s="39" t="s">
        <v>41</v>
      </c>
      <c r="F20" s="63"/>
    </row>
    <row r="21" spans="1:6" ht="29" x14ac:dyDescent="0.35">
      <c r="A21" s="37" t="str">
        <f>Variables!B172</f>
        <v>Visa Requirement</v>
      </c>
      <c r="B21" s="37" t="str">
        <f>VLOOKUP(A21,Variables!$B$3:$N$176,4,FALSE)</f>
        <v>How difficult is it for volunteers to obtain a visa to work with the hospital? Please explain.</v>
      </c>
      <c r="C21" s="71" t="s">
        <v>565</v>
      </c>
      <c r="D21" s="71"/>
      <c r="E21" s="39" t="s">
        <v>41</v>
      </c>
      <c r="F21" s="63"/>
    </row>
    <row r="22" spans="1:6" ht="29" x14ac:dyDescent="0.35">
      <c r="A22" s="37" t="str">
        <f>Variables!B173</f>
        <v>Volunteer Salary</v>
      </c>
      <c r="B22" s="37" t="str">
        <f>VLOOKUP(A22,Variables!$B$3:$N$176,4,FALSE)</f>
        <v>Are volunteers able to receive a salary? If so, what is the average salary or a typical range of salaries?</v>
      </c>
      <c r="C22" s="71" t="s">
        <v>565</v>
      </c>
      <c r="D22" s="71"/>
      <c r="E22" s="39" t="s">
        <v>41</v>
      </c>
      <c r="F22" s="63"/>
    </row>
    <row r="23" spans="1:6" ht="43.5" x14ac:dyDescent="0.35">
      <c r="A23" s="37" t="str">
        <f>Variables!B174</f>
        <v>Attractions</v>
      </c>
      <c r="B23" s="37" t="str">
        <f>VLOOKUP(A23,Variables!$B$3:$N$176,4,FALSE)</f>
        <v>Are there any features of the hospital's location that you would like to highlight that might attract short-term volunteers, such as music, wildlife photography, nearby tourist attractions, etc.?</v>
      </c>
      <c r="C23" s="71" t="s">
        <v>565</v>
      </c>
      <c r="D23" s="71"/>
      <c r="E23" s="39" t="s">
        <v>41</v>
      </c>
      <c r="F23" s="63"/>
    </row>
    <row r="24" spans="1:6" ht="29" x14ac:dyDescent="0.35">
      <c r="A24" s="37" t="str">
        <f>Variables!B175</f>
        <v>Location Access</v>
      </c>
      <c r="B24" s="37" t="str">
        <f>VLOOKUP(A24,Variables!$B$3:$N$176,4,FALSE)</f>
        <v>Please describe the location in which the hospital is located and how difficult it would be for volunteers to travel there.</v>
      </c>
      <c r="C24" s="71" t="s">
        <v>565</v>
      </c>
      <c r="D24" s="71"/>
      <c r="E24" s="39" t="s">
        <v>41</v>
      </c>
      <c r="F24" s="63"/>
    </row>
    <row r="25" spans="1:6" x14ac:dyDescent="0.35">
      <c r="A25" s="91" t="s">
        <v>25</v>
      </c>
      <c r="B25" s="92"/>
      <c r="C25" s="92"/>
      <c r="D25" s="92"/>
      <c r="E25" s="93"/>
      <c r="F25" s="63"/>
    </row>
    <row r="26" spans="1:6" ht="58" x14ac:dyDescent="0.35">
      <c r="A26" s="37" t="str">
        <f>Variables!B3</f>
        <v>Socioeconomic Status of Patient Population</v>
      </c>
      <c r="B26" s="40" t="str">
        <f>VLOOKUP(A26,Variables!$B$3:$N$176,4,FALSE)</f>
        <v>Into which percentile of the country's income per capita does the average patient population that the hospital serves fall? The average patient income can be estimated based on all sources of income (including wages, proceeds from sales, etc.). This tool can be used for reference: https://wid.world/simulator.</v>
      </c>
      <c r="C26" s="71" t="s">
        <v>28</v>
      </c>
      <c r="D26" s="71"/>
      <c r="E26" s="39">
        <f>IF(OR(C26="",C26=Variables!$I$2),0,IF(VLOOKUP(A26,Variables!$B$3:$N$176,9,FALSE)=C26,1,IF(VLOOKUP(A26,Variables!$B$3:$N$176,10,FALSE)=C26,2,IF(VLOOKUP(A26,Variables!$B$3:$N$176,11,FALSE)=C26,3,IF(VLOOKUP(A26,Variables!$B$3:$N$176,12,FALSE)=C26,4,IF(VLOOKUP(A26,Variables!$B$3:$N$176,13,FALSE)=C26,5,0))))))</f>
        <v>5</v>
      </c>
      <c r="F26" s="63"/>
    </row>
    <row r="27" spans="1:6" ht="43.5" x14ac:dyDescent="0.35">
      <c r="A27" s="37" t="str">
        <f>Variables!B4</f>
        <v>Local Population Income Mix</v>
      </c>
      <c r="B27" s="40" t="str">
        <f>VLOOKUP(A27,Variables!$B$3:$N$176,4,FALSE)</f>
        <v>Does a mix of incomes exist in the region such that wealthier patients can be charged more to offset charity care for lower income patients? In other words, what is the standard deviation of the local population income?</v>
      </c>
      <c r="C27" s="71" t="s">
        <v>1074</v>
      </c>
      <c r="D27" s="71"/>
      <c r="E27" s="39">
        <f>IF(OR(C27="",C27=Variables!$I$2),0,IF(VLOOKUP(A27,Variables!$B$3:$N$176,9,FALSE)=C27,1,IF(VLOOKUP(A27,Variables!$B$3:$N$176,10,FALSE)=C27,2,IF(VLOOKUP(A27,Variables!$B$3:$N$176,11,FALSE)=C27,3,IF(VLOOKUP(A27,Variables!$B$3:$N$176,12,FALSE)=C27,4,IF(VLOOKUP(A27,Variables!$B$3:$N$176,13,FALSE)=C27,5,0))))))</f>
        <v>5</v>
      </c>
      <c r="F27" s="63"/>
    </row>
    <row r="28" spans="1:6" ht="29" x14ac:dyDescent="0.35">
      <c r="A28" s="37" t="str">
        <f>Variables!B5</f>
        <v>Local Patient Population Density</v>
      </c>
      <c r="B28" s="40" t="str">
        <f>VLOOKUP(A28,Variables!$B$3:$N$176,4,FALSE)</f>
        <v>What is the local population density within serving distance of the hospital (people per square kilometer)?</v>
      </c>
      <c r="C28" s="71" t="s">
        <v>1079</v>
      </c>
      <c r="D28" s="37" t="str">
        <f>"The population density for your country is: "&amp;VLOOKUP(C7,'Country Data'!$A$4:$D$198,2,FALSE)</f>
        <v>The population density for your country is: 464</v>
      </c>
      <c r="E28" s="39">
        <f>IF(OR(C28="",C28=Variables!$I$2),0,IF(VLOOKUP(A28,Variables!$B$3:$N$176,9,FALSE)=C28,1,IF(VLOOKUP(A28,Variables!$B$3:$N$176,10,FALSE)=C28,2,IF(VLOOKUP(A28,Variables!$B$3:$N$176,11,FALSE)=C28,3,IF(VLOOKUP(A28,Variables!$B$3:$N$176,12,FALSE)=C28,4,IF(VLOOKUP(A28,Variables!$B$3:$N$176,13,FALSE)=C28,5,0))))))</f>
        <v>5</v>
      </c>
      <c r="F28" s="63"/>
    </row>
    <row r="29" spans="1:6" ht="29" x14ac:dyDescent="0.35">
      <c r="A29" s="37" t="str">
        <f>Variables!B6</f>
        <v>Alternative Care Options</v>
      </c>
      <c r="B29" s="40" t="str">
        <f>VLOOKUP(A29,Variables!$B$3:$N$176,4,FALSE)</f>
        <v>How easy is it for the patient population to receive care at another hospital?</v>
      </c>
      <c r="C29" s="71" t="s">
        <v>37</v>
      </c>
      <c r="D29" s="71"/>
      <c r="E29" s="39">
        <f>IF(OR(C29="",C29=Variables!$I$2),0,IF(VLOOKUP(A29,Variables!$B$3:$N$176,9,FALSE)=C29,1,IF(VLOOKUP(A29,Variables!$B$3:$N$176,10,FALSE)=C29,2,IF(VLOOKUP(A29,Variables!$B$3:$N$176,11,FALSE)=C29,3,IF(VLOOKUP(A29,Variables!$B$3:$N$176,12,FALSE)=C29,4,IF(VLOOKUP(A29,Variables!$B$3:$N$176,13,FALSE)=C29,5,0))))))</f>
        <v>3</v>
      </c>
      <c r="F29" s="63"/>
    </row>
    <row r="30" spans="1:6" ht="29" x14ac:dyDescent="0.35">
      <c r="A30" s="37" t="str">
        <f>Variables!B7</f>
        <v>Local Maternal Mortality Rate (MMR)</v>
      </c>
      <c r="B30" s="40" t="str">
        <f>VLOOKUP(A30,Variables!$B$3:$N$176,4,FALSE)</f>
        <v>What is the maternal mortality rate (number of deaths of maternity patients per 100,000 live births annually) in the region where the hospital is located?</v>
      </c>
      <c r="C30" s="71" t="s">
        <v>198</v>
      </c>
      <c r="D30" s="37" t="str">
        <f>"The MMR for your country is: "&amp;VLOOKUP(C7,'Country Data'!$A$4:$D$198,3,FALSE)</f>
        <v>The MMR for your country is: 145</v>
      </c>
      <c r="E30" s="39">
        <f>IF(OR(C30="",C30=Variables!$I$2),0,IF(VLOOKUP(A30,Variables!$B$3:$N$176,9,FALSE)=C30,1,IF(VLOOKUP(A30,Variables!$B$3:$N$176,10,FALSE)=C30,2,IF(VLOOKUP(A30,Variables!$B$3:$N$176,11,FALSE)=C30,3,IF(VLOOKUP(A30,Variables!$B$3:$N$176,12,FALSE)=C30,4,IF(VLOOKUP(A30,Variables!$B$3:$N$176,13,FALSE)=C30,5,0))))))</f>
        <v>3</v>
      </c>
      <c r="F30" s="63"/>
    </row>
    <row r="31" spans="1:6" ht="29" x14ac:dyDescent="0.35">
      <c r="A31" s="37" t="str">
        <f>Variables!B8</f>
        <v>Local Infant Mortality Rate (IMR)</v>
      </c>
      <c r="B31" s="40" t="str">
        <f>VLOOKUP(A31,Variables!$B$3:$N$176,4,FALSE)</f>
        <v>What is the infant mortality rate (number of deaths of infants per 1,000 live births annually) in the region where the hospital is located?</v>
      </c>
      <c r="C31" s="71" t="s">
        <v>1117</v>
      </c>
      <c r="D31" s="37" t="str">
        <f>"The IMR for your country is: "&amp;VLOOKUP(C7,'Country Data'!$A$4:$D$198,4,FALSE)</f>
        <v>The IMR for your country is: 29.9</v>
      </c>
      <c r="E31" s="39">
        <f>IF(OR(C31="",C31=Variables!$I$2),0,IF(VLOOKUP(A31,Variables!$B$3:$N$176,9,FALSE)=C31,1,IF(VLOOKUP(A31,Variables!$B$3:$N$176,10,FALSE)=C31,2,IF(VLOOKUP(A31,Variables!$B$3:$N$176,11,FALSE)=C31,3,IF(VLOOKUP(A31,Variables!$B$3:$N$176,12,FALSE)=C31,4,IF(VLOOKUP(A31,Variables!$B$3:$N$176,13,FALSE)=C31,5,0))))))</f>
        <v>4</v>
      </c>
      <c r="F31" s="63"/>
    </row>
    <row r="32" spans="1:6" x14ac:dyDescent="0.35">
      <c r="A32" s="91" t="s">
        <v>45</v>
      </c>
      <c r="B32" s="92"/>
      <c r="C32" s="92"/>
      <c r="D32" s="92"/>
      <c r="E32" s="93"/>
      <c r="F32" s="63"/>
    </row>
    <row r="33" spans="1:6" ht="43.5" x14ac:dyDescent="0.35">
      <c r="A33" s="37" t="str">
        <f>Variables!B13</f>
        <v>Diversity of Revenue Sources</v>
      </c>
      <c r="B33" s="40" t="str">
        <f>VLOOKUP(A33,Variables!$B$3:$N$176,4,FALSE)</f>
        <v>How many sources of revenue does the hospital have (as a measure of sustainability)?</v>
      </c>
      <c r="C33" s="71" t="s">
        <v>206</v>
      </c>
      <c r="D33" s="71"/>
      <c r="E33" s="39">
        <f>IF(OR(C33="",C33=Variables!$I$2),0,IF(VLOOKUP(A33,Variables!$B$3:$N$176,9,FALSE)=C33,1,IF(VLOOKUP(A33,Variables!$B$3:$N$176,10,FALSE)=C33,2,IF(VLOOKUP(A33,Variables!$B$3:$N$176,11,FALSE)=C33,3,IF(VLOOKUP(A33,Variables!$B$3:$N$176,12,FALSE)=C33,4,IF(VLOOKUP(A33,Variables!$B$3:$N$176,13,FALSE)=C33,5,0))))))</f>
        <v>5</v>
      </c>
      <c r="F33" s="63"/>
    </row>
    <row r="34" spans="1:6" ht="43.5" x14ac:dyDescent="0.35">
      <c r="A34" s="37" t="str">
        <f>Variables!B14</f>
        <v>Donations Percent of Revenue</v>
      </c>
      <c r="B34" s="40" t="str">
        <f>VLOOKUP(A34,Variables!$B$3:$N$176,4,FALSE)</f>
        <v>What percentage of the hospital's annual revenue is provided by donations (as a measure of sustainability)? (To calculate, add the value of all donation sources and divide by the annual revenue.)</v>
      </c>
      <c r="C34" s="71" t="s">
        <v>209</v>
      </c>
      <c r="D34" s="71"/>
      <c r="E34" s="39">
        <f>IF(OR(C34="",C34=Variables!$I$2),0,IF(VLOOKUP(A34,Variables!$B$3:$N$176,9,FALSE)=C34,1,IF(VLOOKUP(A34,Variables!$B$3:$N$176,10,FALSE)=C34,2,IF(VLOOKUP(A34,Variables!$B$3:$N$176,11,FALSE)=C34,3,IF(VLOOKUP(A34,Variables!$B$3:$N$176,12,FALSE)=C34,4,IF(VLOOKUP(A34,Variables!$B$3:$N$176,13,FALSE)=C34,5,0))))))</f>
        <v>4</v>
      </c>
      <c r="F34" s="63"/>
    </row>
    <row r="35" spans="1:6" ht="29" x14ac:dyDescent="0.35">
      <c r="A35" s="37" t="str">
        <f>Variables!B24</f>
        <v>Operating Margin</v>
      </c>
      <c r="B35" s="40" t="str">
        <f>VLOOKUP(A35,Variables!$B$3:$N$176,4,FALSE)</f>
        <v>What percent of annual revenue is the hospital able to retain after costs are paid (as a measure of sustainability)?</v>
      </c>
      <c r="C35" s="71" t="s">
        <v>232</v>
      </c>
      <c r="D35" s="71"/>
      <c r="E35" s="39">
        <f>IF(OR(C35="",C35=Variables!$I$2),0,IF(VLOOKUP(A35,Variables!$B$3:$N$176,9,FALSE)=C35,1,IF(VLOOKUP(A35,Variables!$B$3:$N$176,10,FALSE)=C35,2,IF(VLOOKUP(A35,Variables!$B$3:$N$176,11,FALSE)=C35,3,IF(VLOOKUP(A35,Variables!$B$3:$N$176,12,FALSE)=C35,4,IF(VLOOKUP(A35,Variables!$B$3:$N$176,13,FALSE)=C35,5,0))))))</f>
        <v>5</v>
      </c>
      <c r="F35" s="63"/>
    </row>
    <row r="36" spans="1:6" ht="43.5" x14ac:dyDescent="0.35">
      <c r="A36" s="37" t="str">
        <f>Variables!B25</f>
        <v>Program Expense Percentage</v>
      </c>
      <c r="B36" s="40" t="str">
        <f>VLOOKUP(A36,Variables!$B$3:$N$176,4,FALSE)</f>
        <v>What percent of expenses consist of program expenses (e.g., non-administrative and non-capital expenditures)? (To calculate, divide the average program expense by the average total expense, over three most recent fiscal years.)</v>
      </c>
      <c r="C36" s="71" t="s">
        <v>53</v>
      </c>
      <c r="D36" s="71"/>
      <c r="E36" s="39">
        <f>IF(OR(C36="",C36=Variables!$I$2),0,IF(VLOOKUP(A36,Variables!$B$3:$N$176,9,FALSE)=C36,1,IF(VLOOKUP(A36,Variables!$B$3:$N$176,10,FALSE)=C36,2,IF(VLOOKUP(A36,Variables!$B$3:$N$176,11,FALSE)=C36,3,IF(VLOOKUP(A36,Variables!$B$3:$N$176,12,FALSE)=C36,4,IF(VLOOKUP(A36,Variables!$B$3:$N$176,13,FALSE)=C36,5,0))))))</f>
        <v>5</v>
      </c>
      <c r="F36" s="63"/>
    </row>
    <row r="37" spans="1:6" ht="43.5" x14ac:dyDescent="0.35">
      <c r="A37" s="37" t="str">
        <f>Variables!B26</f>
        <v>Administrative Expense Percentage</v>
      </c>
      <c r="B37" s="40" t="str">
        <f>VLOOKUP(A37,Variables!$B$3:$N$176,4,FALSE)</f>
        <v>What percent of expenses consist of administrative expenses (e.g., human resources, accounting, overhead)? (To calculate, divide the average administrative expense by the average total expense, over three most recent fiscal years.)</v>
      </c>
      <c r="C37" s="71" t="s">
        <v>235</v>
      </c>
      <c r="D37" s="71"/>
      <c r="E37" s="39">
        <f>IF(OR(C37="",C37=Variables!$I$2),0,IF(VLOOKUP(A37,Variables!$B$3:$N$176,9,FALSE)=C37,1,IF(VLOOKUP(A37,Variables!$B$3:$N$176,10,FALSE)=C37,2,IF(VLOOKUP(A37,Variables!$B$3:$N$176,11,FALSE)=C37,3,IF(VLOOKUP(A37,Variables!$B$3:$N$176,12,FALSE)=C37,4,IF(VLOOKUP(A37,Variables!$B$3:$N$176,13,FALSE)=C37,5,0))))))</f>
        <v>5</v>
      </c>
      <c r="F37" s="63"/>
    </row>
    <row r="38" spans="1:6" ht="43.5" x14ac:dyDescent="0.35">
      <c r="A38" s="37" t="str">
        <f>Variables!B28</f>
        <v>Capital Expenditure Percentage</v>
      </c>
      <c r="B38" s="40" t="str">
        <f>VLOOKUP(A38,Variables!$B$3:$N$176,4,FALSE)</f>
        <v>What percent of expenses consist of reinvesting in capital expenditures (e.g., new buildings / equipment)? (To calculate, divide the average capital expenditure by the average total expense, over three most recent fiscal years.)</v>
      </c>
      <c r="C38" s="71" t="s">
        <v>242</v>
      </c>
      <c r="D38" s="71"/>
      <c r="E38" s="39">
        <f>IF(OR(C38="",C38=Variables!$I$2),0,IF(VLOOKUP(A38,Variables!$B$3:$N$176,9,FALSE)=C38,1,IF(VLOOKUP(A38,Variables!$B$3:$N$176,10,FALSE)=C38,2,IF(VLOOKUP(A38,Variables!$B$3:$N$176,11,FALSE)=C38,3,IF(VLOOKUP(A38,Variables!$B$3:$N$176,12,FALSE)=C38,4,IF(VLOOKUP(A38,Variables!$B$3:$N$176,13,FALSE)=C38,5,0))))))</f>
        <v>4</v>
      </c>
      <c r="F38" s="63"/>
    </row>
    <row r="39" spans="1:6" ht="43.5" x14ac:dyDescent="0.35">
      <c r="A39" s="37" t="str">
        <f>Variables!B29</f>
        <v>Fundraising Expense Percentage</v>
      </c>
      <c r="B39" s="40" t="str">
        <f>VLOOKUP(A39,Variables!$B$3:$N$176,4,FALSE)</f>
        <v>What percent of expenses consist of fundraising expenses? (To calculate, divide the average fundraising expense by the average total expense, over three most recent fiscal years.)</v>
      </c>
      <c r="C39" s="71" t="s">
        <v>49</v>
      </c>
      <c r="D39" s="71"/>
      <c r="E39" s="39">
        <f>IF(OR(C39="",C39=Variables!$I$2),0,IF(VLOOKUP(A39,Variables!$B$3:$N$176,9,FALSE)=C39,1,IF(VLOOKUP(A39,Variables!$B$3:$N$176,10,FALSE)=C39,2,IF(VLOOKUP(A39,Variables!$B$3:$N$176,11,FALSE)=C39,3,IF(VLOOKUP(A39,Variables!$B$3:$N$176,12,FALSE)=C39,4,IF(VLOOKUP(A39,Variables!$B$3:$N$176,13,FALSE)=C39,5,0))))))</f>
        <v>5</v>
      </c>
      <c r="F39" s="63"/>
    </row>
    <row r="40" spans="1:6" ht="43.5" x14ac:dyDescent="0.35">
      <c r="A40" s="37" t="str">
        <f>Variables!B30</f>
        <v>Fundraising Efficiency</v>
      </c>
      <c r="B40" s="40" t="str">
        <f>VLOOKUP(A40,Variables!$B$3:$N$176,4,FALSE)</f>
        <v>How much does it cost the hospital to bring in each $1 of donations? (To calculate, divide the average fundraising expense by the average total donations, over three most recent fiscal years.)</v>
      </c>
      <c r="C40" s="71" t="s">
        <v>64</v>
      </c>
      <c r="D40" s="71"/>
      <c r="E40" s="39">
        <f>IF(OR(C40="",C40=Variables!$I$2),0,IF(VLOOKUP(A40,Variables!$B$3:$N$176,9,FALSE)=C40,1,IF(VLOOKUP(A40,Variables!$B$3:$N$176,10,FALSE)=C40,2,IF(VLOOKUP(A40,Variables!$B$3:$N$176,11,FALSE)=C40,3,IF(VLOOKUP(A40,Variables!$B$3:$N$176,12,FALSE)=C40,4,IF(VLOOKUP(A40,Variables!$B$3:$N$176,13,FALSE)=C40,5,0))))))</f>
        <v>5</v>
      </c>
      <c r="F40" s="63"/>
    </row>
    <row r="41" spans="1:6" ht="29" x14ac:dyDescent="0.35">
      <c r="A41" s="37" t="str">
        <f>Variables!B31</f>
        <v>Program Expense Growth</v>
      </c>
      <c r="B41" s="40" t="str">
        <f>VLOOKUP(A41,Variables!$B$3:$N$176,4,FALSE)</f>
        <v>By how much have program expenses grown annually over the three most recent fiscal years? (To calculate: [(Expense in year 3/Expense in year 1)^(1/3) - 1].)</v>
      </c>
      <c r="C41" s="71" t="s">
        <v>231</v>
      </c>
      <c r="D41" s="71"/>
      <c r="E41" s="39">
        <f>IF(OR(C41="",C41=Variables!$I$2),0,IF(VLOOKUP(A41,Variables!$B$3:$N$176,9,FALSE)=C41,1,IF(VLOOKUP(A41,Variables!$B$3:$N$176,10,FALSE)=C41,2,IF(VLOOKUP(A41,Variables!$B$3:$N$176,11,FALSE)=C41,3,IF(VLOOKUP(A41,Variables!$B$3:$N$176,12,FALSE)=C41,4,IF(VLOOKUP(A41,Variables!$B$3:$N$176,13,FALSE)=C41,5,0))))))</f>
        <v>3</v>
      </c>
      <c r="F41" s="63"/>
    </row>
    <row r="42" spans="1:6" ht="29" x14ac:dyDescent="0.35">
      <c r="A42" s="37" t="str">
        <f>Variables!B32</f>
        <v>Liabilities to Assets Ratio</v>
      </c>
      <c r="B42" s="40" t="str">
        <f>VLOOKUP(A42,Variables!$B$3:$N$176,4,FALSE)</f>
        <v>What is the hospital's liabilities to assets ratio (as a measure of sustainability)? (To calculate, divide total liabilities by total assets in the most recent fiscal year.)</v>
      </c>
      <c r="C42" s="71" t="s">
        <v>257</v>
      </c>
      <c r="D42" s="71"/>
      <c r="E42" s="39">
        <f>IF(OR(C42="",C42=Variables!$I$2),0,IF(VLOOKUP(A42,Variables!$B$3:$N$176,9,FALSE)=C42,1,IF(VLOOKUP(A42,Variables!$B$3:$N$176,10,FALSE)=C42,2,IF(VLOOKUP(A42,Variables!$B$3:$N$176,11,FALSE)=C42,3,IF(VLOOKUP(A42,Variables!$B$3:$N$176,12,FALSE)=C42,4,IF(VLOOKUP(A42,Variables!$B$3:$N$176,13,FALSE)=C42,5,0))))))</f>
        <v>4</v>
      </c>
      <c r="F42" s="63"/>
    </row>
    <row r="43" spans="1:6" ht="29" x14ac:dyDescent="0.35">
      <c r="A43" s="37" t="str">
        <f>Variables!B35</f>
        <v>Charity Care Percentage</v>
      </c>
      <c r="B43" s="40" t="str">
        <f>VLOOKUP(A43,Variables!$B$3:$N$176,4,FALSE)</f>
        <v>What percentage of annual revenue is given to patients as charity (free) care?</v>
      </c>
      <c r="C43" s="71" t="s">
        <v>65</v>
      </c>
      <c r="D43" s="71"/>
      <c r="E43" s="39">
        <f>IF(OR(C43="",C43=Variables!$I$2),0,IF(VLOOKUP(A43,Variables!$B$3:$N$176,9,FALSE)=C43,1,IF(VLOOKUP(A43,Variables!$B$3:$N$176,10,FALSE)=C43,2,IF(VLOOKUP(A43,Variables!$B$3:$N$176,11,FALSE)=C43,3,IF(VLOOKUP(A43,Variables!$B$3:$N$176,12,FALSE)=C43,4,IF(VLOOKUP(A43,Variables!$B$3:$N$176,13,FALSE)=C43,5,0))))))</f>
        <v>5</v>
      </c>
      <c r="F43" s="63"/>
    </row>
    <row r="44" spans="1:6" ht="58" x14ac:dyDescent="0.35">
      <c r="A44" s="37" t="str">
        <f>Variables!B38</f>
        <v>Budget</v>
      </c>
      <c r="B44" s="40" t="str">
        <f>VLOOKUP(A44,Variables!$B$3:$N$176,4,FALSE)</f>
        <v>Does the hospital prepare a budget and have adequate processes of budgetary controls? Does the hospital prepare a budget variance analysis?</v>
      </c>
      <c r="C44" s="71" t="s">
        <v>929</v>
      </c>
      <c r="D44" s="71"/>
      <c r="E44" s="39">
        <f>IF(OR(C44="",C44=Variables!$I$2),0,IF(VLOOKUP(A44,Variables!$B$3:$N$176,9,FALSE)=C44,1,IF(VLOOKUP(A44,Variables!$B$3:$N$176,10,FALSE)=C44,2,IF(VLOOKUP(A44,Variables!$B$3:$N$176,11,FALSE)=C44,3,IF(VLOOKUP(A44,Variables!$B$3:$N$176,12,FALSE)=C44,4,IF(VLOOKUP(A44,Variables!$B$3:$N$176,13,FALSE)=C44,5,0))))))</f>
        <v>5</v>
      </c>
      <c r="F44" s="63"/>
    </row>
    <row r="45" spans="1:6" ht="43.5" x14ac:dyDescent="0.35">
      <c r="A45" s="37" t="str">
        <f>Variables!B41</f>
        <v>Auditing</v>
      </c>
      <c r="B45" s="40" t="str">
        <f>VLOOKUP(A45,Variables!$B$3:$N$176,4,FALSE)</f>
        <v>Does the hospital have audited financial statements prepared by an independent accountant with an audit oversight committee?</v>
      </c>
      <c r="C45" s="71" t="s">
        <v>935</v>
      </c>
      <c r="D45" s="71"/>
      <c r="E45" s="39">
        <f>IF(OR(C45="",C45=Variables!$I$2),0,IF(VLOOKUP(A45,Variables!$B$3:$N$176,9,FALSE)=C45,1,IF(VLOOKUP(A45,Variables!$B$3:$N$176,10,FALSE)=C45,2,IF(VLOOKUP(A45,Variables!$B$3:$N$176,11,FALSE)=C45,3,IF(VLOOKUP(A45,Variables!$B$3:$N$176,12,FALSE)=C45,4,IF(VLOOKUP(A45,Variables!$B$3:$N$176,13,FALSE)=C45,5,0))))))</f>
        <v>5</v>
      </c>
      <c r="F45" s="63"/>
    </row>
    <row r="46" spans="1:6" ht="43.5" x14ac:dyDescent="0.35">
      <c r="A46" s="37" t="str">
        <f>Variables!B42</f>
        <v>Accounting Books</v>
      </c>
      <c r="B46" s="40" t="str">
        <f>VLOOKUP(A46,Variables!$B$3:$N$176,4,FALSE)</f>
        <v xml:space="preserve">Does the hospital maintain proper books of accounts? </v>
      </c>
      <c r="C46" s="71" t="s">
        <v>938</v>
      </c>
      <c r="D46" s="71"/>
      <c r="E46" s="39">
        <f>IF(OR(C46="",C46=Variables!$I$2),0,IF(VLOOKUP(A46,Variables!$B$3:$N$176,9,FALSE)=C46,1,IF(VLOOKUP(A46,Variables!$B$3:$N$176,10,FALSE)=C46,2,IF(VLOOKUP(A46,Variables!$B$3:$N$176,11,FALSE)=C46,3,IF(VLOOKUP(A46,Variables!$B$3:$N$176,12,FALSE)=C46,4,IF(VLOOKUP(A46,Variables!$B$3:$N$176,13,FALSE)=C46,5,0))))))</f>
        <v>5</v>
      </c>
      <c r="F46" s="63"/>
    </row>
    <row r="47" spans="1:6" ht="29" x14ac:dyDescent="0.35">
      <c r="A47" s="37" t="str">
        <f>Variables!B43</f>
        <v>Bank Accounts</v>
      </c>
      <c r="B47" s="40" t="str">
        <f>VLOOKUP(A47,Variables!$B$3:$N$176,4,FALSE)</f>
        <v>Are the hospital's bank accounts in the name of the hospital, not an individual?</v>
      </c>
      <c r="C47" s="71" t="s">
        <v>943</v>
      </c>
      <c r="D47" s="71"/>
      <c r="E47" s="39">
        <f>IF(OR(C47="",C47=Variables!$I$2),0,IF(VLOOKUP(A47,Variables!$B$3:$N$176,9,FALSE)=C47,1,IF(VLOOKUP(A47,Variables!$B$3:$N$176,10,FALSE)=C47,2,IF(VLOOKUP(A47,Variables!$B$3:$N$176,11,FALSE)=C47,3,IF(VLOOKUP(A47,Variables!$B$3:$N$176,12,FALSE)=C47,4,IF(VLOOKUP(A47,Variables!$B$3:$N$176,13,FALSE)=C47,5,0))))))</f>
        <v>5</v>
      </c>
      <c r="F47" s="63"/>
    </row>
    <row r="48" spans="1:6" x14ac:dyDescent="0.35">
      <c r="A48" s="91" t="s">
        <v>89</v>
      </c>
      <c r="B48" s="92"/>
      <c r="C48" s="92"/>
      <c r="D48" s="92"/>
      <c r="E48" s="93"/>
      <c r="F48" s="63"/>
    </row>
    <row r="49" spans="1:6" ht="29" x14ac:dyDescent="0.35">
      <c r="A49" s="37" t="str">
        <f>Variables!B49</f>
        <v>Cost Per Life Saved</v>
      </c>
      <c r="B49" s="40" t="str">
        <f>VLOOKUP(A49,Variables!$B$3:$N$176,4,FALSE)</f>
        <v>How much does the hospital spend per lives saved annually? (To calculate, divide total program and administrative expenses by the number of lives saved.)</v>
      </c>
      <c r="C49" s="71" t="s">
        <v>302</v>
      </c>
      <c r="D49" s="71"/>
      <c r="E49" s="39">
        <f>IF(OR(C49="",C49=Variables!$I$2),0,IF(VLOOKUP(A49,Variables!$B$3:$N$176,9,FALSE)=C49,1,IF(VLOOKUP(A49,Variables!$B$3:$N$176,10,FALSE)=C49,2,IF(VLOOKUP(A49,Variables!$B$3:$N$176,11,FALSE)=C49,3,IF(VLOOKUP(A49,Variables!$B$3:$N$176,12,FALSE)=C49,4,IF(VLOOKUP(A49,Variables!$B$3:$N$176,13,FALSE)=C49,5,0))))))</f>
        <v>5</v>
      </c>
      <c r="F49" s="63"/>
    </row>
    <row r="50" spans="1:6" ht="58" x14ac:dyDescent="0.35">
      <c r="A50" s="37" t="str">
        <f>Variables!B50</f>
        <v>Charity Care Efficiency</v>
      </c>
      <c r="B50" s="40" t="str">
        <f>VLOOKUP(A50,Variables!$B$3:$N$176,4,FALSE)</f>
        <v>How efficiently does the hospital allocate charity care dollars (as a measure of accessibility)? For example, does the hospital use an ability-to-pay pricing approach, write off unexpected complications, and/or assess charity care needs using behavioral methods such as the "shared meals" and "vital assets" tests.</v>
      </c>
      <c r="C50" s="71" t="s">
        <v>951</v>
      </c>
      <c r="D50" s="71"/>
      <c r="E50" s="39">
        <f>IF(OR(C50="",C50=Variables!$I$2),0,IF(VLOOKUP(A50,Variables!$B$3:$N$176,9,FALSE)=C50,1,IF(VLOOKUP(A50,Variables!$B$3:$N$176,10,FALSE)=C50,2,IF(VLOOKUP(A50,Variables!$B$3:$N$176,11,FALSE)=C50,3,IF(VLOOKUP(A50,Variables!$B$3:$N$176,12,FALSE)=C50,4,IF(VLOOKUP(A50,Variables!$B$3:$N$176,13,FALSE)=C50,5,0))))))</f>
        <v>4</v>
      </c>
      <c r="F50" s="63"/>
    </row>
    <row r="51" spans="1:6" ht="58" x14ac:dyDescent="0.35">
      <c r="A51" s="37" t="str">
        <f>Variables!B52</f>
        <v>Average Inpatient Cost</v>
      </c>
      <c r="B51" s="40" t="str">
        <f>VLOOKUP(A51,Variables!$B$3:$N$176,4,FALSE)</f>
        <v>What is the average price charged to inpatients (the cost of the stay less any charity care), as a percent above the national average? Average costs can be estimated by selecting your country in the WHO spreadsheet at the following site: https://www.who.int/choice/country/country_specific/en/</v>
      </c>
      <c r="C51" s="71" t="s">
        <v>1103</v>
      </c>
      <c r="D51" s="71"/>
      <c r="E51" s="39">
        <f>IF(OR(C51="",C51=Variables!$I$2),0,IF(VLOOKUP(A51,Variables!$B$3:$N$176,9,FALSE)=C51,1,IF(VLOOKUP(A51,Variables!$B$3:$N$176,10,FALSE)=C51,2,IF(VLOOKUP(A51,Variables!$B$3:$N$176,11,FALSE)=C51,3,IF(VLOOKUP(A51,Variables!$B$3:$N$176,12,FALSE)=C51,4,IF(VLOOKUP(A51,Variables!$B$3:$N$176,13,FALSE)=C51,5,0))))))</f>
        <v>4</v>
      </c>
      <c r="F51" s="63"/>
    </row>
    <row r="52" spans="1:6" ht="58" x14ac:dyDescent="0.35">
      <c r="A52" s="37" t="str">
        <f>Variables!B53</f>
        <v>Average Outpatient Cost</v>
      </c>
      <c r="B52" s="40" t="str">
        <f>VLOOKUP(A52,Variables!$B$3:$N$176,4,FALSE)</f>
        <v>What is the average price charged to outpatients (the cost of the visit less any charity care), as a percent above the national average? Average costs can be estimated by selecting your country in the WHO spreadsheet at the following site: https://www.who.int/choice/country/country_specific/en/</v>
      </c>
      <c r="C52" s="71" t="s">
        <v>1107</v>
      </c>
      <c r="D52" s="71"/>
      <c r="E52" s="39">
        <f>IF(OR(C52="",C52=Variables!$I$2),0,IF(VLOOKUP(A52,Variables!$B$3:$N$176,9,FALSE)=C52,1,IF(VLOOKUP(A52,Variables!$B$3:$N$176,10,FALSE)=C52,2,IF(VLOOKUP(A52,Variables!$B$3:$N$176,11,FALSE)=C52,3,IF(VLOOKUP(A52,Variables!$B$3:$N$176,12,FALSE)=C52,4,IF(VLOOKUP(A52,Variables!$B$3:$N$176,13,FALSE)=C52,5,0))))))</f>
        <v>4</v>
      </c>
      <c r="F52" s="63"/>
    </row>
    <row r="53" spans="1:6" ht="58" x14ac:dyDescent="0.35">
      <c r="A53" s="37" t="str">
        <f>Variables!B54</f>
        <v>Formal Governance Structure</v>
      </c>
      <c r="B53" s="40" t="str">
        <f>VLOOKUP(A53,Variables!$B$3:$N$176,4,FALSE)</f>
        <v>Does the hospital have a formal governance structure established?</v>
      </c>
      <c r="C53" s="71" t="s">
        <v>957</v>
      </c>
      <c r="D53" s="71"/>
      <c r="E53" s="39">
        <f>IF(OR(C53="",C53=Variables!$I$2),0,IF(VLOOKUP(A53,Variables!$B$3:$N$176,9,FALSE)=C53,1,IF(VLOOKUP(A53,Variables!$B$3:$N$176,10,FALSE)=C53,2,IF(VLOOKUP(A53,Variables!$B$3:$N$176,11,FALSE)=C53,3,IF(VLOOKUP(A53,Variables!$B$3:$N$176,12,FALSE)=C53,4,IF(VLOOKUP(A53,Variables!$B$3:$N$176,13,FALSE)=C53,5,0))))))</f>
        <v>5</v>
      </c>
      <c r="F53" s="63"/>
    </row>
    <row r="54" spans="1:6" ht="29" x14ac:dyDescent="0.35">
      <c r="A54" s="37" t="str">
        <f>Variables!B55</f>
        <v>Commitment to Mission</v>
      </c>
      <c r="B54" s="40" t="str">
        <f>VLOOKUP(A54,Variables!$B$3:$N$176,4,FALSE)</f>
        <v>How committed and dedicated to the mission of the hospital are staff and volunteers?</v>
      </c>
      <c r="C54" s="71" t="s">
        <v>851</v>
      </c>
      <c r="D54" s="71"/>
      <c r="E54" s="39">
        <f>IF(OR(C54="",C54=Variables!$I$2),0,IF(VLOOKUP(A54,Variables!$B$3:$N$176,9,FALSE)=C54,1,IF(VLOOKUP(A54,Variables!$B$3:$N$176,10,FALSE)=C54,2,IF(VLOOKUP(A54,Variables!$B$3:$N$176,11,FALSE)=C54,3,IF(VLOOKUP(A54,Variables!$B$3:$N$176,12,FALSE)=C54,4,IF(VLOOKUP(A54,Variables!$B$3:$N$176,13,FALSE)=C54,5,0))))))</f>
        <v>5</v>
      </c>
      <c r="F54" s="63"/>
    </row>
    <row r="55" spans="1:6" ht="58" x14ac:dyDescent="0.35">
      <c r="A55" s="37" t="str">
        <f>Variables!B57</f>
        <v>Strategic Plan and Implementation</v>
      </c>
      <c r="B55" s="40" t="str">
        <f>VLOOKUP(A55,Variables!$B$3:$N$176,4,FALSE)</f>
        <v>Does the hospital have a strategic plan to improve and expand services? Are planned strategies and interventions implemented properly?</v>
      </c>
      <c r="C55" s="71" t="s">
        <v>967</v>
      </c>
      <c r="D55" s="71"/>
      <c r="E55" s="39">
        <f>IF(OR(C55="",C55=Variables!$I$2),0,IF(VLOOKUP(A55,Variables!$B$3:$N$176,9,FALSE)=C55,1,IF(VLOOKUP(A55,Variables!$B$3:$N$176,10,FALSE)=C55,2,IF(VLOOKUP(A55,Variables!$B$3:$N$176,11,FALSE)=C55,3,IF(VLOOKUP(A55,Variables!$B$3:$N$176,12,FALSE)=C55,4,IF(VLOOKUP(A55,Variables!$B$3:$N$176,13,FALSE)=C55,5,0))))))</f>
        <v>5</v>
      </c>
      <c r="F55" s="63"/>
    </row>
    <row r="56" spans="1:6" ht="58" x14ac:dyDescent="0.35">
      <c r="A56" s="37" t="str">
        <f>Variables!B60</f>
        <v>Key Performance Indicators</v>
      </c>
      <c r="B56" s="40" t="str">
        <f>VLOOKUP(A56,Variables!$B$3:$N$176,4,FALSE)</f>
        <v>Are key performance indicators defined and in place to monitor progress with respect to inputs, activities, outcomes and impacts?</v>
      </c>
      <c r="C56" s="71" t="s">
        <v>979</v>
      </c>
      <c r="D56" s="71"/>
      <c r="E56" s="39">
        <f>IF(OR(C56="",C56=Variables!$I$2),0,IF(VLOOKUP(A56,Variables!$B$3:$N$176,9,FALSE)=C56,1,IF(VLOOKUP(A56,Variables!$B$3:$N$176,10,FALSE)=C56,2,IF(VLOOKUP(A56,Variables!$B$3:$N$176,11,FALSE)=C56,3,IF(VLOOKUP(A56,Variables!$B$3:$N$176,12,FALSE)=C56,4,IF(VLOOKUP(A56,Variables!$B$3:$N$176,13,FALSE)=C56,5,0))))))</f>
        <v>4</v>
      </c>
      <c r="F56" s="63"/>
    </row>
    <row r="57" spans="1:6" ht="29" x14ac:dyDescent="0.35">
      <c r="A57" s="37" t="str">
        <f>Variables!B61</f>
        <v>Alternate Implementation Plans</v>
      </c>
      <c r="B57" s="40" t="str">
        <f>VLOOKUP(A57,Variables!$B$3:$N$176,4,FALSE)</f>
        <v>Are the feasibility and cost-effectiveness of alternate implementation plans discussed?</v>
      </c>
      <c r="C57" s="71" t="s">
        <v>982</v>
      </c>
      <c r="D57" s="71"/>
      <c r="E57" s="39">
        <f>IF(OR(C57="",C57=Variables!$I$2),0,IF(VLOOKUP(A57,Variables!$B$3:$N$176,9,FALSE)=C57,1,IF(VLOOKUP(A57,Variables!$B$3:$N$176,10,FALSE)=C57,2,IF(VLOOKUP(A57,Variables!$B$3:$N$176,11,FALSE)=C57,3,IF(VLOOKUP(A57,Variables!$B$3:$N$176,12,FALSE)=C57,4,IF(VLOOKUP(A57,Variables!$B$3:$N$176,13,FALSE)=C57,5,0))))))</f>
        <v>3</v>
      </c>
      <c r="F57" s="63"/>
    </row>
    <row r="58" spans="1:6" ht="43.5" x14ac:dyDescent="0.35">
      <c r="A58" s="37" t="str">
        <f>Variables!B62</f>
        <v>Systems Capacity</v>
      </c>
      <c r="B58" s="40" t="str">
        <f>VLOOKUP(A58,Variables!$B$3:$N$176,4,FALSE)</f>
        <v>Do the hospital's systems have sufficient capacity, and are they able to scale?</v>
      </c>
      <c r="C58" s="71" t="s">
        <v>987</v>
      </c>
      <c r="D58" s="71"/>
      <c r="E58" s="39">
        <f>IF(OR(C58="",C58=Variables!$I$2),0,IF(VLOOKUP(A58,Variables!$B$3:$N$176,9,FALSE)=C58,1,IF(VLOOKUP(A58,Variables!$B$3:$N$176,10,FALSE)=C58,2,IF(VLOOKUP(A58,Variables!$B$3:$N$176,11,FALSE)=C58,3,IF(VLOOKUP(A58,Variables!$B$3:$N$176,12,FALSE)=C58,4,IF(VLOOKUP(A58,Variables!$B$3:$N$176,13,FALSE)=C58,5,0))))))</f>
        <v>4</v>
      </c>
      <c r="F58" s="63"/>
    </row>
    <row r="59" spans="1:6" ht="29" x14ac:dyDescent="0.35">
      <c r="A59" s="37" t="str">
        <f>Variables!B64</f>
        <v>Board Independence</v>
      </c>
      <c r="B59" s="40" t="str">
        <f>VLOOKUP(A59,Variables!$B$3:$N$176,4,FALSE)</f>
        <v>Is the hospital's board independent (e.g., board is not comprised of too many staff members)?</v>
      </c>
      <c r="C59" s="71" t="s">
        <v>312</v>
      </c>
      <c r="D59" s="71"/>
      <c r="E59" s="39">
        <f>IF(OR(C59="",C59=Variables!$I$2),0,IF(VLOOKUP(A59,Variables!$B$3:$N$176,9,FALSE)=C59,1,IF(VLOOKUP(A59,Variables!$B$3:$N$176,10,FALSE)=C59,2,IF(VLOOKUP(A59,Variables!$B$3:$N$176,11,FALSE)=C59,3,IF(VLOOKUP(A59,Variables!$B$3:$N$176,12,FALSE)=C59,4,IF(VLOOKUP(A59,Variables!$B$3:$N$176,13,FALSE)=C59,5,0))))))</f>
        <v>5</v>
      </c>
      <c r="F59" s="63"/>
    </row>
    <row r="60" spans="1:6" ht="29" x14ac:dyDescent="0.35">
      <c r="A60" s="37" t="str">
        <f>Variables!B65</f>
        <v>Permanent Board Members</v>
      </c>
      <c r="B60" s="40" t="str">
        <f>VLOOKUP(A60,Variables!$B$3:$N$176,4,FALSE)</f>
        <v>Does the hospital have board members/trustees that are permanent in nature (with no fixed term) or who have served for 10 years or more?</v>
      </c>
      <c r="C60" s="71" t="s">
        <v>317</v>
      </c>
      <c r="D60" s="71"/>
      <c r="E60" s="39">
        <f>IF(OR(C60="",C60=Variables!$I$2),0,IF(VLOOKUP(A60,Variables!$B$3:$N$176,9,FALSE)=C60,1,IF(VLOOKUP(A60,Variables!$B$3:$N$176,10,FALSE)=C60,2,IF(VLOOKUP(A60,Variables!$B$3:$N$176,11,FALSE)=C60,3,IF(VLOOKUP(A60,Variables!$B$3:$N$176,12,FALSE)=C60,4,IF(VLOOKUP(A60,Variables!$B$3:$N$176,13,FALSE)=C60,5,0))))))</f>
        <v>5</v>
      </c>
      <c r="F60" s="63"/>
    </row>
    <row r="61" spans="1:6" ht="58" x14ac:dyDescent="0.35">
      <c r="A61" s="37" t="str">
        <f>Variables!B67</f>
        <v>Board Meetings</v>
      </c>
      <c r="B61" s="40" t="str">
        <f>VLOOKUP(A61,Variables!$B$3:$N$176,4,FALSE)</f>
        <v>Are board meetings held regularly?</v>
      </c>
      <c r="C61" s="71" t="s">
        <v>861</v>
      </c>
      <c r="D61" s="71"/>
      <c r="E61" s="39">
        <f>IF(OR(C61="",C61=Variables!$I$2),0,IF(VLOOKUP(A61,Variables!$B$3:$N$176,9,FALSE)=C61,1,IF(VLOOKUP(A61,Variables!$B$3:$N$176,10,FALSE)=C61,2,IF(VLOOKUP(A61,Variables!$B$3:$N$176,11,FALSE)=C61,3,IF(VLOOKUP(A61,Variables!$B$3:$N$176,12,FALSE)=C61,4,IF(VLOOKUP(A61,Variables!$B$3:$N$176,13,FALSE)=C61,5,0))))))</f>
        <v>4</v>
      </c>
      <c r="F61" s="63"/>
    </row>
    <row r="62" spans="1:6" ht="29" x14ac:dyDescent="0.35">
      <c r="A62" s="37" t="str">
        <f>Variables!B69</f>
        <v>Annual General Meetings</v>
      </c>
      <c r="B62" s="40" t="str">
        <f>VLOOKUP(A62,Variables!$B$3:$N$176,4,FALSE)</f>
        <v>Are annual general meetings held? Are statutory resolutions such as appointment of auditors and election of board members passed during general meetings?</v>
      </c>
      <c r="C62" s="71" t="s">
        <v>327</v>
      </c>
      <c r="D62" s="71"/>
      <c r="E62" s="39">
        <f>IF(OR(C62="",C62=Variables!$I$2),0,IF(VLOOKUP(A62,Variables!$B$3:$N$176,9,FALSE)=C62,1,IF(VLOOKUP(A62,Variables!$B$3:$N$176,10,FALSE)=C62,2,IF(VLOOKUP(A62,Variables!$B$3:$N$176,11,FALSE)=C62,3,IF(VLOOKUP(A62,Variables!$B$3:$N$176,12,FALSE)=C62,4,IF(VLOOKUP(A62,Variables!$B$3:$N$176,13,FALSE)=C62,5,0))))))</f>
        <v>5</v>
      </c>
      <c r="F62" s="63"/>
    </row>
    <row r="63" spans="1:6" ht="29" x14ac:dyDescent="0.35">
      <c r="A63" s="37" t="str">
        <f>Variables!B70</f>
        <v>Board Review</v>
      </c>
      <c r="B63" s="40" t="str">
        <f>VLOOKUP(A63,Variables!$B$3:$N$176,4,FALSE)</f>
        <v>Does the board review itself, systems, processes, and CEO/staff regularly?</v>
      </c>
      <c r="C63" s="71" t="s">
        <v>330</v>
      </c>
      <c r="D63" s="71"/>
      <c r="E63" s="39">
        <f>IF(OR(C63="",C63=Variables!$I$2),0,IF(VLOOKUP(A63,Variables!$B$3:$N$176,9,FALSE)=C63,1,IF(VLOOKUP(A63,Variables!$B$3:$N$176,10,FALSE)=C63,2,IF(VLOOKUP(A63,Variables!$B$3:$N$176,11,FALSE)=C63,3,IF(VLOOKUP(A63,Variables!$B$3:$N$176,12,FALSE)=C63,4,IF(VLOOKUP(A63,Variables!$B$3:$N$176,13,FALSE)=C63,5,0))))))</f>
        <v>5</v>
      </c>
      <c r="F63" s="63"/>
    </row>
    <row r="64" spans="1:6" ht="87" x14ac:dyDescent="0.35">
      <c r="A64" s="37" t="str">
        <f>Variables!B73</f>
        <v>Board Donation Oversight</v>
      </c>
      <c r="B64" s="40" t="str">
        <f>VLOOKUP(A64,Variables!$B$3:$N$176,4,FALSE)</f>
        <v>Does the board have oversight over how donated funds are used?</v>
      </c>
      <c r="C64" s="71" t="s">
        <v>865</v>
      </c>
      <c r="D64" s="71"/>
      <c r="E64" s="39">
        <f>IF(OR(C64="",C64=Variables!$I$2),0,IF(VLOOKUP(A64,Variables!$B$3:$N$176,9,FALSE)=C64,1,IF(VLOOKUP(A64,Variables!$B$3:$N$176,10,FALSE)=C64,2,IF(VLOOKUP(A64,Variables!$B$3:$N$176,11,FALSE)=C64,3,IF(VLOOKUP(A64,Variables!$B$3:$N$176,12,FALSE)=C64,4,IF(VLOOKUP(A64,Variables!$B$3:$N$176,13,FALSE)=C64,5,0))))))</f>
        <v>5</v>
      </c>
      <c r="F64" s="63"/>
    </row>
    <row r="65" spans="1:6" ht="29" x14ac:dyDescent="0.35">
      <c r="A65" s="37" t="str">
        <f>Variables!B74</f>
        <v>Appointed CEO</v>
      </c>
      <c r="B65" s="40" t="str">
        <f>VLOOKUP(A65,Variables!$B$3:$N$176,4,FALSE)</f>
        <v>Does the hospital have an appointed CEO?</v>
      </c>
      <c r="C65" s="71" t="s">
        <v>997</v>
      </c>
      <c r="D65" s="71"/>
      <c r="E65" s="39">
        <f>IF(OR(C65="",C65=Variables!$I$2),0,IF(VLOOKUP(A65,Variables!$B$3:$N$176,9,FALSE)=C65,1,IF(VLOOKUP(A65,Variables!$B$3:$N$176,10,FALSE)=C65,2,IF(VLOOKUP(A65,Variables!$B$3:$N$176,11,FALSE)=C65,3,IF(VLOOKUP(A65,Variables!$B$3:$N$176,12,FALSE)=C65,4,IF(VLOOKUP(A65,Variables!$B$3:$N$176,13,FALSE)=C65,5,0))))))</f>
        <v>5</v>
      </c>
      <c r="F65" s="63"/>
    </row>
    <row r="66" spans="1:6" ht="29" x14ac:dyDescent="0.35">
      <c r="A66" s="37" t="str">
        <f>Variables!B75</f>
        <v>Legal Support</v>
      </c>
      <c r="B66" s="40" t="str">
        <f>VLOOKUP(A66,Variables!$B$3:$N$176,4,FALSE)</f>
        <v>How strong is the hospital's legal support and competency in analyzing a changing regulatory landscape / suggesting appropriate service providers?</v>
      </c>
      <c r="C66" s="71" t="s">
        <v>1000</v>
      </c>
      <c r="D66" s="71"/>
      <c r="E66" s="39">
        <f>IF(OR(C66="",C66=Variables!$I$2),0,IF(VLOOKUP(A66,Variables!$B$3:$N$176,9,FALSE)=C66,1,IF(VLOOKUP(A66,Variables!$B$3:$N$176,10,FALSE)=C66,2,IF(VLOOKUP(A66,Variables!$B$3:$N$176,11,FALSE)=C66,3,IF(VLOOKUP(A66,Variables!$B$3:$N$176,12,FALSE)=C66,4,IF(VLOOKUP(A66,Variables!$B$3:$N$176,13,FALSE)=C66,5,0))))))</f>
        <v>3</v>
      </c>
      <c r="F66" s="63"/>
    </row>
    <row r="67" spans="1:6" ht="58" x14ac:dyDescent="0.35">
      <c r="A67" s="37" t="str">
        <f>Variables!B76</f>
        <v>Operational Policies</v>
      </c>
      <c r="B67" s="40" t="str">
        <f>VLOOKUP(A67,Variables!$B$3:$N$176,4,FALSE)</f>
        <v>Does the hospital have and follow documented workplace policies (e.g., human resources, travel, finance, conflict of interest, whistleblower, employee use of assets, records retention and destruction)?</v>
      </c>
      <c r="C67" s="71" t="s">
        <v>1004</v>
      </c>
      <c r="D67" s="71"/>
      <c r="E67" s="39">
        <f>IF(OR(C67="",C67=Variables!$I$2),0,IF(VLOOKUP(A67,Variables!$B$3:$N$176,9,FALSE)=C67,1,IF(VLOOKUP(A67,Variables!$B$3:$N$176,10,FALSE)=C67,2,IF(VLOOKUP(A67,Variables!$B$3:$N$176,11,FALSE)=C67,3,IF(VLOOKUP(A67,Variables!$B$3:$N$176,12,FALSE)=C67,4,IF(VLOOKUP(A67,Variables!$B$3:$N$176,13,FALSE)=C67,5,0))))))</f>
        <v>3</v>
      </c>
      <c r="F67" s="63"/>
    </row>
    <row r="68" spans="1:6" ht="29" x14ac:dyDescent="0.35">
      <c r="A68" s="37" t="str">
        <f>Variables!B86</f>
        <v>Outcomes Reporting</v>
      </c>
      <c r="B68" s="40" t="str">
        <f>VLOOKUP(A68,Variables!$B$3:$N$176,4,FALSE)</f>
        <v>How well and often does the hospital communicate the loss prevented or gains resulting from donations?</v>
      </c>
      <c r="C68" s="71" t="s">
        <v>1029</v>
      </c>
      <c r="D68" s="71"/>
      <c r="E68" s="39">
        <f>IF(OR(C68="",C68=Variables!$I$2),0,IF(VLOOKUP(A68,Variables!$B$3:$N$176,9,FALSE)=C68,1,IF(VLOOKUP(A68,Variables!$B$3:$N$176,10,FALSE)=C68,2,IF(VLOOKUP(A68,Variables!$B$3:$N$176,11,FALSE)=C68,3,IF(VLOOKUP(A68,Variables!$B$3:$N$176,12,FALSE)=C68,4,IF(VLOOKUP(A68,Variables!$B$3:$N$176,13,FALSE)=C68,5,0))))))</f>
        <v>3</v>
      </c>
      <c r="F68" s="63"/>
    </row>
    <row r="69" spans="1:6" ht="87" x14ac:dyDescent="0.35">
      <c r="A69" s="37" t="str">
        <f>Variables!B87</f>
        <v>Donor Privacy Policy</v>
      </c>
      <c r="B69" s="40" t="str">
        <f>VLOOKUP(A69,Variables!$B$3:$N$176,4,FALSE)</f>
        <v>Does the hospital have a privacy policy that allows donors to request their name and address not be shared with other organizations?</v>
      </c>
      <c r="C69" s="71" t="s">
        <v>1036</v>
      </c>
      <c r="D69" s="71"/>
      <c r="E69" s="39">
        <f>IF(OR(C69="",C69=Variables!$I$2),0,IF(VLOOKUP(A69,Variables!$B$3:$N$176,9,FALSE)=C69,1,IF(VLOOKUP(A69,Variables!$B$3:$N$176,10,FALSE)=C69,2,IF(VLOOKUP(A69,Variables!$B$3:$N$176,11,FALSE)=C69,3,IF(VLOOKUP(A69,Variables!$B$3:$N$176,12,FALSE)=C69,4,IF(VLOOKUP(A69,Variables!$B$3:$N$176,13,FALSE)=C69,5,0))))))</f>
        <v>5</v>
      </c>
      <c r="F69" s="63"/>
    </row>
    <row r="70" spans="1:6" ht="43.5" x14ac:dyDescent="0.35">
      <c r="A70" s="37" t="str">
        <f>Variables!B88</f>
        <v>Website</v>
      </c>
      <c r="B70" s="40" t="str">
        <f>VLOOKUP(A70,Variables!$B$3:$N$176,4,FALSE)</f>
        <v>Does the hospital have a website with information pertinent to donors and volunteers?</v>
      </c>
      <c r="C70" s="71" t="s">
        <v>1041</v>
      </c>
      <c r="D70" s="71"/>
      <c r="E70" s="39">
        <f>IF(OR(C70="",C70=Variables!$I$2),0,IF(VLOOKUP(A70,Variables!$B$3:$N$176,9,FALSE)=C70,1,IF(VLOOKUP(A70,Variables!$B$3:$N$176,10,FALSE)=C70,2,IF(VLOOKUP(A70,Variables!$B$3:$N$176,11,FALSE)=C70,3,IF(VLOOKUP(A70,Variables!$B$3:$N$176,12,FALSE)=C70,4,IF(VLOOKUP(A70,Variables!$B$3:$N$176,13,FALSE)=C70,5,0))))))</f>
        <v>5</v>
      </c>
      <c r="F70" s="63"/>
    </row>
    <row r="71" spans="1:6" ht="29" x14ac:dyDescent="0.35">
      <c r="A71" s="37" t="str">
        <f>Variables!B89</f>
        <v>Appropriate Standards of Care</v>
      </c>
      <c r="B71" s="40" t="str">
        <f>VLOOKUP(A71,Variables!$B$3:$N$176,4,FALSE)</f>
        <v>Does the hospital use efficient care standards to ensure services are both affordable and nearly as effective and safe as more expensive alternatives?</v>
      </c>
      <c r="C71" s="71" t="s">
        <v>348</v>
      </c>
      <c r="D71" s="71"/>
      <c r="E71" s="39">
        <f>IF(OR(C71="",C71=Variables!$I$2),0,IF(VLOOKUP(A71,Variables!$B$3:$N$176,9,FALSE)=C71,1,IF(VLOOKUP(A71,Variables!$B$3:$N$176,10,FALSE)=C71,2,IF(VLOOKUP(A71,Variables!$B$3:$N$176,11,FALSE)=C71,3,IF(VLOOKUP(A71,Variables!$B$3:$N$176,12,FALSE)=C71,4,IF(VLOOKUP(A71,Variables!$B$3:$N$176,13,FALSE)=C71,5,0))))))</f>
        <v>4</v>
      </c>
      <c r="F71" s="63"/>
    </row>
    <row r="72" spans="1:6" ht="29" x14ac:dyDescent="0.35">
      <c r="A72" s="37" t="str">
        <f>Variables!B90</f>
        <v>Equal Services for All Patients</v>
      </c>
      <c r="B72" s="40" t="str">
        <f>VLOOKUP(A72,Variables!$B$3:$N$176,4,FALSE)</f>
        <v>Do all patients receive equal care regardless of their wealth (as a measure of accessibility)?</v>
      </c>
      <c r="C72" s="71" t="s">
        <v>1085</v>
      </c>
      <c r="D72" s="71"/>
      <c r="E72" s="39">
        <f>IF(OR(C72="",C72=Variables!$I$2),0,IF(VLOOKUP(A72,Variables!$B$3:$N$176,9,FALSE)=C72,1,IF(VLOOKUP(A72,Variables!$B$3:$N$176,10,FALSE)=C72,2,IF(VLOOKUP(A72,Variables!$B$3:$N$176,11,FALSE)=C72,3,IF(VLOOKUP(A72,Variables!$B$3:$N$176,12,FALSE)=C72,4,IF(VLOOKUP(A72,Variables!$B$3:$N$176,13,FALSE)=C72,5,0))))))</f>
        <v>3</v>
      </c>
      <c r="F72" s="63"/>
    </row>
    <row r="73" spans="1:6" ht="43.5" x14ac:dyDescent="0.35">
      <c r="A73" s="37" t="str">
        <f>Variables!B91</f>
        <v>Community Engagement</v>
      </c>
      <c r="B73" s="40" t="str">
        <f>VLOOKUP(A73,Variables!$B$3:$N$176,4,FALSE)</f>
        <v>How well does the hospital work with community experts, partners, staff, and patients to build support, plan for the future, and impact the health of their local communities?</v>
      </c>
      <c r="C73" s="71" t="s">
        <v>1045</v>
      </c>
      <c r="D73" s="71"/>
      <c r="E73" s="39">
        <f>IF(OR(C73="",C73=Variables!$I$2),0,IF(VLOOKUP(A73,Variables!$B$3:$N$176,9,FALSE)=C73,1,IF(VLOOKUP(A73,Variables!$B$3:$N$176,10,FALSE)=C73,2,IF(VLOOKUP(A73,Variables!$B$3:$N$176,11,FALSE)=C73,3,IF(VLOOKUP(A73,Variables!$B$3:$N$176,12,FALSE)=C73,4,IF(VLOOKUP(A73,Variables!$B$3:$N$176,13,FALSE)=C73,5,0))))))</f>
        <v>4</v>
      </c>
      <c r="F73" s="63"/>
    </row>
    <row r="74" spans="1:6" x14ac:dyDescent="0.35">
      <c r="A74" s="37" t="str">
        <f>Variables!B92</f>
        <v>Quality Certifications</v>
      </c>
      <c r="B74" s="40" t="str">
        <f>VLOOKUP(A74,Variables!$B$3:$N$176,4,FALSE)</f>
        <v>Has the hospital received safety and quality certifications?</v>
      </c>
      <c r="C74" s="71" t="s">
        <v>1048</v>
      </c>
      <c r="D74" s="71"/>
      <c r="E74" s="39">
        <f>IF(OR(C74="",C74=Variables!$I$2),0,IF(VLOOKUP(A74,Variables!$B$3:$N$176,9,FALSE)=C74,1,IF(VLOOKUP(A74,Variables!$B$3:$N$176,10,FALSE)=C74,2,IF(VLOOKUP(A74,Variables!$B$3:$N$176,11,FALSE)=C74,3,IF(VLOOKUP(A74,Variables!$B$3:$N$176,12,FALSE)=C74,4,IF(VLOOKUP(A74,Variables!$B$3:$N$176,13,FALSE)=C74,5,0))))))</f>
        <v>4</v>
      </c>
      <c r="F74" s="63"/>
    </row>
    <row r="75" spans="1:6" ht="29" x14ac:dyDescent="0.35">
      <c r="A75" s="37" t="str">
        <f>Variables!B93</f>
        <v>Awards Conferred</v>
      </c>
      <c r="B75" s="40" t="str">
        <f>VLOOKUP(A75,Variables!$B$3:$N$176,4,FALSE)</f>
        <v>Has the hospital received awards and recognition from third parties in recognition of the hospital's impact?</v>
      </c>
      <c r="C75" s="71" t="s">
        <v>1050</v>
      </c>
      <c r="D75" s="71"/>
      <c r="E75" s="39">
        <f>IF(OR(C75="",C75=Variables!$I$2),0,IF(VLOOKUP(A75,Variables!$B$3:$N$176,9,FALSE)=C75,1,IF(VLOOKUP(A75,Variables!$B$3:$N$176,10,FALSE)=C75,2,IF(VLOOKUP(A75,Variables!$B$3:$N$176,11,FALSE)=C75,3,IF(VLOOKUP(A75,Variables!$B$3:$N$176,12,FALSE)=C75,4,IF(VLOOKUP(A75,Variables!$B$3:$N$176,13,FALSE)=C75,5,0))))))</f>
        <v>3</v>
      </c>
      <c r="F75" s="63"/>
    </row>
    <row r="76" spans="1:6" ht="29" x14ac:dyDescent="0.35">
      <c r="A76" s="37" t="str">
        <f>Variables!B96</f>
        <v>Major Surgeries</v>
      </c>
      <c r="B76" s="40" t="str">
        <f>VLOOKUP(A76,Variables!$B$3:$N$176,4,FALSE)</f>
        <v>How many major surgeries does the hospital provide (per 1000 population served) annually?</v>
      </c>
      <c r="C76" s="71" t="s">
        <v>355</v>
      </c>
      <c r="D76" s="71"/>
      <c r="E76" s="39">
        <f>IF(OR(C76="",C76=Variables!$I$2),0,IF(VLOOKUP(A76,Variables!$B$3:$N$176,9,FALSE)=C76,1,IF(VLOOKUP(A76,Variables!$B$3:$N$176,10,FALSE)=C76,2,IF(VLOOKUP(A76,Variables!$B$3:$N$176,11,FALSE)=C76,3,IF(VLOOKUP(A76,Variables!$B$3:$N$176,12,FALSE)=C76,4,IF(VLOOKUP(A76,Variables!$B$3:$N$176,13,FALSE)=C76,5,0))))))</f>
        <v>4</v>
      </c>
      <c r="F76" s="63"/>
    </row>
    <row r="77" spans="1:6" ht="29" x14ac:dyDescent="0.35">
      <c r="A77" s="37" t="str">
        <f>Variables!B97</f>
        <v>Child Deliveries</v>
      </c>
      <c r="B77" s="40" t="str">
        <f>VLOOKUP(A77,Variables!$B$3:$N$176,4,FALSE)</f>
        <v>How many child deliveries does the hospital provide (per 100 women of childbearing age in the population served) annually?</v>
      </c>
      <c r="C77" s="71" t="s">
        <v>100</v>
      </c>
      <c r="D77" s="71"/>
      <c r="E77" s="39">
        <f>IF(OR(C77="",C77=Variables!$I$2),0,IF(VLOOKUP(A77,Variables!$B$3:$N$176,9,FALSE)=C77,1,IF(VLOOKUP(A77,Variables!$B$3:$N$176,10,FALSE)=C77,2,IF(VLOOKUP(A77,Variables!$B$3:$N$176,11,FALSE)=C77,3,IF(VLOOKUP(A77,Variables!$B$3:$N$176,12,FALSE)=C77,4,IF(VLOOKUP(A77,Variables!$B$3:$N$176,13,FALSE)=C77,5,0))))))</f>
        <v>5</v>
      </c>
      <c r="F77" s="63"/>
    </row>
    <row r="78" spans="1:6" ht="29" x14ac:dyDescent="0.35">
      <c r="A78" s="37" t="str">
        <f>Variables!B98</f>
        <v>Outpatient Visits</v>
      </c>
      <c r="B78" s="40" t="str">
        <f>VLOOKUP(A78,Variables!$B$3:$N$176,4,FALSE)</f>
        <v>How many outpatient visits (per 1000 population served) does the hospital provide annually?</v>
      </c>
      <c r="C78" s="71" t="s">
        <v>361</v>
      </c>
      <c r="D78" s="71"/>
      <c r="E78" s="39">
        <f>IF(OR(C78="",C78=Variables!$I$2),0,IF(VLOOKUP(A78,Variables!$B$3:$N$176,9,FALSE)=C78,1,IF(VLOOKUP(A78,Variables!$B$3:$N$176,10,FALSE)=C78,2,IF(VLOOKUP(A78,Variables!$B$3:$N$176,11,FALSE)=C78,3,IF(VLOOKUP(A78,Variables!$B$3:$N$176,12,FALSE)=C78,4,IF(VLOOKUP(A78,Variables!$B$3:$N$176,13,FALSE)=C78,5,0))))))</f>
        <v>5</v>
      </c>
      <c r="F78" s="63"/>
    </row>
    <row r="79" spans="1:6" ht="29" x14ac:dyDescent="0.35">
      <c r="A79" s="37" t="str">
        <f>Variables!B102</f>
        <v>Bed Occupancy</v>
      </c>
      <c r="B79" s="40" t="str">
        <f>VLOOKUP(A79,Variables!$B$3:$N$176,4,FALSE)</f>
        <v>What is the hospital's bed occupancy rate? (To calculate, divide total number of bed-days during the year by (number of beds available * 365 days), then multiply by 100.)</v>
      </c>
      <c r="C79" s="71" t="s">
        <v>110</v>
      </c>
      <c r="D79" s="71"/>
      <c r="E79" s="39">
        <f>IF(OR(C79="",C79=Variables!$I$2),0,IF(VLOOKUP(A79,Variables!$B$3:$N$176,9,FALSE)=C79,1,IF(VLOOKUP(A79,Variables!$B$3:$N$176,10,FALSE)=C79,2,IF(VLOOKUP(A79,Variables!$B$3:$N$176,11,FALSE)=C79,3,IF(VLOOKUP(A79,Variables!$B$3:$N$176,12,FALSE)=C79,4,IF(VLOOKUP(A79,Variables!$B$3:$N$176,13,FALSE)=C79,5,0))))))</f>
        <v>5</v>
      </c>
      <c r="F79" s="63"/>
    </row>
    <row r="80" spans="1:6" ht="29" x14ac:dyDescent="0.35">
      <c r="A80" s="37" t="str">
        <f>Variables!B103</f>
        <v>Weighted Average Patient Volume CAGR</v>
      </c>
      <c r="B80" s="40" t="str">
        <f>VLOOKUP(A80,Variables!$B$3:$N$176,4,FALSE)</f>
        <v>What is the average weighted compound annual growth rate over the past three years of outpatient visits, inpatient admissions, major surgeries, and deliveries?</v>
      </c>
      <c r="C80" s="71" t="s">
        <v>387</v>
      </c>
      <c r="D80" s="71"/>
      <c r="E80" s="39">
        <f>IF(OR(C80="",C80=Variables!$I$2),0,IF(VLOOKUP(A80,Variables!$B$3:$N$176,9,FALSE)=C80,1,IF(VLOOKUP(A80,Variables!$B$3:$N$176,10,FALSE)=C80,2,IF(VLOOKUP(A80,Variables!$B$3:$N$176,11,FALSE)=C80,3,IF(VLOOKUP(A80,Variables!$B$3:$N$176,12,FALSE)=C80,4,IF(VLOOKUP(A80,Variables!$B$3:$N$176,13,FALSE)=C80,5,0))))))</f>
        <v>4</v>
      </c>
      <c r="F80" s="63"/>
    </row>
    <row r="81" spans="1:6" ht="58" x14ac:dyDescent="0.35">
      <c r="A81" s="37" t="str">
        <f>Variables!B107</f>
        <v>Hospital Maternal Mortality Rate (MMR)</v>
      </c>
      <c r="B81" s="40" t="str">
        <f>VLOOKUP(A81,Variables!$B$3:$N$176,4,FALSE)</f>
        <v>How many deaths of maternity patients does the hospital experience (per 100,000 live births annually), as compared to the local maternal mortality rate?</v>
      </c>
      <c r="C81" s="71" t="s">
        <v>405</v>
      </c>
      <c r="D81" s="37" t="str">
        <f>"The MMR for your country is: "&amp;VLOOKUP(C7,'Country Data'!$A$4:$D$198,3,FALSE)&amp;" and the local MMR you reported is: "&amp;C30</f>
        <v>The MMR for your country is: 145 and the local MMR you reported is: 100 - 150</v>
      </c>
      <c r="E81" s="39">
        <f>IF(OR(C81="",C81=Variables!$I$2),0,IF(VLOOKUP(A81,Variables!$B$3:$N$176,9,FALSE)=C81,1,IF(VLOOKUP(A81,Variables!$B$3:$N$176,10,FALSE)=C81,2,IF(VLOOKUP(A81,Variables!$B$3:$N$176,11,FALSE)=C81,3,IF(VLOOKUP(A81,Variables!$B$3:$N$176,12,FALSE)=C81,4,IF(VLOOKUP(A81,Variables!$B$3:$N$176,13,FALSE)=C81,5,0))))))</f>
        <v>4</v>
      </c>
      <c r="F81" s="63"/>
    </row>
    <row r="82" spans="1:6" ht="58" x14ac:dyDescent="0.35">
      <c r="A82" s="37" t="str">
        <f>Variables!B108</f>
        <v>Hospital Infant Mortality Rate (IMR)</v>
      </c>
      <c r="B82" s="40" t="str">
        <f>VLOOKUP(A82,Variables!$B$3:$N$176,4,FALSE)</f>
        <v>How many deaths of infants does the hospital experience (per 1,000 live births annually), as compared to the local infant mortality rate?</v>
      </c>
      <c r="C82" s="71" t="s">
        <v>405</v>
      </c>
      <c r="D82" s="37" t="str">
        <f>"The IMR for your country is: "&amp;VLOOKUP(C7,'Country Data'!$A$4:$D$198,4,FALSE)&amp;" and the local IMR you reported is: "&amp;C31</f>
        <v>The IMR for your country is: 29.9 and the local IMR you reported is: 25 - 40</v>
      </c>
      <c r="E82" s="39">
        <f>IF(OR(C82="",C82=Variables!$I$2),0,IF(VLOOKUP(A82,Variables!$B$3:$N$176,9,FALSE)=C82,1,IF(VLOOKUP(A82,Variables!$B$3:$N$176,10,FALSE)=C82,2,IF(VLOOKUP(A82,Variables!$B$3:$N$176,11,FALSE)=C82,3,IF(VLOOKUP(A82,Variables!$B$3:$N$176,12,FALSE)=C82,4,IF(VLOOKUP(A82,Variables!$B$3:$N$176,13,FALSE)=C82,5,0))))))</f>
        <v>4</v>
      </c>
      <c r="F82" s="63"/>
    </row>
    <row r="83" spans="1:6" ht="29" x14ac:dyDescent="0.35">
      <c r="A83" s="37" t="str">
        <f>Variables!B109</f>
        <v>Patient Mortality Risk</v>
      </c>
      <c r="B83" s="40" t="str">
        <f>VLOOKUP(A83,Variables!$B$3:$N$176,4,FALSE)</f>
        <v>How severe are the conditions of patients seen, as a measure of patient mortality risk?</v>
      </c>
      <c r="C83" s="71" t="s">
        <v>135</v>
      </c>
      <c r="D83" s="71"/>
      <c r="E83" s="39">
        <f>IF(OR(C83="",C83=Variables!$I$2),0,IF(VLOOKUP(A83,Variables!$B$3:$N$176,9,FALSE)=C83,1,IF(VLOOKUP(A83,Variables!$B$3:$N$176,10,FALSE)=C83,2,IF(VLOOKUP(A83,Variables!$B$3:$N$176,11,FALSE)=C83,3,IF(VLOOKUP(A83,Variables!$B$3:$N$176,12,FALSE)=C83,4,IF(VLOOKUP(A83,Variables!$B$3:$N$176,13,FALSE)=C83,5,0))))))</f>
        <v>5</v>
      </c>
      <c r="F83" s="63"/>
    </row>
    <row r="84" spans="1:6" ht="29" x14ac:dyDescent="0.35">
      <c r="A84" s="37" t="str">
        <f>Variables!B111</f>
        <v>Patient Readmission Rate</v>
      </c>
      <c r="B84" s="40" t="str">
        <f>VLOOKUP(A84,Variables!$B$3:$N$176,4,FALSE)</f>
        <v>What percent of patients must return to the hospital and be admitted within 30 days of being discharged?</v>
      </c>
      <c r="C84" s="71" t="s">
        <v>61</v>
      </c>
      <c r="D84" s="71"/>
      <c r="E84" s="39">
        <f>IF(OR(C84="",C84=Variables!$I$2),0,IF(VLOOKUP(A84,Variables!$B$3:$N$176,9,FALSE)=C84,1,IF(VLOOKUP(A84,Variables!$B$3:$N$176,10,FALSE)=C84,2,IF(VLOOKUP(A84,Variables!$B$3:$N$176,11,FALSE)=C84,3,IF(VLOOKUP(A84,Variables!$B$3:$N$176,12,FALSE)=C84,4,IF(VLOOKUP(A84,Variables!$B$3:$N$176,13,FALSE)=C84,5,0))))))</f>
        <v>1</v>
      </c>
      <c r="F84" s="63"/>
    </row>
    <row r="85" spans="1:6" ht="29" x14ac:dyDescent="0.35">
      <c r="A85" s="37" t="str">
        <f>Variables!B120</f>
        <v>Staff Experience</v>
      </c>
      <c r="B85" s="40" t="str">
        <f>VLOOKUP(A85,Variables!$B$3:$N$176,4,FALSE)</f>
        <v>Does the hospital have staff with work experience of 10 years and above in a particular field?</v>
      </c>
      <c r="C85" s="71" t="s">
        <v>441</v>
      </c>
      <c r="D85" s="71"/>
      <c r="E85" s="39">
        <f>IF(OR(C85="",C85=Variables!$I$2),0,IF(VLOOKUP(A85,Variables!$B$3:$N$176,9,FALSE)=C85,1,IF(VLOOKUP(A85,Variables!$B$3:$N$176,10,FALSE)=C85,2,IF(VLOOKUP(A85,Variables!$B$3:$N$176,11,FALSE)=C85,3,IF(VLOOKUP(A85,Variables!$B$3:$N$176,12,FALSE)=C85,4,IF(VLOOKUP(A85,Variables!$B$3:$N$176,13,FALSE)=C85,5,0))))))</f>
        <v>4</v>
      </c>
      <c r="F85" s="63"/>
    </row>
    <row r="86" spans="1:6" ht="29" x14ac:dyDescent="0.35">
      <c r="A86" s="37" t="str">
        <f>Variables!B121</f>
        <v>Staff Meetings</v>
      </c>
      <c r="B86" s="40" t="str">
        <f>VLOOKUP(A86,Variables!$B$3:$N$176,4,FALSE)</f>
        <v>Does the hospital hold regular staff meetings?</v>
      </c>
      <c r="C86" s="71" t="s">
        <v>444</v>
      </c>
      <c r="D86" s="71"/>
      <c r="E86" s="39">
        <f>IF(OR(C86="",C86=Variables!$I$2),0,IF(VLOOKUP(A86,Variables!$B$3:$N$176,9,FALSE)=C86,1,IF(VLOOKUP(A86,Variables!$B$3:$N$176,10,FALSE)=C86,2,IF(VLOOKUP(A86,Variables!$B$3:$N$176,11,FALSE)=C86,3,IF(VLOOKUP(A86,Variables!$B$3:$N$176,12,FALSE)=C86,4,IF(VLOOKUP(A86,Variables!$B$3:$N$176,13,FALSE)=C86,5,0))))))</f>
        <v>5</v>
      </c>
      <c r="F86" s="63"/>
    </row>
    <row r="87" spans="1:6" x14ac:dyDescent="0.35">
      <c r="A87" s="37" t="str">
        <f>Variables!B122</f>
        <v>Staff Turnover</v>
      </c>
      <c r="B87" s="40" t="str">
        <f>VLOOKUP(A87,Variables!$B$3:$N$176,4,FALSE)</f>
        <v>In the past two years, what has been the overall staff turnover rate?</v>
      </c>
      <c r="C87" s="71" t="s">
        <v>257</v>
      </c>
      <c r="D87" s="71"/>
      <c r="E87" s="39">
        <f>IF(OR(C87="",C87=Variables!$I$2),0,IF(VLOOKUP(A87,Variables!$B$3:$N$176,9,FALSE)=C87,1,IF(VLOOKUP(A87,Variables!$B$3:$N$176,10,FALSE)=C87,2,IF(VLOOKUP(A87,Variables!$B$3:$N$176,11,FALSE)=C87,3,IF(VLOOKUP(A87,Variables!$B$3:$N$176,12,FALSE)=C87,4,IF(VLOOKUP(A87,Variables!$B$3:$N$176,13,FALSE)=C87,5,0))))))</f>
        <v>4</v>
      </c>
      <c r="F87" s="63"/>
    </row>
    <row r="88" spans="1:6" x14ac:dyDescent="0.35">
      <c r="A88" s="91" t="s">
        <v>86</v>
      </c>
      <c r="B88" s="92"/>
      <c r="C88" s="92"/>
      <c r="D88" s="92"/>
      <c r="E88" s="93"/>
      <c r="F88" s="63"/>
    </row>
    <row r="89" spans="1:6" ht="29" x14ac:dyDescent="0.35">
      <c r="A89" s="37" t="str">
        <f>Variables!B127</f>
        <v>Collaboration</v>
      </c>
      <c r="B89" s="40" t="str">
        <f>VLOOKUP(A89,Variables!$B$3:$N$176,4,FALSE)</f>
        <v>Does the hospital have partners that it is are collaborating with, and does it plan to add partners to its network?</v>
      </c>
      <c r="C89" s="71" t="s">
        <v>1059</v>
      </c>
      <c r="D89" s="71"/>
      <c r="E89" s="39">
        <f>IF(OR(C89="",C89=Variables!$I$2),0,IF(VLOOKUP(A89,Variables!$B$3:$N$176,9,FALSE)=C89,1,IF(VLOOKUP(A89,Variables!$B$3:$N$176,10,FALSE)=C89,2,IF(VLOOKUP(A89,Variables!$B$3:$N$176,11,FALSE)=C89,3,IF(VLOOKUP(A89,Variables!$B$3:$N$176,12,FALSE)=C89,4,IF(VLOOKUP(A89,Variables!$B$3:$N$176,13,FALSE)=C89,5,0))))))</f>
        <v>2</v>
      </c>
      <c r="F89" s="63"/>
    </row>
    <row r="90" spans="1:6" ht="29" x14ac:dyDescent="0.35">
      <c r="A90" s="37" t="str">
        <f>Variables!B128</f>
        <v>Exchange Programs</v>
      </c>
      <c r="B90" s="40" t="str">
        <f>VLOOKUP(A90,Variables!$B$3:$N$176,4,FALSE)</f>
        <v>Does the hospital have relationships/exchange programs with other similar organizations or universities?</v>
      </c>
      <c r="C90" s="71" t="s">
        <v>1067</v>
      </c>
      <c r="D90" s="71"/>
      <c r="E90" s="39">
        <f>IF(OR(C90="",C90=Variables!$I$2),0,IF(VLOOKUP(A90,Variables!$B$3:$N$176,9,FALSE)=C90,1,IF(VLOOKUP(A90,Variables!$B$3:$N$176,10,FALSE)=C90,2,IF(VLOOKUP(A90,Variables!$B$3:$N$176,11,FALSE)=C90,3,IF(VLOOKUP(A90,Variables!$B$3:$N$176,12,FALSE)=C90,4,IF(VLOOKUP(A90,Variables!$B$3:$N$176,13,FALSE)=C90,5,0))))))</f>
        <v>3</v>
      </c>
      <c r="F90" s="63"/>
    </row>
    <row r="91" spans="1:6" x14ac:dyDescent="0.35">
      <c r="A91" s="91" t="s">
        <v>1123</v>
      </c>
      <c r="B91" s="92"/>
      <c r="C91" s="92"/>
      <c r="D91" s="92"/>
      <c r="E91" s="93"/>
      <c r="F91" s="63"/>
    </row>
    <row r="92" spans="1:6" ht="29" x14ac:dyDescent="0.35">
      <c r="A92" s="37" t="str">
        <f>Variables!B132</f>
        <v>Volunteer Responsibility</v>
      </c>
      <c r="B92" s="40" t="str">
        <f>VLOOKUP(A92,Variables!$B$3:$N$176,4,FALSE)</f>
        <v>What is the level of responsibility expected of volunteers, in terms of hours and difficulty?</v>
      </c>
      <c r="C92" s="71" t="s">
        <v>468</v>
      </c>
      <c r="D92" s="71"/>
      <c r="E92" s="39">
        <f>IF(OR(C92="",C92=Variables!$I$2),0,IF(VLOOKUP(A92,Variables!$B$3:$N$176,9,FALSE)=C92,1,IF(VLOOKUP(A92,Variables!$B$3:$N$176,10,FALSE)=C92,2,IF(VLOOKUP(A92,Variables!$B$3:$N$176,11,FALSE)=C92,3,IF(VLOOKUP(A92,Variables!$B$3:$N$176,12,FALSE)=C92,4,IF(VLOOKUP(A92,Variables!$B$3:$N$176,13,FALSE)=C92,5,0))))))</f>
        <v>4</v>
      </c>
      <c r="F92" s="63"/>
    </row>
    <row r="93" spans="1:6" ht="43.5" x14ac:dyDescent="0.35">
      <c r="A93" s="37" t="str">
        <f>Variables!B133</f>
        <v>Expected Volunteer Experience</v>
      </c>
      <c r="B93" s="40" t="str">
        <f>VLOOKUP(A93,Variables!$B$3:$N$176,4,FALSE)</f>
        <v>How many years and what type of experience do volunteers need to be successful?</v>
      </c>
      <c r="C93" s="71" t="s">
        <v>1064</v>
      </c>
      <c r="D93" s="71"/>
      <c r="E93" s="39">
        <f>IF(OR(C93="",C93=Variables!$I$2),0,IF(VLOOKUP(A93,Variables!$B$3:$N$176,9,FALSE)=C93,1,IF(VLOOKUP(A93,Variables!$B$3:$N$176,10,FALSE)=C93,2,IF(VLOOKUP(A93,Variables!$B$3:$N$176,11,FALSE)=C93,3,IF(VLOOKUP(A93,Variables!$B$3:$N$176,12,FALSE)=C93,4,IF(VLOOKUP(A93,Variables!$B$3:$N$176,13,FALSE)=C93,5,0))))))</f>
        <v>3</v>
      </c>
      <c r="F93" s="63"/>
    </row>
    <row r="94" spans="1:6" ht="29" x14ac:dyDescent="0.35">
      <c r="A94" s="37" t="str">
        <f>Variables!B134</f>
        <v>Spousal Job Opportunities</v>
      </c>
      <c r="B94" s="40" t="str">
        <f>VLOOKUP(A94,Variables!$B$3:$N$176,4,FALSE)</f>
        <v>Are nearby opportunities readily available for volunteers' spouses?</v>
      </c>
      <c r="C94" s="71" t="s">
        <v>476</v>
      </c>
      <c r="D94" s="71"/>
      <c r="E94" s="39">
        <f>IF(OR(C94="",C94=Variables!$I$2),0,IF(VLOOKUP(A94,Variables!$B$3:$N$176,9,FALSE)=C94,1,IF(VLOOKUP(A94,Variables!$B$3:$N$176,10,FALSE)=C94,2,IF(VLOOKUP(A94,Variables!$B$3:$N$176,11,FALSE)=C94,3,IF(VLOOKUP(A94,Variables!$B$3:$N$176,12,FALSE)=C94,4,IF(VLOOKUP(A94,Variables!$B$3:$N$176,13,FALSE)=C94,5,0))))))</f>
        <v>3</v>
      </c>
      <c r="F94" s="63"/>
    </row>
    <row r="95" spans="1:6" ht="29" x14ac:dyDescent="0.35">
      <c r="A95" s="37" t="str">
        <f>Variables!B135</f>
        <v>Child Education Opportunities</v>
      </c>
      <c r="B95" s="40" t="str">
        <f>VLOOKUP(A95,Variables!$B$3:$N$176,4,FALSE)</f>
        <v>Is quality education available for volunteers' children?</v>
      </c>
      <c r="C95" s="71" t="s">
        <v>484</v>
      </c>
      <c r="D95" s="71"/>
      <c r="E95" s="39">
        <f>IF(OR(C95="",C95=Variables!$I$2),0,IF(VLOOKUP(A95,Variables!$B$3:$N$176,9,FALSE)=C95,1,IF(VLOOKUP(A95,Variables!$B$3:$N$176,10,FALSE)=C95,2,IF(VLOOKUP(A95,Variables!$B$3:$N$176,11,FALSE)=C95,3,IF(VLOOKUP(A95,Variables!$B$3:$N$176,12,FALSE)=C95,4,IF(VLOOKUP(A95,Variables!$B$3:$N$176,13,FALSE)=C95,5,0))))))</f>
        <v>4</v>
      </c>
      <c r="F95" s="63"/>
    </row>
    <row r="96" spans="1:6" ht="29" x14ac:dyDescent="0.35">
      <c r="A96" s="37" t="str">
        <f>Variables!B136</f>
        <v>Housing Opportunities</v>
      </c>
      <c r="B96" s="40" t="str">
        <f>VLOOKUP(A96,Variables!$B$3:$N$176,4,FALSE)</f>
        <v>How difficult is it for volunteers to find quality housing?</v>
      </c>
      <c r="C96" s="71" t="s">
        <v>491</v>
      </c>
      <c r="D96" s="71"/>
      <c r="E96" s="39">
        <f>IF(OR(C96="",C96=Variables!$I$2),0,IF(VLOOKUP(A96,Variables!$B$3:$N$176,9,FALSE)=C96,1,IF(VLOOKUP(A96,Variables!$B$3:$N$176,10,FALSE)=C96,2,IF(VLOOKUP(A96,Variables!$B$3:$N$176,11,FALSE)=C96,3,IF(VLOOKUP(A96,Variables!$B$3:$N$176,12,FALSE)=C96,4,IF(VLOOKUP(A96,Variables!$B$3:$N$176,13,FALSE)=C96,5,0))))))</f>
        <v>4</v>
      </c>
      <c r="F96" s="63"/>
    </row>
    <row r="97" spans="1:6" ht="29" x14ac:dyDescent="0.35">
      <c r="A97" s="37" t="str">
        <f>Variables!B139</f>
        <v>Local Safety</v>
      </c>
      <c r="B97" s="40" t="str">
        <f>VLOOKUP(A97,Variables!$B$3:$N$176,4,FALSE)</f>
        <v>How safe is the area in which the hospital is located?</v>
      </c>
      <c r="C97" s="71" t="s">
        <v>502</v>
      </c>
      <c r="D97" s="37" t="str">
        <f>"The crime index for your country is: "&amp;VLOOKUP(C7,'Country Data'!$A$4:$E$198,5,FALSE)</f>
        <v>The crime index for your country is: 42.38</v>
      </c>
      <c r="E97" s="39">
        <f>IF(OR(C97="",C97=Variables!$I$2),0,IF(VLOOKUP(A97,Variables!$B$3:$N$176,9,FALSE)=C97,1,IF(VLOOKUP(A97,Variables!$B$3:$N$176,10,FALSE)=C97,2,IF(VLOOKUP(A97,Variables!$B$3:$N$176,11,FALSE)=C97,3,IF(VLOOKUP(A97,Variables!$B$3:$N$176,12,FALSE)=C97,4,IF(VLOOKUP(A97,Variables!$B$3:$N$176,13,FALSE)=C97,5,0))))))</f>
        <v>4</v>
      </c>
      <c r="F97" s="63"/>
    </row>
  </sheetData>
  <mergeCells count="7">
    <mergeCell ref="A88:E88"/>
    <mergeCell ref="A91:E91"/>
    <mergeCell ref="A1:E1"/>
    <mergeCell ref="A3:E3"/>
    <mergeCell ref="A25:E25"/>
    <mergeCell ref="A32:E32"/>
    <mergeCell ref="A48:E48"/>
  </mergeCells>
  <dataValidations count="1">
    <dataValidation type="list" allowBlank="1" showInputMessage="1" showErrorMessage="1" sqref="D9:D10" xr:uid="{6E2CD699-C14D-41A8-B6E7-0918CDA043A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1">
        <x14:dataValidation type="list" allowBlank="1" showInputMessage="1" showErrorMessage="1" xr:uid="{60BF5D04-2886-4F38-8764-75126E722BA8}">
          <x14:formula1>
            <xm:f>'Country Data'!$A$4:$A$199</xm:f>
          </x14:formula1>
          <xm:sqref>C7</xm:sqref>
        </x14:dataValidation>
        <x14:dataValidation type="list" allowBlank="1" showInputMessage="1" showErrorMessage="1" xr:uid="{BB491103-742B-4D7B-9785-9ED3C0515043}">
          <x14:formula1>
            <xm:f>Variables!$K$11:$N$11</xm:f>
          </x14:formula1>
          <xm:sqref>C12</xm:sqref>
        </x14:dataValidation>
        <x14:dataValidation type="list" allowBlank="1" showInputMessage="1" showErrorMessage="1" xr:uid="{B29369C8-9815-49E0-B7A9-0CBD009562FE}">
          <x14:formula1>
            <xm:f>'Country Data'!$G$2:$G$4</xm:f>
          </x14:formula1>
          <xm:sqref>C17:C18 C13</xm:sqref>
        </x14:dataValidation>
        <x14:dataValidation type="list" allowBlank="1" showInputMessage="1" showErrorMessage="1" xr:uid="{1A5B227B-02F9-4E70-9ED5-403C30608F55}">
          <x14:formula1>
            <xm:f>Variables!$I$3:$N$3</xm:f>
          </x14:formula1>
          <xm:sqref>C26</xm:sqref>
        </x14:dataValidation>
        <x14:dataValidation type="list" allowBlank="1" showInputMessage="1" showErrorMessage="1" xr:uid="{2093DA6E-80EA-420D-A804-5F950F31BC9D}">
          <x14:formula1>
            <xm:f>Variables!$I$4:$N$4</xm:f>
          </x14:formula1>
          <xm:sqref>C27</xm:sqref>
        </x14:dataValidation>
        <x14:dataValidation type="list" allowBlank="1" showInputMessage="1" showErrorMessage="1" xr:uid="{CEE29832-FF5C-403A-893A-36C3A073B3D8}">
          <x14:formula1>
            <xm:f>Variables!$I$5:$N$5</xm:f>
          </x14:formula1>
          <xm:sqref>C28</xm:sqref>
        </x14:dataValidation>
        <x14:dataValidation type="list" allowBlank="1" showInputMessage="1" showErrorMessage="1" xr:uid="{B41D783D-234B-4B13-AB47-BF343B7934B8}">
          <x14:formula1>
            <xm:f>Variables!$I$6:$N$6</xm:f>
          </x14:formula1>
          <xm:sqref>C29</xm:sqref>
        </x14:dataValidation>
        <x14:dataValidation type="list" allowBlank="1" showInputMessage="1" showErrorMessage="1" xr:uid="{02DD8687-6574-4BE4-9AA8-3E681748F347}">
          <x14:formula1>
            <xm:f>Variables!$I$7:$N$7</xm:f>
          </x14:formula1>
          <xm:sqref>C30</xm:sqref>
        </x14:dataValidation>
        <x14:dataValidation type="list" allowBlank="1" showInputMessage="1" showErrorMessage="1" xr:uid="{8EB5B387-A2C0-4394-98BD-FBBF3C11E611}">
          <x14:formula1>
            <xm:f>Variables!$I$8:$N$8</xm:f>
          </x14:formula1>
          <xm:sqref>C31</xm:sqref>
        </x14:dataValidation>
        <x14:dataValidation type="list" allowBlank="1" showInputMessage="1" showErrorMessage="1" xr:uid="{4EE6D1C5-F10C-43A1-BAA2-97B43FD6BBF0}">
          <x14:formula1>
            <xm:f>Variables!$I$13:$N$13</xm:f>
          </x14:formula1>
          <xm:sqref>C33</xm:sqref>
        </x14:dataValidation>
        <x14:dataValidation type="list" allowBlank="1" showInputMessage="1" showErrorMessage="1" xr:uid="{8541762E-6893-4C75-AF3E-99D97EA46CA7}">
          <x14:formula1>
            <xm:f>Variables!$I$14:$N$14</xm:f>
          </x14:formula1>
          <xm:sqref>C34</xm:sqref>
        </x14:dataValidation>
        <x14:dataValidation type="list" allowBlank="1" showInputMessage="1" showErrorMessage="1" xr:uid="{7E5757BA-D5F6-4B93-A9FE-AD5E2AFBDFF8}">
          <x14:formula1>
            <xm:f>Variables!$I$24:$N$24</xm:f>
          </x14:formula1>
          <xm:sqref>C35</xm:sqref>
        </x14:dataValidation>
        <x14:dataValidation type="list" allowBlank="1" showInputMessage="1" showErrorMessage="1" xr:uid="{F314FFB8-97BD-4A1F-BE5C-70A6C9128B67}">
          <x14:formula1>
            <xm:f>Variables!$I$25:$N$25</xm:f>
          </x14:formula1>
          <xm:sqref>C36</xm:sqref>
        </x14:dataValidation>
        <x14:dataValidation type="list" allowBlank="1" showInputMessage="1" showErrorMessage="1" xr:uid="{E6E7D727-BDA5-4E09-8AB5-CD26DDDB887C}">
          <x14:formula1>
            <xm:f>Variables!$I$26:$N$26</xm:f>
          </x14:formula1>
          <xm:sqref>C37</xm:sqref>
        </x14:dataValidation>
        <x14:dataValidation type="list" allowBlank="1" showInputMessage="1" showErrorMessage="1" xr:uid="{E36102DE-ECEB-40E5-B862-86909A4B7CD4}">
          <x14:formula1>
            <xm:f>Variables!$I$28:$N$28</xm:f>
          </x14:formula1>
          <xm:sqref>C38</xm:sqref>
        </x14:dataValidation>
        <x14:dataValidation type="list" allowBlank="1" showInputMessage="1" showErrorMessage="1" xr:uid="{FF0C2901-9786-40F1-905D-CB9F0BB852AF}">
          <x14:formula1>
            <xm:f>Variables!$I$29:$N$29</xm:f>
          </x14:formula1>
          <xm:sqref>C39</xm:sqref>
        </x14:dataValidation>
        <x14:dataValidation type="list" allowBlank="1" showInputMessage="1" showErrorMessage="1" xr:uid="{D4F2C62B-5B1F-4A3B-A744-85F069A29CA2}">
          <x14:formula1>
            <xm:f>Variables!$I$30:$N$30</xm:f>
          </x14:formula1>
          <xm:sqref>C40</xm:sqref>
        </x14:dataValidation>
        <x14:dataValidation type="list" allowBlank="1" showInputMessage="1" showErrorMessage="1" xr:uid="{426502BA-48A6-40CA-9E04-3F1D4291967B}">
          <x14:formula1>
            <xm:f>Variables!$I$31:$N$31</xm:f>
          </x14:formula1>
          <xm:sqref>C41</xm:sqref>
        </x14:dataValidation>
        <x14:dataValidation type="list" allowBlank="1" showInputMessage="1" showErrorMessage="1" xr:uid="{B3AC482E-9562-4DD9-A700-06602E89E475}">
          <x14:formula1>
            <xm:f>Variables!$I$32:$N$32</xm:f>
          </x14:formula1>
          <xm:sqref>C42</xm:sqref>
        </x14:dataValidation>
        <x14:dataValidation type="list" allowBlank="1" showInputMessage="1" showErrorMessage="1" xr:uid="{C42D7473-77DF-4BCF-9998-4343AE172295}">
          <x14:formula1>
            <xm:f>Variables!$I$35:$N$35</xm:f>
          </x14:formula1>
          <xm:sqref>C43</xm:sqref>
        </x14:dataValidation>
        <x14:dataValidation type="list" allowBlank="1" showInputMessage="1" showErrorMessage="1" xr:uid="{17707AE6-7D69-4BBD-B6F3-ED1D11A0D137}">
          <x14:formula1>
            <xm:f>Variables!$I$38:$N$38</xm:f>
          </x14:formula1>
          <xm:sqref>C44</xm:sqref>
        </x14:dataValidation>
        <x14:dataValidation type="list" allowBlank="1" showInputMessage="1" showErrorMessage="1" xr:uid="{47430B07-8DBF-49F6-9F80-7398039D5324}">
          <x14:formula1>
            <xm:f>Variables!$I$41:$N$41</xm:f>
          </x14:formula1>
          <xm:sqref>C45</xm:sqref>
        </x14:dataValidation>
        <x14:dataValidation type="list" allowBlank="1" showInputMessage="1" showErrorMessage="1" xr:uid="{947B5D8E-48F5-4854-A632-7863AED49B5A}">
          <x14:formula1>
            <xm:f>Variables!$I$42:$N$42</xm:f>
          </x14:formula1>
          <xm:sqref>C46</xm:sqref>
        </x14:dataValidation>
        <x14:dataValidation type="list" allowBlank="1" showInputMessage="1" showErrorMessage="1" xr:uid="{C4D3AFB9-D747-42D1-A816-3A50E19CEC73}">
          <x14:formula1>
            <xm:f>Variables!$I$43:$N$43</xm:f>
          </x14:formula1>
          <xm:sqref>C47</xm:sqref>
        </x14:dataValidation>
        <x14:dataValidation type="list" allowBlank="1" showInputMessage="1" showErrorMessage="1" xr:uid="{45F6A7DB-AA3E-48E7-A0E2-D4F3E3581CD6}">
          <x14:formula1>
            <xm:f>Variables!$I$49:$N$49</xm:f>
          </x14:formula1>
          <xm:sqref>C49</xm:sqref>
        </x14:dataValidation>
        <x14:dataValidation type="list" allowBlank="1" showInputMessage="1" showErrorMessage="1" xr:uid="{F0D71DA7-4F5C-448E-A08F-AE6316A48A4D}">
          <x14:formula1>
            <xm:f>Variables!$I$50:$N$50</xm:f>
          </x14:formula1>
          <xm:sqref>C50</xm:sqref>
        </x14:dataValidation>
        <x14:dataValidation type="list" allowBlank="1" showInputMessage="1" showErrorMessage="1" xr:uid="{07BC8BF3-263B-4666-A777-D6F7F0B293A3}">
          <x14:formula1>
            <xm:f>Variables!$I$54:$N$54</xm:f>
          </x14:formula1>
          <xm:sqref>C53</xm:sqref>
        </x14:dataValidation>
        <x14:dataValidation type="list" allowBlank="1" showInputMessage="1" showErrorMessage="1" xr:uid="{DA8DFF2A-F9AF-41CF-A391-51552DBFCCE7}">
          <x14:formula1>
            <xm:f>Variables!$I$57:$N$57</xm:f>
          </x14:formula1>
          <xm:sqref>C55</xm:sqref>
        </x14:dataValidation>
        <x14:dataValidation type="list" allowBlank="1" showInputMessage="1" showErrorMessage="1" xr:uid="{D74D58C3-95CE-4AE7-8823-B8CD23428EEF}">
          <x14:formula1>
            <xm:f>Variables!$I$60:$N$60</xm:f>
          </x14:formula1>
          <xm:sqref>C56</xm:sqref>
        </x14:dataValidation>
        <x14:dataValidation type="list" allowBlank="1" showInputMessage="1" showErrorMessage="1" xr:uid="{5F04BA28-93A9-444A-B8AC-F8C4AC8ACB21}">
          <x14:formula1>
            <xm:f>Variables!$I$61:$N$61</xm:f>
          </x14:formula1>
          <xm:sqref>C57</xm:sqref>
        </x14:dataValidation>
        <x14:dataValidation type="list" allowBlank="1" showInputMessage="1" showErrorMessage="1" xr:uid="{84E7C213-AEB2-4248-AC48-C60336A002F9}">
          <x14:formula1>
            <xm:f>Variables!$I$62:$N$62</xm:f>
          </x14:formula1>
          <xm:sqref>C58</xm:sqref>
        </x14:dataValidation>
        <x14:dataValidation type="list" allowBlank="1" showInputMessage="1" showErrorMessage="1" xr:uid="{653AC7FB-3AC6-4A5A-AF86-DD2C576233BD}">
          <x14:formula1>
            <xm:f>Variables!$I$64:$N$64</xm:f>
          </x14:formula1>
          <xm:sqref>C59</xm:sqref>
        </x14:dataValidation>
        <x14:dataValidation type="list" allowBlank="1" showInputMessage="1" showErrorMessage="1" xr:uid="{83740324-041E-4782-AFDA-38230D61E950}">
          <x14:formula1>
            <xm:f>Variables!$I$65:$N$65</xm:f>
          </x14:formula1>
          <xm:sqref>C60</xm:sqref>
        </x14:dataValidation>
        <x14:dataValidation type="list" allowBlank="1" showInputMessage="1" showErrorMessage="1" xr:uid="{BBF66974-97CC-4787-87C4-2A3D0543FEE4}">
          <x14:formula1>
            <xm:f>Variables!$I$67:$N$67</xm:f>
          </x14:formula1>
          <xm:sqref>C61</xm:sqref>
        </x14:dataValidation>
        <x14:dataValidation type="list" allowBlank="1" showInputMessage="1" showErrorMessage="1" xr:uid="{7E8D84B9-F99D-42F5-8A6F-D163C0B31E81}">
          <x14:formula1>
            <xm:f>Variables!$I$69:$N$69</xm:f>
          </x14:formula1>
          <xm:sqref>C62</xm:sqref>
        </x14:dataValidation>
        <x14:dataValidation type="list" allowBlank="1" showInputMessage="1" showErrorMessage="1" xr:uid="{F2743D9E-E40A-4BBF-8DCE-269E37E60E9C}">
          <x14:formula1>
            <xm:f>Variables!$I$70:$N$70</xm:f>
          </x14:formula1>
          <xm:sqref>C63</xm:sqref>
        </x14:dataValidation>
        <x14:dataValidation type="list" allowBlank="1" showInputMessage="1" showErrorMessage="1" xr:uid="{8543E21C-2E53-4F32-8153-C3D752229DEE}">
          <x14:formula1>
            <xm:f>Variables!$I$73:$N$73</xm:f>
          </x14:formula1>
          <xm:sqref>C64</xm:sqref>
        </x14:dataValidation>
        <x14:dataValidation type="list" allowBlank="1" showInputMessage="1" showErrorMessage="1" xr:uid="{722120B7-5788-4D4A-93E2-6319806CEED3}">
          <x14:formula1>
            <xm:f>Variables!$I$74:$N$74</xm:f>
          </x14:formula1>
          <xm:sqref>C65</xm:sqref>
        </x14:dataValidation>
        <x14:dataValidation type="list" allowBlank="1" showInputMessage="1" showErrorMessage="1" xr:uid="{14B0364E-A6EE-4398-AA87-6CB559AE4794}">
          <x14:formula1>
            <xm:f>Variables!$I$75:$N$75</xm:f>
          </x14:formula1>
          <xm:sqref>C66</xm:sqref>
        </x14:dataValidation>
        <x14:dataValidation type="list" allowBlank="1" showInputMessage="1" showErrorMessage="1" xr:uid="{B7CE3319-361A-46B0-BC55-6412EC9083AB}">
          <x14:formula1>
            <xm:f>Variables!$I$76:$N$76</xm:f>
          </x14:formula1>
          <xm:sqref>C67</xm:sqref>
        </x14:dataValidation>
        <x14:dataValidation type="list" allowBlank="1" showInputMessage="1" showErrorMessage="1" xr:uid="{E9D1D2E8-793B-46A0-BC52-093349A4A309}">
          <x14:formula1>
            <xm:f>Variables!$I$86:$N$86</xm:f>
          </x14:formula1>
          <xm:sqref>C68</xm:sqref>
        </x14:dataValidation>
        <x14:dataValidation type="list" allowBlank="1" showInputMessage="1" showErrorMessage="1" xr:uid="{0AF35166-8933-4C2E-AE80-F5661A084AD5}">
          <x14:formula1>
            <xm:f>Variables!$I$87:$N$87</xm:f>
          </x14:formula1>
          <xm:sqref>C69</xm:sqref>
        </x14:dataValidation>
        <x14:dataValidation type="list" allowBlank="1" showInputMessage="1" showErrorMessage="1" xr:uid="{C5A11C7D-3E8B-4634-84DA-A4B1ACEC068F}">
          <x14:formula1>
            <xm:f>Variables!$I$88:$N$88</xm:f>
          </x14:formula1>
          <xm:sqref>C70</xm:sqref>
        </x14:dataValidation>
        <x14:dataValidation type="list" allowBlank="1" showInputMessage="1" showErrorMessage="1" xr:uid="{78A3BDB8-8F1A-4361-A565-1E448626FF34}">
          <x14:formula1>
            <xm:f>Variables!$K$89:$N$89</xm:f>
          </x14:formula1>
          <xm:sqref>C71</xm:sqref>
        </x14:dataValidation>
        <x14:dataValidation type="list" allowBlank="1" showInputMessage="1" showErrorMessage="1" xr:uid="{B1A833D0-2876-431A-A15B-131306989CCB}">
          <x14:formula1>
            <xm:f>Variables!$K$92:$N$92</xm:f>
          </x14:formula1>
          <xm:sqref>C74</xm:sqref>
        </x14:dataValidation>
        <x14:dataValidation type="list" allowBlank="1" showInputMessage="1" showErrorMessage="1" xr:uid="{288FC3BE-707F-4E70-841C-711E081B354F}">
          <x14:formula1>
            <xm:f>Variables!$I$90:$N$90</xm:f>
          </x14:formula1>
          <xm:sqref>C72</xm:sqref>
        </x14:dataValidation>
        <x14:dataValidation type="list" allowBlank="1" showInputMessage="1" showErrorMessage="1" xr:uid="{FF966D4A-BED8-491C-A022-9315B214659F}">
          <x14:formula1>
            <xm:f>Variables!$K$93:$N$93</xm:f>
          </x14:formula1>
          <xm:sqref>C75</xm:sqref>
        </x14:dataValidation>
        <x14:dataValidation type="list" allowBlank="1" showInputMessage="1" showErrorMessage="1" xr:uid="{0DEA1CA1-5276-4742-B915-C33DFE729BC1}">
          <x14:formula1>
            <xm:f>Variables!$I$96:$N$96</xm:f>
          </x14:formula1>
          <xm:sqref>C76</xm:sqref>
        </x14:dataValidation>
        <x14:dataValidation type="list" allowBlank="1" showInputMessage="1" showErrorMessage="1" xr:uid="{753F2134-1DFA-4360-BF91-A41227359A6B}">
          <x14:formula1>
            <xm:f>Variables!$I$97:$N$97</xm:f>
          </x14:formula1>
          <xm:sqref>C77</xm:sqref>
        </x14:dataValidation>
        <x14:dataValidation type="list" allowBlank="1" showInputMessage="1" showErrorMessage="1" xr:uid="{419614B1-E9DE-40A7-9C74-B1224B8621F8}">
          <x14:formula1>
            <xm:f>Variables!$I$98:$N$98</xm:f>
          </x14:formula1>
          <xm:sqref>C78</xm:sqref>
        </x14:dataValidation>
        <x14:dataValidation type="list" allowBlank="1" showInputMessage="1" showErrorMessage="1" xr:uid="{506ADA93-A259-4744-88D6-6B0B165E6C15}">
          <x14:formula1>
            <xm:f>Variables!$I$102:$N$102</xm:f>
          </x14:formula1>
          <xm:sqref>C79</xm:sqref>
        </x14:dataValidation>
        <x14:dataValidation type="list" allowBlank="1" showInputMessage="1" showErrorMessage="1" xr:uid="{1759D0D2-6F7F-4142-8B54-3B00D990D28B}">
          <x14:formula1>
            <xm:f>Variables!$I$103:$N$103</xm:f>
          </x14:formula1>
          <xm:sqref>C80</xm:sqref>
        </x14:dataValidation>
        <x14:dataValidation type="list" allowBlank="1" showInputMessage="1" showErrorMessage="1" xr:uid="{024FCBBA-E1FB-4BA5-8F0B-356A8087FAF0}">
          <x14:formula1>
            <xm:f>Variables!$I$107:$N$107</xm:f>
          </x14:formula1>
          <xm:sqref>C81</xm:sqref>
        </x14:dataValidation>
        <x14:dataValidation type="list" allowBlank="1" showInputMessage="1" showErrorMessage="1" xr:uid="{E6669649-E4E0-408E-96EF-44320B07C6F3}">
          <x14:formula1>
            <xm:f>Variables!$I$108:$N$108</xm:f>
          </x14:formula1>
          <xm:sqref>C82</xm:sqref>
        </x14:dataValidation>
        <x14:dataValidation type="list" allowBlank="1" showInputMessage="1" showErrorMessage="1" xr:uid="{ECABF7CA-3E96-45A8-A2F3-73F4F54FE64D}">
          <x14:formula1>
            <xm:f>Variables!$I$109:$N$109</xm:f>
          </x14:formula1>
          <xm:sqref>C83</xm:sqref>
        </x14:dataValidation>
        <x14:dataValidation type="list" allowBlank="1" showInputMessage="1" showErrorMessage="1" xr:uid="{A838FFB5-488D-4CAC-A5B1-D7CF59F84EC3}">
          <x14:formula1>
            <xm:f>Variables!$I$111:$N$111</xm:f>
          </x14:formula1>
          <xm:sqref>C84</xm:sqref>
        </x14:dataValidation>
        <x14:dataValidation type="list" allowBlank="1" showInputMessage="1" showErrorMessage="1" xr:uid="{DAA76AF5-2575-43DB-9D8D-4CF3739D566B}">
          <x14:formula1>
            <xm:f>Variables!$I$120:$N$120</xm:f>
          </x14:formula1>
          <xm:sqref>C85</xm:sqref>
        </x14:dataValidation>
        <x14:dataValidation type="list" allowBlank="1" showInputMessage="1" showErrorMessage="1" xr:uid="{F9410AC7-86A0-4FF1-B5C8-DC76F6B3A0CE}">
          <x14:formula1>
            <xm:f>Variables!$I$121:$N$121</xm:f>
          </x14:formula1>
          <xm:sqref>C86</xm:sqref>
        </x14:dataValidation>
        <x14:dataValidation type="list" allowBlank="1" showInputMessage="1" showErrorMessage="1" xr:uid="{9E0FB5DB-D977-4DA2-BA8A-777AD4584B5A}">
          <x14:formula1>
            <xm:f>Variables!$I$122:$N$122</xm:f>
          </x14:formula1>
          <xm:sqref>C87</xm:sqref>
        </x14:dataValidation>
        <x14:dataValidation type="list" allowBlank="1" showInputMessage="1" showErrorMessage="1" xr:uid="{9BDBB8CA-533D-489D-9A3F-71A392114F31}">
          <x14:formula1>
            <xm:f>Variables!$I$127:$N$127</xm:f>
          </x14:formula1>
          <xm:sqref>C89</xm:sqref>
        </x14:dataValidation>
        <x14:dataValidation type="list" allowBlank="1" showInputMessage="1" showErrorMessage="1" xr:uid="{AE92F79D-8A5A-4CEF-88B4-55DA1E7F87E1}">
          <x14:formula1>
            <xm:f>Variables!$K$128:$N$128</xm:f>
          </x14:formula1>
          <xm:sqref>C90</xm:sqref>
        </x14:dataValidation>
        <x14:dataValidation type="list" allowBlank="1" showInputMessage="1" showErrorMessage="1" xr:uid="{A8E83F91-246A-454A-ACFB-FFDBE60D6AFB}">
          <x14:formula1>
            <xm:f>Variables!$I$134:$N$134</xm:f>
          </x14:formula1>
          <xm:sqref>C94</xm:sqref>
        </x14:dataValidation>
        <x14:dataValidation type="list" allowBlank="1" showInputMessage="1" showErrorMessage="1" xr:uid="{C89AC050-C8AF-43DE-8A55-DB34BBD5F10F}">
          <x14:formula1>
            <xm:f>Variables!$I$135:$N$135</xm:f>
          </x14:formula1>
          <xm:sqref>C95</xm:sqref>
        </x14:dataValidation>
        <x14:dataValidation type="list" allowBlank="1" showInputMessage="1" showErrorMessage="1" xr:uid="{B3CA69A3-8CF2-4C37-8629-FADD2E1FD223}">
          <x14:formula1>
            <xm:f>Variables!$I$136:$N$136</xm:f>
          </x14:formula1>
          <xm:sqref>C96</xm:sqref>
        </x14:dataValidation>
        <x14:dataValidation type="list" allowBlank="1" showInputMessage="1" showErrorMessage="1" xr:uid="{6183B2E4-3CC1-43D5-AB94-8B7089CE6C03}">
          <x14:formula1>
            <xm:f>Variables!$I$139:$N$139</xm:f>
          </x14:formula1>
          <xm:sqref>C97</xm:sqref>
        </x14:dataValidation>
        <x14:dataValidation type="list" allowBlank="1" showInputMessage="1" showErrorMessage="1" xr:uid="{A9168B61-1E85-493A-A99B-1762C6403DDD}">
          <x14:formula1>
            <xm:f>Variables!$I$91:$N$91</xm:f>
          </x14:formula1>
          <xm:sqref>C73</xm:sqref>
        </x14:dataValidation>
        <x14:dataValidation type="list" allowBlank="1" showInputMessage="1" showErrorMessage="1" xr:uid="{9D461309-9CE4-4FEF-B193-006121474874}">
          <x14:formula1>
            <xm:f>Variables!$I$132:$N$132</xm:f>
          </x14:formula1>
          <xm:sqref>C92</xm:sqref>
        </x14:dataValidation>
        <x14:dataValidation type="list" allowBlank="1" showInputMessage="1" showErrorMessage="1" xr:uid="{C4DE16FB-BE80-4F11-AB7F-A9023E9D5B77}">
          <x14:formula1>
            <xm:f>Variables!$I$133:$N$133</xm:f>
          </x14:formula1>
          <xm:sqref>C93</xm:sqref>
        </x14:dataValidation>
        <x14:dataValidation type="list" allowBlank="1" showInputMessage="1" showErrorMessage="1" xr:uid="{D68751DD-E4B6-4D3E-95F5-C82A16F171BF}">
          <x14:formula1>
            <xm:f>Variables!$I$55:$N$55</xm:f>
          </x14:formula1>
          <xm:sqref>C54</xm:sqref>
        </x14:dataValidation>
        <x14:dataValidation type="list" allowBlank="1" showInputMessage="1" showErrorMessage="1" xr:uid="{58EE1DAE-0036-4DD4-A5EB-81A459D6C6EB}">
          <x14:formula1>
            <xm:f>Variables!$I$52:$N$52</xm:f>
          </x14:formula1>
          <xm:sqref>C51</xm:sqref>
        </x14:dataValidation>
        <x14:dataValidation type="list" allowBlank="1" showInputMessage="1" showErrorMessage="1" xr:uid="{4069147E-CB63-4F69-8722-8FE89A13E3F3}">
          <x14:formula1>
            <xm:f>Variables!$I$53:$N$53</xm:f>
          </x14:formula1>
          <xm:sqref>C52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F2002-DE80-4174-A499-CA72ADB564F9}">
  <sheetPr>
    <tabColor theme="3" tint="0.79998168889431442"/>
  </sheetPr>
  <dimension ref="A1:F7"/>
  <sheetViews>
    <sheetView zoomScaleNormal="100" workbookViewId="0">
      <pane ySplit="2" topLeftCell="A3" activePane="bottomLeft" state="frozen"/>
      <selection pane="bottomLeft" sqref="A1:E1"/>
    </sheetView>
  </sheetViews>
  <sheetFormatPr defaultColWidth="8.81640625" defaultRowHeight="15.5" x14ac:dyDescent="0.35"/>
  <cols>
    <col min="1" max="1" width="20.54296875" style="41" hidden="1" customWidth="1"/>
    <col min="2" max="2" width="75.54296875" style="42" customWidth="1"/>
    <col min="3" max="3" width="50.54296875" style="42" customWidth="1"/>
    <col min="4" max="4" width="20.54296875" style="42" customWidth="1"/>
    <col min="5" max="5" width="8.54296875" style="43" hidden="1" customWidth="1"/>
    <col min="6" max="16384" width="8.81640625" style="26"/>
  </cols>
  <sheetData>
    <row r="1" spans="1:6" ht="21" x14ac:dyDescent="0.5">
      <c r="A1" s="94" t="s">
        <v>568</v>
      </c>
      <c r="B1" s="94"/>
      <c r="C1" s="94"/>
      <c r="D1" s="94"/>
      <c r="E1" s="95"/>
      <c r="F1" s="63"/>
    </row>
    <row r="2" spans="1:6" x14ac:dyDescent="0.35">
      <c r="A2" s="34" t="s">
        <v>3</v>
      </c>
      <c r="B2" s="34" t="s">
        <v>560</v>
      </c>
      <c r="C2" s="34" t="s">
        <v>21</v>
      </c>
      <c r="D2" s="34" t="s">
        <v>561</v>
      </c>
      <c r="E2" s="38" t="s">
        <v>562</v>
      </c>
      <c r="F2" s="63"/>
    </row>
    <row r="3" spans="1:6" ht="45" customHeight="1" x14ac:dyDescent="0.35">
      <c r="A3" s="37" t="str">
        <f>Variables!B125</f>
        <v>Donor Satisfaction</v>
      </c>
      <c r="B3" s="40" t="str">
        <f>VLOOKUP(A3,Variables!$B$3:$N$176,4,FALSE)</f>
        <v>As a donor, how satisfied are you with your donation to the hospital?</v>
      </c>
      <c r="C3" s="71" t="s">
        <v>167</v>
      </c>
      <c r="D3" s="71"/>
      <c r="E3" s="39">
        <f>IF(OR(C3="",C3=Variables!$I$2),0,IF(VLOOKUP(A3,Variables!$B$3:$N$176,9,FALSE)=C3,1,IF(VLOOKUP(A3,Variables!$B$3:$N$176,10,FALSE)=C3,2,IF(VLOOKUP(A3,Variables!$B$3:$N$176,11,FALSE)=C3,3,IF(VLOOKUP(A3,Variables!$B$3:$N$176,12,FALSE)=C3,4,IF(VLOOKUP(A3,Variables!$B$3:$N$176,13,FALSE)=C3,5,0))))))</f>
        <v>5</v>
      </c>
      <c r="F3" s="63"/>
    </row>
    <row r="4" spans="1:6" ht="72.5" x14ac:dyDescent="0.35">
      <c r="A4" s="37" t="str">
        <f>Variables!B124</f>
        <v>Leadership Credibility</v>
      </c>
      <c r="B4" s="40" t="str">
        <f>VLOOKUP(A4,Variables!$B$3:$N$176,4,FALSE)</f>
        <v>How credible and accomplished is the hospital's leadership?</v>
      </c>
      <c r="C4" s="71" t="s">
        <v>895</v>
      </c>
      <c r="D4" s="71"/>
      <c r="E4" s="39">
        <f>IF(OR(C4="",C4=Variables!$I$2),0,IF(VLOOKUP(A4,Variables!$B$3:$N$176,9,FALSE)=C4,1,IF(VLOOKUP(A4,Variables!$B$3:$N$176,10,FALSE)=C4,2,IF(VLOOKUP(A4,Variables!$B$3:$N$176,11,FALSE)=C4,3,IF(VLOOKUP(A4,Variables!$B$3:$N$176,12,FALSE)=C4,4,IF(VLOOKUP(A4,Variables!$B$3:$N$176,13,FALSE)=C4,5,0))))))</f>
        <v>5</v>
      </c>
      <c r="F4" s="63"/>
    </row>
    <row r="5" spans="1:6" ht="29" x14ac:dyDescent="0.35">
      <c r="A5" s="37" t="str">
        <f>Variables!B47</f>
        <v>Safety of Funds</v>
      </c>
      <c r="B5" s="40" t="s">
        <v>569</v>
      </c>
      <c r="C5" s="71" t="s">
        <v>570</v>
      </c>
      <c r="D5" s="71"/>
      <c r="E5" s="39">
        <f>IF(C5="",0,IF(C5='Country Data'!H2,1,IF(C5='Country Data'!H3,2,IF(C5='Country Data'!H4,3,IF(C5='Country Data'!H5,5,0)))))</f>
        <v>5</v>
      </c>
      <c r="F5" s="63"/>
    </row>
    <row r="6" spans="1:6" x14ac:dyDescent="0.35">
      <c r="A6" s="91" t="s">
        <v>571</v>
      </c>
      <c r="B6" s="92"/>
      <c r="C6" s="92"/>
      <c r="D6" s="92"/>
      <c r="E6" s="93"/>
      <c r="F6" s="63"/>
    </row>
    <row r="7" spans="1:6" x14ac:dyDescent="0.35">
      <c r="A7" s="44" t="s">
        <v>571</v>
      </c>
      <c r="B7" s="37" t="s">
        <v>572</v>
      </c>
      <c r="C7" s="71" t="s">
        <v>565</v>
      </c>
      <c r="D7" s="71"/>
      <c r="E7" s="39" t="s">
        <v>41</v>
      </c>
      <c r="F7" s="63"/>
    </row>
  </sheetData>
  <mergeCells count="2">
    <mergeCell ref="A1:E1"/>
    <mergeCell ref="A6:E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384787-ED65-415C-81C2-B72977A1F44C}">
          <x14:formula1>
            <xm:f>Variables!$I$125:$N$125</xm:f>
          </x14:formula1>
          <xm:sqref>C3</xm:sqref>
        </x14:dataValidation>
        <x14:dataValidation type="list" allowBlank="1" showInputMessage="1" showErrorMessage="1" xr:uid="{6F432B9A-3F2C-49B6-B684-5CD509885509}">
          <x14:formula1>
            <xm:f>Variables!$I$124:$N$124</xm:f>
          </x14:formula1>
          <xm:sqref>C4</xm:sqref>
        </x14:dataValidation>
        <x14:dataValidation type="list" allowBlank="1" showInputMessage="1" showErrorMessage="1" xr:uid="{88BEA25D-0E49-4AD6-A0C9-9DAE91A1F5D1}">
          <x14:formula1>
            <xm:f>'Country Data'!$H$2:$H$6</xm:f>
          </x14:formula1>
          <xm:sqref>C5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FD6D9-6C61-47EE-A6BC-BE44CE350477}">
  <sheetPr>
    <tabColor theme="3" tint="0.79998168889431442"/>
  </sheetPr>
  <dimension ref="A1:F28"/>
  <sheetViews>
    <sheetView zoomScaleNormal="100" workbookViewId="0">
      <pane ySplit="2" topLeftCell="A3" activePane="bottomLeft" state="frozen"/>
      <selection pane="bottomLeft" sqref="A1:E1"/>
    </sheetView>
  </sheetViews>
  <sheetFormatPr defaultColWidth="8.81640625" defaultRowHeight="15.5" x14ac:dyDescent="0.35"/>
  <cols>
    <col min="1" max="1" width="20.54296875" style="41" hidden="1" customWidth="1"/>
    <col min="2" max="2" width="75.54296875" style="42" customWidth="1"/>
    <col min="3" max="3" width="50.54296875" style="42" customWidth="1"/>
    <col min="4" max="4" width="20.54296875" style="42" customWidth="1"/>
    <col min="5" max="5" width="8.54296875" style="43" hidden="1" customWidth="1"/>
    <col min="6" max="16384" width="8.81640625" style="26"/>
  </cols>
  <sheetData>
    <row r="1" spans="1:6" ht="21" x14ac:dyDescent="0.5">
      <c r="A1" s="94" t="s">
        <v>573</v>
      </c>
      <c r="B1" s="94"/>
      <c r="C1" s="94"/>
      <c r="D1" s="94"/>
      <c r="E1" s="95"/>
      <c r="F1" s="63"/>
    </row>
    <row r="2" spans="1:6" x14ac:dyDescent="0.35">
      <c r="A2" s="34" t="s">
        <v>3</v>
      </c>
      <c r="B2" s="34" t="s">
        <v>560</v>
      </c>
      <c r="C2" s="34" t="s">
        <v>21</v>
      </c>
      <c r="D2" s="34" t="s">
        <v>561</v>
      </c>
      <c r="E2" s="38" t="s">
        <v>562</v>
      </c>
      <c r="F2" s="63"/>
    </row>
    <row r="3" spans="1:6" x14ac:dyDescent="0.35">
      <c r="A3" s="91" t="s">
        <v>89</v>
      </c>
      <c r="B3" s="92"/>
      <c r="C3" s="92"/>
      <c r="D3" s="92"/>
      <c r="E3" s="93"/>
      <c r="F3" s="63"/>
    </row>
    <row r="4" spans="1:6" ht="45" customHeight="1" x14ac:dyDescent="0.35">
      <c r="A4" s="37" t="str">
        <f>Variables!B55</f>
        <v>Commitment to Mission</v>
      </c>
      <c r="B4" s="40" t="str">
        <f>VLOOKUP(A4,Variables!$B$3:$N$176,4,FALSE)</f>
        <v>How committed and dedicated to the mission of the hospital are staff and volunteers?</v>
      </c>
      <c r="C4" s="71" t="s">
        <v>849</v>
      </c>
      <c r="D4" s="71"/>
      <c r="E4" s="39">
        <f>IF(OR(C4="",C4=Variables!$I$2),0,IF(VLOOKUP(A4,Variables!$B$3:$N$176,9,FALSE)=C4,1,IF(VLOOKUP(A4,Variables!$B$3:$N$176,10,FALSE)=C4,2,IF(VLOOKUP(A4,Variables!$B$3:$N$176,11,FALSE)=C4,3,IF(VLOOKUP(A4,Variables!$B$3:$N$176,12,FALSE)=C4,4,IF(VLOOKUP(A4,Variables!$B$3:$N$176,13,FALSE)=C4,5,0))))))</f>
        <v>3</v>
      </c>
      <c r="F4" s="63"/>
    </row>
    <row r="5" spans="1:6" ht="72.5" x14ac:dyDescent="0.35">
      <c r="A5" s="37" t="str">
        <f>Variables!B124</f>
        <v>Leadership Credibility</v>
      </c>
      <c r="B5" s="40" t="str">
        <f>VLOOKUP(A5,Variables!$B$3:$N$176,4,FALSE)</f>
        <v>How credible and accomplished is the hospital's leadership?</v>
      </c>
      <c r="C5" s="71" t="s">
        <v>895</v>
      </c>
      <c r="D5" s="71"/>
      <c r="E5" s="39">
        <f>IF(OR(C5="",C5=Variables!$I$2),0,IF(VLOOKUP(A5,Variables!$B$3:$N$176,9,FALSE)=C5,1,IF(VLOOKUP(A5,Variables!$B$3:$N$176,10,FALSE)=C5,2,IF(VLOOKUP(A5,Variables!$B$3:$N$176,11,FALSE)=C5,3,IF(VLOOKUP(A5,Variables!$B$3:$N$176,12,FALSE)=C5,4,IF(VLOOKUP(A5,Variables!$B$3:$N$176,13,FALSE)=C5,5,0))))))</f>
        <v>5</v>
      </c>
      <c r="F5" s="63"/>
    </row>
    <row r="6" spans="1:6" x14ac:dyDescent="0.35">
      <c r="A6" s="91" t="s">
        <v>463</v>
      </c>
      <c r="B6" s="92"/>
      <c r="C6" s="92"/>
      <c r="D6" s="92"/>
      <c r="E6" s="93"/>
      <c r="F6" s="63"/>
    </row>
    <row r="7" spans="1:6" ht="29" x14ac:dyDescent="0.35">
      <c r="A7" s="37" t="str">
        <f>Variables!B132</f>
        <v>Volunteer Responsibility</v>
      </c>
      <c r="B7" s="40" t="str">
        <f>VLOOKUP(A7,Variables!$B$3:$N$176,4,FALSE)</f>
        <v>What is the level of responsibility expected of volunteers, in terms of hours and difficulty?</v>
      </c>
      <c r="C7" s="71" t="s">
        <v>469</v>
      </c>
      <c r="D7" s="71"/>
      <c r="E7" s="39">
        <f>IF(OR(C7="",C7=Variables!$I$2),0,IF(VLOOKUP(A7,Variables!$B$3:$N$176,9,FALSE)=C7,1,IF(VLOOKUP(A7,Variables!$B$3:$N$176,10,FALSE)=C7,2,IF(VLOOKUP(A7,Variables!$B$3:$N$176,11,FALSE)=C7,3,IF(VLOOKUP(A7,Variables!$B$3:$N$176,12,FALSE)=C7,4,IF(VLOOKUP(A7,Variables!$B$3:$N$176,13,FALSE)=C7,5,0))))))</f>
        <v>5</v>
      </c>
      <c r="F7" s="63"/>
    </row>
    <row r="8" spans="1:6" ht="43.5" x14ac:dyDescent="0.35">
      <c r="A8" s="37" t="str">
        <f>Variables!B133</f>
        <v>Expected Volunteer Experience</v>
      </c>
      <c r="B8" s="40" t="str">
        <f>VLOOKUP(A8,Variables!$B$3:$N$176,4,FALSE)</f>
        <v>How many years and what type of experience do volunteers need to be successful?</v>
      </c>
      <c r="C8" s="71" t="s">
        <v>1064</v>
      </c>
      <c r="D8" s="71"/>
      <c r="E8" s="39">
        <f>IF(OR(C8="",C8=Variables!$I$2),0,IF(VLOOKUP(A8,Variables!$B$3:$N$176,9,FALSE)=C8,1,IF(VLOOKUP(A8,Variables!$B$3:$N$176,10,FALSE)=C8,2,IF(VLOOKUP(A8,Variables!$B$3:$N$176,11,FALSE)=C8,3,IF(VLOOKUP(A8,Variables!$B$3:$N$176,12,FALSE)=C8,4,IF(VLOOKUP(A8,Variables!$B$3:$N$176,13,FALSE)=C8,5,0))))))</f>
        <v>3</v>
      </c>
      <c r="F8" s="63"/>
    </row>
    <row r="9" spans="1:6" ht="29" x14ac:dyDescent="0.35">
      <c r="A9" s="37" t="str">
        <f>Variables!B134</f>
        <v>Spousal Job Opportunities</v>
      </c>
      <c r="B9" s="40" t="str">
        <f>VLOOKUP(A9,Variables!$B$3:$N$176,4,FALSE)</f>
        <v>Are nearby opportunities readily available for volunteers' spouses?</v>
      </c>
      <c r="C9" s="71" t="s">
        <v>476</v>
      </c>
      <c r="D9" s="71"/>
      <c r="E9" s="39">
        <f>IF(OR(C9="",C9=Variables!$I$2),0,IF(VLOOKUP(A9,Variables!$B$3:$N$176,9,FALSE)=C9,1,IF(VLOOKUP(A9,Variables!$B$3:$N$176,10,FALSE)=C9,2,IF(VLOOKUP(A9,Variables!$B$3:$N$176,11,FALSE)=C9,3,IF(VLOOKUP(A9,Variables!$B$3:$N$176,12,FALSE)=C9,4,IF(VLOOKUP(A9,Variables!$B$3:$N$176,13,FALSE)=C9,5,0))))))</f>
        <v>3</v>
      </c>
      <c r="F9" s="63"/>
    </row>
    <row r="10" spans="1:6" ht="29" x14ac:dyDescent="0.35">
      <c r="A10" s="37" t="str">
        <f>Variables!B135</f>
        <v>Child Education Opportunities</v>
      </c>
      <c r="B10" s="40" t="str">
        <f>VLOOKUP(A10,Variables!$B$3:$N$176,4,FALSE)</f>
        <v>Is quality education available for volunteers' children?</v>
      </c>
      <c r="C10" s="71" t="s">
        <v>484</v>
      </c>
      <c r="D10" s="71"/>
      <c r="E10" s="39">
        <f>IF(OR(C10="",C10=Variables!$I$2),0,IF(VLOOKUP(A10,Variables!$B$3:$N$176,9,FALSE)=C10,1,IF(VLOOKUP(A10,Variables!$B$3:$N$176,10,FALSE)=C10,2,IF(VLOOKUP(A10,Variables!$B$3:$N$176,11,FALSE)=C10,3,IF(VLOOKUP(A10,Variables!$B$3:$N$176,12,FALSE)=C10,4,IF(VLOOKUP(A10,Variables!$B$3:$N$176,13,FALSE)=C10,5,0))))))</f>
        <v>4</v>
      </c>
      <c r="F10" s="63"/>
    </row>
    <row r="11" spans="1:6" ht="29" x14ac:dyDescent="0.35">
      <c r="A11" s="37" t="str">
        <f>Variables!B136</f>
        <v>Housing Opportunities</v>
      </c>
      <c r="B11" s="40" t="str">
        <f>VLOOKUP(A11,Variables!$B$3:$N$176,4,FALSE)</f>
        <v>How difficult is it for volunteers to find quality housing?</v>
      </c>
      <c r="C11" s="71" t="s">
        <v>491</v>
      </c>
      <c r="D11" s="71"/>
      <c r="E11" s="39">
        <f>IF(OR(C11="",C11=Variables!$I$2),0,IF(VLOOKUP(A11,Variables!$B$3:$N$176,9,FALSE)=C11,1,IF(VLOOKUP(A11,Variables!$B$3:$N$176,10,FALSE)=C11,2,IF(VLOOKUP(A11,Variables!$B$3:$N$176,11,FALSE)=C11,3,IF(VLOOKUP(A11,Variables!$B$3:$N$176,12,FALSE)=C11,4,IF(VLOOKUP(A11,Variables!$B$3:$N$176,13,FALSE)=C11,5,0))))))</f>
        <v>4</v>
      </c>
      <c r="F11" s="63"/>
    </row>
    <row r="12" spans="1:6" x14ac:dyDescent="0.35">
      <c r="A12" s="37" t="str">
        <f>Variables!B140</f>
        <v>Local Safety Perception</v>
      </c>
      <c r="B12" s="40" t="str">
        <f>VLOOKUP(A12,Variables!$B$3:$N$176,4,FALSE)</f>
        <v>How safe is the area in which the hospital is located?</v>
      </c>
      <c r="C12" s="71" t="s">
        <v>507</v>
      </c>
      <c r="D12" s="71"/>
      <c r="E12" s="39">
        <f>IF(OR(C12="",C12=Variables!$I$2),0,IF(VLOOKUP(A12,Variables!$B$3:$N$176,9,FALSE)=C12,1,IF(VLOOKUP(A12,Variables!$B$3:$N$176,10,FALSE)=C12,2,IF(VLOOKUP(A12,Variables!$B$3:$N$176,11,FALSE)=C12,3,IF(VLOOKUP(A12,Variables!$B$3:$N$176,12,FALSE)=C12,4,IF(VLOOKUP(A12,Variables!$B$3:$N$176,13,FALSE)=C12,5,0))))))</f>
        <v>3</v>
      </c>
      <c r="F12" s="63"/>
    </row>
    <row r="13" spans="1:6" x14ac:dyDescent="0.35">
      <c r="A13" s="91" t="s">
        <v>511</v>
      </c>
      <c r="B13" s="92"/>
      <c r="C13" s="92"/>
      <c r="D13" s="92"/>
      <c r="E13" s="93"/>
      <c r="F13" s="63"/>
    </row>
    <row r="14" spans="1:6" ht="29" x14ac:dyDescent="0.35">
      <c r="A14" s="37" t="str">
        <f>Variables!B141</f>
        <v>Volunteer Recommendation</v>
      </c>
      <c r="B14" s="40" t="str">
        <f>VLOOKUP(A14,Variables!$B$3:$N$176,4,FALSE)</f>
        <v xml:space="preserve">As a volunteer, would you recommend volunteering at this hospital? </v>
      </c>
      <c r="C14" s="71" t="s">
        <v>515</v>
      </c>
      <c r="D14" s="71"/>
      <c r="E14" s="39">
        <f>IF(OR(C14="",C14=Variables!$I$2),0,IF(VLOOKUP(A14,Variables!$B$3:$N$176,9,FALSE)=C14,1,IF(VLOOKUP(A14,Variables!$B$3:$N$176,10,FALSE)=C14,2,IF(VLOOKUP(A14,Variables!$B$3:$N$176,11,FALSE)=C14,3,IF(VLOOKUP(A14,Variables!$B$3:$N$176,12,FALSE)=C14,4,IF(VLOOKUP(A14,Variables!$B$3:$N$176,13,FALSE)=C14,5,0))))))</f>
        <v>4</v>
      </c>
      <c r="F14" s="63"/>
    </row>
    <row r="15" spans="1:6" ht="29" x14ac:dyDescent="0.35">
      <c r="A15" s="37" t="str">
        <f>Variables!B142</f>
        <v>Overall Volunteer Satisfaction</v>
      </c>
      <c r="B15" s="40" t="str">
        <f>VLOOKUP(A15,Variables!$B$3:$N$176,4,FALSE)</f>
        <v>As a volunteer, how satisfied are you with your experience overall?</v>
      </c>
      <c r="C15" s="71" t="s">
        <v>166</v>
      </c>
      <c r="D15" s="71"/>
      <c r="E15" s="39">
        <f>IF(OR(C15="",C15=Variables!$I$2),0,IF(VLOOKUP(A15,Variables!$B$3:$N$176,9,FALSE)=C15,1,IF(VLOOKUP(A15,Variables!$B$3:$N$176,10,FALSE)=C15,2,IF(VLOOKUP(A15,Variables!$B$3:$N$176,11,FALSE)=C15,3,IF(VLOOKUP(A15,Variables!$B$3:$N$176,12,FALSE)=C15,4,IF(VLOOKUP(A15,Variables!$B$3:$N$176,13,FALSE)=C15,5,0))))))</f>
        <v>4</v>
      </c>
      <c r="F15" s="63"/>
    </row>
    <row r="16" spans="1:6" ht="29" x14ac:dyDescent="0.35">
      <c r="A16" s="37" t="str">
        <f>Variables!B143</f>
        <v>Skills Match</v>
      </c>
      <c r="B16" s="40" t="str">
        <f>VLOOKUP(A16,Variables!$B$3:$N$176,4,FALSE)</f>
        <v>As a volunteer, how satisfied are you with how well your skills matched the needs of the hospital and community?</v>
      </c>
      <c r="C16" s="71" t="s">
        <v>167</v>
      </c>
      <c r="D16" s="71"/>
      <c r="E16" s="39">
        <f>IF(OR(C16="",C16=Variables!$I$2),0,IF(VLOOKUP(A16,Variables!$B$3:$N$176,9,FALSE)=C16,1,IF(VLOOKUP(A16,Variables!$B$3:$N$176,10,FALSE)=C16,2,IF(VLOOKUP(A16,Variables!$B$3:$N$176,11,FALSE)=C16,3,IF(VLOOKUP(A16,Variables!$B$3:$N$176,12,FALSE)=C16,4,IF(VLOOKUP(A16,Variables!$B$3:$N$176,13,FALSE)=C16,5,0))))))</f>
        <v>5</v>
      </c>
      <c r="F16" s="63"/>
    </row>
    <row r="17" spans="1:6" ht="29" x14ac:dyDescent="0.35">
      <c r="A17" s="37" t="str">
        <f>Variables!B144</f>
        <v>Learning Opportunities</v>
      </c>
      <c r="B17" s="40" t="str">
        <f>VLOOKUP(A17,Variables!$B$3:$N$176,4,FALSE)</f>
        <v>As a volunteer, how satisfied are you with the opportunities for new learning experiences, and opportunities to exercise your knowledge, skills, and abilities?</v>
      </c>
      <c r="C17" s="71" t="s">
        <v>166</v>
      </c>
      <c r="D17" s="71"/>
      <c r="E17" s="39">
        <f>IF(OR(C17="",C17=Variables!$I$2),0,IF(VLOOKUP(A17,Variables!$B$3:$N$176,9,FALSE)=C17,1,IF(VLOOKUP(A17,Variables!$B$3:$N$176,10,FALSE)=C17,2,IF(VLOOKUP(A17,Variables!$B$3:$N$176,11,FALSE)=C17,3,IF(VLOOKUP(A17,Variables!$B$3:$N$176,12,FALSE)=C17,4,IF(VLOOKUP(A17,Variables!$B$3:$N$176,13,FALSE)=C17,5,0))))))</f>
        <v>4</v>
      </c>
      <c r="F17" s="63"/>
    </row>
    <row r="18" spans="1:6" ht="43.5" x14ac:dyDescent="0.35">
      <c r="A18" s="37" t="str">
        <f>Variables!B145</f>
        <v>Career Development</v>
      </c>
      <c r="B18" s="40" t="str">
        <f>VLOOKUP(A18,Variables!$B$3:$N$176,4,FALSE)</f>
        <v>As a volunteer, how satisfied are you with the level of training received, preparation for future employment, the opportunity to develop leadership skills, network development, and references for future employment?</v>
      </c>
      <c r="C18" s="71" t="s">
        <v>166</v>
      </c>
      <c r="D18" s="71"/>
      <c r="E18" s="39">
        <f>IF(OR(C18="",C18=Variables!$I$2),0,IF(VLOOKUP(A18,Variables!$B$3:$N$176,9,FALSE)=C18,1,IF(VLOOKUP(A18,Variables!$B$3:$N$176,10,FALSE)=C18,2,IF(VLOOKUP(A18,Variables!$B$3:$N$176,11,FALSE)=C18,3,IF(VLOOKUP(A18,Variables!$B$3:$N$176,12,FALSE)=C18,4,IF(VLOOKUP(A18,Variables!$B$3:$N$176,13,FALSE)=C18,5,0))))))</f>
        <v>4</v>
      </c>
      <c r="F18" s="63"/>
    </row>
    <row r="19" spans="1:6" ht="29" x14ac:dyDescent="0.35">
      <c r="A19" s="37" t="str">
        <f>Variables!B146</f>
        <v>Job Training Appropriateness</v>
      </c>
      <c r="B19" s="40" t="str">
        <f>VLOOKUP(A19,Variables!$B$3:$N$176,4,FALSE)</f>
        <v>As a volunteer, how satisfied are you with how appropriate training was for the tasks you were asked to complete?</v>
      </c>
      <c r="C19" s="71" t="s">
        <v>165</v>
      </c>
      <c r="D19" s="71"/>
      <c r="E19" s="39">
        <f>IF(OR(C19="",C19=Variables!$I$2),0,IF(VLOOKUP(A19,Variables!$B$3:$N$176,9,FALSE)=C19,1,IF(VLOOKUP(A19,Variables!$B$3:$N$176,10,FALSE)=C19,2,IF(VLOOKUP(A19,Variables!$B$3:$N$176,11,FALSE)=C19,3,IF(VLOOKUP(A19,Variables!$B$3:$N$176,12,FALSE)=C19,4,IF(VLOOKUP(A19,Variables!$B$3:$N$176,13,FALSE)=C19,5,0))))))</f>
        <v>3</v>
      </c>
      <c r="F19" s="63"/>
    </row>
    <row r="20" spans="1:6" ht="29" x14ac:dyDescent="0.35">
      <c r="A20" s="37" t="str">
        <f>Variables!B147</f>
        <v>Community Affiliation</v>
      </c>
      <c r="B20" s="40" t="str">
        <f>VLOOKUP(A20,Variables!$B$3:$N$176,4,FALSE)</f>
        <v>As a volunteer, how satisfied are you with the level of personal interaction, ease of making friends, ability to work in a group, and ability to develop trust?</v>
      </c>
      <c r="C20" s="71" t="s">
        <v>167</v>
      </c>
      <c r="D20" s="71"/>
      <c r="E20" s="39">
        <f>IF(OR(C20="",C20=Variables!$I$2),0,IF(VLOOKUP(A20,Variables!$B$3:$N$176,9,FALSE)=C20,1,IF(VLOOKUP(A20,Variables!$B$3:$N$176,10,FALSE)=C20,2,IF(VLOOKUP(A20,Variables!$B$3:$N$176,11,FALSE)=C20,3,IF(VLOOKUP(A20,Variables!$B$3:$N$176,12,FALSE)=C20,4,IF(VLOOKUP(A20,Variables!$B$3:$N$176,13,FALSE)=C20,5,0))))))</f>
        <v>5</v>
      </c>
      <c r="F20" s="63"/>
    </row>
    <row r="21" spans="1:6" ht="43.5" x14ac:dyDescent="0.35">
      <c r="A21" s="37" t="str">
        <f>Variables!B148</f>
        <v>Strategy and Influence</v>
      </c>
      <c r="B21" s="40" t="str">
        <f>VLOOKUP(A21,Variables!$B$3:$N$176,4,FALSE)</f>
        <v>As a volunteer, how satisfied are you with your ability to impact and influence decisions, respond to the needs of people or programs, and understand the overall goals of the hospital?</v>
      </c>
      <c r="C21" s="71" t="s">
        <v>165</v>
      </c>
      <c r="D21" s="71"/>
      <c r="E21" s="39">
        <f>IF(OR(C21="",C21=Variables!$I$2),0,IF(VLOOKUP(A21,Variables!$B$3:$N$176,9,FALSE)=C21,1,IF(VLOOKUP(A21,Variables!$B$3:$N$176,10,FALSE)=C21,2,IF(VLOOKUP(A21,Variables!$B$3:$N$176,11,FALSE)=C21,3,IF(VLOOKUP(A21,Variables!$B$3:$N$176,12,FALSE)=C21,4,IF(VLOOKUP(A21,Variables!$B$3:$N$176,13,FALSE)=C21,5,0))))))</f>
        <v>3</v>
      </c>
      <c r="F21" s="63"/>
    </row>
    <row r="22" spans="1:6" ht="29" x14ac:dyDescent="0.35">
      <c r="A22" s="37" t="str">
        <f>Variables!B149</f>
        <v>Philanthropic Impact</v>
      </c>
      <c r="B22" s="40" t="str">
        <f>VLOOKUP(A22,Variables!$B$3:$N$176,4,FALSE)</f>
        <v>As a volunteer, how satisfied are you with opportunities to express your values related to altruistic and humanitarian concerns for others and to impact the community?</v>
      </c>
      <c r="C22" s="71" t="s">
        <v>167</v>
      </c>
      <c r="D22" s="71"/>
      <c r="E22" s="39">
        <f>IF(OR(C22="",C22=Variables!$I$2),0,IF(VLOOKUP(A22,Variables!$B$3:$N$176,9,FALSE)=C22,1,IF(VLOOKUP(A22,Variables!$B$3:$N$176,10,FALSE)=C22,2,IF(VLOOKUP(A22,Variables!$B$3:$N$176,11,FALSE)=C22,3,IF(VLOOKUP(A22,Variables!$B$3:$N$176,12,FALSE)=C22,4,IF(VLOOKUP(A22,Variables!$B$3:$N$176,13,FALSE)=C22,5,0))))))</f>
        <v>5</v>
      </c>
      <c r="F22" s="63"/>
    </row>
    <row r="23" spans="1:6" x14ac:dyDescent="0.35">
      <c r="A23" s="37" t="str">
        <f>Variables!B150</f>
        <v>Flexibility</v>
      </c>
      <c r="B23" s="40" t="str">
        <f>VLOOKUP(A23,Variables!$B$3:$N$176,4,FALSE)</f>
        <v>As a volunteer, how satisfied are you with the flexibility of your work schedule?</v>
      </c>
      <c r="C23" s="71" t="s">
        <v>167</v>
      </c>
      <c r="D23" s="71"/>
      <c r="E23" s="39">
        <f>IF(OR(C23="",C23=Variables!$I$2),0,IF(VLOOKUP(A23,Variables!$B$3:$N$176,9,FALSE)=C23,1,IF(VLOOKUP(A23,Variables!$B$3:$N$176,10,FALSE)=C23,2,IF(VLOOKUP(A23,Variables!$B$3:$N$176,11,FALSE)=C23,3,IF(VLOOKUP(A23,Variables!$B$3:$N$176,12,FALSE)=C23,4,IF(VLOOKUP(A23,Variables!$B$3:$N$176,13,FALSE)=C23,5,0))))))</f>
        <v>5</v>
      </c>
      <c r="F23" s="63"/>
    </row>
    <row r="24" spans="1:6" ht="29" x14ac:dyDescent="0.35">
      <c r="A24" s="37" t="str">
        <f>Variables!B151</f>
        <v>Supervision</v>
      </c>
      <c r="B24" s="40" t="str">
        <f>VLOOKUP(A24,Variables!$B$3:$N$176,4,FALSE)</f>
        <v>As a volunteer, how satisfied are you with the level and quality of supervision and feedback you received?</v>
      </c>
      <c r="C24" s="71" t="s">
        <v>166</v>
      </c>
      <c r="D24" s="71"/>
      <c r="E24" s="39">
        <f>IF(OR(C24="",C24=Variables!$I$2),0,IF(VLOOKUP(A24,Variables!$B$3:$N$176,9,FALSE)=C24,1,IF(VLOOKUP(A24,Variables!$B$3:$N$176,10,FALSE)=C24,2,IF(VLOOKUP(A24,Variables!$B$3:$N$176,11,FALSE)=C24,3,IF(VLOOKUP(A24,Variables!$B$3:$N$176,12,FALSE)=C24,4,IF(VLOOKUP(A24,Variables!$B$3:$N$176,13,FALSE)=C24,5,0))))))</f>
        <v>4</v>
      </c>
      <c r="F24" s="63"/>
    </row>
    <row r="25" spans="1:6" ht="29" x14ac:dyDescent="0.35">
      <c r="A25" s="37" t="str">
        <f>Variables!B152</f>
        <v>Recognition</v>
      </c>
      <c r="B25" s="40" t="str">
        <f>VLOOKUP(A25,Variables!$B$3:$N$176,4,FALSE)</f>
        <v>As a volunteer, how satisfied are you volunteers with opportunities to be recognized for your contributions by friends and colleagues?</v>
      </c>
      <c r="C25" s="71" t="s">
        <v>165</v>
      </c>
      <c r="D25" s="71"/>
      <c r="E25" s="39">
        <f>IF(OR(C25="",C25=Variables!$I$2),0,IF(VLOOKUP(A25,Variables!$B$3:$N$176,9,FALSE)=C25,1,IF(VLOOKUP(A25,Variables!$B$3:$N$176,10,FALSE)=C25,2,IF(VLOOKUP(A25,Variables!$B$3:$N$176,11,FALSE)=C25,3,IF(VLOOKUP(A25,Variables!$B$3:$N$176,12,FALSE)=C25,4,IF(VLOOKUP(A25,Variables!$B$3:$N$176,13,FALSE)=C25,5,0))))))</f>
        <v>3</v>
      </c>
      <c r="F25" s="63"/>
    </row>
    <row r="26" spans="1:6" ht="29" x14ac:dyDescent="0.35">
      <c r="A26" s="37" t="str">
        <f>Variables!B153</f>
        <v>Achievement</v>
      </c>
      <c r="B26" s="40" t="str">
        <f>VLOOKUP(A26,Variables!$B$3:$N$176,4,FALSE)</f>
        <v>As a volunteer, how satisfied are you with having specific goals to work toward, level of responsibility, and challenges to solve?</v>
      </c>
      <c r="C26" s="71" t="s">
        <v>165</v>
      </c>
      <c r="D26" s="71"/>
      <c r="E26" s="39">
        <f>IF(OR(C26="",C26=Variables!$I$2),0,IF(VLOOKUP(A26,Variables!$B$3:$N$176,9,FALSE)=C26,1,IF(VLOOKUP(A26,Variables!$B$3:$N$176,10,FALSE)=C26,2,IF(VLOOKUP(A26,Variables!$B$3:$N$176,11,FALSE)=C26,3,IF(VLOOKUP(A26,Variables!$B$3:$N$176,12,FALSE)=C26,4,IF(VLOOKUP(A26,Variables!$B$3:$N$176,13,FALSE)=C26,5,0))))))</f>
        <v>3</v>
      </c>
      <c r="F26" s="63"/>
    </row>
    <row r="27" spans="1:6" x14ac:dyDescent="0.35">
      <c r="A27" s="91" t="s">
        <v>571</v>
      </c>
      <c r="B27" s="92"/>
      <c r="C27" s="92"/>
      <c r="D27" s="92"/>
      <c r="E27" s="93"/>
      <c r="F27" s="63"/>
    </row>
    <row r="28" spans="1:6" ht="58" x14ac:dyDescent="0.35">
      <c r="A28" s="44" t="s">
        <v>571</v>
      </c>
      <c r="B28" s="37" t="s">
        <v>574</v>
      </c>
      <c r="C28" s="71" t="s">
        <v>565</v>
      </c>
      <c r="D28" s="71"/>
      <c r="E28" s="39" t="s">
        <v>41</v>
      </c>
      <c r="F28" s="63"/>
    </row>
  </sheetData>
  <mergeCells count="5">
    <mergeCell ref="A6:E6"/>
    <mergeCell ref="A27:E27"/>
    <mergeCell ref="A1:E1"/>
    <mergeCell ref="A3:E3"/>
    <mergeCell ref="A13:E13"/>
  </mergeCells>
  <pageMargins left="0.7" right="0.7" top="0.75" bottom="0.75" header="0.3" footer="0.3"/>
  <extLst>
    <ext xmlns:x14="http://schemas.microsoft.com/office/spreadsheetml/2009/9/main" uri="{CCE6A557-97BC-4b89-ADB6-D9C93CAAB3DF}">
      <x14:dataValidations xmlns:xm="http://schemas.microsoft.com/office/excel/2006/main" count="21">
        <x14:dataValidation type="list" allowBlank="1" showInputMessage="1" showErrorMessage="1" xr:uid="{2AF37CD0-74FC-4D7A-A934-DC973E0D3443}">
          <x14:formula1>
            <xm:f>Variables!$I$153:$N$153</xm:f>
          </x14:formula1>
          <xm:sqref>C26</xm:sqref>
        </x14:dataValidation>
        <x14:dataValidation type="list" allowBlank="1" showInputMessage="1" showErrorMessage="1" xr:uid="{E51B970F-D5D4-4355-B440-237A021BC41E}">
          <x14:formula1>
            <xm:f>Variables!$I$152:$N$152</xm:f>
          </x14:formula1>
          <xm:sqref>C25</xm:sqref>
        </x14:dataValidation>
        <x14:dataValidation type="list" allowBlank="1" showInputMessage="1" showErrorMessage="1" xr:uid="{A181D758-9C84-496D-ACCC-CB36F2A8CFD6}">
          <x14:formula1>
            <xm:f>Variables!$I$151:$N$151</xm:f>
          </x14:formula1>
          <xm:sqref>C24</xm:sqref>
        </x14:dataValidation>
        <x14:dataValidation type="list" allowBlank="1" showInputMessage="1" showErrorMessage="1" xr:uid="{F73A2EFF-037F-48CA-9316-3247585EE32F}">
          <x14:formula1>
            <xm:f>Variables!$I$150:$N$150</xm:f>
          </x14:formula1>
          <xm:sqref>C23</xm:sqref>
        </x14:dataValidation>
        <x14:dataValidation type="list" allowBlank="1" showInputMessage="1" showErrorMessage="1" xr:uid="{4F85E72B-A2E0-4D9C-828C-70A1D93F421F}">
          <x14:formula1>
            <xm:f>Variables!$I$149:$N$149</xm:f>
          </x14:formula1>
          <xm:sqref>C22</xm:sqref>
        </x14:dataValidation>
        <x14:dataValidation type="list" allowBlank="1" showInputMessage="1" showErrorMessage="1" xr:uid="{F8A3A3D7-3A80-4141-8C97-EC787FE81DBC}">
          <x14:formula1>
            <xm:f>Variables!$I$148:$N$148</xm:f>
          </x14:formula1>
          <xm:sqref>C21</xm:sqref>
        </x14:dataValidation>
        <x14:dataValidation type="list" allowBlank="1" showInputMessage="1" showErrorMessage="1" xr:uid="{895E7041-19F5-48D9-B9DD-869D25FDFFEE}">
          <x14:formula1>
            <xm:f>Variables!$I$147:$N$147</xm:f>
          </x14:formula1>
          <xm:sqref>C20</xm:sqref>
        </x14:dataValidation>
        <x14:dataValidation type="list" allowBlank="1" showInputMessage="1" showErrorMessage="1" xr:uid="{641E5F15-4DB9-4E01-8904-89F1B109AA6F}">
          <x14:formula1>
            <xm:f>Variables!$I$146:$N$146</xm:f>
          </x14:formula1>
          <xm:sqref>C19</xm:sqref>
        </x14:dataValidation>
        <x14:dataValidation type="list" allowBlank="1" showInputMessage="1" showErrorMessage="1" xr:uid="{25BB3F63-66D2-4B32-82D2-62B14A080C16}">
          <x14:formula1>
            <xm:f>Variables!$I$145:$N$145</xm:f>
          </x14:formula1>
          <xm:sqref>C18</xm:sqref>
        </x14:dataValidation>
        <x14:dataValidation type="list" allowBlank="1" showInputMessage="1" showErrorMessage="1" xr:uid="{34AE56F5-8E6D-4223-8CBB-B55EDF085331}">
          <x14:formula1>
            <xm:f>Variables!$I$144:$N$144</xm:f>
          </x14:formula1>
          <xm:sqref>C17</xm:sqref>
        </x14:dataValidation>
        <x14:dataValidation type="list" allowBlank="1" showInputMessage="1" showErrorMessage="1" xr:uid="{D9553E5F-0D3C-48E3-8673-F01355DB4239}">
          <x14:formula1>
            <xm:f>Variables!$I$143:$N$143</xm:f>
          </x14:formula1>
          <xm:sqref>C16</xm:sqref>
        </x14:dataValidation>
        <x14:dataValidation type="list" allowBlank="1" showInputMessage="1" showErrorMessage="1" xr:uid="{9705D11E-DE8A-4BFE-ACCE-364A5CFCC7F9}">
          <x14:formula1>
            <xm:f>Variables!$I$142:$N$142</xm:f>
          </x14:formula1>
          <xm:sqref>C15</xm:sqref>
        </x14:dataValidation>
        <x14:dataValidation type="list" allowBlank="1" showInputMessage="1" showErrorMessage="1" xr:uid="{C99F0029-E6EA-4ED3-AA91-D6B9E2B80E05}">
          <x14:formula1>
            <xm:f>Variables!$I$141:$N$141</xm:f>
          </x14:formula1>
          <xm:sqref>C14</xm:sqref>
        </x14:dataValidation>
        <x14:dataValidation type="list" allowBlank="1" showInputMessage="1" showErrorMessage="1" xr:uid="{CC12AEF6-8D36-4B0C-8D2C-A375BE845427}">
          <x14:formula1>
            <xm:f>Variables!$I$140:$N$140</xm:f>
          </x14:formula1>
          <xm:sqref>C12</xm:sqref>
        </x14:dataValidation>
        <x14:dataValidation type="list" allowBlank="1" showInputMessage="1" showErrorMessage="1" xr:uid="{079DD705-35D6-4EDE-B0BB-C51A65186DEF}">
          <x14:formula1>
            <xm:f>Variables!$I$136:$N$136</xm:f>
          </x14:formula1>
          <xm:sqref>C11</xm:sqref>
        </x14:dataValidation>
        <x14:dataValidation type="list" allowBlank="1" showInputMessage="1" showErrorMessage="1" xr:uid="{247E7612-15EA-4422-9BFE-0170094451FA}">
          <x14:formula1>
            <xm:f>Variables!$I$135:$N$135</xm:f>
          </x14:formula1>
          <xm:sqref>C10</xm:sqref>
        </x14:dataValidation>
        <x14:dataValidation type="list" allowBlank="1" showInputMessage="1" showErrorMessage="1" xr:uid="{2E6715C7-79CB-4D87-99AC-835A92006F8E}">
          <x14:formula1>
            <xm:f>Variables!$I$134:$N$134</xm:f>
          </x14:formula1>
          <xm:sqref>C9</xm:sqref>
        </x14:dataValidation>
        <x14:dataValidation type="list" allowBlank="1" showInputMessage="1" showErrorMessage="1" xr:uid="{31528CF0-24C3-4954-B296-DE93EB233E30}">
          <x14:formula1>
            <xm:f>Variables!$I$133:$N$133</xm:f>
          </x14:formula1>
          <xm:sqref>C8</xm:sqref>
        </x14:dataValidation>
        <x14:dataValidation type="list" allowBlank="1" showInputMessage="1" showErrorMessage="1" xr:uid="{14F5EA63-B7BF-43C6-B723-9D396A552AD6}">
          <x14:formula1>
            <xm:f>Variables!$I$132:$N$132</xm:f>
          </x14:formula1>
          <xm:sqref>C7</xm:sqref>
        </x14:dataValidation>
        <x14:dataValidation type="list" allowBlank="1" showInputMessage="1" showErrorMessage="1" xr:uid="{957061A2-8777-4988-A0C2-CE4ACB2A3DA7}">
          <x14:formula1>
            <xm:f>Variables!$I$124:$N$124</xm:f>
          </x14:formula1>
          <xm:sqref>C5</xm:sqref>
        </x14:dataValidation>
        <x14:dataValidation type="list" allowBlank="1" showInputMessage="1" showErrorMessage="1" xr:uid="{AB5BD7EE-0928-4F28-80E9-B8CCC8BC7700}">
          <x14:formula1>
            <xm:f>Variables!$I$55:$N$55</xm:f>
          </x14:formula1>
          <xm:sqref>C4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AAA4-7474-4500-A38C-905CB1326403}">
  <sheetPr>
    <tabColor theme="3" tint="0.79998168889431442"/>
  </sheetPr>
  <dimension ref="A1:F14"/>
  <sheetViews>
    <sheetView topLeftCell="B1" zoomScaleNormal="100" workbookViewId="0">
      <pane ySplit="2" topLeftCell="A3" activePane="bottomLeft" state="frozen"/>
      <selection pane="bottomLeft" sqref="A1:E1"/>
    </sheetView>
  </sheetViews>
  <sheetFormatPr defaultColWidth="8.81640625" defaultRowHeight="15.5" x14ac:dyDescent="0.35"/>
  <cols>
    <col min="1" max="1" width="20.54296875" style="41" hidden="1" customWidth="1"/>
    <col min="2" max="2" width="75.54296875" style="42" customWidth="1"/>
    <col min="3" max="3" width="50.54296875" style="42" customWidth="1"/>
    <col min="4" max="4" width="20.54296875" style="42" customWidth="1"/>
    <col min="5" max="5" width="8.54296875" style="43" hidden="1" customWidth="1"/>
    <col min="6" max="16384" width="8.81640625" style="26"/>
  </cols>
  <sheetData>
    <row r="1" spans="1:6" ht="21" x14ac:dyDescent="0.5">
      <c r="A1" s="94" t="s">
        <v>575</v>
      </c>
      <c r="B1" s="94"/>
      <c r="C1" s="94"/>
      <c r="D1" s="94"/>
      <c r="E1" s="95"/>
      <c r="F1" s="63"/>
    </row>
    <row r="2" spans="1:6" x14ac:dyDescent="0.35">
      <c r="A2" s="34" t="s">
        <v>3</v>
      </c>
      <c r="B2" s="34" t="s">
        <v>560</v>
      </c>
      <c r="C2" s="34" t="s">
        <v>21</v>
      </c>
      <c r="D2" s="34" t="s">
        <v>561</v>
      </c>
      <c r="E2" s="38" t="s">
        <v>562</v>
      </c>
      <c r="F2" s="63"/>
    </row>
    <row r="3" spans="1:6" x14ac:dyDescent="0.35">
      <c r="A3" s="91" t="s">
        <v>89</v>
      </c>
      <c r="B3" s="92"/>
      <c r="C3" s="92"/>
      <c r="D3" s="92"/>
      <c r="E3" s="93"/>
      <c r="F3" s="63"/>
    </row>
    <row r="4" spans="1:6" ht="45" customHeight="1" x14ac:dyDescent="0.35">
      <c r="A4" s="37" t="str">
        <f>Variables!B55</f>
        <v>Commitment to Mission</v>
      </c>
      <c r="B4" s="40" t="str">
        <f>VLOOKUP(A4,Variables!$B$3:$N$176,4,FALSE)</f>
        <v>How committed and dedicated to the mission of the hospital are staff and volunteers?</v>
      </c>
      <c r="C4" s="71" t="s">
        <v>850</v>
      </c>
      <c r="D4" s="71"/>
      <c r="E4" s="39">
        <f>IF(OR(C4="",C4=Variables!$I$2),0,IF(VLOOKUP(A4,Variables!$B$3:$N$176,9,FALSE)=C4,1,IF(VLOOKUP(A4,Variables!$B$3:$N$176,10,FALSE)=C4,2,IF(VLOOKUP(A4,Variables!$B$3:$N$176,11,FALSE)=C4,3,IF(VLOOKUP(A4,Variables!$B$3:$N$176,12,FALSE)=C4,4,IF(VLOOKUP(A4,Variables!$B$3:$N$176,13,FALSE)=C4,5,0))))))</f>
        <v>4</v>
      </c>
      <c r="F4" s="63"/>
    </row>
    <row r="5" spans="1:6" ht="58" x14ac:dyDescent="0.35">
      <c r="A5" s="37" t="str">
        <f>Variables!B84</f>
        <v>Culture of Continuous Improvement</v>
      </c>
      <c r="B5" s="40" t="str">
        <f>VLOOKUP(A5,Variables!$B$3:$N$176,4,FALSE)</f>
        <v>Does the hospital have a culture of continuous improvement (e.g., staff have agency, quality control systems are in place)?</v>
      </c>
      <c r="C5" s="71" t="s">
        <v>1069</v>
      </c>
      <c r="D5" s="71"/>
      <c r="E5" s="39">
        <f>IF(OR(C5="",C5=Variables!$I$2),0,IF(VLOOKUP(A5,Variables!$B$3:$N$176,9,FALSE)=C5,1,IF(VLOOKUP(A5,Variables!$B$3:$N$176,10,FALSE)=C5,2,IF(VLOOKUP(A5,Variables!$B$3:$N$176,11,FALSE)=C5,3,IF(VLOOKUP(A5,Variables!$B$3:$N$176,12,FALSE)=C5,4,IF(VLOOKUP(A5,Variables!$B$3:$N$176,13,FALSE)=C5,5,0))))))</f>
        <v>5</v>
      </c>
      <c r="F5" s="63"/>
    </row>
    <row r="6" spans="1:6" ht="43.5" x14ac:dyDescent="0.35">
      <c r="A6" s="37" t="str">
        <f>Variables!B91</f>
        <v>Community Engagement</v>
      </c>
      <c r="B6" s="40" t="str">
        <f>VLOOKUP(A6,Variables!$B$3:$N$176,4,FALSE)</f>
        <v>How well does the hospital work with community experts, partners, staff, and patients to build support, plan for the future, and impact the health of their local communities?</v>
      </c>
      <c r="C6" s="71" t="s">
        <v>1046</v>
      </c>
      <c r="D6" s="71"/>
      <c r="E6" s="39">
        <f>IF(OR(C6="",C6=Variables!$I$2),0,IF(VLOOKUP(A6,Variables!$B$3:$N$176,9,FALSE)=C6,1,IF(VLOOKUP(A6,Variables!$B$3:$N$176,10,FALSE)=C6,2,IF(VLOOKUP(A6,Variables!$B$3:$N$176,11,FALSE)=C6,3,IF(VLOOKUP(A6,Variables!$B$3:$N$176,12,FALSE)=C6,4,IF(VLOOKUP(A6,Variables!$B$3:$N$176,13,FALSE)=C6,5,0))))))</f>
        <v>5</v>
      </c>
      <c r="F6" s="63"/>
    </row>
    <row r="7" spans="1:6" ht="72.5" x14ac:dyDescent="0.35">
      <c r="A7" s="37" t="str">
        <f>Variables!B124</f>
        <v>Leadership Credibility</v>
      </c>
      <c r="B7" s="40" t="str">
        <f>VLOOKUP(A7,Variables!$B$3:$N$176,4,FALSE)</f>
        <v>How credible and accomplished is the hospital's leadership?</v>
      </c>
      <c r="C7" s="71" t="s">
        <v>895</v>
      </c>
      <c r="D7" s="71"/>
      <c r="E7" s="39">
        <f>IF(OR(C7="",C7=Variables!$I$2),0,IF(VLOOKUP(A7,Variables!$B$3:$N$176,9,FALSE)=C7,1,IF(VLOOKUP(A7,Variables!$B$3:$N$176,10,FALSE)=C7,2,IF(VLOOKUP(A7,Variables!$B$3:$N$176,11,FALSE)=C7,3,IF(VLOOKUP(A7,Variables!$B$3:$N$176,12,FALSE)=C7,4,IF(VLOOKUP(A7,Variables!$B$3:$N$176,13,FALSE)=C7,5,0))))))</f>
        <v>5</v>
      </c>
      <c r="F7" s="63"/>
    </row>
    <row r="8" spans="1:6" x14ac:dyDescent="0.35">
      <c r="A8" s="37" t="str">
        <f>Variables!B119</f>
        <v>Staff Satisfaction</v>
      </c>
      <c r="B8" s="37" t="str">
        <f>VLOOKUP(A8,Variables!$B$3:$N$176,4,FALSE)</f>
        <v>As a staff member, how happy are you with your experience?</v>
      </c>
      <c r="C8" s="71" t="s">
        <v>167</v>
      </c>
      <c r="D8" s="71"/>
      <c r="E8" s="39">
        <f>IF(OR(C8="",C8=Variables!$I$2),0,IF(VLOOKUP(A8,Variables!$B$3:$N$176,9,FALSE)=C8,1,IF(VLOOKUP(A8,Variables!$B$3:$N$176,10,FALSE)=C8,2,IF(VLOOKUP(A8,Variables!$B$3:$N$176,11,FALSE)=C8,3,IF(VLOOKUP(A8,Variables!$B$3:$N$176,12,FALSE)=C8,4,IF(VLOOKUP(A8,Variables!$B$3:$N$176,13,FALSE)=C8,5,0))))))</f>
        <v>5</v>
      </c>
      <c r="F8" s="63"/>
    </row>
    <row r="9" spans="1:6" x14ac:dyDescent="0.35">
      <c r="A9" s="91" t="s">
        <v>463</v>
      </c>
      <c r="B9" s="92"/>
      <c r="C9" s="92"/>
      <c r="D9" s="92"/>
      <c r="E9" s="93"/>
      <c r="F9" s="63"/>
    </row>
    <row r="10" spans="1:6" ht="29" x14ac:dyDescent="0.35">
      <c r="A10" s="37" t="str">
        <f>Variables!B132</f>
        <v>Volunteer Responsibility</v>
      </c>
      <c r="B10" s="40" t="str">
        <f>VLOOKUP(A10,Variables!$B$3:$N$176,4,FALSE)</f>
        <v>What is the level of responsibility expected of volunteers, in terms of hours and difficulty?</v>
      </c>
      <c r="C10" s="71" t="s">
        <v>468</v>
      </c>
      <c r="D10" s="71"/>
      <c r="E10" s="39">
        <f>IF(OR(C10="",C10=Variables!$I$2),0,IF(VLOOKUP(A10,Variables!$B$3:$N$176,9,FALSE)=C10,1,IF(VLOOKUP(A10,Variables!$B$3:$N$176,10,FALSE)=C10,2,IF(VLOOKUP(A10,Variables!$B$3:$N$176,11,FALSE)=C10,3,IF(VLOOKUP(A10,Variables!$B$3:$N$176,12,FALSE)=C10,4,IF(VLOOKUP(A10,Variables!$B$3:$N$176,13,FALSE)=C10,5,0))))))</f>
        <v>4</v>
      </c>
      <c r="F10" s="63"/>
    </row>
    <row r="11" spans="1:6" ht="43.5" x14ac:dyDescent="0.35">
      <c r="A11" s="37" t="str">
        <f>Variables!B133</f>
        <v>Expected Volunteer Experience</v>
      </c>
      <c r="B11" s="40" t="str">
        <f>VLOOKUP(A11,Variables!$B$3:$N$176,4,FALSE)</f>
        <v>How many years and what type of experience do volunteers need to be successful?</v>
      </c>
      <c r="C11" s="71" t="s">
        <v>1064</v>
      </c>
      <c r="D11" s="71"/>
      <c r="E11" s="39">
        <f>IF(OR(C11="",C11=Variables!$I$2),0,IF(VLOOKUP(A11,Variables!$B$3:$N$176,9,FALSE)=C11,1,IF(VLOOKUP(A11,Variables!$B$3:$N$176,10,FALSE)=C11,2,IF(VLOOKUP(A11,Variables!$B$3:$N$176,11,FALSE)=C11,3,IF(VLOOKUP(A11,Variables!$B$3:$N$176,12,FALSE)=C11,4,IF(VLOOKUP(A11,Variables!$B$3:$N$176,13,FALSE)=C11,5,0))))))</f>
        <v>3</v>
      </c>
      <c r="F11" s="63"/>
    </row>
    <row r="12" spans="1:6" x14ac:dyDescent="0.35">
      <c r="A12" s="37" t="str">
        <f>Variables!B140</f>
        <v>Local Safety Perception</v>
      </c>
      <c r="B12" s="40" t="str">
        <f>VLOOKUP(A12,Variables!$B$3:$N$176,4,FALSE)</f>
        <v>How safe is the area in which the hospital is located?</v>
      </c>
      <c r="C12" s="71" t="s">
        <v>507</v>
      </c>
      <c r="D12" s="71"/>
      <c r="E12" s="39">
        <f>IF(OR(C12="",C12=Variables!$I$2),0,IF(VLOOKUP(A12,Variables!$B$3:$N$176,9,FALSE)=C12,1,IF(VLOOKUP(A12,Variables!$B$3:$N$176,10,FALSE)=C12,2,IF(VLOOKUP(A12,Variables!$B$3:$N$176,11,FALSE)=C12,3,IF(VLOOKUP(A12,Variables!$B$3:$N$176,12,FALSE)=C12,4,IF(VLOOKUP(A12,Variables!$B$3:$N$176,13,FALSE)=C12,5,0))))))</f>
        <v>3</v>
      </c>
      <c r="F12" s="63"/>
    </row>
    <row r="13" spans="1:6" x14ac:dyDescent="0.35">
      <c r="A13" s="91" t="s">
        <v>571</v>
      </c>
      <c r="B13" s="92"/>
      <c r="C13" s="92"/>
      <c r="D13" s="92"/>
      <c r="E13" s="93"/>
      <c r="F13" s="63"/>
    </row>
    <row r="14" spans="1:6" ht="58" x14ac:dyDescent="0.35">
      <c r="A14" s="44" t="s">
        <v>571</v>
      </c>
      <c r="B14" s="37" t="s">
        <v>576</v>
      </c>
      <c r="C14" s="71" t="s">
        <v>565</v>
      </c>
      <c r="D14" s="71"/>
      <c r="E14" s="39" t="s">
        <v>41</v>
      </c>
      <c r="F14" s="63"/>
    </row>
  </sheetData>
  <mergeCells count="4">
    <mergeCell ref="A1:E1"/>
    <mergeCell ref="A3:E3"/>
    <mergeCell ref="A9:E9"/>
    <mergeCell ref="A13:E13"/>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5FB8504B-262F-4ACF-8EDC-FCFE27AA7CCB}">
          <x14:formula1>
            <xm:f>Variables!$I$55:$N$55</xm:f>
          </x14:formula1>
          <xm:sqref>C4</xm:sqref>
        </x14:dataValidation>
        <x14:dataValidation type="list" allowBlank="1" showInputMessage="1" showErrorMessage="1" xr:uid="{0E518ED7-615C-4745-AED6-7E078420B4B9}">
          <x14:formula1>
            <xm:f>Variables!$I$124:$N$124</xm:f>
          </x14:formula1>
          <xm:sqref>C7</xm:sqref>
        </x14:dataValidation>
        <x14:dataValidation type="list" allowBlank="1" showInputMessage="1" showErrorMessage="1" xr:uid="{DE11FE38-0842-4927-A4DB-529CF8770C90}">
          <x14:formula1>
            <xm:f>Variables!$I$132:$N$132</xm:f>
          </x14:formula1>
          <xm:sqref>C10</xm:sqref>
        </x14:dataValidation>
        <x14:dataValidation type="list" allowBlank="1" showInputMessage="1" showErrorMessage="1" xr:uid="{B551B92E-8F2F-4F60-8835-7D3E0AB59422}">
          <x14:formula1>
            <xm:f>Variables!$I$133:$N$133</xm:f>
          </x14:formula1>
          <xm:sqref>C11</xm:sqref>
        </x14:dataValidation>
        <x14:dataValidation type="list" allowBlank="1" showInputMessage="1" showErrorMessage="1" xr:uid="{5146080A-3208-4082-ADE6-B84842CD2432}">
          <x14:formula1>
            <xm:f>Variables!$I$140:$N$140</xm:f>
          </x14:formula1>
          <xm:sqref>C12</xm:sqref>
        </x14:dataValidation>
        <x14:dataValidation type="list" allowBlank="1" showInputMessage="1" showErrorMessage="1" xr:uid="{71F92070-27E9-4858-B4AA-634DD51AC7DF}">
          <x14:formula1>
            <xm:f>Variables!$I$84:$N$84</xm:f>
          </x14:formula1>
          <xm:sqref>C5</xm:sqref>
        </x14:dataValidation>
        <x14:dataValidation type="list" allowBlank="1" showInputMessage="1" showErrorMessage="1" xr:uid="{0F35BEFA-A0B0-4EB9-A4E1-76498B575186}">
          <x14:formula1>
            <xm:f>Variables!$I$91:$N$91</xm:f>
          </x14:formula1>
          <xm:sqref>C6</xm:sqref>
        </x14:dataValidation>
        <x14:dataValidation type="list" allowBlank="1" showInputMessage="1" showErrorMessage="1" xr:uid="{8998FF44-40B6-4623-B558-B1A0041CAD50}">
          <x14:formula1>
            <xm:f>Variables!$I$119:$N$119</xm:f>
          </x14:formula1>
          <xm:sqref>C8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8ECF3-5021-4385-8B13-334FDE860712}">
  <sheetPr>
    <tabColor theme="3" tint="0.79998168889431442"/>
  </sheetPr>
  <dimension ref="A1:F7"/>
  <sheetViews>
    <sheetView zoomScaleNormal="100" workbookViewId="0">
      <pane ySplit="2" topLeftCell="A3" activePane="bottomLeft" state="frozen"/>
      <selection pane="bottomLeft" sqref="A1:E1"/>
    </sheetView>
  </sheetViews>
  <sheetFormatPr defaultColWidth="8.81640625" defaultRowHeight="15.5" x14ac:dyDescent="0.35"/>
  <cols>
    <col min="1" max="1" width="20.54296875" style="41" hidden="1" customWidth="1"/>
    <col min="2" max="2" width="75.54296875" style="42" customWidth="1"/>
    <col min="3" max="3" width="50.54296875" style="42" customWidth="1"/>
    <col min="4" max="4" width="20.54296875" style="42" customWidth="1"/>
    <col min="5" max="5" width="8.54296875" style="43" hidden="1" customWidth="1"/>
    <col min="6" max="16384" width="8.81640625" style="26"/>
  </cols>
  <sheetData>
    <row r="1" spans="1:6" ht="21" x14ac:dyDescent="0.5">
      <c r="A1" s="94" t="s">
        <v>577</v>
      </c>
      <c r="B1" s="94"/>
      <c r="C1" s="94"/>
      <c r="D1" s="94"/>
      <c r="E1" s="95"/>
      <c r="F1" s="63"/>
    </row>
    <row r="2" spans="1:6" x14ac:dyDescent="0.35">
      <c r="A2" s="34" t="s">
        <v>3</v>
      </c>
      <c r="B2" s="34" t="s">
        <v>560</v>
      </c>
      <c r="C2" s="34" t="s">
        <v>21</v>
      </c>
      <c r="D2" s="34" t="s">
        <v>561</v>
      </c>
      <c r="E2" s="38" t="s">
        <v>562</v>
      </c>
      <c r="F2" s="63"/>
    </row>
    <row r="3" spans="1:6" ht="45" customHeight="1" x14ac:dyDescent="0.35">
      <c r="A3" s="37" t="str">
        <f>Variables!B129</f>
        <v>Respect of Community</v>
      </c>
      <c r="B3" s="40" t="str">
        <f>VLOOKUP(A3,Variables!$B$3:$N$176,4,FALSE)</f>
        <v>How well does the local community respect the hospital?</v>
      </c>
      <c r="C3" s="71" t="s">
        <v>186</v>
      </c>
      <c r="D3" s="71"/>
      <c r="E3" s="39">
        <f>IF(OR(C3="",C3=Variables!$I$2),0,IF(VLOOKUP(A3,Variables!$B$3:$N$176,9,FALSE)=C3,1,IF(VLOOKUP(A3,Variables!$B$3:$N$176,10,FALSE)=C3,2,IF(VLOOKUP(A3,Variables!$B$3:$N$176,11,FALSE)=C3,3,IF(VLOOKUP(A3,Variables!$B$3:$N$176,12,FALSE)=C3,4,IF(VLOOKUP(A3,Variables!$B$3:$N$176,13,FALSE)=C3,5,0))))))</f>
        <v>4</v>
      </c>
      <c r="F3" s="63"/>
    </row>
    <row r="4" spans="1:6" ht="43.5" x14ac:dyDescent="0.35">
      <c r="A4" s="37" t="str">
        <f>Variables!B91</f>
        <v>Community Engagement</v>
      </c>
      <c r="B4" s="40" t="str">
        <f>VLOOKUP(A4,Variables!$B$3:$N$176,4,FALSE)</f>
        <v>How well does the hospital work with community experts, partners, staff, and patients to build support, plan for the future, and impact the health of their local communities?</v>
      </c>
      <c r="C4" s="71" t="s">
        <v>1046</v>
      </c>
      <c r="D4" s="71"/>
      <c r="E4" s="39">
        <f>IF(OR(C4="",C4=Variables!$I$2),0,IF(VLOOKUP(A4,Variables!$B$3:$N$176,9,FALSE)=C4,1,IF(VLOOKUP(A4,Variables!$B$3:$N$176,10,FALSE)=C4,2,IF(VLOOKUP(A4,Variables!$B$3:$N$176,11,FALSE)=C4,3,IF(VLOOKUP(A4,Variables!$B$3:$N$176,12,FALSE)=C4,4,IF(VLOOKUP(A4,Variables!$B$3:$N$176,13,FALSE)=C4,5,0))))))</f>
        <v>5</v>
      </c>
      <c r="F4" s="63"/>
    </row>
    <row r="5" spans="1:6" ht="72.5" x14ac:dyDescent="0.35">
      <c r="A5" s="37" t="str">
        <f>Variables!B124</f>
        <v>Leadership Credibility</v>
      </c>
      <c r="B5" s="40" t="str">
        <f>VLOOKUP(A5,Variables!$B$3:$N$176,4,FALSE)</f>
        <v>How credible and accomplished is the hospital's leadership?</v>
      </c>
      <c r="C5" s="71" t="s">
        <v>895</v>
      </c>
      <c r="D5" s="71"/>
      <c r="E5" s="39">
        <f>IF(OR(C5="",C5=Variables!$I$2),0,IF(VLOOKUP(A5,Variables!$B$3:$N$176,9,FALSE)=C5,1,IF(VLOOKUP(A5,Variables!$B$3:$N$176,10,FALSE)=C5,2,IF(VLOOKUP(A5,Variables!$B$3:$N$176,11,FALSE)=C5,3,IF(VLOOKUP(A5,Variables!$B$3:$N$176,12,FALSE)=C5,4,IF(VLOOKUP(A5,Variables!$B$3:$N$176,13,FALSE)=C5,5,0))))))</f>
        <v>5</v>
      </c>
      <c r="F5" s="63"/>
    </row>
    <row r="6" spans="1:6" x14ac:dyDescent="0.35">
      <c r="A6" s="91" t="s">
        <v>571</v>
      </c>
      <c r="B6" s="92"/>
      <c r="C6" s="92"/>
      <c r="D6" s="92"/>
      <c r="E6" s="93"/>
      <c r="F6" s="63"/>
    </row>
    <row r="7" spans="1:6" x14ac:dyDescent="0.35">
      <c r="A7" s="44" t="s">
        <v>571</v>
      </c>
      <c r="B7" s="37" t="s">
        <v>578</v>
      </c>
      <c r="C7" s="71" t="s">
        <v>565</v>
      </c>
      <c r="D7" s="71"/>
      <c r="E7" s="39" t="s">
        <v>41</v>
      </c>
      <c r="F7" s="63"/>
    </row>
  </sheetData>
  <mergeCells count="2">
    <mergeCell ref="A1:E1"/>
    <mergeCell ref="A6:E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C9B6677A-9A4E-43F3-96AB-B12A2B4C2A78}">
          <x14:formula1>
            <xm:f>Variables!$I$91:$N$91</xm:f>
          </x14:formula1>
          <xm:sqref>C4</xm:sqref>
        </x14:dataValidation>
        <x14:dataValidation type="list" allowBlank="1" showInputMessage="1" showErrorMessage="1" xr:uid="{B39BDE0A-A9CA-4BFC-A7BE-DB3626F43072}">
          <x14:formula1>
            <xm:f>Variables!$I$124:$N$124</xm:f>
          </x14:formula1>
          <xm:sqref>C5</xm:sqref>
        </x14:dataValidation>
        <x14:dataValidation type="list" allowBlank="1" showInputMessage="1" showErrorMessage="1" xr:uid="{36B03079-3638-42C0-989C-8A1A2E641E30}">
          <x14:formula1>
            <xm:f>Variables!$I$129:$N$129</xm:f>
          </x14:formula1>
          <xm:sqref>C3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D391D-C02C-4927-A163-A41F3B563A7E}">
  <sheetPr>
    <tabColor theme="3" tint="0.79998168889431442"/>
  </sheetPr>
  <dimension ref="A1:F7"/>
  <sheetViews>
    <sheetView zoomScaleNormal="100" workbookViewId="0">
      <pane ySplit="2" topLeftCell="A3" activePane="bottomLeft" state="frozen"/>
      <selection pane="bottomLeft" sqref="A1:E1"/>
    </sheetView>
  </sheetViews>
  <sheetFormatPr defaultColWidth="8.81640625" defaultRowHeight="15.5" x14ac:dyDescent="0.35"/>
  <cols>
    <col min="1" max="1" width="20.54296875" style="41" hidden="1" customWidth="1"/>
    <col min="2" max="2" width="75.54296875" style="42" customWidth="1"/>
    <col min="3" max="3" width="50.54296875" style="42" customWidth="1"/>
    <col min="4" max="4" width="20.54296875" style="42" customWidth="1"/>
    <col min="5" max="5" width="8.54296875" style="43" hidden="1" customWidth="1"/>
    <col min="6" max="16384" width="8.81640625" style="26"/>
  </cols>
  <sheetData>
    <row r="1" spans="1:6" ht="21" x14ac:dyDescent="0.5">
      <c r="A1" s="94" t="s">
        <v>579</v>
      </c>
      <c r="B1" s="94"/>
      <c r="C1" s="94"/>
      <c r="D1" s="94"/>
      <c r="E1" s="95"/>
      <c r="F1" s="63"/>
    </row>
    <row r="2" spans="1:6" x14ac:dyDescent="0.35">
      <c r="A2" s="34" t="s">
        <v>3</v>
      </c>
      <c r="B2" s="34" t="s">
        <v>560</v>
      </c>
      <c r="C2" s="34" t="s">
        <v>21</v>
      </c>
      <c r="D2" s="34" t="s">
        <v>561</v>
      </c>
      <c r="E2" s="38" t="s">
        <v>562</v>
      </c>
      <c r="F2" s="63"/>
    </row>
    <row r="3" spans="1:6" ht="29" x14ac:dyDescent="0.35">
      <c r="A3" s="37" t="str">
        <f>Variables!B116</f>
        <v>Patient Satisfaction - Service</v>
      </c>
      <c r="B3" s="40" t="str">
        <f>VLOOKUP(A3,Variables!$B$3:$N$176,4,FALSE)</f>
        <v>As a patient, how satisfied are you with the hospital's service?</v>
      </c>
      <c r="C3" s="71" t="s">
        <v>167</v>
      </c>
      <c r="D3" s="71"/>
      <c r="E3" s="39">
        <f>IF(OR(C3="",C3=Variables!$I$2),0,IF(VLOOKUP(A3,Variables!$B$3:$N$176,9,FALSE)=C3,1,IF(VLOOKUP(A3,Variables!$B$3:$N$176,10,FALSE)=C3,2,IF(VLOOKUP(A3,Variables!$B$3:$N$176,11,FALSE)=C3,3,IF(VLOOKUP(A3,Variables!$B$3:$N$176,12,FALSE)=C3,4,IF(VLOOKUP(A3,Variables!$B$3:$N$176,13,FALSE)=C3,5,0))))))</f>
        <v>5</v>
      </c>
      <c r="F3" s="63"/>
    </row>
    <row r="4" spans="1:6" ht="29" x14ac:dyDescent="0.35">
      <c r="A4" s="37" t="str">
        <f>Variables!B117</f>
        <v>Patient Satisfaction - Staff</v>
      </c>
      <c r="B4" s="40" t="str">
        <f>VLOOKUP(A4,Variables!$B$3:$N$176,4,FALSE)</f>
        <v>As a patient, how satisfied are you with the hospital's staff?</v>
      </c>
      <c r="C4" s="71" t="s">
        <v>167</v>
      </c>
      <c r="D4" s="71"/>
      <c r="E4" s="39">
        <f>IF(OR(C4="",C4=Variables!$I$2),0,IF(VLOOKUP(A4,Variables!$B$3:$N$176,9,FALSE)=C4,1,IF(VLOOKUP(A4,Variables!$B$3:$N$176,10,FALSE)=C4,2,IF(VLOOKUP(A4,Variables!$B$3:$N$176,11,FALSE)=C4,3,IF(VLOOKUP(A4,Variables!$B$3:$N$176,12,FALSE)=C4,4,IF(VLOOKUP(A4,Variables!$B$3:$N$176,13,FALSE)=C4,5,0))))))</f>
        <v>5</v>
      </c>
      <c r="F4" s="63"/>
    </row>
    <row r="5" spans="1:6" ht="29" x14ac:dyDescent="0.35">
      <c r="A5" s="37" t="str">
        <f>Variables!B118</f>
        <v>Patient Satisfaction - Hospital Cleanliness</v>
      </c>
      <c r="B5" s="40" t="str">
        <f>VLOOKUP(A5,Variables!$B$3:$N$176,4,FALSE)</f>
        <v>As a patient, how satisfied are you with how clean the hospital is?</v>
      </c>
      <c r="C5" s="71" t="s">
        <v>165</v>
      </c>
      <c r="D5" s="71"/>
      <c r="E5" s="39">
        <f>IF(OR(C5="",C5=Variables!$I$2),0,IF(VLOOKUP(A5,Variables!$B$3:$N$176,9,FALSE)=C5,1,IF(VLOOKUP(A5,Variables!$B$3:$N$176,10,FALSE)=C5,2,IF(VLOOKUP(A5,Variables!$B$3:$N$176,11,FALSE)=C5,3,IF(VLOOKUP(A5,Variables!$B$3:$N$176,12,FALSE)=C5,4,IF(VLOOKUP(A5,Variables!$B$3:$N$176,13,FALSE)=C5,5,0))))))</f>
        <v>3</v>
      </c>
      <c r="F5" s="63"/>
    </row>
    <row r="6" spans="1:6" x14ac:dyDescent="0.35">
      <c r="A6" s="91" t="s">
        <v>571</v>
      </c>
      <c r="B6" s="92"/>
      <c r="C6" s="92"/>
      <c r="D6" s="92"/>
      <c r="E6" s="93"/>
      <c r="F6" s="63"/>
    </row>
    <row r="7" spans="1:6" x14ac:dyDescent="0.35">
      <c r="A7" s="44" t="s">
        <v>571</v>
      </c>
      <c r="B7" s="37" t="s">
        <v>578</v>
      </c>
      <c r="C7" s="71" t="s">
        <v>565</v>
      </c>
      <c r="D7" s="71"/>
      <c r="E7" s="39" t="s">
        <v>41</v>
      </c>
      <c r="F7" s="63"/>
    </row>
  </sheetData>
  <mergeCells count="2">
    <mergeCell ref="A1:E1"/>
    <mergeCell ref="A6:E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B77CD17-1F89-4518-80F0-40CEAF2A85CC}">
          <x14:formula1>
            <xm:f>Variables!$I$116:$N$116</xm:f>
          </x14:formula1>
          <xm:sqref>C3</xm:sqref>
        </x14:dataValidation>
        <x14:dataValidation type="list" allowBlank="1" showInputMessage="1" showErrorMessage="1" xr:uid="{0C0BF531-4A8D-4033-B8F0-0B522A828B7A}">
          <x14:formula1>
            <xm:f>Variables!$I$118:$N$118</xm:f>
          </x14:formula1>
          <xm:sqref>C5</xm:sqref>
        </x14:dataValidation>
        <x14:dataValidation type="list" allowBlank="1" showInputMessage="1" showErrorMessage="1" xr:uid="{B0B235BA-670F-40EC-877F-B4EE6B5CC421}">
          <x14:formula1>
            <xm:f>Variables!$I$117:$N$117</xm:f>
          </x14:formula1>
          <xm:sqref>C4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E94CD-1A88-4297-88BD-EA76C156516F}">
  <sheetPr>
    <tabColor theme="3" tint="0.79998168889431442"/>
  </sheetPr>
  <dimension ref="A1:F18"/>
  <sheetViews>
    <sheetView topLeftCell="B1" zoomScaleNormal="100" workbookViewId="0">
      <pane ySplit="2" topLeftCell="A3" activePane="bottomLeft" state="frozen"/>
      <selection pane="bottomLeft" sqref="A1:E1"/>
    </sheetView>
  </sheetViews>
  <sheetFormatPr defaultColWidth="8.81640625" defaultRowHeight="15.5" x14ac:dyDescent="0.35"/>
  <cols>
    <col min="1" max="1" width="20.54296875" style="41" hidden="1" customWidth="1"/>
    <col min="2" max="2" width="75.54296875" style="42" customWidth="1"/>
    <col min="3" max="3" width="50.54296875" style="42" customWidth="1"/>
    <col min="4" max="4" width="20.54296875" style="42" customWidth="1"/>
    <col min="5" max="5" width="8.54296875" style="43" hidden="1" customWidth="1"/>
    <col min="6" max="16384" width="8.81640625" style="26"/>
  </cols>
  <sheetData>
    <row r="1" spans="1:6" ht="21" x14ac:dyDescent="0.5">
      <c r="A1" s="94" t="s">
        <v>809</v>
      </c>
      <c r="B1" s="94"/>
      <c r="C1" s="94"/>
      <c r="D1" s="94"/>
      <c r="E1" s="95"/>
      <c r="F1" s="63"/>
    </row>
    <row r="2" spans="1:6" x14ac:dyDescent="0.35">
      <c r="A2" s="34" t="s">
        <v>3</v>
      </c>
      <c r="B2" s="34" t="s">
        <v>560</v>
      </c>
      <c r="C2" s="34" t="s">
        <v>21</v>
      </c>
      <c r="D2" s="34" t="s">
        <v>561</v>
      </c>
      <c r="E2" s="38" t="s">
        <v>562</v>
      </c>
      <c r="F2" s="63"/>
    </row>
    <row r="3" spans="1:6" x14ac:dyDescent="0.35">
      <c r="A3" s="91" t="s">
        <v>25</v>
      </c>
      <c r="B3" s="92"/>
      <c r="C3" s="92"/>
      <c r="D3" s="92"/>
      <c r="E3" s="93"/>
      <c r="F3" s="63"/>
    </row>
    <row r="4" spans="1:6" ht="45" customHeight="1" x14ac:dyDescent="0.35">
      <c r="A4" s="37" t="str">
        <f>Variables!B3</f>
        <v>Socioeconomic Status of Patient Population</v>
      </c>
      <c r="B4" s="40" t="str">
        <f>VLOOKUP(A4,Variables!$B$3:$N$176,4,FALSE)</f>
        <v>Into which percentile of the country's income per capita does the average patient population that the hospital serves fall? The average patient income can be estimated based on all sources of income (including wages, proceeds from sales, etc.). This tool can be used for reference: https://wid.world/simulator.</v>
      </c>
      <c r="C4" s="71" t="s">
        <v>28</v>
      </c>
      <c r="D4" s="71"/>
      <c r="E4" s="39">
        <f>IF(OR(C4="",C4=Variables!$I$2),0,IF(VLOOKUP(A4,Variables!$B$3:$N$176,9,FALSE)=C4,1,IF(VLOOKUP(A4,Variables!$B$3:$N$176,10,FALSE)=C4,2,IF(VLOOKUP(A4,Variables!$B$3:$N$176,11,FALSE)=C4,3,IF(VLOOKUP(A4,Variables!$B$3:$N$176,12,FALSE)=C4,4,IF(VLOOKUP(A4,Variables!$B$3:$N$176,13,FALSE)=C4,5,0))))))</f>
        <v>5</v>
      </c>
      <c r="F4" s="63"/>
    </row>
    <row r="5" spans="1:6" ht="45" customHeight="1" x14ac:dyDescent="0.35">
      <c r="A5" s="37" t="str">
        <f>Variables!B4</f>
        <v>Local Population Income Mix</v>
      </c>
      <c r="B5" s="40" t="str">
        <f>VLOOKUP(A5,Variables!$B$3:$N$176,4,FALSE)</f>
        <v>Does a mix of incomes exist in the region such that wealthier patients can be charged more to offset charity care for lower income patients? In other words, what is the standard deviation of the local population income?</v>
      </c>
      <c r="C5" s="71" t="s">
        <v>1076</v>
      </c>
      <c r="D5" s="71"/>
      <c r="E5" s="39">
        <f>IF(OR(C5="",C5=Variables!$I$2),0,IF(VLOOKUP(A5,Variables!$B$3:$N$176,9,FALSE)=C5,1,IF(VLOOKUP(A5,Variables!$B$3:$N$176,10,FALSE)=C5,2,IF(VLOOKUP(A5,Variables!$B$3:$N$176,11,FALSE)=C5,3,IF(VLOOKUP(A5,Variables!$B$3:$N$176,12,FALSE)=C5,4,IF(VLOOKUP(A5,Variables!$B$3:$N$176,13,FALSE)=C5,5,0))))))</f>
        <v>3</v>
      </c>
      <c r="F5" s="63"/>
    </row>
    <row r="6" spans="1:6" ht="45" customHeight="1" x14ac:dyDescent="0.35">
      <c r="A6" s="37" t="str">
        <f>Variables!B5</f>
        <v>Local Patient Population Density</v>
      </c>
      <c r="B6" s="40" t="str">
        <f>VLOOKUP(A6,Variables!$B$3:$N$176,4,FALSE)</f>
        <v>What is the local population density within serving distance of the hospital (people per square kilometer)?</v>
      </c>
      <c r="C6" s="71" t="s">
        <v>1079</v>
      </c>
      <c r="D6" s="71"/>
      <c r="E6" s="39">
        <f>IF(OR(C6="",C6=Variables!$I$2),0,IF(VLOOKUP(A6,Variables!$B$3:$N$176,9,FALSE)=C6,1,IF(VLOOKUP(A6,Variables!$B$3:$N$176,10,FALSE)=C6,2,IF(VLOOKUP(A6,Variables!$B$3:$N$176,11,FALSE)=C6,3,IF(VLOOKUP(A6,Variables!$B$3:$N$176,12,FALSE)=C6,4,IF(VLOOKUP(A6,Variables!$B$3:$N$176,13,FALSE)=C6,5,0))))))</f>
        <v>5</v>
      </c>
      <c r="F6" s="63"/>
    </row>
    <row r="7" spans="1:6" ht="45" customHeight="1" x14ac:dyDescent="0.35">
      <c r="A7" s="37" t="str">
        <f>Variables!B6</f>
        <v>Alternative Care Options</v>
      </c>
      <c r="B7" s="40" t="str">
        <f>VLOOKUP(A7,Variables!$B$3:$N$176,4,FALSE)</f>
        <v>How easy is it for the patient population to receive care at another hospital?</v>
      </c>
      <c r="C7" s="71" t="s">
        <v>37</v>
      </c>
      <c r="D7" s="71"/>
      <c r="E7" s="39">
        <f>IF(OR(C7="",C7=Variables!$I$2),0,IF(VLOOKUP(A7,Variables!$B$3:$N$176,9,FALSE)=C7,1,IF(VLOOKUP(A7,Variables!$B$3:$N$176,10,FALSE)=C7,2,IF(VLOOKUP(A7,Variables!$B$3:$N$176,11,FALSE)=C7,3,IF(VLOOKUP(A7,Variables!$B$3:$N$176,12,FALSE)=C7,4,IF(VLOOKUP(A7,Variables!$B$3:$N$176,13,FALSE)=C7,5,0))))))</f>
        <v>3</v>
      </c>
      <c r="F7" s="63"/>
    </row>
    <row r="8" spans="1:6" ht="45" customHeight="1" x14ac:dyDescent="0.35">
      <c r="A8" s="37" t="str">
        <f>Variables!B7</f>
        <v>Local Maternal Mortality Rate (MMR)</v>
      </c>
      <c r="B8" s="40" t="str">
        <f>VLOOKUP(A8,Variables!$B$3:$N$176,4,FALSE)</f>
        <v>What is the maternal mortality rate (number of deaths of maternity patients per 100,000 live births annually) in the region where the hospital is located?</v>
      </c>
      <c r="C8" s="71" t="s">
        <v>198</v>
      </c>
      <c r="D8" s="71"/>
      <c r="E8" s="39">
        <f>IF(OR(C8="",C8=Variables!$I$2),0,IF(VLOOKUP(A8,Variables!$B$3:$N$176,9,FALSE)=C8,1,IF(VLOOKUP(A8,Variables!$B$3:$N$176,10,FALSE)=C8,2,IF(VLOOKUP(A8,Variables!$B$3:$N$176,11,FALSE)=C8,3,IF(VLOOKUP(A8,Variables!$B$3:$N$176,12,FALSE)=C8,4,IF(VLOOKUP(A8,Variables!$B$3:$N$176,13,FALSE)=C8,5,0))))))</f>
        <v>3</v>
      </c>
      <c r="F8" s="63"/>
    </row>
    <row r="9" spans="1:6" ht="45" customHeight="1" x14ac:dyDescent="0.35">
      <c r="A9" s="37" t="str">
        <f>Variables!B8</f>
        <v>Local Infant Mortality Rate (IMR)</v>
      </c>
      <c r="B9" s="40" t="str">
        <f>VLOOKUP(A9,Variables!$B$3:$N$176,4,FALSE)</f>
        <v>What is the infant mortality rate (number of deaths of infants per 1,000 live births annually) in the region where the hospital is located?</v>
      </c>
      <c r="C9" s="71" t="s">
        <v>1116</v>
      </c>
      <c r="D9" s="71"/>
      <c r="E9" s="39">
        <f>IF(OR(C9="",C9=Variables!$I$2),0,IF(VLOOKUP(A9,Variables!$B$3:$N$176,9,FALSE)=C9,1,IF(VLOOKUP(A9,Variables!$B$3:$N$176,10,FALSE)=C9,2,IF(VLOOKUP(A9,Variables!$B$3:$N$176,11,FALSE)=C9,3,IF(VLOOKUP(A9,Variables!$B$3:$N$176,12,FALSE)=C9,4,IF(VLOOKUP(A9,Variables!$B$3:$N$176,13,FALSE)=C9,5,0))))))</f>
        <v>5</v>
      </c>
      <c r="F9" s="63"/>
    </row>
    <row r="10" spans="1:6" x14ac:dyDescent="0.35">
      <c r="A10" s="91" t="s">
        <v>580</v>
      </c>
      <c r="B10" s="92"/>
      <c r="C10" s="92"/>
      <c r="D10" s="92"/>
      <c r="E10" s="93"/>
      <c r="F10" s="63"/>
    </row>
    <row r="11" spans="1:6" ht="29" x14ac:dyDescent="0.35">
      <c r="A11" s="37" t="str">
        <f>Variables!B47</f>
        <v>Safety of Funds</v>
      </c>
      <c r="B11" s="40" t="str">
        <f>VLOOKUP(A11,Variables!$B$3:$N$176,4,FALSE)</f>
        <v>Is there any evidence of lost or misused donation dollars, fines, fraud, or the like?</v>
      </c>
      <c r="C11" s="71" t="s">
        <v>70</v>
      </c>
      <c r="D11" s="71"/>
      <c r="E11" s="39">
        <f>IF(OR(C11="",C11=Variables!$I$2),0,IF(VLOOKUP(A11,Variables!$B$3:$N$176,9,FALSE)=C11,1,IF(VLOOKUP(A11,Variables!$B$3:$N$176,10,FALSE)=C11,2,IF(VLOOKUP(A11,Variables!$B$3:$N$176,11,FALSE)=C11,3,IF(VLOOKUP(A11,Variables!$B$3:$N$176,12,FALSE)=C11,4,IF(VLOOKUP(A11,Variables!$B$3:$N$176,13,FALSE)=C11,5,0))))))</f>
        <v>5</v>
      </c>
      <c r="F11" s="63"/>
    </row>
    <row r="12" spans="1:6" ht="29" x14ac:dyDescent="0.35">
      <c r="A12" s="37" t="str">
        <f>Variables!B93</f>
        <v>Awards Conferred</v>
      </c>
      <c r="B12" s="40" t="str">
        <f>VLOOKUP(A12,Variables!$B$3:$N$176,4,FALSE)</f>
        <v>Has the hospital received awards and recognition from third parties in recognition of the hospital's impact?</v>
      </c>
      <c r="C12" s="71" t="s">
        <v>1050</v>
      </c>
      <c r="D12" s="71"/>
      <c r="E12" s="39">
        <f>IF(OR(C12="",C12=Variables!$I$2),0,IF(VLOOKUP(A12,Variables!$B$3:$N$176,9,FALSE)=C12,1,IF(VLOOKUP(A12,Variables!$B$3:$N$176,10,FALSE)=C12,2,IF(VLOOKUP(A12,Variables!$B$3:$N$176,11,FALSE)=C12,3,IF(VLOOKUP(A12,Variables!$B$3:$N$176,12,FALSE)=C12,4,IF(VLOOKUP(A12,Variables!$B$3:$N$176,13,FALSE)=C12,5,0))))))</f>
        <v>3</v>
      </c>
      <c r="F12" s="63"/>
    </row>
    <row r="13" spans="1:6" ht="29" x14ac:dyDescent="0.35">
      <c r="A13" s="37" t="str">
        <f>Variables!B126</f>
        <v>Charity Rating Organizations</v>
      </c>
      <c r="B13" s="40" t="str">
        <f>VLOOKUP(A13,Variables!$B$3:$N$176,4,FALSE)</f>
        <v>Is the hospital rated by large charity rating organizations? If so, how well is the hospital rated?</v>
      </c>
      <c r="C13" s="71" t="s">
        <v>1055</v>
      </c>
      <c r="D13" s="71"/>
      <c r="E13" s="39">
        <f>IF(OR(C13="",C13=Variables!$I$2),0,IF(VLOOKUP(A13,Variables!$B$3:$N$176,9,FALSE)=C13,1,IF(VLOOKUP(A13,Variables!$B$3:$N$176,10,FALSE)=C13,2,IF(VLOOKUP(A13,Variables!$B$3:$N$176,11,FALSE)=C13,3,IF(VLOOKUP(A13,Variables!$B$3:$N$176,12,FALSE)=C13,4,IF(VLOOKUP(A13,Variables!$B$3:$N$176,13,FALSE)=C13,5,0))))))</f>
        <v>3</v>
      </c>
      <c r="F13" s="63"/>
    </row>
    <row r="14" spans="1:6" x14ac:dyDescent="0.35">
      <c r="A14" s="91" t="s">
        <v>463</v>
      </c>
      <c r="B14" s="92"/>
      <c r="C14" s="92"/>
      <c r="D14" s="92"/>
      <c r="E14" s="93"/>
      <c r="F14" s="63"/>
    </row>
    <row r="15" spans="1:6" ht="29" x14ac:dyDescent="0.35">
      <c r="A15" s="37" t="str">
        <f>Variables!B134</f>
        <v>Spousal Job Opportunities</v>
      </c>
      <c r="B15" s="40" t="str">
        <f>VLOOKUP(A15,Variables!$B$3:$N$176,4,FALSE)</f>
        <v>Are nearby opportunities readily available for volunteers' spouses?</v>
      </c>
      <c r="C15" s="71" t="s">
        <v>477</v>
      </c>
      <c r="D15" s="71"/>
      <c r="E15" s="39">
        <f>IF(OR(C15="",C15=Variables!$I$2),0,IF(VLOOKUP(A15,Variables!$B$3:$N$176,9,FALSE)=C15,1,IF(VLOOKUP(A15,Variables!$B$3:$N$176,10,FALSE)=C15,2,IF(VLOOKUP(A15,Variables!$B$3:$N$176,11,FALSE)=C15,3,IF(VLOOKUP(A15,Variables!$B$3:$N$176,12,FALSE)=C15,4,IF(VLOOKUP(A15,Variables!$B$3:$N$176,13,FALSE)=C15,5,0))))))</f>
        <v>4</v>
      </c>
      <c r="F15" s="63"/>
    </row>
    <row r="16" spans="1:6" ht="29" x14ac:dyDescent="0.35">
      <c r="A16" s="37" t="str">
        <f>Variables!B135</f>
        <v>Child Education Opportunities</v>
      </c>
      <c r="B16" s="40" t="str">
        <f>VLOOKUP(A16,Variables!$B$3:$N$176,4,FALSE)</f>
        <v>Is quality education available for volunteers' children?</v>
      </c>
      <c r="C16" s="71" t="s">
        <v>484</v>
      </c>
      <c r="D16" s="71"/>
      <c r="E16" s="39">
        <f>IF(OR(C16="",C16=Variables!$I$2),0,IF(VLOOKUP(A16,Variables!$B$3:$N$176,9,FALSE)=C16,1,IF(VLOOKUP(A16,Variables!$B$3:$N$176,10,FALSE)=C16,2,IF(VLOOKUP(A16,Variables!$B$3:$N$176,11,FALSE)=C16,3,IF(VLOOKUP(A16,Variables!$B$3:$N$176,12,FALSE)=C16,4,IF(VLOOKUP(A16,Variables!$B$3:$N$176,13,FALSE)=C16,5,0))))))</f>
        <v>4</v>
      </c>
      <c r="F16" s="63"/>
    </row>
    <row r="17" spans="1:6" ht="29" x14ac:dyDescent="0.35">
      <c r="A17" s="37" t="str">
        <f>Variables!B136</f>
        <v>Housing Opportunities</v>
      </c>
      <c r="B17" s="40" t="str">
        <f>VLOOKUP(A17,Variables!$B$3:$N$176,4,FALSE)</f>
        <v>How difficult is it for volunteers to find quality housing?</v>
      </c>
      <c r="C17" s="71" t="s">
        <v>491</v>
      </c>
      <c r="D17" s="71"/>
      <c r="E17" s="39">
        <f>IF(OR(C17="",C17=Variables!$I$2),0,IF(VLOOKUP(A17,Variables!$B$3:$N$176,9,FALSE)=C17,1,IF(VLOOKUP(A17,Variables!$B$3:$N$176,10,FALSE)=C17,2,IF(VLOOKUP(A17,Variables!$B$3:$N$176,11,FALSE)=C17,3,IF(VLOOKUP(A17,Variables!$B$3:$N$176,12,FALSE)=C17,4,IF(VLOOKUP(A17,Variables!$B$3:$N$176,13,FALSE)=C17,5,0))))))</f>
        <v>4</v>
      </c>
      <c r="F17" s="63"/>
    </row>
    <row r="18" spans="1:6" x14ac:dyDescent="0.35">
      <c r="A18" s="37" t="str">
        <f>Variables!B139</f>
        <v>Local Safety</v>
      </c>
      <c r="B18" s="40" t="str">
        <f>VLOOKUP(A18,Variables!$B$3:$N$176,4,FALSE)</f>
        <v>How safe is the area in which the hospital is located?</v>
      </c>
      <c r="C18" s="71" t="s">
        <v>502</v>
      </c>
      <c r="D18" s="71"/>
      <c r="E18" s="39">
        <f>IF(OR(C18="",C18=Variables!$I$2),0,IF(VLOOKUP(A18,Variables!$B$3:$N$176,9,FALSE)=C18,1,IF(VLOOKUP(A18,Variables!$B$3:$N$176,10,FALSE)=C18,2,IF(VLOOKUP(A18,Variables!$B$3:$N$176,11,FALSE)=C18,3,IF(VLOOKUP(A18,Variables!$B$3:$N$176,12,FALSE)=C18,4,IF(VLOOKUP(A18,Variables!$B$3:$N$176,13,FALSE)=C18,5,0))))))</f>
        <v>4</v>
      </c>
      <c r="F18" s="63"/>
    </row>
  </sheetData>
  <mergeCells count="4">
    <mergeCell ref="A14:E14"/>
    <mergeCell ref="A1:E1"/>
    <mergeCell ref="A3:E3"/>
    <mergeCell ref="A10:E10"/>
  </mergeCells>
  <pageMargins left="0.7" right="0.7" top="0.75" bottom="0.75" header="0.3" footer="0.3"/>
  <extLst>
    <ext xmlns:x14="http://schemas.microsoft.com/office/spreadsheetml/2009/9/main" uri="{CCE6A557-97BC-4b89-ADB6-D9C93CAAB3DF}">
      <x14:dataValidations xmlns:xm="http://schemas.microsoft.com/office/excel/2006/main" count="13">
        <x14:dataValidation type="list" allowBlank="1" showInputMessage="1" showErrorMessage="1" xr:uid="{35FCD0F0-043D-4A3D-9026-93792B36076C}">
          <x14:formula1>
            <xm:f>Variables!$I$139:$N$139</xm:f>
          </x14:formula1>
          <xm:sqref>C18</xm:sqref>
        </x14:dataValidation>
        <x14:dataValidation type="list" allowBlank="1" showInputMessage="1" showErrorMessage="1" xr:uid="{8FE09D0B-1512-445E-8B0C-0F56A4236FCB}">
          <x14:formula1>
            <xm:f>Variables!$I$136:$N$136</xm:f>
          </x14:formula1>
          <xm:sqref>C17</xm:sqref>
        </x14:dataValidation>
        <x14:dataValidation type="list" allowBlank="1" showInputMessage="1" showErrorMessage="1" xr:uid="{5DEBAA3B-8739-4EF2-84D7-69AE45D1B1BC}">
          <x14:formula1>
            <xm:f>Variables!$I$135:$N$135</xm:f>
          </x14:formula1>
          <xm:sqref>C16</xm:sqref>
        </x14:dataValidation>
        <x14:dataValidation type="list" allowBlank="1" showInputMessage="1" showErrorMessage="1" xr:uid="{13FA02D6-001C-43E1-8EB2-2287217EF294}">
          <x14:formula1>
            <xm:f>Variables!$I$134:$N$134</xm:f>
          </x14:formula1>
          <xm:sqref>C15</xm:sqref>
        </x14:dataValidation>
        <x14:dataValidation type="list" allowBlank="1" showInputMessage="1" showErrorMessage="1" xr:uid="{B52ACD32-3B53-4153-B62A-21D87AD9B07A}">
          <x14:formula1>
            <xm:f>Variables!$I$126:$N$126</xm:f>
          </x14:formula1>
          <xm:sqref>C13</xm:sqref>
        </x14:dataValidation>
        <x14:dataValidation type="list" allowBlank="1" showInputMessage="1" showErrorMessage="1" xr:uid="{D73D2A23-BF3C-4AD7-A6A4-AFA8B9E03BD4}">
          <x14:formula1>
            <xm:f>Variables!$K$93:$N$93</xm:f>
          </x14:formula1>
          <xm:sqref>C12</xm:sqref>
        </x14:dataValidation>
        <x14:dataValidation type="list" allowBlank="1" showInputMessage="1" showErrorMessage="1" xr:uid="{2ABBB670-74DE-444A-BB92-CA7AA14E4586}">
          <x14:formula1>
            <xm:f>Variables!$I$47:$N$47</xm:f>
          </x14:formula1>
          <xm:sqref>C11</xm:sqref>
        </x14:dataValidation>
        <x14:dataValidation type="list" allowBlank="1" showInputMessage="1" showErrorMessage="1" xr:uid="{8219567F-1135-474F-9BE3-A55DD53A509E}">
          <x14:formula1>
            <xm:f>Variables!$I$8:$N$8</xm:f>
          </x14:formula1>
          <xm:sqref>C9</xm:sqref>
        </x14:dataValidation>
        <x14:dataValidation type="list" allowBlank="1" showInputMessage="1" showErrorMessage="1" xr:uid="{4F2F87A0-419B-49B6-A72D-EDBA76A55600}">
          <x14:formula1>
            <xm:f>Variables!$I$7:$N$7</xm:f>
          </x14:formula1>
          <xm:sqref>C8</xm:sqref>
        </x14:dataValidation>
        <x14:dataValidation type="list" allowBlank="1" showInputMessage="1" showErrorMessage="1" xr:uid="{6BBEED35-D125-48C7-B490-94E45C268E6C}">
          <x14:formula1>
            <xm:f>Variables!$I$6:$N$6</xm:f>
          </x14:formula1>
          <xm:sqref>C7</xm:sqref>
        </x14:dataValidation>
        <x14:dataValidation type="list" allowBlank="1" showInputMessage="1" showErrorMessage="1" xr:uid="{2A2AC7DA-D227-46C7-B254-F20F3E4FA0EF}">
          <x14:formula1>
            <xm:f>Variables!$I$5:$N$5</xm:f>
          </x14:formula1>
          <xm:sqref>C6</xm:sqref>
        </x14:dataValidation>
        <x14:dataValidation type="list" allowBlank="1" showInputMessage="1" showErrorMessage="1" xr:uid="{4B136410-3BAA-4DD7-BBD4-6FE1D71F0B19}">
          <x14:formula1>
            <xm:f>Variables!$I$4:$N$4</xm:f>
          </x14:formula1>
          <xm:sqref>C5</xm:sqref>
        </x14:dataValidation>
        <x14:dataValidation type="list" allowBlank="1" showInputMessage="1" showErrorMessage="1" xr:uid="{B4419F12-C06D-4F79-AD93-F9A4736F8106}">
          <x14:formula1>
            <xm:f>Variables!$I$3:$N$3</xm:f>
          </x14:formula1>
          <xm:sqref>C4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Definitions</vt:lpstr>
      <vt:lpstr>Variables</vt:lpstr>
      <vt:lpstr>Hospital</vt:lpstr>
      <vt:lpstr>Donor</vt:lpstr>
      <vt:lpstr>Volunteer</vt:lpstr>
      <vt:lpstr>Staff</vt:lpstr>
      <vt:lpstr>Community</vt:lpstr>
      <vt:lpstr>Patients</vt:lpstr>
      <vt:lpstr>Internet</vt:lpstr>
      <vt:lpstr>Country Data</vt:lpstr>
      <vt:lpstr>Score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Sarah Mayner</dc:creator>
  <cp:keywords/>
  <dc:description/>
  <cp:lastModifiedBy>Sarah Mayner</cp:lastModifiedBy>
  <cp:revision/>
  <dcterms:created xsi:type="dcterms:W3CDTF">2019-11-19T18:45:31Z</dcterms:created>
  <dcterms:modified xsi:type="dcterms:W3CDTF">2020-05-29T05:24:45Z</dcterms:modified>
  <cp:category/>
  <cp:contentStatus/>
</cp:coreProperties>
</file>