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ATA DELL LP\Rampravesh\CoachX Training\Projects and Assignments\Excel Projects &amp; Assigments\"/>
    </mc:Choice>
  </mc:AlternateContent>
  <xr:revisionPtr revIDLastSave="0" documentId="13_ncr:1_{83C900BC-7356-47D9-90E9-B4CDB55E42C4}" xr6:coauthVersionLast="47" xr6:coauthVersionMax="47" xr10:uidLastSave="{00000000-0000-0000-0000-000000000000}"/>
  <bookViews>
    <workbookView xWindow="-120" yWindow="-120" windowWidth="29040" windowHeight="15720"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7" i="2" l="1"/>
  <c r="C78" i="2"/>
  <c r="C79" i="2"/>
  <c r="C80" i="2"/>
  <c r="C81" i="2"/>
  <c r="C82" i="2"/>
  <c r="C83" i="2"/>
  <c r="C84" i="2"/>
  <c r="C76" i="2"/>
  <c r="B155" i="2"/>
  <c r="B150" i="2"/>
  <c r="B151" i="2"/>
  <c r="B152" i="2"/>
  <c r="B153" i="2"/>
  <c r="B149" i="2"/>
  <c r="C136" i="2"/>
  <c r="B136" i="2"/>
  <c r="C119" i="2"/>
  <c r="C120" i="2"/>
  <c r="C121" i="2"/>
  <c r="C122" i="2"/>
  <c r="C123" i="2"/>
  <c r="C124" i="2"/>
  <c r="C125" i="2"/>
  <c r="C126" i="2"/>
  <c r="C127" i="2"/>
  <c r="C118" i="2"/>
  <c r="C117" i="2"/>
  <c r="C105" i="2"/>
  <c r="C106" i="2"/>
  <c r="C107" i="2"/>
  <c r="C108" i="2"/>
  <c r="C109" i="2"/>
  <c r="C110" i="2"/>
  <c r="C111" i="2"/>
  <c r="C112" i="2"/>
  <c r="C113" i="2"/>
  <c r="C104" i="2"/>
  <c r="C103" i="2"/>
  <c r="E91" i="2"/>
  <c r="E92" i="2"/>
  <c r="E93" i="2"/>
  <c r="E94" i="2"/>
  <c r="E95" i="2"/>
  <c r="E96" i="2"/>
  <c r="E97" i="2"/>
  <c r="E98" i="2"/>
  <c r="E99" i="2"/>
  <c r="E90" i="2"/>
  <c r="E89" i="2"/>
  <c r="E73" i="2"/>
  <c r="B73" i="2"/>
  <c r="C60" i="2"/>
  <c r="C59" i="2"/>
  <c r="B60" i="2"/>
  <c r="B59" i="2"/>
  <c r="B58" i="2"/>
  <c r="C58" i="2"/>
  <c r="C56" i="2"/>
  <c r="B56" i="2"/>
  <c r="D25" i="2"/>
  <c r="D22" i="2"/>
  <c r="D24" i="2"/>
  <c r="D21" i="2"/>
  <c r="E29" i="2"/>
  <c r="E30" i="2"/>
  <c r="E31" i="2"/>
  <c r="E32" i="2"/>
  <c r="E33" i="2"/>
  <c r="E34" i="2"/>
  <c r="E35" i="2"/>
  <c r="E28" i="2"/>
  <c r="F28" i="2" s="1"/>
  <c r="D29" i="2"/>
  <c r="D30" i="2"/>
  <c r="D31" i="2"/>
  <c r="D32" i="2"/>
  <c r="D33" i="2"/>
  <c r="D34" i="2"/>
  <c r="D35" i="2"/>
  <c r="D28" i="2"/>
  <c r="B46" i="2"/>
  <c r="B40" i="2"/>
  <c r="B25" i="2"/>
  <c r="C30" i="2" s="1"/>
  <c r="E17" i="2"/>
  <c r="E7" i="2"/>
  <c r="B18" i="2"/>
  <c r="B7" i="2"/>
  <c r="A95" i="2"/>
  <c r="B28" i="2"/>
  <c r="A29" i="2"/>
  <c r="A30" i="2" s="1"/>
  <c r="A31" i="2" s="1"/>
  <c r="A32" i="2" s="1"/>
  <c r="A33" i="2" s="1"/>
  <c r="A34" i="2" s="1"/>
  <c r="A35" i="2" s="1"/>
  <c r="E12" i="2"/>
  <c r="B14" i="2"/>
  <c r="B12" i="2"/>
  <c r="C29" i="2" l="1"/>
  <c r="C33" i="2"/>
  <c r="B29" i="2"/>
  <c r="F29" i="2" s="1"/>
  <c r="C28" i="2"/>
  <c r="C32" i="2"/>
  <c r="C35" i="2"/>
  <c r="C34" i="2"/>
  <c r="C31" i="2"/>
  <c r="B30" i="2" l="1"/>
  <c r="F30" i="2" s="1"/>
  <c r="B31" i="2" l="1"/>
  <c r="F31" i="2" s="1"/>
  <c r="B32" i="2" l="1"/>
  <c r="F32" i="2" l="1"/>
  <c r="B33" i="2" s="1"/>
  <c r="F33" i="2" s="1"/>
  <c r="B34" i="2" s="1"/>
  <c r="F34" i="2" s="1"/>
  <c r="B35" i="2" l="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<sst xmlns="http://schemas.openxmlformats.org/spreadsheetml/2006/main" count="103" uniqueCount="51">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</sst>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 #,##0;[Red]&quot;₹&quot;\ \-#,##0"/>
    <numFmt numFmtId="165" formatCode="&quot;₹&quot;\ #,##0.00;[Red]&quot;₹&quot;\ \-#,##0.00"/>
    <numFmt numFmtId="166" formatCode="dd\/mmm\/yyyy"/>
    <numFmt numFmtId="167" formatCode="d\/m\/yyyy"/>
    <numFmt numFmtId="168" formatCode="[$$-45C]#,##0.00"/>
    <numFmt numFmtId="169" formatCode="_ [$₹-4009]\ * #,##0.00_ ;_ [$₹-4009]\ * \-#,##0.00_ ;_ [$₹-4009]\ * &quot;-&quot;??_ ;_ @_ "/>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0">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3" xfId="0" applyNumberFormat="1" applyBorder="1" applyAlignment="1">
      <alignment horizontal="center"/>
    </xf>
    <xf numFmtId="0" fontId="0" fillId="0" borderId="24" xfId="0"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7" xfId="0" applyBorder="1" applyAlignment="1">
      <alignment horizontal="center"/>
    </xf>
    <xf numFmtId="10" fontId="0" fillId="0" borderId="14" xfId="0" applyNumberFormat="1" applyBorder="1" applyAlignment="1">
      <alignment horizontal="center"/>
    </xf>
    <xf numFmtId="165" fontId="0" fillId="0" borderId="28"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29" xfId="0" applyNumberFormat="1" applyBorder="1" applyAlignment="1">
      <alignment horizontal="center"/>
    </xf>
    <xf numFmtId="0" fontId="0" fillId="0" borderId="21" xfId="0" applyBorder="1" applyAlignment="1">
      <alignment horizontal="center"/>
    </xf>
    <xf numFmtId="0" fontId="0" fillId="0" borderId="30"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9" fontId="0" fillId="0" borderId="0" xfId="0" applyNumberFormat="1"/>
    <xf numFmtId="165" fontId="0" fillId="0" borderId="6" xfId="0" applyNumberFormat="1" applyBorder="1" applyAlignment="1">
      <alignment horizontal="center"/>
    </xf>
    <xf numFmtId="9" fontId="0" fillId="0" borderId="17" xfId="0" applyNumberForma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0" xfId="0" applyFont="1" applyFill="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cellXfs>
  <cellStyles count="1">
    <cellStyle name="Normal" xfId="0" builtinId="0"/>
  </cellStyles>
  <dxfs count="0"/>
  <tableStyles count="1" defaultTableStyle="TableStyleMedium2" defaultPivotStyle="PivotStyleLight16">
    <tableStyle name="Invisible" pivot="0" table="0" count="0" xr9:uid="{ECFD59C3-57AD-41CA-8A71-DCE8EDECF06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I28" sqref="I28"/>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55"/>
  <sheetViews>
    <sheetView showGridLines="0" tabSelected="1" zoomScaleNormal="100" workbookViewId="0">
      <selection activeCell="I10" sqref="I10"/>
    </sheetView>
  </sheetViews>
  <sheetFormatPr defaultRowHeight="15" x14ac:dyDescent="0.25"/>
  <cols>
    <col min="1" max="1" width="23.85546875" bestFit="1" customWidth="1"/>
    <col min="2" max="2" width="15.7109375" bestFit="1" customWidth="1"/>
    <col min="3" max="3" width="14.7109375" customWidth="1"/>
    <col min="4" max="4" width="38.28515625" bestFit="1" customWidth="1"/>
    <col min="5" max="5" width="12" bestFit="1" customWidth="1"/>
    <col min="6" max="6" width="15.7109375" customWidth="1"/>
  </cols>
  <sheetData>
    <row r="1" spans="1:6" ht="16.149999999999999" thickBot="1" x14ac:dyDescent="0.35">
      <c r="A1" s="81" t="s">
        <v>6</v>
      </c>
      <c r="B1" s="82"/>
      <c r="C1" s="82"/>
      <c r="D1" s="82"/>
      <c r="E1" s="83"/>
    </row>
    <row r="2" spans="1:6" ht="14.45" x14ac:dyDescent="0.3">
      <c r="A2" s="6" t="s">
        <v>0</v>
      </c>
      <c r="B2" s="7">
        <v>32000</v>
      </c>
      <c r="C2" s="1"/>
      <c r="D2" s="6" t="s">
        <v>0</v>
      </c>
      <c r="E2" s="7">
        <v>32000</v>
      </c>
    </row>
    <row r="3" spans="1:6" ht="14.45" x14ac:dyDescent="0.3">
      <c r="A3" s="4" t="s">
        <v>1</v>
      </c>
      <c r="B3" s="2">
        <v>0.13</v>
      </c>
      <c r="C3" s="1"/>
      <c r="D3" s="4" t="s">
        <v>1</v>
      </c>
      <c r="E3" s="2">
        <v>0.13</v>
      </c>
    </row>
    <row r="4" spans="1:6" ht="14.45" x14ac:dyDescent="0.3">
      <c r="A4" s="4" t="s">
        <v>2</v>
      </c>
      <c r="B4" s="2">
        <v>8</v>
      </c>
      <c r="C4" s="1"/>
      <c r="D4" s="4" t="s">
        <v>2</v>
      </c>
      <c r="E4" s="2">
        <v>8</v>
      </c>
    </row>
    <row r="5" spans="1:6" ht="14.45" x14ac:dyDescent="0.3">
      <c r="A5" s="4" t="s">
        <v>5</v>
      </c>
      <c r="B5" s="2">
        <v>-6000</v>
      </c>
      <c r="C5" s="1"/>
      <c r="D5" s="4" t="s">
        <v>5</v>
      </c>
      <c r="E5" s="2">
        <v>-6000</v>
      </c>
    </row>
    <row r="6" spans="1:6" ht="14.45" x14ac:dyDescent="0.3">
      <c r="A6" s="80" t="s">
        <v>3</v>
      </c>
      <c r="B6" s="80"/>
      <c r="D6" s="80" t="s">
        <v>3</v>
      </c>
      <c r="E6" s="80"/>
    </row>
    <row r="7" spans="1:6" ht="14.45" x14ac:dyDescent="0.3">
      <c r="A7" s="4" t="s">
        <v>4</v>
      </c>
      <c r="B7" s="5">
        <f>PV(B3,B4,B5)</f>
        <v>28792.621766665405</v>
      </c>
      <c r="C7" s="1"/>
      <c r="D7" s="4" t="s">
        <v>4</v>
      </c>
      <c r="E7" s="5">
        <f>PV(E3,E4,E5,,1)</f>
        <v>32535.662596331898</v>
      </c>
    </row>
    <row r="8" spans="1:6" thickBot="1" x14ac:dyDescent="0.35"/>
    <row r="9" spans="1:6" ht="18.600000000000001" thickBot="1" x14ac:dyDescent="0.4">
      <c r="A9" s="84" t="s">
        <v>14</v>
      </c>
      <c r="B9" s="85"/>
      <c r="C9" s="85"/>
      <c r="D9" s="85"/>
      <c r="E9" s="85"/>
      <c r="F9" s="86"/>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12" ht="14.45" x14ac:dyDescent="0.3">
      <c r="A17" s="2" t="s">
        <v>13</v>
      </c>
      <c r="B17" s="2">
        <v>1</v>
      </c>
      <c r="D17" s="2" t="s">
        <v>14</v>
      </c>
      <c r="E17" s="8">
        <f>PMT(E12,8,E14,E15,E16)</f>
        <v>13261.587371330586</v>
      </c>
    </row>
    <row r="18" spans="1:12" ht="14.45" x14ac:dyDescent="0.3">
      <c r="A18" s="2" t="s">
        <v>14</v>
      </c>
      <c r="B18" s="8">
        <f>PMT(B11/12,B13*12,B15,B16,1)</f>
        <v>52139.809019684551</v>
      </c>
    </row>
    <row r="19" spans="1:12" thickBot="1" x14ac:dyDescent="0.35"/>
    <row r="20" spans="1:12" thickBot="1" x14ac:dyDescent="0.35">
      <c r="A20" s="2" t="s">
        <v>8</v>
      </c>
      <c r="B20" s="2">
        <v>1.2999999999999999E-2</v>
      </c>
      <c r="D20" s="22" t="s">
        <v>21</v>
      </c>
    </row>
    <row r="21" spans="1:12" ht="14.45" x14ac:dyDescent="0.3">
      <c r="A21" s="2" t="s">
        <v>15</v>
      </c>
      <c r="B21" s="2">
        <v>8</v>
      </c>
      <c r="D21" s="19">
        <f>-CUMIPMT(B20,B21,B22,2,3,B24)</f>
        <v>2132.2333374657865</v>
      </c>
      <c r="L21" s="76"/>
    </row>
    <row r="22" spans="1:12" thickBot="1" x14ac:dyDescent="0.35">
      <c r="A22" s="2" t="s">
        <v>11</v>
      </c>
      <c r="B22" s="2">
        <v>100000</v>
      </c>
      <c r="D22" s="20">
        <f>D29+D30</f>
        <v>2132.2333374657851</v>
      </c>
      <c r="L22" s="76"/>
    </row>
    <row r="23" spans="1:12" thickBot="1" x14ac:dyDescent="0.35">
      <c r="A23" s="2" t="s">
        <v>12</v>
      </c>
      <c r="B23" s="2">
        <v>0</v>
      </c>
      <c r="D23" s="21" t="s">
        <v>22</v>
      </c>
    </row>
    <row r="24" spans="1:12" ht="14.45" x14ac:dyDescent="0.3">
      <c r="A24" s="2" t="s">
        <v>13</v>
      </c>
      <c r="B24" s="2">
        <v>0</v>
      </c>
      <c r="D24" s="19">
        <f>-CUMPRINC(B20,B21,B22,2,3,B24)</f>
        <v>24352.300989895884</v>
      </c>
    </row>
    <row r="25" spans="1:12" ht="14.45" x14ac:dyDescent="0.3">
      <c r="A25" s="2" t="s">
        <v>14</v>
      </c>
      <c r="B25" s="9">
        <f>PMT(B20,B21,B22,B23,B24)</f>
        <v>-13242.267163680835</v>
      </c>
      <c r="D25" s="3">
        <f>E29+E30</f>
        <v>24352.300989895884</v>
      </c>
    </row>
    <row r="26" spans="1:12" thickBot="1" x14ac:dyDescent="0.35"/>
    <row r="27" spans="1:12" thickBot="1" x14ac:dyDescent="0.35">
      <c r="A27" s="16" t="s">
        <v>16</v>
      </c>
      <c r="B27" s="17" t="s">
        <v>17</v>
      </c>
      <c r="C27" s="17" t="s">
        <v>14</v>
      </c>
      <c r="D27" s="17" t="s">
        <v>18</v>
      </c>
      <c r="E27" s="17" t="s">
        <v>19</v>
      </c>
      <c r="F27" s="18" t="s">
        <v>20</v>
      </c>
    </row>
    <row r="28" spans="1:12" x14ac:dyDescent="0.25">
      <c r="A28" s="13">
        <v>1</v>
      </c>
      <c r="B28" s="14">
        <f>B22</f>
        <v>100000</v>
      </c>
      <c r="C28" s="14">
        <f>-$B$25</f>
        <v>13242.267163680835</v>
      </c>
      <c r="D28" s="14">
        <f>-IPMT($B$20,A28,$B$21,$B$22,,$B$24)</f>
        <v>1300</v>
      </c>
      <c r="E28" s="14">
        <f>-PPMT($B$20,A28,$B$21,$B$22,,$B$24)</f>
        <v>11942.267163680835</v>
      </c>
      <c r="F28" s="15">
        <f>B28-E28</f>
        <v>88057.732836319163</v>
      </c>
    </row>
    <row r="29" spans="1:12" x14ac:dyDescent="0.25">
      <c r="A29" s="10">
        <f>A28+1</f>
        <v>2</v>
      </c>
      <c r="B29" s="3">
        <f>F28</f>
        <v>88057.732836319163</v>
      </c>
      <c r="C29" s="3">
        <f t="shared" ref="C29:C35" si="0">-$B$25</f>
        <v>13242.267163680835</v>
      </c>
      <c r="D29" s="14">
        <f t="shared" ref="D29:D35" si="1">-IPMT($B$20,A29,$B$21,$B$22,,$B$24)</f>
        <v>1144.7505268721491</v>
      </c>
      <c r="E29" s="14">
        <f t="shared" ref="E29:E35" si="2">-PPMT($B$20,A29,$B$21,$B$22,,$B$24)</f>
        <v>12097.516636808687</v>
      </c>
      <c r="F29" s="15">
        <f t="shared" ref="F29:F35" si="3">B29-E29</f>
        <v>75960.216199510469</v>
      </c>
    </row>
    <row r="30" spans="1:12" x14ac:dyDescent="0.25">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12" x14ac:dyDescent="0.25">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12" x14ac:dyDescent="0.25">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25">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25">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75" thickBot="1" x14ac:dyDescent="0.3">
      <c r="A35" s="11">
        <f t="shared" si="4"/>
        <v>8</v>
      </c>
      <c r="B35" s="12">
        <f t="shared" si="5"/>
        <v>13072.326913801406</v>
      </c>
      <c r="C35" s="12">
        <f t="shared" si="0"/>
        <v>13242.267163680835</v>
      </c>
      <c r="D35" s="14">
        <f t="shared" si="1"/>
        <v>169.94024987941845</v>
      </c>
      <c r="E35" s="14">
        <f t="shared" si="2"/>
        <v>13072.326913801417</v>
      </c>
      <c r="F35" s="15">
        <f t="shared" si="3"/>
        <v>0</v>
      </c>
    </row>
    <row r="36" spans="1:6" ht="15.75" thickBot="1" x14ac:dyDescent="0.3"/>
    <row r="37" spans="1:6" ht="14.45" x14ac:dyDescent="0.3">
      <c r="A37" s="24" t="s">
        <v>23</v>
      </c>
      <c r="B37" s="25">
        <v>100000</v>
      </c>
    </row>
    <row r="38" spans="1:6" ht="14.45" x14ac:dyDescent="0.3">
      <c r="A38" s="10" t="s">
        <v>24</v>
      </c>
      <c r="B38" s="26">
        <v>15</v>
      </c>
    </row>
    <row r="39" spans="1:6" ht="14.45" x14ac:dyDescent="0.3">
      <c r="A39" s="10" t="s">
        <v>14</v>
      </c>
      <c r="B39" s="26">
        <v>-12000</v>
      </c>
    </row>
    <row r="40" spans="1:6" ht="15.75" thickBot="1" x14ac:dyDescent="0.3">
      <c r="A40" s="11" t="s">
        <v>18</v>
      </c>
      <c r="B40" s="27">
        <f>RATE(B38,B39,B37,,0)</f>
        <v>8.4417979849322686E-2</v>
      </c>
    </row>
    <row r="41" spans="1:6" x14ac:dyDescent="0.25">
      <c r="A41" s="1"/>
      <c r="B41" s="29"/>
    </row>
    <row r="42" spans="1:6" ht="16.5" thickBot="1" x14ac:dyDescent="0.3">
      <c r="A42" s="87" t="s">
        <v>25</v>
      </c>
      <c r="B42" s="87"/>
    </row>
    <row r="43" spans="1:6" x14ac:dyDescent="0.25">
      <c r="A43" s="24" t="s">
        <v>23</v>
      </c>
      <c r="B43" s="25">
        <v>100000</v>
      </c>
    </row>
    <row r="44" spans="1:6" x14ac:dyDescent="0.25">
      <c r="A44" s="10" t="s">
        <v>18</v>
      </c>
      <c r="B44" s="26">
        <v>0.1</v>
      </c>
    </row>
    <row r="45" spans="1:6" x14ac:dyDescent="0.25">
      <c r="A45" s="10" t="s">
        <v>14</v>
      </c>
      <c r="B45" s="26">
        <v>-15000</v>
      </c>
    </row>
    <row r="46" spans="1:6" ht="15.75" thickBot="1" x14ac:dyDescent="0.3">
      <c r="A46" s="11" t="s">
        <v>24</v>
      </c>
      <c r="B46" s="28">
        <f>NPER(B44,B45,B43,,0)</f>
        <v>11.526704607247604</v>
      </c>
    </row>
    <row r="47" spans="1:6" x14ac:dyDescent="0.25">
      <c r="A47" s="1"/>
      <c r="B47" s="47"/>
    </row>
    <row r="48" spans="1:6" ht="15.75" x14ac:dyDescent="0.25">
      <c r="A48" s="79" t="s">
        <v>36</v>
      </c>
      <c r="B48" s="79"/>
      <c r="C48" s="79"/>
      <c r="D48" s="79"/>
      <c r="E48" s="79"/>
    </row>
    <row r="50" spans="1:5" x14ac:dyDescent="0.25">
      <c r="A50" s="2" t="s">
        <v>1</v>
      </c>
      <c r="B50" s="54">
        <v>0.2</v>
      </c>
      <c r="C50" s="2"/>
    </row>
    <row r="51" spans="1:5" x14ac:dyDescent="0.25">
      <c r="A51" s="2"/>
      <c r="B51" s="88" t="s">
        <v>26</v>
      </c>
      <c r="C51" s="89"/>
    </row>
    <row r="52" spans="1:5" x14ac:dyDescent="0.25">
      <c r="A52" s="54" t="s">
        <v>27</v>
      </c>
      <c r="B52" s="54" t="s">
        <v>28</v>
      </c>
      <c r="C52" s="54"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NPV(B50,B53:B55)</f>
        <v>4976.851851851854</v>
      </c>
      <c r="C58" s="3">
        <f>NPV(B50,C53:C55)</f>
        <v>5092.592592592594</v>
      </c>
    </row>
    <row r="59" spans="1:5" x14ac:dyDescent="0.25">
      <c r="A59" s="2" t="s">
        <v>32</v>
      </c>
      <c r="B59" s="3">
        <f>B53+NPV(B50,B54:B55)</f>
        <v>5972.2222222222208</v>
      </c>
      <c r="C59" s="3">
        <f>C53+NPV(B50,C54:C55)</f>
        <v>6111.1111111111113</v>
      </c>
    </row>
    <row r="60" spans="1:5" x14ac:dyDescent="0.25">
      <c r="A60" s="2" t="s">
        <v>33</v>
      </c>
      <c r="B60" s="3">
        <f>SQRT(1+B50)*B58</f>
        <v>5451.8680492412386</v>
      </c>
      <c r="C60" s="3">
        <f>SQRT(1+B50)*C58</f>
        <v>5578.6556782933594</v>
      </c>
    </row>
    <row r="61" spans="1:5" ht="15.75" thickBot="1" x14ac:dyDescent="0.3"/>
    <row r="62" spans="1:5" x14ac:dyDescent="0.25">
      <c r="A62" s="48" t="s">
        <v>1</v>
      </c>
      <c r="B62" s="49">
        <v>0.2</v>
      </c>
      <c r="D62" s="48" t="s">
        <v>1</v>
      </c>
      <c r="E62" s="49">
        <v>0.2</v>
      </c>
    </row>
    <row r="63" spans="1:5" ht="15.75" thickBot="1" x14ac:dyDescent="0.3">
      <c r="A63" s="52" t="s">
        <v>34</v>
      </c>
      <c r="B63" s="53" t="s">
        <v>26</v>
      </c>
      <c r="D63" s="50" t="s">
        <v>34</v>
      </c>
      <c r="E63" s="51" t="s">
        <v>26</v>
      </c>
    </row>
    <row r="64" spans="1:5" x14ac:dyDescent="0.25">
      <c r="A64" s="31">
        <v>42536</v>
      </c>
      <c r="B64" s="26">
        <v>5000</v>
      </c>
      <c r="D64" s="36">
        <v>42078</v>
      </c>
      <c r="E64" s="37">
        <v>0</v>
      </c>
    </row>
    <row r="65" spans="1:5" x14ac:dyDescent="0.25">
      <c r="A65" s="31">
        <v>42657</v>
      </c>
      <c r="B65" s="26">
        <v>5143</v>
      </c>
      <c r="D65" s="31">
        <v>42536</v>
      </c>
      <c r="E65" s="26">
        <v>5000</v>
      </c>
    </row>
    <row r="66" spans="1:5" x14ac:dyDescent="0.25">
      <c r="A66" s="31">
        <v>42855</v>
      </c>
      <c r="B66" s="26">
        <v>8838</v>
      </c>
      <c r="D66" s="31">
        <v>42657</v>
      </c>
      <c r="E66" s="26">
        <v>5143</v>
      </c>
    </row>
    <row r="67" spans="1:5" x14ac:dyDescent="0.25">
      <c r="A67" s="31">
        <v>42684</v>
      </c>
      <c r="B67" s="26">
        <v>-4893</v>
      </c>
      <c r="D67" s="31">
        <v>42855</v>
      </c>
      <c r="E67" s="26">
        <v>8838</v>
      </c>
    </row>
    <row r="68" spans="1:5" x14ac:dyDescent="0.25">
      <c r="A68" s="31">
        <v>42629</v>
      </c>
      <c r="B68" s="26">
        <v>-2134</v>
      </c>
      <c r="D68" s="31">
        <v>42684</v>
      </c>
      <c r="E68" s="26">
        <v>-4893</v>
      </c>
    </row>
    <row r="69" spans="1:5" x14ac:dyDescent="0.25">
      <c r="A69" s="31">
        <v>42843</v>
      </c>
      <c r="B69" s="26">
        <v>8047</v>
      </c>
      <c r="D69" s="31">
        <v>42629</v>
      </c>
      <c r="E69" s="26">
        <v>-2134</v>
      </c>
    </row>
    <row r="70" spans="1:5" x14ac:dyDescent="0.25">
      <c r="A70" s="31">
        <v>42609</v>
      </c>
      <c r="B70" s="26">
        <v>3908</v>
      </c>
      <c r="D70" s="31">
        <v>42843</v>
      </c>
      <c r="E70" s="26">
        <v>8047</v>
      </c>
    </row>
    <row r="71" spans="1:5" ht="15.75" thickBot="1" x14ac:dyDescent="0.3">
      <c r="A71" s="32">
        <v>42568</v>
      </c>
      <c r="B71" s="33">
        <v>-4007</v>
      </c>
      <c r="D71" s="34">
        <v>42609</v>
      </c>
      <c r="E71" s="35">
        <v>3908</v>
      </c>
    </row>
    <row r="72" spans="1:5" ht="15.75" thickBot="1" x14ac:dyDescent="0.3">
      <c r="D72" s="34">
        <v>42568</v>
      </c>
      <c r="E72" s="35">
        <v>-4007</v>
      </c>
    </row>
    <row r="73" spans="1:5" ht="15.75" thickBot="1" x14ac:dyDescent="0.3">
      <c r="A73" s="30" t="s">
        <v>35</v>
      </c>
      <c r="B73" s="77">
        <f>XNPV(B62,B64:B71,A64:A71)</f>
        <v>17523.654500894841</v>
      </c>
      <c r="D73" s="30" t="s">
        <v>35</v>
      </c>
      <c r="E73" s="77">
        <f>XNPV(E62,E64:E72,D64:D72)</f>
        <v>13940.183426721771</v>
      </c>
    </row>
    <row r="74" spans="1:5" ht="15.75" thickBot="1" x14ac:dyDescent="0.3"/>
    <row r="75" spans="1:5" ht="15.75" thickBot="1" x14ac:dyDescent="0.3">
      <c r="A75" s="55" t="s">
        <v>26</v>
      </c>
      <c r="B75" s="56" t="s">
        <v>1</v>
      </c>
      <c r="C75" s="57" t="s">
        <v>35</v>
      </c>
    </row>
    <row r="76" spans="1:5" x14ac:dyDescent="0.25">
      <c r="A76" s="44">
        <v>10000</v>
      </c>
      <c r="B76" s="45">
        <v>0.08</v>
      </c>
      <c r="C76" s="46">
        <f>NPV(B76,$A$76:$A$79)</f>
        <v>-304.94918532819202</v>
      </c>
    </row>
    <row r="77" spans="1:5" x14ac:dyDescent="0.25">
      <c r="A77" s="40">
        <v>-5000</v>
      </c>
      <c r="B77" s="42">
        <v>8.5000000000000006E-2</v>
      </c>
      <c r="C77" s="46">
        <f t="shared" ref="C77:C84" si="6">NPV(B77,$A$76:$A$79)</f>
        <v>-242.25684036084584</v>
      </c>
    </row>
    <row r="78" spans="1:5" x14ac:dyDescent="0.25">
      <c r="A78" s="40">
        <v>-8500</v>
      </c>
      <c r="B78" s="42">
        <v>0.09</v>
      </c>
      <c r="C78" s="46">
        <f t="shared" si="6"/>
        <v>-180.79719811594737</v>
      </c>
    </row>
    <row r="79" spans="1:5" ht="15.75" thickBot="1" x14ac:dyDescent="0.3">
      <c r="A79" s="41">
        <v>2000</v>
      </c>
      <c r="B79" s="42">
        <v>9.5000000000000001E-2</v>
      </c>
      <c r="C79" s="46">
        <f t="shared" si="6"/>
        <v>-120.54389452858119</v>
      </c>
    </row>
    <row r="80" spans="1:5" x14ac:dyDescent="0.25">
      <c r="A80" s="1"/>
      <c r="B80" s="42">
        <v>0.1</v>
      </c>
      <c r="C80" s="46">
        <f t="shared" si="6"/>
        <v>-61.471210982855276</v>
      </c>
    </row>
    <row r="81" spans="1:6" x14ac:dyDescent="0.25">
      <c r="A81" s="1"/>
      <c r="B81" s="42">
        <v>0.1053</v>
      </c>
      <c r="C81" s="46">
        <f t="shared" si="6"/>
        <v>-0.11523532268666639</v>
      </c>
    </row>
    <row r="82" spans="1:6" x14ac:dyDescent="0.25">
      <c r="A82" s="1"/>
      <c r="B82" s="42">
        <v>0.11</v>
      </c>
      <c r="C82" s="46">
        <f t="shared" si="6"/>
        <v>53.232050020658598</v>
      </c>
    </row>
    <row r="83" spans="1:6" x14ac:dyDescent="0.25">
      <c r="A83" s="1"/>
      <c r="B83" s="42">
        <v>0.115</v>
      </c>
      <c r="C83" s="46">
        <f t="shared" si="6"/>
        <v>108.91099578129308</v>
      </c>
    </row>
    <row r="84" spans="1:6" ht="15.75" thickBot="1" x14ac:dyDescent="0.3">
      <c r="A84" s="1"/>
      <c r="B84" s="43">
        <v>0.12</v>
      </c>
      <c r="C84" s="46">
        <f t="shared" si="6"/>
        <v>163.50609121199599</v>
      </c>
    </row>
    <row r="85" spans="1:6" x14ac:dyDescent="0.25">
      <c r="B85" s="38"/>
    </row>
    <row r="86" spans="1:6" ht="15.75" x14ac:dyDescent="0.25">
      <c r="A86" s="79" t="s">
        <v>38</v>
      </c>
      <c r="B86" s="79"/>
      <c r="C86" s="79"/>
      <c r="D86" s="79"/>
      <c r="E86" s="79"/>
      <c r="F86" s="79"/>
    </row>
    <row r="87" spans="1:6" ht="15.75" thickBot="1" x14ac:dyDescent="0.3"/>
    <row r="88" spans="1:6" ht="15.75" thickBot="1" x14ac:dyDescent="0.3">
      <c r="A88" s="54" t="s">
        <v>37</v>
      </c>
      <c r="C88" s="72" t="s">
        <v>37</v>
      </c>
      <c r="D88" s="56" t="s">
        <v>39</v>
      </c>
      <c r="E88" s="73" t="s">
        <v>38</v>
      </c>
    </row>
    <row r="89" spans="1:6" x14ac:dyDescent="0.25">
      <c r="A89" s="2">
        <v>10000</v>
      </c>
      <c r="C89" s="60">
        <v>10000</v>
      </c>
      <c r="D89" s="13"/>
      <c r="E89" s="61">
        <f>IRR($C$89:$C$92)</f>
        <v>0.1053100591867342</v>
      </c>
    </row>
    <row r="90" spans="1:6" x14ac:dyDescent="0.25">
      <c r="A90" s="2">
        <v>-5000</v>
      </c>
      <c r="C90" s="59">
        <v>-5000</v>
      </c>
      <c r="D90" s="10">
        <v>0.05</v>
      </c>
      <c r="E90" s="61">
        <f>IRR($C$89:$C$92,D90)</f>
        <v>0.10531005918673531</v>
      </c>
    </row>
    <row r="91" spans="1:6" x14ac:dyDescent="0.25">
      <c r="A91" s="2">
        <v>-8500</v>
      </c>
      <c r="C91" s="59">
        <v>-8500</v>
      </c>
      <c r="D91" s="10">
        <v>0.15</v>
      </c>
      <c r="E91" s="61">
        <f t="shared" ref="E91:E99" si="7">IRR($C$89:$C$92,D91)</f>
        <v>0.10531005918673553</v>
      </c>
    </row>
    <row r="92" spans="1:6" x14ac:dyDescent="0.25">
      <c r="A92" s="2">
        <v>2000</v>
      </c>
      <c r="C92" s="59">
        <v>2000</v>
      </c>
      <c r="D92" s="10">
        <v>0.2</v>
      </c>
      <c r="E92" s="61">
        <f t="shared" si="7"/>
        <v>0.10531005918672065</v>
      </c>
    </row>
    <row r="93" spans="1:6" ht="15.75" thickBot="1" x14ac:dyDescent="0.3">
      <c r="D93" s="10">
        <v>0.25</v>
      </c>
      <c r="E93" s="61">
        <f t="shared" si="7"/>
        <v>0.10531005918632652</v>
      </c>
    </row>
    <row r="94" spans="1:6" ht="15.75" thickBot="1" x14ac:dyDescent="0.3">
      <c r="A94" s="74" t="s">
        <v>38</v>
      </c>
      <c r="D94" s="10">
        <v>0.3</v>
      </c>
      <c r="E94" s="61">
        <f t="shared" si="7"/>
        <v>0.10531005918673553</v>
      </c>
    </row>
    <row r="95" spans="1:6" ht="15.75" thickBot="1" x14ac:dyDescent="0.3">
      <c r="A95" s="58">
        <f>IRR(A89:A92)</f>
        <v>0.1053100591867342</v>
      </c>
      <c r="D95" s="10">
        <v>0.35</v>
      </c>
      <c r="E95" s="61">
        <f t="shared" si="7"/>
        <v>0.10531005918673553</v>
      </c>
    </row>
    <row r="96" spans="1:6" x14ac:dyDescent="0.25">
      <c r="D96" s="10">
        <v>0.4</v>
      </c>
      <c r="E96" s="61">
        <f t="shared" si="7"/>
        <v>0.10531005918673553</v>
      </c>
    </row>
    <row r="97" spans="1:5" x14ac:dyDescent="0.25">
      <c r="D97" s="10">
        <v>0.45</v>
      </c>
      <c r="E97" s="61">
        <f t="shared" si="7"/>
        <v>0.10531005918673575</v>
      </c>
    </row>
    <row r="98" spans="1:5" x14ac:dyDescent="0.25">
      <c r="D98" s="10">
        <v>0.5</v>
      </c>
      <c r="E98" s="61">
        <f t="shared" si="7"/>
        <v>0.10531005918673619</v>
      </c>
    </row>
    <row r="99" spans="1:5" ht="15.75" thickBot="1" x14ac:dyDescent="0.3">
      <c r="D99" s="11">
        <v>0.55000000000000004</v>
      </c>
      <c r="E99" s="61">
        <f t="shared" si="7"/>
        <v>0.1053100591867373</v>
      </c>
    </row>
    <row r="101" spans="1:5" ht="15.75" thickBot="1" x14ac:dyDescent="0.3"/>
    <row r="102" spans="1:5" ht="15.75" thickBot="1" x14ac:dyDescent="0.3">
      <c r="A102" s="75" t="s">
        <v>37</v>
      </c>
      <c r="B102" s="16" t="s">
        <v>39</v>
      </c>
      <c r="C102" s="18" t="s">
        <v>38</v>
      </c>
    </row>
    <row r="103" spans="1:5" x14ac:dyDescent="0.25">
      <c r="A103" s="60">
        <v>-20000</v>
      </c>
      <c r="B103" s="13"/>
      <c r="C103" s="61">
        <f>IRR($A$103:$A$106)</f>
        <v>-9.5909414154996986E-2</v>
      </c>
    </row>
    <row r="104" spans="1:5" x14ac:dyDescent="0.25">
      <c r="A104" s="59">
        <v>82000</v>
      </c>
      <c r="B104" s="42">
        <v>0.15</v>
      </c>
      <c r="C104" s="61">
        <f>IRR($A$103:$A$106,B104)</f>
        <v>-9.5909414155059047E-2</v>
      </c>
    </row>
    <row r="105" spans="1:5" x14ac:dyDescent="0.25">
      <c r="A105" s="59">
        <v>-60000</v>
      </c>
      <c r="B105" s="42">
        <v>0.2</v>
      </c>
      <c r="C105" s="61">
        <f t="shared" ref="C105:C113" si="8">IRR($A$103:$A$106,B105)</f>
        <v>-9.5909414154996986E-2</v>
      </c>
    </row>
    <row r="106" spans="1:5" x14ac:dyDescent="0.25">
      <c r="A106" s="59">
        <v>2000</v>
      </c>
      <c r="B106" s="42">
        <v>0.25</v>
      </c>
      <c r="C106" s="61">
        <f t="shared" si="8"/>
        <v>-9.5909414153667494E-2</v>
      </c>
    </row>
    <row r="107" spans="1:5" x14ac:dyDescent="0.25">
      <c r="B107" s="42">
        <v>0.3</v>
      </c>
      <c r="C107" s="61">
        <f t="shared" si="8"/>
        <v>-9.590941415486065E-2</v>
      </c>
    </row>
    <row r="108" spans="1:5" x14ac:dyDescent="0.25">
      <c r="B108" s="42">
        <v>0.35</v>
      </c>
      <c r="C108" s="61">
        <f t="shared" si="8"/>
        <v>-9.5909414154996986E-2</v>
      </c>
    </row>
    <row r="109" spans="1:5" x14ac:dyDescent="0.25">
      <c r="B109" s="42">
        <v>0.4</v>
      </c>
      <c r="C109" s="61">
        <f t="shared" si="8"/>
        <v>-9.5909414154997874E-2</v>
      </c>
    </row>
    <row r="110" spans="1:5" x14ac:dyDescent="0.25">
      <c r="B110" s="42">
        <v>0.45</v>
      </c>
      <c r="C110" s="61">
        <f t="shared" si="8"/>
        <v>2.160916914048538</v>
      </c>
    </row>
    <row r="111" spans="1:5" x14ac:dyDescent="0.25">
      <c r="B111" s="42">
        <v>0.5</v>
      </c>
      <c r="C111" s="61">
        <f t="shared" si="8"/>
        <v>2.1609169140534945</v>
      </c>
    </row>
    <row r="112" spans="1:5" x14ac:dyDescent="0.25">
      <c r="B112" s="42">
        <v>0.55000000000000004</v>
      </c>
      <c r="C112" s="61">
        <f t="shared" si="8"/>
        <v>2.1609169140387743</v>
      </c>
    </row>
    <row r="113" spans="1:3" ht="15.75" thickBot="1" x14ac:dyDescent="0.3">
      <c r="B113" s="43">
        <v>0.6</v>
      </c>
      <c r="C113" s="61">
        <f t="shared" si="8"/>
        <v>2.1609169140492739</v>
      </c>
    </row>
    <row r="115" spans="1:3" ht="15.75" thickBot="1" x14ac:dyDescent="0.3"/>
    <row r="116" spans="1:3" ht="15.75" thickBot="1" x14ac:dyDescent="0.3">
      <c r="A116" s="55" t="s">
        <v>37</v>
      </c>
      <c r="B116" s="56" t="s">
        <v>39</v>
      </c>
      <c r="C116" s="73" t="s">
        <v>38</v>
      </c>
    </row>
    <row r="117" spans="1:3" x14ac:dyDescent="0.25">
      <c r="A117" s="60">
        <v>10000</v>
      </c>
      <c r="B117" s="13"/>
      <c r="C117" s="64" t="e">
        <f>IRR($A$117:$A$120)</f>
        <v>#NUM!</v>
      </c>
    </row>
    <row r="118" spans="1:3" x14ac:dyDescent="0.25">
      <c r="A118" s="59">
        <v>-5000</v>
      </c>
      <c r="B118" s="10">
        <v>0.05</v>
      </c>
      <c r="C118" s="64" t="e">
        <f>IRR($A$117:$A$120,B118)</f>
        <v>#NUM!</v>
      </c>
    </row>
    <row r="119" spans="1:3" x14ac:dyDescent="0.25">
      <c r="A119" s="59">
        <v>8500</v>
      </c>
      <c r="B119" s="10">
        <v>0.15</v>
      </c>
      <c r="C119" s="64" t="e">
        <f t="shared" ref="C119:C127" si="9">IRR($A$117:$A$120,B119)</f>
        <v>#NUM!</v>
      </c>
    </row>
    <row r="120" spans="1:3" x14ac:dyDescent="0.25">
      <c r="A120" s="59">
        <v>2000</v>
      </c>
      <c r="B120" s="10">
        <v>0.2</v>
      </c>
      <c r="C120" s="64" t="e">
        <f t="shared" si="9"/>
        <v>#NUM!</v>
      </c>
    </row>
    <row r="121" spans="1:3" x14ac:dyDescent="0.25">
      <c r="B121" s="10">
        <v>0.25</v>
      </c>
      <c r="C121" s="64" t="e">
        <f t="shared" si="9"/>
        <v>#NUM!</v>
      </c>
    </row>
    <row r="122" spans="1:3" x14ac:dyDescent="0.25">
      <c r="B122" s="10">
        <v>0.3</v>
      </c>
      <c r="C122" s="64" t="e">
        <f t="shared" si="9"/>
        <v>#NUM!</v>
      </c>
    </row>
    <row r="123" spans="1:3" x14ac:dyDescent="0.25">
      <c r="B123" s="10">
        <v>0.35</v>
      </c>
      <c r="C123" s="64" t="e">
        <f t="shared" si="9"/>
        <v>#NUM!</v>
      </c>
    </row>
    <row r="124" spans="1:3" x14ac:dyDescent="0.25">
      <c r="B124" s="10">
        <v>0.4</v>
      </c>
      <c r="C124" s="64" t="e">
        <f t="shared" si="9"/>
        <v>#NUM!</v>
      </c>
    </row>
    <row r="125" spans="1:3" x14ac:dyDescent="0.25">
      <c r="B125" s="10">
        <v>0.45</v>
      </c>
      <c r="C125" s="64" t="e">
        <f t="shared" si="9"/>
        <v>#NUM!</v>
      </c>
    </row>
    <row r="126" spans="1:3" x14ac:dyDescent="0.25">
      <c r="B126" s="10">
        <v>0.5</v>
      </c>
      <c r="C126" s="64" t="e">
        <f t="shared" si="9"/>
        <v>#NUM!</v>
      </c>
    </row>
    <row r="127" spans="1:3" ht="15.75" thickBot="1" x14ac:dyDescent="0.3">
      <c r="B127" s="11">
        <v>0.55000000000000004</v>
      </c>
      <c r="C127" s="64" t="e">
        <f t="shared" si="9"/>
        <v>#NUM!</v>
      </c>
    </row>
    <row r="129" spans="1:6" x14ac:dyDescent="0.25">
      <c r="A129" s="54" t="s">
        <v>40</v>
      </c>
      <c r="B129" s="54" t="s">
        <v>41</v>
      </c>
      <c r="C129" s="54" t="s">
        <v>42</v>
      </c>
      <c r="E129" s="54" t="s">
        <v>34</v>
      </c>
      <c r="F129" s="54" t="s">
        <v>26</v>
      </c>
    </row>
    <row r="130" spans="1:6" x14ac:dyDescent="0.25">
      <c r="A130" s="2">
        <v>0</v>
      </c>
      <c r="B130" s="2">
        <v>-1000</v>
      </c>
      <c r="C130" s="2">
        <v>-1000</v>
      </c>
      <c r="E130" s="68">
        <v>42220</v>
      </c>
      <c r="F130" s="2">
        <v>-10000</v>
      </c>
    </row>
    <row r="131" spans="1:6" x14ac:dyDescent="0.25">
      <c r="A131" s="2">
        <v>1</v>
      </c>
      <c r="B131" s="2">
        <v>0</v>
      </c>
      <c r="C131" s="2">
        <v>400</v>
      </c>
      <c r="E131" s="2" t="s">
        <v>43</v>
      </c>
      <c r="F131" s="2">
        <v>4000</v>
      </c>
    </row>
    <row r="132" spans="1:6" x14ac:dyDescent="0.25">
      <c r="A132" s="2">
        <v>2</v>
      </c>
      <c r="B132" s="2">
        <v>200</v>
      </c>
      <c r="C132" s="2">
        <v>400</v>
      </c>
      <c r="E132" s="2" t="s">
        <v>44</v>
      </c>
      <c r="F132" s="2">
        <v>3000</v>
      </c>
    </row>
    <row r="133" spans="1:6" x14ac:dyDescent="0.25">
      <c r="A133" s="2">
        <v>3</v>
      </c>
      <c r="B133" s="2">
        <v>300</v>
      </c>
      <c r="C133" s="2">
        <v>300</v>
      </c>
      <c r="E133" s="2" t="s">
        <v>45</v>
      </c>
      <c r="F133" s="2">
        <v>5000</v>
      </c>
    </row>
    <row r="134" spans="1:6" ht="15.75" thickBot="1" x14ac:dyDescent="0.3">
      <c r="A134" s="2">
        <v>4</v>
      </c>
      <c r="B134" s="2">
        <v>500</v>
      </c>
      <c r="C134" s="2">
        <v>300</v>
      </c>
    </row>
    <row r="135" spans="1:6" ht="15.75" thickBot="1" x14ac:dyDescent="0.3">
      <c r="A135" s="39">
        <v>5</v>
      </c>
      <c r="B135" s="39">
        <v>900</v>
      </c>
      <c r="C135" s="39">
        <v>200</v>
      </c>
      <c r="E135" s="56" t="s">
        <v>46</v>
      </c>
      <c r="F135" s="69">
        <v>0.26419999999999999</v>
      </c>
    </row>
    <row r="136" spans="1:6" ht="15.75" thickBot="1" x14ac:dyDescent="0.3">
      <c r="A136" s="56" t="s">
        <v>38</v>
      </c>
      <c r="B136" s="78">
        <f>IRR(B130:B135)</f>
        <v>0.17318426166949052</v>
      </c>
      <c r="C136" s="65">
        <f>IRR(C130:C135)</f>
        <v>0.20494783010707418</v>
      </c>
    </row>
    <row r="137" spans="1:6" ht="15.75" thickBot="1" x14ac:dyDescent="0.3">
      <c r="A137" s="56" t="s">
        <v>35</v>
      </c>
      <c r="B137" s="66">
        <v>815.89</v>
      </c>
      <c r="C137" s="67">
        <v>552.4</v>
      </c>
    </row>
    <row r="140" spans="1:6" x14ac:dyDescent="0.25">
      <c r="A140" s="54" t="s">
        <v>47</v>
      </c>
      <c r="B140" s="23">
        <v>0.1</v>
      </c>
    </row>
    <row r="141" spans="1:6" x14ac:dyDescent="0.25">
      <c r="A141" s="54" t="s">
        <v>48</v>
      </c>
      <c r="B141" s="23">
        <v>0.12</v>
      </c>
    </row>
    <row r="143" spans="1:6" x14ac:dyDescent="0.25">
      <c r="A143" s="54" t="s">
        <v>40</v>
      </c>
      <c r="B143" s="54"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56" t="s">
        <v>49</v>
      </c>
      <c r="B148" s="73" t="s">
        <v>35</v>
      </c>
    </row>
    <row r="149" spans="1:2" x14ac:dyDescent="0.25">
      <c r="A149" s="70">
        <v>0.1</v>
      </c>
      <c r="B149" s="71">
        <f>NPV(A149,$B$144:$B$146)</f>
        <v>-0.70323065364387649</v>
      </c>
    </row>
    <row r="150" spans="1:2" x14ac:dyDescent="0.25">
      <c r="A150" s="62">
        <v>0.25</v>
      </c>
      <c r="B150" s="71">
        <f t="shared" ref="B150:B153" si="10">NPV(A150,$B$144:$B$146)</f>
        <v>0</v>
      </c>
    </row>
    <row r="151" spans="1:2" x14ac:dyDescent="0.25">
      <c r="A151" s="62">
        <v>1.1000000000000001</v>
      </c>
      <c r="B151" s="71">
        <f t="shared" si="10"/>
        <v>0.42587193607601764</v>
      </c>
    </row>
    <row r="152" spans="1:2" x14ac:dyDescent="0.25">
      <c r="A152" s="62">
        <v>4</v>
      </c>
      <c r="B152" s="71">
        <f t="shared" si="10"/>
        <v>-2.2204460492503132E-17</v>
      </c>
    </row>
    <row r="153" spans="1:2" ht="15.75" thickBot="1" x14ac:dyDescent="0.3">
      <c r="A153" s="63">
        <v>5</v>
      </c>
      <c r="B153" s="71">
        <f t="shared" si="10"/>
        <v>-3.5185185185185187E-2</v>
      </c>
    </row>
    <row r="155" spans="1:2" x14ac:dyDescent="0.25">
      <c r="A155" s="54" t="s">
        <v>50</v>
      </c>
      <c r="B155" s="23">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Madhu Vishwakarma</cp:lastModifiedBy>
  <dcterms:created xsi:type="dcterms:W3CDTF">2023-06-15T04:20:27Z</dcterms:created>
  <dcterms:modified xsi:type="dcterms:W3CDTF">2025-06-29T18:13:39Z</dcterms:modified>
</cp:coreProperties>
</file>