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e39dad3b61b5efd9/Desktop/"/>
    </mc:Choice>
  </mc:AlternateContent>
  <xr:revisionPtr revIDLastSave="415" documentId="8_{8B39C05D-7D35-4D17-A380-9206D9B4BBD8}" xr6:coauthVersionLast="47" xr6:coauthVersionMax="47" xr10:uidLastSave="{84636595-7E8E-4306-AA1A-C3134A4D93FB}"/>
  <bookViews>
    <workbookView xWindow="-108" yWindow="-108" windowWidth="23256" windowHeight="13896" xr2:uid="{0D829549-6A69-448B-897D-A21BA0070FD5}"/>
  </bookViews>
  <sheets>
    <sheet name="Sheet1" sheetId="17" r:id="rId1"/>
    <sheet name="Data" sheetId="2" r:id="rId2"/>
    <sheet name="ADANIENT" sheetId="9" r:id="rId3"/>
    <sheet name="JSWSTEEL" sheetId="13" r:id="rId4"/>
    <sheet name="VEDL" sheetId="5" r:id="rId5"/>
    <sheet name="HINDALCO" sheetId="10" r:id="rId6"/>
    <sheet name="HINDZINC" sheetId="11" r:id="rId7"/>
    <sheet name="RATNAMANI" sheetId="7" r:id="rId8"/>
    <sheet name="Cost of Debt" sheetId="14" r:id="rId9"/>
    <sheet name="WACC using Top Down Approach " sheetId="15" r:id="rId10"/>
    <sheet name="WACC using Bottom Up Approach " sheetId="1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2" l="1"/>
  <c r="B23" i="15"/>
  <c r="B26" i="15"/>
  <c r="B25" i="15"/>
  <c r="B24" i="15"/>
  <c r="B22" i="15"/>
  <c r="B21" i="15"/>
  <c r="B20" i="15"/>
  <c r="E27" i="14"/>
  <c r="E24" i="14"/>
  <c r="E23" i="14"/>
  <c r="P64" i="2"/>
  <c r="O64" i="2"/>
  <c r="P63" i="2"/>
  <c r="O63" i="2"/>
  <c r="E8" i="16"/>
  <c r="E17" i="14"/>
  <c r="B28" i="15"/>
  <c r="D20" i="16" l="1"/>
  <c r="D19" i="16"/>
  <c r="D13" i="16"/>
  <c r="E7" i="16"/>
  <c r="E6" i="16"/>
  <c r="E5" i="16"/>
  <c r="E4" i="16"/>
  <c r="E3" i="16"/>
  <c r="E67" i="2"/>
  <c r="D21" i="16"/>
  <c r="B27" i="15"/>
  <c r="J7" i="16"/>
  <c r="E68" i="2"/>
  <c r="E69" i="2"/>
  <c r="E70" i="2"/>
  <c r="E71" i="2"/>
  <c r="E72"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4" i="2"/>
  <c r="I5" i="2"/>
  <c r="J5" i="2"/>
  <c r="K5" i="2"/>
  <c r="L5" i="2"/>
  <c r="M5" i="2"/>
  <c r="N5" i="2"/>
  <c r="I6" i="2"/>
  <c r="J6" i="2"/>
  <c r="K6" i="2"/>
  <c r="L6" i="2"/>
  <c r="M6" i="2"/>
  <c r="N6" i="2"/>
  <c r="I7" i="2"/>
  <c r="J7" i="2"/>
  <c r="K7" i="2"/>
  <c r="L7" i="2"/>
  <c r="M7" i="2"/>
  <c r="N7" i="2"/>
  <c r="I8" i="2"/>
  <c r="J8" i="2"/>
  <c r="K8" i="2"/>
  <c r="L8" i="2"/>
  <c r="M8" i="2"/>
  <c r="N8" i="2"/>
  <c r="I9" i="2"/>
  <c r="J9" i="2"/>
  <c r="K9" i="2"/>
  <c r="L9" i="2"/>
  <c r="M9" i="2"/>
  <c r="N9" i="2"/>
  <c r="I10" i="2"/>
  <c r="J10" i="2"/>
  <c r="K10" i="2"/>
  <c r="L10" i="2"/>
  <c r="M10" i="2"/>
  <c r="N10" i="2"/>
  <c r="I11" i="2"/>
  <c r="J11" i="2"/>
  <c r="K11" i="2"/>
  <c r="L11" i="2"/>
  <c r="M11" i="2"/>
  <c r="N11" i="2"/>
  <c r="I12" i="2"/>
  <c r="J12" i="2"/>
  <c r="K12" i="2"/>
  <c r="L12" i="2"/>
  <c r="M12" i="2"/>
  <c r="N12" i="2"/>
  <c r="I13" i="2"/>
  <c r="J13" i="2"/>
  <c r="K13" i="2"/>
  <c r="L13" i="2"/>
  <c r="M13" i="2"/>
  <c r="N13" i="2"/>
  <c r="I14" i="2"/>
  <c r="J14" i="2"/>
  <c r="K14" i="2"/>
  <c r="L14" i="2"/>
  <c r="M14" i="2"/>
  <c r="N14" i="2"/>
  <c r="I15" i="2"/>
  <c r="J15" i="2"/>
  <c r="K15" i="2"/>
  <c r="L15" i="2"/>
  <c r="M15" i="2"/>
  <c r="N15" i="2"/>
  <c r="I16" i="2"/>
  <c r="J16" i="2"/>
  <c r="K16" i="2"/>
  <c r="L16" i="2"/>
  <c r="M16" i="2"/>
  <c r="N16" i="2"/>
  <c r="I17" i="2"/>
  <c r="J17" i="2"/>
  <c r="K17" i="2"/>
  <c r="L17" i="2"/>
  <c r="M17" i="2"/>
  <c r="N17" i="2"/>
  <c r="I18" i="2"/>
  <c r="J18" i="2"/>
  <c r="K18" i="2"/>
  <c r="L18" i="2"/>
  <c r="M18" i="2"/>
  <c r="N18" i="2"/>
  <c r="I19" i="2"/>
  <c r="J19" i="2"/>
  <c r="K19" i="2"/>
  <c r="L19" i="2"/>
  <c r="M19" i="2"/>
  <c r="N19" i="2"/>
  <c r="I20" i="2"/>
  <c r="J20" i="2"/>
  <c r="K20" i="2"/>
  <c r="L20" i="2"/>
  <c r="M20" i="2"/>
  <c r="N20" i="2"/>
  <c r="I21" i="2"/>
  <c r="J21" i="2"/>
  <c r="K21" i="2"/>
  <c r="L21" i="2"/>
  <c r="M21" i="2"/>
  <c r="N21" i="2"/>
  <c r="I22" i="2"/>
  <c r="J22" i="2"/>
  <c r="K22" i="2"/>
  <c r="L22" i="2"/>
  <c r="M22" i="2"/>
  <c r="N22" i="2"/>
  <c r="I23" i="2"/>
  <c r="J23" i="2"/>
  <c r="K23" i="2"/>
  <c r="L23" i="2"/>
  <c r="M23" i="2"/>
  <c r="N23" i="2"/>
  <c r="I24" i="2"/>
  <c r="J24" i="2"/>
  <c r="K24" i="2"/>
  <c r="L24" i="2"/>
  <c r="M24" i="2"/>
  <c r="N24" i="2"/>
  <c r="I25" i="2"/>
  <c r="J25" i="2"/>
  <c r="K25" i="2"/>
  <c r="L25" i="2"/>
  <c r="M25" i="2"/>
  <c r="N25" i="2"/>
  <c r="I26" i="2"/>
  <c r="J26" i="2"/>
  <c r="K26" i="2"/>
  <c r="L26" i="2"/>
  <c r="M26" i="2"/>
  <c r="N26" i="2"/>
  <c r="I27" i="2"/>
  <c r="J27" i="2"/>
  <c r="K27" i="2"/>
  <c r="L27" i="2"/>
  <c r="M27" i="2"/>
  <c r="N27" i="2"/>
  <c r="I28" i="2"/>
  <c r="J28" i="2"/>
  <c r="K28" i="2"/>
  <c r="L28" i="2"/>
  <c r="M28" i="2"/>
  <c r="N28" i="2"/>
  <c r="I29" i="2"/>
  <c r="J29" i="2"/>
  <c r="K29" i="2"/>
  <c r="L29" i="2"/>
  <c r="M29" i="2"/>
  <c r="N29" i="2"/>
  <c r="I30" i="2"/>
  <c r="J30" i="2"/>
  <c r="K30" i="2"/>
  <c r="L30" i="2"/>
  <c r="M30" i="2"/>
  <c r="N30" i="2"/>
  <c r="I31" i="2"/>
  <c r="J31" i="2"/>
  <c r="K31" i="2"/>
  <c r="L31" i="2"/>
  <c r="M31" i="2"/>
  <c r="N31" i="2"/>
  <c r="I32" i="2"/>
  <c r="J32" i="2"/>
  <c r="K32" i="2"/>
  <c r="L32" i="2"/>
  <c r="M32" i="2"/>
  <c r="N32" i="2"/>
  <c r="I33" i="2"/>
  <c r="J33" i="2"/>
  <c r="K33" i="2"/>
  <c r="L33" i="2"/>
  <c r="M33" i="2"/>
  <c r="N33" i="2"/>
  <c r="I34" i="2"/>
  <c r="J34" i="2"/>
  <c r="K34" i="2"/>
  <c r="L34" i="2"/>
  <c r="M34" i="2"/>
  <c r="N34" i="2"/>
  <c r="I35" i="2"/>
  <c r="J35" i="2"/>
  <c r="K35" i="2"/>
  <c r="L35" i="2"/>
  <c r="M35" i="2"/>
  <c r="N35" i="2"/>
  <c r="I36" i="2"/>
  <c r="J36" i="2"/>
  <c r="K36" i="2"/>
  <c r="L36" i="2"/>
  <c r="M36" i="2"/>
  <c r="N36" i="2"/>
  <c r="I37" i="2"/>
  <c r="J37" i="2"/>
  <c r="K37" i="2"/>
  <c r="L37" i="2"/>
  <c r="M37" i="2"/>
  <c r="N37" i="2"/>
  <c r="I38" i="2"/>
  <c r="J38" i="2"/>
  <c r="K38" i="2"/>
  <c r="L38" i="2"/>
  <c r="M38" i="2"/>
  <c r="N38" i="2"/>
  <c r="I39" i="2"/>
  <c r="J39" i="2"/>
  <c r="K39" i="2"/>
  <c r="L39" i="2"/>
  <c r="M39" i="2"/>
  <c r="N39" i="2"/>
  <c r="I40" i="2"/>
  <c r="J40" i="2"/>
  <c r="K40" i="2"/>
  <c r="L40" i="2"/>
  <c r="M40" i="2"/>
  <c r="N40" i="2"/>
  <c r="I41" i="2"/>
  <c r="J41" i="2"/>
  <c r="K41" i="2"/>
  <c r="L41" i="2"/>
  <c r="M41" i="2"/>
  <c r="N41" i="2"/>
  <c r="I42" i="2"/>
  <c r="J42" i="2"/>
  <c r="K42" i="2"/>
  <c r="L42" i="2"/>
  <c r="M42" i="2"/>
  <c r="N42" i="2"/>
  <c r="I43" i="2"/>
  <c r="J43" i="2"/>
  <c r="K43" i="2"/>
  <c r="L43" i="2"/>
  <c r="M43" i="2"/>
  <c r="N43" i="2"/>
  <c r="I44" i="2"/>
  <c r="J44" i="2"/>
  <c r="K44" i="2"/>
  <c r="L44" i="2"/>
  <c r="M44" i="2"/>
  <c r="N44" i="2"/>
  <c r="I45" i="2"/>
  <c r="J45" i="2"/>
  <c r="K45" i="2"/>
  <c r="L45" i="2"/>
  <c r="M45" i="2"/>
  <c r="N45" i="2"/>
  <c r="I46" i="2"/>
  <c r="J46" i="2"/>
  <c r="K46" i="2"/>
  <c r="L46" i="2"/>
  <c r="M46" i="2"/>
  <c r="N46" i="2"/>
  <c r="I47" i="2"/>
  <c r="J47" i="2"/>
  <c r="K47" i="2"/>
  <c r="L47" i="2"/>
  <c r="M47" i="2"/>
  <c r="N47" i="2"/>
  <c r="I48" i="2"/>
  <c r="J48" i="2"/>
  <c r="K48" i="2"/>
  <c r="L48" i="2"/>
  <c r="M48" i="2"/>
  <c r="N48" i="2"/>
  <c r="I49" i="2"/>
  <c r="J49" i="2"/>
  <c r="K49" i="2"/>
  <c r="L49" i="2"/>
  <c r="M49" i="2"/>
  <c r="N49" i="2"/>
  <c r="I50" i="2"/>
  <c r="J50" i="2"/>
  <c r="K50" i="2"/>
  <c r="L50" i="2"/>
  <c r="M50" i="2"/>
  <c r="N50" i="2"/>
  <c r="I51" i="2"/>
  <c r="J51" i="2"/>
  <c r="K51" i="2"/>
  <c r="L51" i="2"/>
  <c r="M51" i="2"/>
  <c r="N51" i="2"/>
  <c r="I52" i="2"/>
  <c r="J52" i="2"/>
  <c r="K52" i="2"/>
  <c r="L52" i="2"/>
  <c r="M52" i="2"/>
  <c r="N52" i="2"/>
  <c r="I53" i="2"/>
  <c r="J53" i="2"/>
  <c r="K53" i="2"/>
  <c r="L53" i="2"/>
  <c r="M53" i="2"/>
  <c r="N53" i="2"/>
  <c r="I54" i="2"/>
  <c r="J54" i="2"/>
  <c r="K54" i="2"/>
  <c r="L54" i="2"/>
  <c r="M54" i="2"/>
  <c r="N54" i="2"/>
  <c r="I55" i="2"/>
  <c r="J55" i="2"/>
  <c r="K55" i="2"/>
  <c r="L55" i="2"/>
  <c r="M55" i="2"/>
  <c r="N55" i="2"/>
  <c r="I56" i="2"/>
  <c r="J56" i="2"/>
  <c r="K56" i="2"/>
  <c r="L56" i="2"/>
  <c r="M56" i="2"/>
  <c r="N56" i="2"/>
  <c r="I57" i="2"/>
  <c r="J57" i="2"/>
  <c r="K57" i="2"/>
  <c r="L57" i="2"/>
  <c r="M57" i="2"/>
  <c r="N57" i="2"/>
  <c r="I58" i="2"/>
  <c r="J58" i="2"/>
  <c r="K58" i="2"/>
  <c r="L58" i="2"/>
  <c r="M58" i="2"/>
  <c r="N58" i="2"/>
  <c r="I59" i="2"/>
  <c r="J59" i="2"/>
  <c r="K59" i="2"/>
  <c r="L59" i="2"/>
  <c r="M59" i="2"/>
  <c r="N59" i="2"/>
  <c r="I60" i="2"/>
  <c r="J60" i="2"/>
  <c r="K60" i="2"/>
  <c r="L60" i="2"/>
  <c r="M60" i="2"/>
  <c r="N60" i="2"/>
  <c r="I61" i="2"/>
  <c r="J61" i="2"/>
  <c r="K61" i="2"/>
  <c r="L61" i="2"/>
  <c r="M61" i="2"/>
  <c r="N61" i="2"/>
  <c r="I62" i="2"/>
  <c r="J62" i="2"/>
  <c r="K62" i="2"/>
  <c r="L62" i="2"/>
  <c r="M62" i="2"/>
  <c r="N62" i="2"/>
  <c r="J4" i="2"/>
  <c r="K4" i="2"/>
  <c r="L4" i="2"/>
  <c r="M4" i="2"/>
  <c r="N4" i="2"/>
  <c r="D10" i="16" l="1"/>
  <c r="D15" i="16" s="1"/>
  <c r="I12" i="16" l="1"/>
  <c r="J8" i="16"/>
  <c r="I7" i="16"/>
  <c r="I8" i="16" l="1"/>
  <c r="D17" i="16" s="1"/>
  <c r="D23" i="16" s="1"/>
  <c r="B29" i="15" l="1"/>
</calcChain>
</file>

<file path=xl/sharedStrings.xml><?xml version="1.0" encoding="utf-8"?>
<sst xmlns="http://schemas.openxmlformats.org/spreadsheetml/2006/main" count="281" uniqueCount="96">
  <si>
    <t>Date</t>
  </si>
  <si>
    <t>Returns</t>
  </si>
  <si>
    <t>Nifty 50</t>
  </si>
  <si>
    <t>Adjusted Closing Prices</t>
  </si>
  <si>
    <t>Tickers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</si>
  <si>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</si>
  <si>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</si>
  <si>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</si>
  <si>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</si>
  <si>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</si>
  <si>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</si>
  <si>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</si>
  <si>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</si>
  <si>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</si>
  <si>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</si>
  <si>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</si>
  <si>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</si>
  <si>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</si>
  <si>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</si>
  <si>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</si>
  <si>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</si>
  <si>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</si>
  <si>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</si>
  <si>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</si>
  <si>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</si>
  <si>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</si>
  <si>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</si>
  <si>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</si>
  <si>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</si>
  <si>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</si>
  <si>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Company</t>
  </si>
  <si>
    <t>91 Day TB - Secondary</t>
  </si>
  <si>
    <t>Average Return</t>
  </si>
  <si>
    <t>Unlevered Beta</t>
  </si>
  <si>
    <t>Debt to Equity Ratio</t>
  </si>
  <si>
    <t>WACC</t>
  </si>
  <si>
    <t>Cost of Equity Capital</t>
  </si>
  <si>
    <t>Annualised Return</t>
  </si>
  <si>
    <t>Market Return</t>
  </si>
  <si>
    <t>Risk Free Rate</t>
  </si>
  <si>
    <t>Beta (By Regression)</t>
  </si>
  <si>
    <t>Pre Tax Cost of Debt</t>
  </si>
  <si>
    <t>Average of Unlevered Beta for Comparable Firms</t>
  </si>
  <si>
    <t>Market Value of D/E for Target Company</t>
  </si>
  <si>
    <t>YTM (in %)</t>
  </si>
  <si>
    <t xml:space="preserve">Tax Rate </t>
  </si>
  <si>
    <t>Cost of Debt</t>
  </si>
  <si>
    <t>Interest Coverage Ratio</t>
  </si>
  <si>
    <t>Interest Expense (in Cr)</t>
  </si>
  <si>
    <t>EBIT (in Cr)</t>
  </si>
  <si>
    <t xml:space="preserve">Spread Value </t>
  </si>
  <si>
    <t xml:space="preserve">Risk Free Rate </t>
  </si>
  <si>
    <t>Price Per Share (in INR)</t>
  </si>
  <si>
    <t>Market Value of Equity (in Cr)</t>
  </si>
  <si>
    <t>Number of Shares Outstanding (in Cr)</t>
  </si>
  <si>
    <t>Beta</t>
  </si>
  <si>
    <t xml:space="preserve">Market Return </t>
  </si>
  <si>
    <t xml:space="preserve">Cost of Equity </t>
  </si>
  <si>
    <t>D/E</t>
  </si>
  <si>
    <t>E/V</t>
  </si>
  <si>
    <t>D/V</t>
  </si>
  <si>
    <t>Tax Rate</t>
  </si>
  <si>
    <t>Relevered Beta of the Target Company</t>
  </si>
  <si>
    <t>ID No.</t>
  </si>
  <si>
    <t>Name</t>
  </si>
  <si>
    <t>COMPANIES</t>
  </si>
  <si>
    <t>ADANIENT</t>
  </si>
  <si>
    <t>JSWSTEEL</t>
  </si>
  <si>
    <t>VEDL</t>
  </si>
  <si>
    <t>HINDALCO</t>
  </si>
  <si>
    <t>HINDZINC</t>
  </si>
  <si>
    <t>RATNAMANI</t>
  </si>
  <si>
    <t>D/E for ADANIENT</t>
  </si>
  <si>
    <t>D/V for ADANIENT</t>
  </si>
  <si>
    <t>E/V for ADANIENT</t>
  </si>
  <si>
    <t>Cost of Debt for ADANIENT</t>
  </si>
  <si>
    <t>GROUP No. 20</t>
  </si>
  <si>
    <t>YASHVI AGRAWAL</t>
  </si>
  <si>
    <t>VRIHEN ARORA</t>
  </si>
  <si>
    <t>RITISH SACHDEVA</t>
  </si>
  <si>
    <t>ADITYA UPADHYAY</t>
  </si>
  <si>
    <t>SAYAN ROY</t>
  </si>
  <si>
    <t>2021A4PS3218H</t>
  </si>
  <si>
    <t>2021A7PS3206H</t>
  </si>
  <si>
    <t>2020B3A71862H</t>
  </si>
  <si>
    <t>2021A4PS2397H</t>
  </si>
  <si>
    <t>METALS &amp; MINING INDUSTRIES</t>
  </si>
  <si>
    <t>ADANI ENTERPRISES (ADANIENT)</t>
  </si>
  <si>
    <t>VEDANTA LIMITED (VEDL)</t>
  </si>
  <si>
    <t>HINDUSTAN ALUMINIUM CORP. (HINDALCO)</t>
  </si>
  <si>
    <t>HINDUSTAN ZINC (HINDZINC)</t>
  </si>
  <si>
    <t>RATNAMANI METALS &amp;TUBES LTD. (RATNAMANI)</t>
  </si>
  <si>
    <t>JSW STEEL LIMITED (JSWSTEEL)</t>
  </si>
  <si>
    <t>2021A4PS3104H</t>
  </si>
  <si>
    <t>Turnover/Sales Revenue(in crores)</t>
  </si>
  <si>
    <t>Beta (By Regression by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</si>
</sst>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
    <numFmt numFmtId="166" formatCode="0.00000"/>
    <numFmt numFmtId="167" formatCode="0.000%"/>
    <numFmt numFmtId="168" formatCode="#,##0.000"/>
  </numFmts>
  <fonts count="23">
    <font>
      <sz val="11"/>
      <color theme="1"/>
      <name val="Calibri"/>
      <family val="2"/>
      <scheme val="minor"/>
    </font>
    <font>
      <b/>
      <sz val="12"/>
      <color theme="1"/>
      <name val="Calibri"/>
      <family val="2"/>
      <scheme val="minor"/>
    </font>
    <font>
      <i/>
      <sz val="11"/>
      <color theme="1"/>
      <name val="Calibri"/>
      <family val="2"/>
      <scheme val="minor"/>
    </font>
    <font>
      <sz val="11"/>
      <color theme="1"/>
      <name val="Calibri"/>
      <family val="2"/>
      <scheme val="minor"/>
    </font>
    <font>
      <b/>
      <sz val="11"/>
      <color theme="1"/>
      <name val="Calibri"/>
      <family val="2"/>
      <scheme val="minor"/>
    </font>
    <font>
      <sz val="9"/>
      <color theme="1"/>
      <name val="Arial"/>
      <family val="2"/>
    </font>
    <font>
      <sz val="9"/>
      <color rgb="FF22222F"/>
      <name val="Arial"/>
      <family val="2"/>
    </font>
    <font>
      <u/>
      <sz val="11"/>
      <color theme="10"/>
      <name val="Calibri"/>
      <family val="2"/>
      <scheme val="minor"/>
    </font>
    <font>
      <sz val="11"/>
      <color rgb="FF22222F"/>
      <name val="Calibri"/>
      <family val="2"/>
      <scheme val="minor"/>
    </font>
    <font>
      <sz val="15"/>
      <color theme="1"/>
      <name val="Calibri"/>
      <family val="2"/>
      <scheme val="minor"/>
    </font>
    <font>
      <b/>
      <sz val="15"/>
      <color theme="1"/>
      <name val="Calibri"/>
      <family val="2"/>
      <scheme val="minor"/>
    </font>
    <font>
      <b/>
      <sz val="15"/>
      <color theme="1"/>
      <name val="Calibri "/>
    </font>
    <font>
      <b/>
      <sz val="15"/>
      <color rgb="FF22222F"/>
      <name val="Calibri "/>
    </font>
    <font>
      <b/>
      <sz val="8"/>
      <color theme="1"/>
      <name val="Helvetica Neue"/>
    </font>
    <font>
      <sz val="8"/>
      <color theme="1"/>
      <name val="Helvetica Neue"/>
    </font>
    <font>
      <sz val="11"/>
      <color theme="1"/>
      <name val="Calibri"/>
      <family val="2"/>
    </font>
    <font>
      <sz val="10"/>
      <color theme="1"/>
      <name val="Arial"/>
      <family val="2"/>
    </font>
    <font>
      <sz val="12"/>
      <color theme="1"/>
      <name val="Times New Roman"/>
      <family val="1"/>
    </font>
    <font>
      <i/>
      <sz val="12"/>
      <color theme="1"/>
      <name val="Times New Roman"/>
      <family val="1"/>
    </font>
    <font>
      <sz val="10"/>
      <color theme="1"/>
      <name val="Times New Roman"/>
      <family val="1"/>
    </font>
    <font>
      <sz val="10"/>
      <color theme="1"/>
      <name val="Calibri"/>
      <family val="2"/>
      <scheme val="minor"/>
    </font>
    <font>
      <i/>
      <sz val="10"/>
      <color theme="1"/>
      <name val="Times New Roman"/>
      <family val="1"/>
    </font>
    <font>
      <i/>
      <sz val="14"/>
      <color theme="1"/>
      <name val="Times New Roman"/>
      <family val="1"/>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5" tint="0.39997558519241921"/>
        <bgColor indexed="64"/>
      </patternFill>
    </fill>
    <fill>
      <patternFill patternType="solid">
        <fgColor rgb="FFFFFFFF"/>
        <bgColor indexed="64"/>
      </patternFill>
    </fill>
    <fill>
      <patternFill patternType="solid">
        <fgColor rgb="FFD4D4D4"/>
        <bgColor indexed="64"/>
      </patternFill>
    </fill>
    <fill>
      <patternFill patternType="solid">
        <fgColor theme="4" tint="0.39997558519241921"/>
        <bgColor indexed="64"/>
      </patternFill>
    </fill>
    <fill>
      <patternFill patternType="solid">
        <fgColor theme="7" tint="0.39997558519241921"/>
        <bgColor indexed="64"/>
      </patternFill>
    </fill>
  </fills>
  <borders count="19">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3" fillId="0" borderId="0" applyFont="0" applyFill="0" applyBorder="0" applyAlignment="0" applyProtection="0"/>
    <xf numFmtId="0" fontId="7" fillId="0" borderId="0" applyNumberFormat="0" applyFill="0" applyBorder="0" applyAlignment="0" applyProtection="0"/>
  </cellStyleXfs>
  <cellXfs count="122">
    <xf numFmtId="0" fontId="0" fillId="0" borderId="0" xfId="0"/>
    <xf numFmtId="0" fontId="0" fillId="0" borderId="1" xfId="0" applyBorder="1"/>
    <xf numFmtId="0" fontId="2" fillId="0" borderId="2" xfId="0" applyFont="1" applyBorder="1" applyAlignment="1">
      <alignment horizontal="center"/>
    </xf>
    <xf numFmtId="0" fontId="2" fillId="0" borderId="2" xfId="0" applyFont="1" applyBorder="1" applyAlignment="1">
      <alignment horizontal="centerContinuous"/>
    </xf>
    <xf numFmtId="0" fontId="0" fillId="0" borderId="3" xfId="0" applyBorder="1"/>
    <xf numFmtId="0" fontId="5" fillId="0" borderId="0" xfId="0" applyFont="1"/>
    <xf numFmtId="0" fontId="7" fillId="0" borderId="0" xfId="2"/>
    <xf numFmtId="10" fontId="0" fillId="0" borderId="0" xfId="0" applyNumberFormat="1"/>
    <xf numFmtId="9" fontId="0" fillId="0" borderId="0" xfId="0" applyNumberFormat="1"/>
    <xf numFmtId="164" fontId="0" fillId="0" borderId="0" xfId="0" applyNumberFormat="1"/>
    <xf numFmtId="9" fontId="0" fillId="0" borderId="3" xfId="0" applyNumberFormat="1" applyBorder="1"/>
    <xf numFmtId="9" fontId="8" fillId="7" borderId="3" xfId="0" applyNumberFormat="1" applyFont="1" applyFill="1" applyBorder="1" applyAlignment="1">
      <alignment horizontal="right" vertical="center" wrapText="1"/>
    </xf>
    <xf numFmtId="0" fontId="1" fillId="0" borderId="0" xfId="0" applyFont="1" applyAlignment="1">
      <alignment horizontal="center" vertical="center"/>
    </xf>
    <xf numFmtId="0" fontId="0" fillId="0" borderId="0" xfId="0" applyAlignment="1">
      <alignment horizontal="center" vertical="center"/>
    </xf>
    <xf numFmtId="164" fontId="0" fillId="0" borderId="0" xfId="1" applyNumberFormat="1" applyFont="1" applyFill="1" applyBorder="1"/>
    <xf numFmtId="0" fontId="1" fillId="4" borderId="3" xfId="0" applyFont="1" applyFill="1" applyBorder="1" applyAlignment="1">
      <alignment horizontal="center"/>
    </xf>
    <xf numFmtId="168" fontId="0" fillId="0" borderId="3" xfId="0" applyNumberFormat="1" applyBorder="1"/>
    <xf numFmtId="167" fontId="0" fillId="0" borderId="3" xfId="1" applyNumberFormat="1" applyFont="1" applyBorder="1"/>
    <xf numFmtId="0" fontId="4" fillId="5" borderId="6" xfId="0" applyFont="1" applyFill="1" applyBorder="1" applyAlignment="1">
      <alignment horizontal="center" vertical="center" wrapText="1"/>
    </xf>
    <xf numFmtId="0" fontId="1" fillId="5" borderId="3" xfId="0" applyFont="1" applyFill="1" applyBorder="1" applyAlignment="1">
      <alignment horizontal="center"/>
    </xf>
    <xf numFmtId="165" fontId="0" fillId="0" borderId="4" xfId="0" applyNumberFormat="1" applyBorder="1" applyAlignment="1">
      <alignment wrapText="1"/>
    </xf>
    <xf numFmtId="167" fontId="0" fillId="0" borderId="5" xfId="1" applyNumberFormat="1" applyFont="1" applyBorder="1"/>
    <xf numFmtId="0" fontId="1" fillId="4" borderId="3" xfId="0" applyFont="1" applyFill="1" applyBorder="1" applyAlignment="1">
      <alignment horizontal="center" vertical="center" wrapText="1"/>
    </xf>
    <xf numFmtId="0" fontId="6" fillId="0" borderId="0" xfId="0" applyFont="1"/>
    <xf numFmtId="0" fontId="1" fillId="5" borderId="3" xfId="0" applyFont="1" applyFill="1" applyBorder="1" applyAlignment="1">
      <alignment horizontal="center" vertical="center"/>
    </xf>
    <xf numFmtId="167" fontId="0" fillId="0" borderId="0" xfId="0" applyNumberFormat="1"/>
    <xf numFmtId="0" fontId="0" fillId="0" borderId="0" xfId="0" applyAlignment="1">
      <alignment horizontal="right"/>
    </xf>
    <xf numFmtId="166" fontId="0" fillId="0" borderId="3" xfId="0" applyNumberFormat="1" applyBorder="1" applyAlignment="1">
      <alignment horizontal="right"/>
    </xf>
    <xf numFmtId="167" fontId="0" fillId="0" borderId="3" xfId="1" applyNumberFormat="1" applyFont="1" applyBorder="1" applyAlignment="1">
      <alignment horizontal="right"/>
    </xf>
    <xf numFmtId="165" fontId="0" fillId="0" borderId="3" xfId="0" applyNumberFormat="1" applyBorder="1" applyAlignment="1">
      <alignment horizontal="right"/>
    </xf>
    <xf numFmtId="9" fontId="0" fillId="0" borderId="3" xfId="1" applyFont="1" applyBorder="1" applyAlignment="1">
      <alignment horizontal="right"/>
    </xf>
    <xf numFmtId="0" fontId="9" fillId="0" borderId="0" xfId="0" applyFont="1"/>
    <xf numFmtId="0" fontId="9" fillId="0" borderId="3" xfId="0" applyFont="1" applyBorder="1" applyAlignment="1">
      <alignment horizontal="center" vertical="center"/>
    </xf>
    <xf numFmtId="14" fontId="13" fillId="8" borderId="7" xfId="0" applyNumberFormat="1" applyFont="1" applyFill="1" applyBorder="1" applyAlignment="1">
      <alignment horizontal="left" vertical="center" wrapText="1"/>
    </xf>
    <xf numFmtId="14" fontId="13" fillId="8" borderId="8" xfId="0" applyNumberFormat="1" applyFont="1" applyFill="1" applyBorder="1" applyAlignment="1">
      <alignment horizontal="left" vertical="center" wrapText="1"/>
    </xf>
    <xf numFmtId="0" fontId="0" fillId="0" borderId="0" xfId="0" applyAlignment="1">
      <alignment horizontal="left" vertical="center"/>
    </xf>
    <xf numFmtId="0" fontId="1" fillId="4" borderId="3" xfId="0" applyFont="1" applyFill="1" applyBorder="1" applyAlignment="1">
      <alignment horizontal="left" vertical="center"/>
    </xf>
    <xf numFmtId="0" fontId="14" fillId="0" borderId="7" xfId="0" applyFont="1" applyBorder="1" applyAlignment="1">
      <alignment horizontal="right" vertical="top" wrapText="1"/>
    </xf>
    <xf numFmtId="0" fontId="14" fillId="0" borderId="8" xfId="0" applyFont="1" applyBorder="1" applyAlignment="1">
      <alignment horizontal="right" vertical="top" wrapText="1"/>
    </xf>
    <xf numFmtId="0" fontId="15" fillId="0" borderId="9" xfId="0" applyFont="1" applyBorder="1" applyAlignment="1">
      <alignment horizontal="right" wrapText="1"/>
    </xf>
    <xf numFmtId="0" fontId="15" fillId="0" borderId="10" xfId="0" applyFont="1" applyBorder="1" applyAlignment="1">
      <alignment horizontal="right" wrapText="1"/>
    </xf>
    <xf numFmtId="0" fontId="15" fillId="0" borderId="11" xfId="0" applyFont="1" applyBorder="1" applyAlignment="1">
      <alignment horizontal="right" wrapText="1"/>
    </xf>
    <xf numFmtId="11" fontId="15" fillId="0" borderId="9" xfId="0" applyNumberFormat="1" applyFont="1" applyBorder="1" applyAlignment="1">
      <alignment horizontal="right" wrapText="1"/>
    </xf>
    <xf numFmtId="0" fontId="16" fillId="0" borderId="10" xfId="0" applyFont="1" applyBorder="1" applyAlignment="1">
      <alignment wrapText="1"/>
    </xf>
    <xf numFmtId="0" fontId="16" fillId="0" borderId="11" xfId="0" applyFont="1" applyBorder="1" applyAlignment="1">
      <alignment wrapText="1"/>
    </xf>
    <xf numFmtId="0" fontId="9" fillId="0" borderId="5" xfId="0" applyFont="1" applyBorder="1" applyAlignment="1">
      <alignment horizontal="center" vertical="center"/>
    </xf>
    <xf numFmtId="11" fontId="15" fillId="2" borderId="11" xfId="0" applyNumberFormat="1" applyFont="1" applyFill="1" applyBorder="1" applyAlignment="1">
      <alignment horizontal="right" wrapText="1"/>
    </xf>
    <xf numFmtId="0" fontId="10" fillId="5"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6" borderId="3" xfId="0" applyFont="1" applyFill="1" applyBorder="1" applyAlignment="1">
      <alignment horizontal="left" vertical="center"/>
    </xf>
    <xf numFmtId="167" fontId="0" fillId="6" borderId="3" xfId="1" applyNumberFormat="1" applyFont="1" applyFill="1" applyBorder="1" applyAlignment="1">
      <alignment horizontal="center" vertical="center"/>
    </xf>
    <xf numFmtId="0" fontId="1" fillId="6" borderId="3" xfId="0" applyFont="1" applyFill="1" applyBorder="1" applyAlignment="1">
      <alignment horizontal="center" vertical="center"/>
    </xf>
    <xf numFmtId="0" fontId="1" fillId="6" borderId="3" xfId="0" applyFont="1" applyFill="1" applyBorder="1" applyAlignment="1">
      <alignment horizontal="center" vertical="center" wrapText="1"/>
    </xf>
    <xf numFmtId="0" fontId="17" fillId="0" borderId="0" xfId="0" applyFont="1"/>
    <xf numFmtId="0" fontId="18" fillId="0" borderId="2" xfId="0" applyFont="1" applyBorder="1" applyAlignment="1">
      <alignment horizontal="centerContinuous"/>
    </xf>
    <xf numFmtId="0" fontId="17" fillId="0" borderId="9" xfId="0" applyFont="1" applyBorder="1" applyAlignment="1">
      <alignment horizontal="right" wrapText="1"/>
    </xf>
    <xf numFmtId="0" fontId="17" fillId="0" borderId="10" xfId="0" applyFont="1" applyBorder="1" applyAlignment="1">
      <alignment horizontal="right" wrapText="1"/>
    </xf>
    <xf numFmtId="0" fontId="17" fillId="0" borderId="1" xfId="0" applyFont="1" applyBorder="1"/>
    <xf numFmtId="0" fontId="17" fillId="0" borderId="11" xfId="0" applyFont="1" applyBorder="1" applyAlignment="1">
      <alignment horizontal="right" wrapText="1"/>
    </xf>
    <xf numFmtId="0" fontId="18" fillId="0" borderId="2" xfId="0" applyFont="1" applyBorder="1" applyAlignment="1">
      <alignment horizontal="center"/>
    </xf>
    <xf numFmtId="11" fontId="17" fillId="0" borderId="9" xfId="0" applyNumberFormat="1" applyFont="1" applyBorder="1" applyAlignment="1">
      <alignment horizontal="right" wrapText="1"/>
    </xf>
    <xf numFmtId="0" fontId="17" fillId="0" borderId="10" xfId="0" applyFont="1" applyBorder="1" applyAlignment="1">
      <alignment wrapText="1"/>
    </xf>
    <xf numFmtId="0" fontId="17" fillId="0" borderId="11" xfId="0" applyFont="1" applyBorder="1" applyAlignment="1">
      <alignment wrapText="1"/>
    </xf>
    <xf numFmtId="11" fontId="17" fillId="0" borderId="11" xfId="0" applyNumberFormat="1" applyFont="1" applyBorder="1" applyAlignment="1">
      <alignment horizontal="right" wrapText="1"/>
    </xf>
    <xf numFmtId="0" fontId="19" fillId="0" borderId="0" xfId="0" applyFont="1"/>
    <xf numFmtId="0" fontId="20" fillId="0" borderId="0" xfId="0" applyFont="1"/>
    <xf numFmtId="0" fontId="21" fillId="0" borderId="2" xfId="0" applyFont="1" applyBorder="1" applyAlignment="1">
      <alignment horizontal="centerContinuous"/>
    </xf>
    <xf numFmtId="0" fontId="19" fillId="0" borderId="9" xfId="0" applyFont="1" applyBorder="1" applyAlignment="1">
      <alignment horizontal="right" wrapText="1"/>
    </xf>
    <xf numFmtId="0" fontId="19" fillId="0" borderId="10" xfId="0" applyFont="1" applyBorder="1" applyAlignment="1">
      <alignment horizontal="right" wrapText="1"/>
    </xf>
    <xf numFmtId="0" fontId="19" fillId="0" borderId="1" xfId="0" applyFont="1" applyBorder="1"/>
    <xf numFmtId="0" fontId="19" fillId="0" borderId="11" xfId="0" applyFont="1" applyBorder="1" applyAlignment="1">
      <alignment horizontal="right" wrapText="1"/>
    </xf>
    <xf numFmtId="0" fontId="21" fillId="0" borderId="2" xfId="0" applyFont="1" applyBorder="1" applyAlignment="1">
      <alignment horizontal="center"/>
    </xf>
    <xf numFmtId="11" fontId="19" fillId="0" borderId="9" xfId="0" applyNumberFormat="1" applyFont="1" applyBorder="1" applyAlignment="1">
      <alignment horizontal="right" wrapText="1"/>
    </xf>
    <xf numFmtId="0" fontId="19" fillId="0" borderId="10" xfId="0" applyFont="1" applyBorder="1" applyAlignment="1">
      <alignment wrapText="1"/>
    </xf>
    <xf numFmtId="0" fontId="19" fillId="0" borderId="11" xfId="0" applyFont="1" applyBorder="1" applyAlignment="1">
      <alignment wrapText="1"/>
    </xf>
    <xf numFmtId="11" fontId="19" fillId="0" borderId="11" xfId="0" applyNumberFormat="1" applyFont="1" applyBorder="1" applyAlignment="1">
      <alignment horizontal="right" wrapText="1"/>
    </xf>
    <xf numFmtId="0" fontId="22" fillId="0" borderId="2" xfId="0" applyFont="1" applyBorder="1" applyAlignment="1">
      <alignment horizontal="centerContinuous"/>
    </xf>
    <xf numFmtId="0" fontId="22" fillId="0" borderId="2" xfId="0" applyFont="1" applyBorder="1" applyAlignment="1">
      <alignment horizontal="center"/>
    </xf>
    <xf numFmtId="0" fontId="22" fillId="0" borderId="0" xfId="0" applyFont="1"/>
    <xf numFmtId="0" fontId="22" fillId="0" borderId="9" xfId="0" applyFont="1" applyBorder="1" applyAlignment="1">
      <alignment horizontal="right" wrapText="1"/>
    </xf>
    <xf numFmtId="0" fontId="22" fillId="0" borderId="10" xfId="0" applyFont="1" applyBorder="1" applyAlignment="1">
      <alignment horizontal="right" wrapText="1"/>
    </xf>
    <xf numFmtId="0" fontId="22" fillId="0" borderId="1" xfId="0" applyFont="1" applyBorder="1"/>
    <xf numFmtId="0" fontId="22" fillId="0" borderId="11" xfId="0" applyFont="1" applyBorder="1" applyAlignment="1">
      <alignment horizontal="right" wrapText="1"/>
    </xf>
    <xf numFmtId="11" fontId="22" fillId="0" borderId="9" xfId="0" applyNumberFormat="1" applyFont="1" applyBorder="1" applyAlignment="1">
      <alignment horizontal="right" wrapText="1"/>
    </xf>
    <xf numFmtId="0" fontId="22" fillId="0" borderId="10" xfId="0" applyFont="1" applyBorder="1" applyAlignment="1">
      <alignment wrapText="1"/>
    </xf>
    <xf numFmtId="0" fontId="22" fillId="0" borderId="11" xfId="0" applyFont="1" applyBorder="1" applyAlignment="1">
      <alignment wrapText="1"/>
    </xf>
    <xf numFmtId="11" fontId="22" fillId="0" borderId="11" xfId="0" applyNumberFormat="1" applyFont="1" applyBorder="1" applyAlignment="1">
      <alignment horizontal="right" wrapText="1"/>
    </xf>
    <xf numFmtId="0" fontId="10" fillId="3" borderId="3" xfId="0" applyFont="1" applyFill="1" applyBorder="1" applyAlignment="1">
      <alignment horizontal="center" vertical="center"/>
    </xf>
    <xf numFmtId="0" fontId="10" fillId="3" borderId="5" xfId="0" applyFont="1" applyFill="1" applyBorder="1" applyAlignment="1">
      <alignment horizontal="center" vertical="center"/>
    </xf>
    <xf numFmtId="0" fontId="1" fillId="3" borderId="3" xfId="0" applyFont="1" applyFill="1" applyBorder="1" applyAlignment="1">
      <alignment horizontal="left" vertical="center"/>
    </xf>
    <xf numFmtId="14" fontId="1" fillId="3" borderId="3" xfId="0" applyNumberFormat="1" applyFont="1" applyFill="1" applyBorder="1" applyAlignment="1">
      <alignment horizontal="left" vertical="center"/>
    </xf>
    <xf numFmtId="0" fontId="1" fillId="10" borderId="6" xfId="0" applyFont="1" applyFill="1" applyBorder="1" applyAlignment="1">
      <alignment horizontal="center" vertical="center" wrapText="1"/>
    </xf>
    <xf numFmtId="0" fontId="8" fillId="5" borderId="3" xfId="0" applyFont="1" applyFill="1" applyBorder="1" applyAlignment="1">
      <alignment horizontal="right"/>
    </xf>
    <xf numFmtId="0" fontId="0" fillId="5" borderId="3" xfId="0" applyFill="1" applyBorder="1" applyAlignment="1">
      <alignment horizontal="right"/>
    </xf>
    <xf numFmtId="165" fontId="0" fillId="5" borderId="3" xfId="0" applyNumberFormat="1" applyFill="1" applyBorder="1" applyAlignment="1">
      <alignment horizontal="right"/>
    </xf>
    <xf numFmtId="10" fontId="0" fillId="5" borderId="3" xfId="0" applyNumberFormat="1" applyFill="1" applyBorder="1" applyAlignment="1">
      <alignment horizontal="right"/>
    </xf>
    <xf numFmtId="167" fontId="0" fillId="5" borderId="3" xfId="0" applyNumberFormat="1" applyFill="1" applyBorder="1" applyAlignment="1">
      <alignment horizontal="right"/>
    </xf>
    <xf numFmtId="165" fontId="0" fillId="5" borderId="3" xfId="0" applyNumberFormat="1" applyFill="1" applyBorder="1" applyAlignment="1">
      <alignment horizontal="center" vertical="center"/>
    </xf>
    <xf numFmtId="168" fontId="0" fillId="5" borderId="3" xfId="0" applyNumberFormat="1" applyFill="1" applyBorder="1" applyAlignment="1">
      <alignment horizontal="center" vertical="center"/>
    </xf>
    <xf numFmtId="167" fontId="0" fillId="5" borderId="3" xfId="1" applyNumberFormat="1" applyFont="1" applyFill="1" applyBorder="1" applyAlignment="1">
      <alignment horizontal="center" vertical="center"/>
    </xf>
    <xf numFmtId="0" fontId="1" fillId="5" borderId="13" xfId="0" applyFont="1" applyFill="1" applyBorder="1" applyAlignment="1">
      <alignment horizontal="left" vertical="center"/>
    </xf>
    <xf numFmtId="0" fontId="0" fillId="0" borderId="12" xfId="0" applyBorder="1"/>
    <xf numFmtId="0" fontId="1" fillId="3" borderId="14" xfId="0" applyFont="1" applyFill="1" applyBorder="1" applyAlignment="1">
      <alignment horizontal="left" vertical="center"/>
    </xf>
    <xf numFmtId="0" fontId="1" fillId="3" borderId="15" xfId="0" applyFont="1" applyFill="1" applyBorder="1" applyAlignment="1">
      <alignment horizontal="center" vertical="center"/>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xf>
    <xf numFmtId="0" fontId="1" fillId="5" borderId="17" xfId="0" applyFont="1" applyFill="1" applyBorder="1" applyAlignment="1">
      <alignment horizontal="left" vertical="center"/>
    </xf>
    <xf numFmtId="0" fontId="0" fillId="0" borderId="5" xfId="0" applyBorder="1"/>
    <xf numFmtId="168" fontId="0" fillId="0" borderId="5" xfId="0" applyNumberFormat="1" applyBorder="1"/>
    <xf numFmtId="9" fontId="0" fillId="0" borderId="5" xfId="0" applyNumberFormat="1" applyBorder="1"/>
    <xf numFmtId="0" fontId="0" fillId="0" borderId="18" xfId="0" applyBorder="1"/>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10" fillId="5" borderId="3" xfId="0" applyFont="1" applyFill="1" applyBorder="1" applyAlignment="1">
      <alignment horizontal="center" vertical="center"/>
    </xf>
    <xf numFmtId="0" fontId="10" fillId="4" borderId="3" xfId="0" applyFont="1" applyFill="1" applyBorder="1" applyAlignment="1">
      <alignment horizontal="center" vertical="center"/>
    </xf>
    <xf numFmtId="0" fontId="11" fillId="3" borderId="3" xfId="0" applyFont="1" applyFill="1" applyBorder="1" applyAlignment="1">
      <alignment horizontal="center" vertical="center"/>
    </xf>
    <xf numFmtId="0" fontId="12" fillId="3" borderId="12"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 fillId="9" borderId="3" xfId="0" applyFont="1" applyFill="1" applyBorder="1" applyAlignment="1">
      <alignment horizontal="center" vertical="center"/>
    </xf>
    <xf numFmtId="0" fontId="1" fillId="10" borderId="3" xfId="0" applyFont="1" applyFill="1" applyBorder="1" applyAlignment="1">
      <alignment horizontal="center" vertical="center"/>
    </xf>
    <xf numFmtId="0" fontId="1" fillId="0" borderId="0" xfId="0" applyFont="1" applyAlignment="1">
      <alignment horizontal="center" vertical="center"/>
    </xf>
    <xf numFmtId="0" fontId="1" fillId="3" borderId="3" xfId="0" applyFont="1" applyFill="1" applyBorder="1" applyAlignment="1">
      <alignment horizontal="center" vertical="center"/>
    </xf>
  </cellXfs>
  <cellStyles count="3">
    <cellStyle name="Hyperlink" xfId="2" builtinId="8"/>
    <cellStyle name="Normal" xfId="0" builtinId="0"/>
    <cellStyle name="Percent" xfId="1" builtinId="5"/>
  </cellStyles>
  <dxfs count="8">
    <dxf>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numFmt numFmtId="168" formatCode="#,##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fill>
        <patternFill patternType="solid">
          <fgColor indexed="64"/>
          <bgColor rgb="FFFFC000"/>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17</xdr:col>
      <xdr:colOff>604630</xdr:colOff>
      <xdr:row>3</xdr:row>
      <xdr:rowOff>173935</xdr:rowOff>
    </xdr:from>
    <xdr:ext cx="14742818" cy="1266372"/>
    <xdr:sp macro="" textlink="">
      <xdr:nvSpPr>
        <xdr:cNvPr id="2" name="TextBox 1">
          <a:extLst>
            <a:ext uri="{FF2B5EF4-FFF2-40B4-BE49-F238E27FC236}">
              <a16:creationId xmlns:a16="http://schemas.microsoft.com/office/drawing/2014/main" id="{190BF2A8-6305-10F2-EFD6-E409AD17594B}"/>
            </a:ext>
          </a:extLst>
        </xdr:cNvPr>
        <xdr:cNvSpPr txBox="1"/>
      </xdr:nvSpPr>
      <xdr:spPr>
        <a:xfrm>
          <a:off x="19852750" y="966415"/>
          <a:ext cx="14742818" cy="1266372"/>
        </a:xfrm>
        <a:prstGeom prst="rect">
          <a:avLst/>
        </a:prstGeom>
        <a:solidFill>
          <a:schemeClr val="bg2"/>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IN" sz="1500" b="1"/>
            <a:t>Comments:</a:t>
          </a:r>
        </a:p>
        <a:p>
          <a:r>
            <a:rPr lang="en-IN" sz="1500"/>
            <a:t>1)</a:t>
          </a:r>
          <a:r>
            <a:rPr lang="en-IN" sz="1500" baseline="0"/>
            <a:t> Historical monthly adjusted closing prices for ADANIENT (Primary Company) &amp; Other Comparable Firms as well as Market Index (Nifty 50) was taken from Yahoo Finance for last 5 years.</a:t>
          </a:r>
        </a:p>
        <a:p>
          <a:r>
            <a:rPr lang="en-IN" sz="1500" baseline="0"/>
            <a:t>2) Monthly Returns we calculated using Ln(Pt/Pt-1). Average Annualised Returns were calculated for Market Index as well as 91 Day TB - Secondary (Risk Free Rate).</a:t>
          </a:r>
        </a:p>
        <a:p>
          <a:r>
            <a:rPr lang="en-IN" sz="1500" baseline="0"/>
            <a:t>3) 91 Day TB - Secondary YTM (Risk Free Rate) was taken from (http://www.epwrfits.in/TreeViewSecurity.aspx), the data was available till October, 2023. </a:t>
          </a:r>
        </a:p>
        <a:p>
          <a:r>
            <a:rPr lang="en-IN" sz="1500" baseline="0"/>
            <a:t>3) Using Regression with dependent variable as the chosen company and independent variable as Market Returns. </a:t>
          </a:r>
          <a:endParaRPr lang="en-IN" sz="1500"/>
        </a:p>
      </xdr:txBody>
    </xdr:sp>
    <xdr:clientData/>
  </xdr:oneCellAnchor>
  <xdr:oneCellAnchor>
    <xdr:from>
      <xdr:col>0</xdr:col>
      <xdr:colOff>59531</xdr:colOff>
      <xdr:row>74</xdr:row>
      <xdr:rowOff>11905</xdr:rowOff>
    </xdr:from>
    <xdr:ext cx="13678616" cy="1735988"/>
    <xdr:sp macro="" textlink="">
      <xdr:nvSpPr>
        <xdr:cNvPr id="3" name="TextBox 2">
          <a:extLst>
            <a:ext uri="{FF2B5EF4-FFF2-40B4-BE49-F238E27FC236}">
              <a16:creationId xmlns:a16="http://schemas.microsoft.com/office/drawing/2014/main" id="{30AD6A3E-8969-F092-4091-F13535099DB8}"/>
            </a:ext>
          </a:extLst>
        </xdr:cNvPr>
        <xdr:cNvSpPr txBox="1"/>
      </xdr:nvSpPr>
      <xdr:spPr>
        <a:xfrm>
          <a:off x="59531" y="14694344"/>
          <a:ext cx="13678616" cy="1735988"/>
        </a:xfrm>
        <a:prstGeom prst="rect">
          <a:avLst/>
        </a:prstGeom>
        <a:solidFill>
          <a:schemeClr val="bg2"/>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IN" sz="1500" b="1"/>
            <a:t>Comments</a:t>
          </a:r>
          <a:r>
            <a:rPr lang="en-IN" sz="1500" b="1" baseline="0"/>
            <a:t>:</a:t>
          </a:r>
          <a:endParaRPr lang="en-IN" sz="1500" b="1"/>
        </a:p>
        <a:p>
          <a:r>
            <a:rPr lang="en-IN" sz="1500"/>
            <a:t>1) </a:t>
          </a:r>
          <a:r>
            <a:rPr lang="en-IN" sz="1500" b="1"/>
            <a:t>ADANIENT </a:t>
          </a:r>
          <a:r>
            <a:rPr lang="en-IN" sz="1500"/>
            <a:t>- Debt</a:t>
          </a:r>
          <a:r>
            <a:rPr lang="en-IN" sz="1500" baseline="0"/>
            <a:t> to Equity Ratio, Tax Rate (as per Financial Year ending June 2023) was taken from - (https://www.screener.in/company/ADANIENT/consolidated/).</a:t>
          </a:r>
        </a:p>
        <a:p>
          <a:pPr marL="0" marR="0" lvl="0" indent="0" defTabSz="914400" eaLnBrk="1" fontAlgn="auto" latinLnBrk="0" hangingPunct="1">
            <a:lnSpc>
              <a:spcPct val="100000"/>
            </a:lnSpc>
            <a:spcBef>
              <a:spcPts val="0"/>
            </a:spcBef>
            <a:spcAft>
              <a:spcPts val="0"/>
            </a:spcAft>
            <a:buClrTx/>
            <a:buSzTx/>
            <a:buFontTx/>
            <a:buNone/>
            <a:tabLst/>
            <a:defRPr/>
          </a:pPr>
          <a:r>
            <a:rPr lang="en-IN" sz="1500" baseline="0"/>
            <a:t>2) </a:t>
          </a:r>
          <a:r>
            <a:rPr lang="en-IN" sz="1500" b="1" baseline="0">
              <a:solidFill>
                <a:schemeClr val="tx1"/>
              </a:solidFill>
              <a:effectLst/>
              <a:latin typeface="+mn-lt"/>
              <a:ea typeface="+mn-ea"/>
              <a:cs typeface="+mn-cs"/>
            </a:rPr>
            <a:t>JSWSTEEL</a:t>
          </a:r>
          <a:r>
            <a:rPr lang="en-IN" sz="1500">
              <a:solidFill>
                <a:schemeClr val="tx1"/>
              </a:solidFill>
              <a:effectLst/>
              <a:latin typeface="+mn-lt"/>
              <a:ea typeface="+mn-ea"/>
              <a:cs typeface="+mn-cs"/>
            </a:rPr>
            <a:t> - Debt</a:t>
          </a:r>
          <a:r>
            <a:rPr lang="en-IN" sz="1500" baseline="0">
              <a:solidFill>
                <a:schemeClr val="tx1"/>
              </a:solidFill>
              <a:effectLst/>
              <a:latin typeface="+mn-lt"/>
              <a:ea typeface="+mn-ea"/>
              <a:cs typeface="+mn-cs"/>
            </a:rPr>
            <a:t> to Equity Ratio, Tax Rate (as per Financial Year ending June 2023) was taken from - (https://www.screener.in/company/JSWSTEEL/consolidated/).</a:t>
          </a:r>
        </a:p>
        <a:p>
          <a:pPr eaLnBrk="1" fontAlgn="auto" latinLnBrk="0" hangingPunct="1"/>
          <a:r>
            <a:rPr lang="en-IN" sz="1500" baseline="0">
              <a:solidFill>
                <a:schemeClr val="tx1"/>
              </a:solidFill>
              <a:effectLst/>
              <a:latin typeface="+mn-lt"/>
              <a:ea typeface="+mn-ea"/>
              <a:cs typeface="+mn-cs"/>
            </a:rPr>
            <a:t>3) </a:t>
          </a:r>
          <a:r>
            <a:rPr lang="en-IN" sz="1500" b="1" baseline="0">
              <a:solidFill>
                <a:schemeClr val="tx1"/>
              </a:solidFill>
              <a:effectLst/>
              <a:latin typeface="+mn-lt"/>
              <a:ea typeface="+mn-ea"/>
              <a:cs typeface="+mn-cs"/>
            </a:rPr>
            <a:t>VEDL</a:t>
          </a:r>
          <a:r>
            <a:rPr lang="en-IN" sz="1500" baseline="0">
              <a:solidFill>
                <a:schemeClr val="tx1"/>
              </a:solidFill>
              <a:effectLst/>
              <a:latin typeface="+mn-lt"/>
              <a:ea typeface="+mn-ea"/>
              <a:cs typeface="+mn-cs"/>
            </a:rPr>
            <a:t> - </a:t>
          </a:r>
          <a:r>
            <a:rPr lang="en-IN" sz="1500">
              <a:solidFill>
                <a:schemeClr val="tx1"/>
              </a:solidFill>
              <a:effectLst/>
              <a:latin typeface="+mn-lt"/>
              <a:ea typeface="+mn-ea"/>
              <a:cs typeface="+mn-cs"/>
            </a:rPr>
            <a:t>Debt</a:t>
          </a:r>
          <a:r>
            <a:rPr lang="en-IN" sz="1500" baseline="0">
              <a:solidFill>
                <a:schemeClr val="tx1"/>
              </a:solidFill>
              <a:effectLst/>
              <a:latin typeface="+mn-lt"/>
              <a:ea typeface="+mn-ea"/>
              <a:cs typeface="+mn-cs"/>
            </a:rPr>
            <a:t> to Equity Ratio, Tax Rate (as per Financial Year ending June 2023) was taken from - (https://www.screener.in/company/VEDL/consolidated/).</a:t>
          </a:r>
        </a:p>
        <a:p>
          <a:pPr eaLnBrk="1" fontAlgn="auto" latinLnBrk="0" hangingPunct="1"/>
          <a:r>
            <a:rPr lang="en-IN" sz="1500" baseline="0">
              <a:solidFill>
                <a:schemeClr val="tx1"/>
              </a:solidFill>
              <a:effectLst/>
              <a:latin typeface="+mn-lt"/>
              <a:ea typeface="+mn-ea"/>
              <a:cs typeface="+mn-cs"/>
            </a:rPr>
            <a:t>4) </a:t>
          </a:r>
          <a:r>
            <a:rPr lang="en-IN" sz="1500" b="1" baseline="0">
              <a:solidFill>
                <a:schemeClr val="tx1"/>
              </a:solidFill>
              <a:effectLst/>
              <a:latin typeface="+mn-lt"/>
              <a:ea typeface="+mn-ea"/>
              <a:cs typeface="+mn-cs"/>
            </a:rPr>
            <a:t>HINDALCO </a:t>
          </a:r>
          <a:r>
            <a:rPr lang="en-IN" sz="1500" baseline="0">
              <a:solidFill>
                <a:schemeClr val="tx1"/>
              </a:solidFill>
              <a:effectLst/>
              <a:latin typeface="+mn-lt"/>
              <a:ea typeface="+mn-ea"/>
              <a:cs typeface="+mn-cs"/>
            </a:rPr>
            <a:t>- </a:t>
          </a:r>
          <a:r>
            <a:rPr lang="en-IN" sz="1500">
              <a:solidFill>
                <a:schemeClr val="tx1"/>
              </a:solidFill>
              <a:effectLst/>
              <a:latin typeface="+mn-lt"/>
              <a:ea typeface="+mn-ea"/>
              <a:cs typeface="+mn-cs"/>
            </a:rPr>
            <a:t>Debt</a:t>
          </a:r>
          <a:r>
            <a:rPr lang="en-IN" sz="1500" baseline="0">
              <a:solidFill>
                <a:schemeClr val="tx1"/>
              </a:solidFill>
              <a:effectLst/>
              <a:latin typeface="+mn-lt"/>
              <a:ea typeface="+mn-ea"/>
              <a:cs typeface="+mn-cs"/>
            </a:rPr>
            <a:t> to Equity Ratio, Tax Rate (as per Financial Year ending June 2023) was taken from - (https://www.screener.in/company/HINDALCO/consolidated/).</a:t>
          </a:r>
          <a:endParaRPr lang="en-IN" sz="1500">
            <a:effectLst/>
          </a:endParaRPr>
        </a:p>
        <a:p>
          <a:pPr eaLnBrk="1" fontAlgn="auto" latinLnBrk="0" hangingPunct="1"/>
          <a:r>
            <a:rPr lang="en-IN" sz="1500" baseline="0">
              <a:solidFill>
                <a:schemeClr val="tx1"/>
              </a:solidFill>
              <a:effectLst/>
              <a:latin typeface="+mn-lt"/>
              <a:ea typeface="+mn-ea"/>
              <a:cs typeface="+mn-cs"/>
            </a:rPr>
            <a:t>5) </a:t>
          </a:r>
          <a:r>
            <a:rPr lang="en-IN" sz="1500" b="1" baseline="0">
              <a:solidFill>
                <a:schemeClr val="tx1"/>
              </a:solidFill>
              <a:effectLst/>
              <a:latin typeface="+mn-lt"/>
              <a:ea typeface="+mn-ea"/>
              <a:cs typeface="+mn-cs"/>
            </a:rPr>
            <a:t>HINDZINC</a:t>
          </a:r>
          <a:r>
            <a:rPr lang="en-IN" sz="1500" baseline="0">
              <a:solidFill>
                <a:schemeClr val="tx1"/>
              </a:solidFill>
              <a:effectLst/>
              <a:latin typeface="+mn-lt"/>
              <a:ea typeface="+mn-ea"/>
              <a:cs typeface="+mn-cs"/>
            </a:rPr>
            <a:t> - </a:t>
          </a:r>
          <a:r>
            <a:rPr lang="en-IN" sz="1500">
              <a:solidFill>
                <a:schemeClr val="tx1"/>
              </a:solidFill>
              <a:effectLst/>
              <a:latin typeface="+mn-lt"/>
              <a:ea typeface="+mn-ea"/>
              <a:cs typeface="+mn-cs"/>
            </a:rPr>
            <a:t>Debt</a:t>
          </a:r>
          <a:r>
            <a:rPr lang="en-IN" sz="1500" baseline="0">
              <a:solidFill>
                <a:schemeClr val="tx1"/>
              </a:solidFill>
              <a:effectLst/>
              <a:latin typeface="+mn-lt"/>
              <a:ea typeface="+mn-ea"/>
              <a:cs typeface="+mn-cs"/>
            </a:rPr>
            <a:t> to Equity Ratio, Tax Rate (as per Financial Year ending June 2023) was taken from - (https://www.screener.in/company/HINDZINC/).</a:t>
          </a:r>
        </a:p>
        <a:p>
          <a:pPr eaLnBrk="1" fontAlgn="auto" latinLnBrk="0" hangingPunct="1"/>
          <a:r>
            <a:rPr lang="en-IN" sz="1500" baseline="0">
              <a:solidFill>
                <a:schemeClr val="tx1"/>
              </a:solidFill>
              <a:effectLst/>
              <a:latin typeface="+mn-lt"/>
              <a:ea typeface="+mn-ea"/>
              <a:cs typeface="+mn-cs"/>
            </a:rPr>
            <a:t>6) </a:t>
          </a:r>
          <a:r>
            <a:rPr lang="en-IN" sz="1500" b="1" baseline="0">
              <a:solidFill>
                <a:schemeClr val="tx1"/>
              </a:solidFill>
              <a:effectLst/>
              <a:latin typeface="+mn-lt"/>
              <a:ea typeface="+mn-ea"/>
              <a:cs typeface="+mn-cs"/>
            </a:rPr>
            <a:t>RATNAMANI </a:t>
          </a:r>
          <a:r>
            <a:rPr lang="en-IN" sz="1500" baseline="0">
              <a:solidFill>
                <a:schemeClr val="tx1"/>
              </a:solidFill>
              <a:effectLst/>
              <a:latin typeface="+mn-lt"/>
              <a:ea typeface="+mn-ea"/>
              <a:cs typeface="+mn-cs"/>
            </a:rPr>
            <a:t>- </a:t>
          </a:r>
          <a:r>
            <a:rPr lang="en-IN" sz="1500">
              <a:solidFill>
                <a:schemeClr val="tx1"/>
              </a:solidFill>
              <a:effectLst/>
              <a:latin typeface="+mn-lt"/>
              <a:ea typeface="+mn-ea"/>
              <a:cs typeface="+mn-cs"/>
            </a:rPr>
            <a:t>Debt</a:t>
          </a:r>
          <a:r>
            <a:rPr lang="en-IN" sz="1500" baseline="0">
              <a:solidFill>
                <a:schemeClr val="tx1"/>
              </a:solidFill>
              <a:effectLst/>
              <a:latin typeface="+mn-lt"/>
              <a:ea typeface="+mn-ea"/>
              <a:cs typeface="+mn-cs"/>
            </a:rPr>
            <a:t> to Equity Ratio, Tax Rate (as per Financial Year ending June 2023) was taken from - (https://www.screener.in/company/RATNAMANI/consolidated/).</a:t>
          </a:r>
          <a:endParaRPr lang="en-IN" sz="1500">
            <a:effectLst/>
          </a:endParaRPr>
        </a:p>
      </xdr:txBody>
    </xdr:sp>
    <xdr:clientData/>
  </xdr:oneCellAnchor>
  <xdr:oneCellAnchor>
    <xdr:from>
      <xdr:col>0</xdr:col>
      <xdr:colOff>68580</xdr:colOff>
      <xdr:row>86</xdr:row>
      <xdr:rowOff>0</xdr:rowOff>
    </xdr:from>
    <xdr:ext cx="19590106" cy="1135380"/>
    <xdr:sp macro="" textlink="">
      <xdr:nvSpPr>
        <xdr:cNvPr id="5" name="TextBox 4">
          <a:extLst>
            <a:ext uri="{FF2B5EF4-FFF2-40B4-BE49-F238E27FC236}">
              <a16:creationId xmlns:a16="http://schemas.microsoft.com/office/drawing/2014/main" id="{3CCA807C-C91B-46C8-809C-54BB1E9EF070}"/>
            </a:ext>
          </a:extLst>
        </xdr:cNvPr>
        <xdr:cNvSpPr txBox="1"/>
      </xdr:nvSpPr>
      <xdr:spPr>
        <a:xfrm>
          <a:off x="68580" y="17167860"/>
          <a:ext cx="19590106" cy="1135380"/>
        </a:xfrm>
        <a:prstGeom prst="rect">
          <a:avLst/>
        </a:prstGeom>
        <a:solidFill>
          <a:schemeClr val="bg2"/>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noAutofit/>
        </a:bodyPr>
        <a:lstStyle/>
        <a:p>
          <a:r>
            <a:rPr lang="en-IN" sz="1500" b="1"/>
            <a:t>Comments</a:t>
          </a:r>
          <a:r>
            <a:rPr lang="en-IN" sz="1500" b="1" baseline="0"/>
            <a:t>:</a:t>
          </a:r>
        </a:p>
        <a:p>
          <a:r>
            <a:rPr lang="en-IN" sz="1500" b="1" baseline="0"/>
            <a:t>Turnover vs Market Capitalization</a:t>
          </a:r>
        </a:p>
        <a:p>
          <a:r>
            <a:rPr lang="en-IN" sz="1500" b="0" baseline="0"/>
            <a:t>Market capitalization is essentially the amount of money it would take to purchase an entire company based solely on its stock price. It is calculated by multiplying the total number of shares outstanding by the current price of a single share of stock.</a:t>
          </a:r>
          <a:br>
            <a:rPr lang="en-IN" sz="1500" b="0" baseline="0"/>
          </a:br>
          <a:r>
            <a:rPr lang="en-IN" sz="1500" b="0" baseline="0"/>
            <a:t>While revenue is just as simple, it has only one interpretation. Revenue is simply the amount of money flowing into a company as a result of the sale of goods and services.</a:t>
          </a:r>
        </a:p>
        <a:p>
          <a:endParaRPr lang="en-IN" sz="1500" b="1"/>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592866</xdr:colOff>
      <xdr:row>13</xdr:row>
      <xdr:rowOff>13607</xdr:rowOff>
    </xdr:from>
    <xdr:ext cx="23532661" cy="1031564"/>
    <xdr:sp macro="" textlink="">
      <xdr:nvSpPr>
        <xdr:cNvPr id="2" name="TextBox 1">
          <a:extLst>
            <a:ext uri="{FF2B5EF4-FFF2-40B4-BE49-F238E27FC236}">
              <a16:creationId xmlns:a16="http://schemas.microsoft.com/office/drawing/2014/main" id="{62C398FF-1468-B238-5B9B-16178F05F296}"/>
            </a:ext>
          </a:extLst>
        </xdr:cNvPr>
        <xdr:cNvSpPr txBox="1"/>
      </xdr:nvSpPr>
      <xdr:spPr>
        <a:xfrm>
          <a:off x="7582946" y="2462167"/>
          <a:ext cx="23532661" cy="1031564"/>
        </a:xfrm>
        <a:prstGeom prst="rect">
          <a:avLst/>
        </a:prstGeom>
        <a:solidFill>
          <a:schemeClr val="bg2"/>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IN" sz="1500" b="1"/>
            <a:t>Comments:</a:t>
          </a:r>
        </a:p>
        <a:p>
          <a:r>
            <a:rPr lang="en-IN" sz="1500"/>
            <a:t>1) To calculate</a:t>
          </a:r>
          <a:r>
            <a:rPr lang="en-IN" sz="1500" baseline="0"/>
            <a:t> Cost of Debt for ADANIENT (Primary Company) </a:t>
          </a:r>
          <a:r>
            <a:rPr lang="en-IN" sz="1500"/>
            <a:t>the</a:t>
          </a:r>
          <a:r>
            <a:rPr lang="en-IN" sz="1500" baseline="0"/>
            <a:t> EBIT, Interest Expense, Interest Coverage Ratio of ADANIENT was taken from - (https://www.screener.in/company/ADANIENT/consolidated/).</a:t>
          </a:r>
        </a:p>
        <a:p>
          <a:r>
            <a:rPr lang="en-IN" sz="1500" baseline="0"/>
            <a:t>2) ADANIENT falls into the category of high Market Capitalization with a Credit Rating of B- (as per the Credit Default Spread), the corresponding Spread Value was taken for the Cost of Debt calculation from - (https://pages.stern.nyu.edu/~adamodar/New_Home_Page/valquestions/syntrating.htm).</a:t>
          </a:r>
        </a:p>
        <a:p>
          <a:r>
            <a:rPr lang="en-IN" sz="1500" baseline="0"/>
            <a:t>3) Price Per Share and No. of Shares Outstanding for ADANIENT were taken from - (https://www.screener.in/company/ADANIENT/consolidated/).</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10</xdr:col>
      <xdr:colOff>15240</xdr:colOff>
      <xdr:row>4</xdr:row>
      <xdr:rowOff>15240</xdr:rowOff>
    </xdr:from>
    <xdr:to>
      <xdr:col>19</xdr:col>
      <xdr:colOff>99060</xdr:colOff>
      <xdr:row>24</xdr:row>
      <xdr:rowOff>60960</xdr:rowOff>
    </xdr:to>
    <xdr:sp macro="" textlink="">
      <xdr:nvSpPr>
        <xdr:cNvPr id="2" name="TextBox 1">
          <a:extLst>
            <a:ext uri="{FF2B5EF4-FFF2-40B4-BE49-F238E27FC236}">
              <a16:creationId xmlns:a16="http://schemas.microsoft.com/office/drawing/2014/main" id="{098B00EC-FE01-231B-DAE0-295772A2D2B5}"/>
            </a:ext>
          </a:extLst>
        </xdr:cNvPr>
        <xdr:cNvSpPr txBox="1"/>
      </xdr:nvSpPr>
      <xdr:spPr>
        <a:xfrm>
          <a:off x="7063740" y="754380"/>
          <a:ext cx="5570220" cy="3817620"/>
        </a:xfrm>
        <a:prstGeom prst="rect">
          <a:avLst/>
        </a:prstGeom>
        <a:solidFill>
          <a:schemeClr val="bg2"/>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500"/>
            <a:t>So,</a:t>
          </a:r>
          <a:r>
            <a:rPr lang="en-US" sz="1500" baseline="0"/>
            <a:t> here </a:t>
          </a:r>
          <a:r>
            <a:rPr lang="en-US" sz="1500" b="1" baseline="0"/>
            <a:t>Beta is 1.715702 </a:t>
          </a:r>
          <a:r>
            <a:rPr lang="en-US" sz="1500" baseline="0"/>
            <a:t>(P value is less than 0.05, so we can consider Beta as significant).</a:t>
          </a:r>
        </a:p>
        <a:p>
          <a:r>
            <a:rPr lang="en-US" sz="1500" b="1"/>
            <a:t>Risk Free Rate</a:t>
          </a:r>
          <a:r>
            <a:rPr lang="en-US" sz="1500" b="1" baseline="0"/>
            <a:t> </a:t>
          </a:r>
          <a:r>
            <a:rPr lang="en-US" sz="1500"/>
            <a:t>(</a:t>
          </a:r>
          <a:r>
            <a:rPr lang="en-US" sz="1500" b="0" i="0" baseline="0">
              <a:solidFill>
                <a:schemeClr val="dk1"/>
              </a:solidFill>
              <a:effectLst/>
              <a:latin typeface="+mn-lt"/>
              <a:ea typeface="+mn-ea"/>
              <a:cs typeface="+mn-cs"/>
            </a:rPr>
            <a:t>R</a:t>
          </a:r>
          <a:r>
            <a:rPr lang="en-US" sz="1000" b="0" i="0" baseline="0">
              <a:solidFill>
                <a:schemeClr val="dk1"/>
              </a:solidFill>
              <a:effectLst/>
              <a:latin typeface="+mn-lt"/>
              <a:ea typeface="+mn-ea"/>
              <a:cs typeface="+mn-cs"/>
            </a:rPr>
            <a:t>f </a:t>
          </a:r>
          <a:r>
            <a:rPr lang="en-US" sz="1500" b="0" i="0" baseline="0">
              <a:solidFill>
                <a:schemeClr val="dk1"/>
              </a:solidFill>
              <a:effectLst/>
              <a:latin typeface="+mn-lt"/>
              <a:ea typeface="+mn-ea"/>
              <a:cs typeface="+mn-cs"/>
            </a:rPr>
            <a:t>) </a:t>
          </a:r>
          <a:r>
            <a:rPr lang="en-US" sz="1500"/>
            <a:t>=</a:t>
          </a:r>
          <a:r>
            <a:rPr lang="en-US" sz="1500" baseline="0"/>
            <a:t> </a:t>
          </a:r>
          <a:r>
            <a:rPr lang="en-US" sz="1500" b="0" i="0" u="none" strike="noStrike">
              <a:solidFill>
                <a:schemeClr val="dk1"/>
              </a:solidFill>
              <a:effectLst/>
              <a:latin typeface="+mn-lt"/>
              <a:ea typeface="+mn-ea"/>
              <a:cs typeface="+mn-cs"/>
            </a:rPr>
            <a:t>4.902%</a:t>
          </a:r>
        </a:p>
        <a:p>
          <a:r>
            <a:rPr lang="en-US" sz="1500" b="1" i="0" u="none" strike="noStrike">
              <a:solidFill>
                <a:schemeClr val="dk1"/>
              </a:solidFill>
              <a:effectLst/>
              <a:latin typeface="+mn-lt"/>
              <a:ea typeface="+mn-ea"/>
              <a:cs typeface="+mn-cs"/>
            </a:rPr>
            <a:t>Market</a:t>
          </a:r>
          <a:r>
            <a:rPr lang="en-US" sz="1500" b="1" i="0" u="none" strike="noStrike" baseline="0">
              <a:solidFill>
                <a:schemeClr val="dk1"/>
              </a:solidFill>
              <a:effectLst/>
              <a:latin typeface="+mn-lt"/>
              <a:ea typeface="+mn-ea"/>
              <a:cs typeface="+mn-cs"/>
            </a:rPr>
            <a:t> Return </a:t>
          </a:r>
          <a:r>
            <a:rPr lang="en-US" sz="1500" b="0" i="0" u="none" strike="noStrike" baseline="0">
              <a:solidFill>
                <a:schemeClr val="dk1"/>
              </a:solidFill>
              <a:effectLst/>
              <a:latin typeface="+mn-lt"/>
              <a:ea typeface="+mn-ea"/>
              <a:cs typeface="+mn-cs"/>
            </a:rPr>
            <a:t>(R</a:t>
          </a:r>
          <a:r>
            <a:rPr lang="en-US" sz="1200" b="0" i="0" u="none" strike="noStrike" baseline="0">
              <a:solidFill>
                <a:schemeClr val="dk1"/>
              </a:solidFill>
              <a:effectLst/>
              <a:latin typeface="+mn-lt"/>
              <a:ea typeface="+mn-ea"/>
              <a:cs typeface="+mn-cs"/>
            </a:rPr>
            <a:t>m</a:t>
          </a:r>
          <a:r>
            <a:rPr lang="en-US" sz="1500" b="0" i="0" u="none" strike="noStrike" baseline="0">
              <a:solidFill>
                <a:schemeClr val="dk1"/>
              </a:solidFill>
              <a:effectLst/>
              <a:latin typeface="+mn-lt"/>
              <a:ea typeface="+mn-ea"/>
              <a:cs typeface="+mn-cs"/>
            </a:rPr>
            <a:t>)</a:t>
          </a:r>
          <a:r>
            <a:rPr lang="en-US" sz="1500" b="1" i="0" u="none" strike="noStrike" baseline="0">
              <a:solidFill>
                <a:schemeClr val="dk1"/>
              </a:solidFill>
              <a:effectLst/>
              <a:latin typeface="+mn-lt"/>
              <a:ea typeface="+mn-ea"/>
              <a:cs typeface="+mn-cs"/>
            </a:rPr>
            <a:t> </a:t>
          </a:r>
          <a:r>
            <a:rPr lang="en-US" sz="1500" b="0" i="0" u="none" strike="noStrike" baseline="0">
              <a:solidFill>
                <a:schemeClr val="dk1"/>
              </a:solidFill>
              <a:effectLst/>
              <a:latin typeface="+mn-lt"/>
              <a:ea typeface="+mn-ea"/>
              <a:cs typeface="+mn-cs"/>
            </a:rPr>
            <a:t>= </a:t>
          </a:r>
          <a:r>
            <a:rPr lang="en-US" sz="1500" b="0" i="0" u="none" strike="noStrike">
              <a:solidFill>
                <a:schemeClr val="dk1"/>
              </a:solidFill>
              <a:effectLst/>
              <a:latin typeface="+mn-lt"/>
              <a:ea typeface="+mn-ea"/>
              <a:cs typeface="+mn-cs"/>
            </a:rPr>
            <a:t>12.099%</a:t>
          </a:r>
          <a:r>
            <a:rPr lang="en-US" sz="1500"/>
            <a:t> </a:t>
          </a:r>
          <a:endParaRPr lang="en-US" sz="15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500" b="0" i="0" u="none" strike="noStrike">
              <a:solidFill>
                <a:schemeClr val="dk1"/>
              </a:solidFill>
              <a:effectLst/>
              <a:latin typeface="+mn-lt"/>
              <a:ea typeface="+mn-ea"/>
              <a:cs typeface="+mn-cs"/>
            </a:rPr>
            <a:t>Hence,</a:t>
          </a:r>
          <a:r>
            <a:rPr lang="en-US" sz="1500" b="0" i="0" u="none" strike="noStrike" baseline="0">
              <a:solidFill>
                <a:schemeClr val="dk1"/>
              </a:solidFill>
              <a:effectLst/>
              <a:latin typeface="+mn-lt"/>
              <a:ea typeface="+mn-ea"/>
              <a:cs typeface="+mn-cs"/>
            </a:rPr>
            <a:t> </a:t>
          </a:r>
          <a:r>
            <a:rPr lang="en-US" sz="1500" b="1" i="0" u="none" strike="noStrike" baseline="0">
              <a:solidFill>
                <a:schemeClr val="dk1"/>
              </a:solidFill>
              <a:effectLst/>
              <a:latin typeface="+mn-lt"/>
              <a:ea typeface="+mn-ea"/>
              <a:cs typeface="+mn-cs"/>
            </a:rPr>
            <a:t>Market Risk Premium </a:t>
          </a:r>
          <a:r>
            <a:rPr lang="en-US" sz="1500" b="0" i="0" baseline="0">
              <a:solidFill>
                <a:schemeClr val="dk1"/>
              </a:solidFill>
              <a:effectLst/>
              <a:latin typeface="+mn-lt"/>
              <a:ea typeface="+mn-ea"/>
              <a:cs typeface="+mn-cs"/>
            </a:rPr>
            <a:t>(R</a:t>
          </a:r>
          <a:r>
            <a:rPr lang="en-US" sz="1200" b="0" i="0" baseline="0">
              <a:solidFill>
                <a:schemeClr val="dk1"/>
              </a:solidFill>
              <a:effectLst/>
              <a:latin typeface="+mn-lt"/>
              <a:ea typeface="+mn-ea"/>
              <a:cs typeface="+mn-cs"/>
            </a:rPr>
            <a:t>m</a:t>
          </a:r>
          <a:r>
            <a:rPr lang="en-US" sz="1500" b="0" i="0" baseline="0">
              <a:solidFill>
                <a:schemeClr val="dk1"/>
              </a:solidFill>
              <a:effectLst/>
              <a:latin typeface="+mn-lt"/>
              <a:ea typeface="+mn-ea"/>
              <a:cs typeface="+mn-cs"/>
            </a:rPr>
            <a:t>- R</a:t>
          </a:r>
          <a:r>
            <a:rPr lang="en-US" sz="1100" b="0" i="0" baseline="0">
              <a:solidFill>
                <a:schemeClr val="dk1"/>
              </a:solidFill>
              <a:effectLst/>
              <a:latin typeface="+mn-lt"/>
              <a:ea typeface="+mn-ea"/>
              <a:cs typeface="+mn-cs"/>
            </a:rPr>
            <a:t>f</a:t>
          </a:r>
          <a:r>
            <a:rPr lang="en-US" sz="1500" b="0" i="0" baseline="0">
              <a:solidFill>
                <a:schemeClr val="dk1"/>
              </a:solidFill>
              <a:effectLst/>
              <a:latin typeface="+mn-lt"/>
              <a:ea typeface="+mn-ea"/>
              <a:cs typeface="+mn-cs"/>
            </a:rPr>
            <a:t>) </a:t>
          </a:r>
          <a:r>
            <a:rPr lang="en-US" sz="1500" b="0" i="0" u="none" strike="noStrike" baseline="0">
              <a:solidFill>
                <a:schemeClr val="dk1"/>
              </a:solidFill>
              <a:effectLst/>
              <a:latin typeface="+mn-lt"/>
              <a:ea typeface="+mn-ea"/>
              <a:cs typeface="+mn-cs"/>
            </a:rPr>
            <a:t>= 12.099</a:t>
          </a:r>
          <a:r>
            <a:rPr lang="en-US" sz="1500" b="0" i="0">
              <a:solidFill>
                <a:schemeClr val="dk1"/>
              </a:solidFill>
              <a:effectLst/>
              <a:latin typeface="+mn-lt"/>
              <a:ea typeface="+mn-ea"/>
              <a:cs typeface="+mn-cs"/>
            </a:rPr>
            <a:t>%</a:t>
          </a:r>
          <a:r>
            <a:rPr lang="en-US" sz="1500" b="0" i="0" baseline="0">
              <a:solidFill>
                <a:schemeClr val="dk1"/>
              </a:solidFill>
              <a:effectLst/>
              <a:latin typeface="+mn-lt"/>
              <a:ea typeface="+mn-ea"/>
              <a:cs typeface="+mn-cs"/>
            </a:rPr>
            <a:t> - </a:t>
          </a:r>
          <a:r>
            <a:rPr lang="en-US" sz="1500" b="0" i="0">
              <a:solidFill>
                <a:schemeClr val="dk1"/>
              </a:solidFill>
              <a:effectLst/>
              <a:latin typeface="+mn-lt"/>
              <a:ea typeface="+mn-ea"/>
              <a:cs typeface="+mn-cs"/>
            </a:rPr>
            <a:t>4.902% =</a:t>
          </a:r>
          <a:r>
            <a:rPr lang="en-US" sz="1500" b="0" i="0" baseline="0">
              <a:solidFill>
                <a:schemeClr val="dk1"/>
              </a:solidFill>
              <a:effectLst/>
              <a:latin typeface="+mn-lt"/>
              <a:ea typeface="+mn-ea"/>
              <a:cs typeface="+mn-cs"/>
            </a:rPr>
            <a:t> </a:t>
          </a:r>
          <a:r>
            <a:rPr lang="en-US" sz="1500" b="0" i="0">
              <a:solidFill>
                <a:schemeClr val="dk1"/>
              </a:solidFill>
              <a:effectLst/>
              <a:latin typeface="+mn-lt"/>
              <a:ea typeface="+mn-ea"/>
              <a:cs typeface="+mn-cs"/>
            </a:rPr>
            <a:t>7.197%</a:t>
          </a:r>
          <a:r>
            <a:rPr lang="en-US" sz="1500" b="0" i="0" baseline="0">
              <a:solidFill>
                <a:schemeClr val="dk1"/>
              </a:solidFill>
              <a:effectLst/>
              <a:latin typeface="+mn-lt"/>
              <a:ea typeface="+mn-ea"/>
              <a:cs typeface="+mn-cs"/>
            </a:rPr>
            <a:t> </a:t>
          </a:r>
          <a:r>
            <a:rPr lang="en-US" sz="1500" b="1" i="0">
              <a:solidFill>
                <a:schemeClr val="dk1"/>
              </a:solidFill>
              <a:effectLst/>
              <a:latin typeface="+mn-lt"/>
              <a:ea typeface="+mn-ea"/>
              <a:cs typeface="+mn-cs"/>
            </a:rPr>
            <a:t>Cost</a:t>
          </a:r>
          <a:r>
            <a:rPr lang="en-US" sz="1500" b="1" i="0" baseline="0">
              <a:solidFill>
                <a:schemeClr val="dk1"/>
              </a:solidFill>
              <a:effectLst/>
              <a:latin typeface="+mn-lt"/>
              <a:ea typeface="+mn-ea"/>
              <a:cs typeface="+mn-cs"/>
            </a:rPr>
            <a:t> of Equity </a:t>
          </a:r>
          <a:r>
            <a:rPr lang="en-US" sz="1500" b="0" i="0" baseline="0">
              <a:solidFill>
                <a:schemeClr val="dk1"/>
              </a:solidFill>
              <a:effectLst/>
              <a:latin typeface="+mn-lt"/>
              <a:ea typeface="+mn-ea"/>
              <a:cs typeface="+mn-cs"/>
            </a:rPr>
            <a:t>(R</a:t>
          </a:r>
          <a:r>
            <a:rPr lang="en-US" sz="1200" b="0" i="0" baseline="0">
              <a:solidFill>
                <a:schemeClr val="dk1"/>
              </a:solidFill>
              <a:effectLst/>
              <a:latin typeface="+mn-lt"/>
              <a:ea typeface="+mn-ea"/>
              <a:cs typeface="+mn-cs"/>
            </a:rPr>
            <a:t>s</a:t>
          </a:r>
          <a:r>
            <a:rPr lang="en-US" sz="1500" b="0" i="0" baseline="0">
              <a:solidFill>
                <a:schemeClr val="dk1"/>
              </a:solidFill>
              <a:effectLst/>
              <a:latin typeface="+mn-lt"/>
              <a:ea typeface="+mn-ea"/>
              <a:cs typeface="+mn-cs"/>
            </a:rPr>
            <a:t>) = R</a:t>
          </a:r>
          <a:r>
            <a:rPr lang="en-US" sz="1100" b="0" i="0" baseline="0">
              <a:solidFill>
                <a:schemeClr val="dk1"/>
              </a:solidFill>
              <a:effectLst/>
              <a:latin typeface="+mn-lt"/>
              <a:ea typeface="+mn-ea"/>
              <a:cs typeface="+mn-cs"/>
            </a:rPr>
            <a:t>f </a:t>
          </a:r>
          <a:r>
            <a:rPr lang="en-US" sz="1500" b="0" i="0" baseline="0">
              <a:solidFill>
                <a:schemeClr val="dk1"/>
              </a:solidFill>
              <a:effectLst/>
              <a:latin typeface="+mn-lt"/>
              <a:ea typeface="+mn-ea"/>
              <a:cs typeface="+mn-cs"/>
            </a:rPr>
            <a:t>+ Beta*(R</a:t>
          </a:r>
          <a:r>
            <a:rPr lang="en-US" sz="1200" b="0" i="0" baseline="0">
              <a:solidFill>
                <a:schemeClr val="dk1"/>
              </a:solidFill>
              <a:effectLst/>
              <a:latin typeface="+mn-lt"/>
              <a:ea typeface="+mn-ea"/>
              <a:cs typeface="+mn-cs"/>
            </a:rPr>
            <a:t>m</a:t>
          </a:r>
          <a:r>
            <a:rPr lang="en-US" sz="1500" b="0" i="0" baseline="0">
              <a:solidFill>
                <a:schemeClr val="dk1"/>
              </a:solidFill>
              <a:effectLst/>
              <a:latin typeface="+mn-lt"/>
              <a:ea typeface="+mn-ea"/>
              <a:cs typeface="+mn-cs"/>
            </a:rPr>
            <a:t>- R</a:t>
          </a:r>
          <a:r>
            <a:rPr lang="en-US" sz="1100" b="0" i="0" baseline="0">
              <a:solidFill>
                <a:schemeClr val="dk1"/>
              </a:solidFill>
              <a:effectLst/>
              <a:latin typeface="+mn-lt"/>
              <a:ea typeface="+mn-ea"/>
              <a:cs typeface="+mn-cs"/>
            </a:rPr>
            <a:t>f</a:t>
          </a:r>
          <a:r>
            <a:rPr lang="en-US" sz="1500" b="0" i="0" baseline="0">
              <a:solidFill>
                <a:schemeClr val="dk1"/>
              </a:solidFill>
              <a:effectLst/>
              <a:latin typeface="+mn-lt"/>
              <a:ea typeface="+mn-ea"/>
              <a:cs typeface="+mn-cs"/>
            </a:rPr>
            <a:t>)</a:t>
          </a:r>
        </a:p>
        <a:p>
          <a:r>
            <a:rPr lang="en-US" sz="1500"/>
            <a:t>                                  =</a:t>
          </a:r>
          <a:r>
            <a:rPr lang="en-US" sz="1500" baseline="0"/>
            <a:t> </a:t>
          </a:r>
          <a:r>
            <a:rPr lang="en-US" sz="1500"/>
            <a:t>4.902%</a:t>
          </a:r>
          <a:r>
            <a:rPr lang="en-US" sz="1500" baseline="0"/>
            <a:t> + 1.715702*(7.197%)</a:t>
          </a:r>
        </a:p>
        <a:p>
          <a:r>
            <a:rPr lang="en-US" sz="1500" baseline="0"/>
            <a:t>                                  = 17.249%</a:t>
          </a:r>
        </a:p>
        <a:p>
          <a:r>
            <a:rPr lang="en-US" sz="1500" b="1" baseline="0"/>
            <a:t>Cost of Debt </a:t>
          </a:r>
          <a:r>
            <a:rPr lang="en-US" sz="1500" baseline="0"/>
            <a:t>(R</a:t>
          </a:r>
          <a:r>
            <a:rPr lang="en-US" sz="1100" baseline="0"/>
            <a:t>b</a:t>
          </a:r>
          <a:r>
            <a:rPr lang="en-US" sz="1500" baseline="0"/>
            <a:t>) = 12.902</a:t>
          </a:r>
          <a:r>
            <a:rPr lang="en-US" sz="1500" b="0" i="0" u="none" strike="noStrike">
              <a:solidFill>
                <a:schemeClr val="dk1"/>
              </a:solidFill>
              <a:effectLst/>
              <a:latin typeface="+mn-lt"/>
              <a:ea typeface="+mn-ea"/>
              <a:cs typeface="+mn-cs"/>
            </a:rPr>
            <a:t>%</a:t>
          </a:r>
          <a:r>
            <a:rPr lang="en-US" sz="1500"/>
            <a:t> </a:t>
          </a:r>
        </a:p>
        <a:p>
          <a:r>
            <a:rPr lang="en-US" sz="1500" b="1"/>
            <a:t>D/E</a:t>
          </a:r>
          <a:r>
            <a:rPr lang="en-US" sz="1500" b="0" baseline="0"/>
            <a:t> </a:t>
          </a:r>
          <a:r>
            <a:rPr lang="en-US" sz="1500" baseline="0"/>
            <a:t>= 1.610</a:t>
          </a:r>
        </a:p>
        <a:p>
          <a:r>
            <a:rPr lang="en-US" sz="1500" b="1" baseline="0"/>
            <a:t>D/V</a:t>
          </a:r>
          <a:r>
            <a:rPr lang="en-US" sz="1500" b="0" baseline="0"/>
            <a:t> </a:t>
          </a:r>
          <a:r>
            <a:rPr lang="en-US" sz="1500" baseline="0"/>
            <a:t>= 0.617</a:t>
          </a:r>
        </a:p>
        <a:p>
          <a:r>
            <a:rPr lang="en-US" sz="1500" b="1"/>
            <a:t>E/V</a:t>
          </a:r>
          <a:r>
            <a:rPr lang="en-US" sz="1500" b="0" baseline="0"/>
            <a:t> = </a:t>
          </a:r>
          <a:r>
            <a:rPr lang="en-US" sz="1500" baseline="0"/>
            <a:t>0.383</a:t>
          </a:r>
        </a:p>
        <a:p>
          <a:endParaRPr lang="en-US" sz="1500" b="0" baseline="0"/>
        </a:p>
        <a:p>
          <a:r>
            <a:rPr lang="en-US" sz="1500" b="1" baseline="0"/>
            <a:t>WACC</a:t>
          </a:r>
          <a:r>
            <a:rPr lang="en-US" sz="1500" b="0" baseline="0"/>
            <a:t> </a:t>
          </a:r>
          <a:r>
            <a:rPr lang="en-US" sz="1500" baseline="0"/>
            <a:t>= E/V*R</a:t>
          </a:r>
          <a:r>
            <a:rPr lang="en-US" sz="1200" baseline="0"/>
            <a:t>s</a:t>
          </a:r>
          <a:r>
            <a:rPr lang="en-US" sz="1500" baseline="0"/>
            <a:t> + D/V*(1-Tax Rate)*(R</a:t>
          </a:r>
          <a:r>
            <a:rPr lang="en-US" sz="1100" baseline="0"/>
            <a:t>b</a:t>
          </a:r>
          <a:r>
            <a:rPr lang="en-US" sz="1500" baseline="0"/>
            <a:t>)</a:t>
          </a:r>
        </a:p>
        <a:p>
          <a:r>
            <a:rPr lang="en-US" sz="1500" baseline="0"/>
            <a:t>            = 0.383*0.17249 + 0.617*(1-0.30)*(0.12902)</a:t>
          </a:r>
        </a:p>
        <a:p>
          <a:r>
            <a:rPr lang="en-US" sz="1500" baseline="0"/>
            <a:t>            = 12.180%</a:t>
          </a:r>
          <a:endParaRPr lang="en-US" sz="1500"/>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04A8EF-4C66-49CE-9A62-1D6F6AB0BAA5}" name="Table2" displayName="Table2" ref="A2:E8" totalsRowShown="0" headerRowBorderDxfId="7" tableBorderDxfId="6" totalsRowBorderDxfId="5">
  <tableColumns count="5">
    <tableColumn id="1" xr3:uid="{13D9397B-E616-4726-8071-D0EACAB2B86A}" name="Company" dataDxfId="4"/>
    <tableColumn id="2" xr3:uid="{D1755688-0A8C-4721-BCAE-38962B9BDD39}" name="Beta (By Regression by code)" dataDxfId="3"/>
    <tableColumn id="3" xr3:uid="{8D5EBAC4-4D7C-4D3F-B802-3C724BFC7FF3}" name="Debt to Equity Ratio" dataDxfId="2"/>
    <tableColumn id="4" xr3:uid="{533067A2-830A-4DDA-90E9-0436B8B957CA}" name="Tax Rate " dataDxfId="1"/>
    <tableColumn id="5" xr3:uid="{41732DEC-7EB6-4822-B4B2-01466D447CA9}" name="Unlevered Beta" dataDxfId="0">
      <calculatedColumnFormula>B3/((1+(1-D3)*C3))</calculatedColumnFormula>
    </tableColumn>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205D7-DFC7-4DDA-B94F-49AF26855DD6}">
  <dimension ref="G4:I25"/>
  <sheetViews>
    <sheetView tabSelected="1" zoomScaleNormal="100" workbookViewId="0">
      <selection activeCell="G11" sqref="G11:H15"/>
    </sheetView>
  </sheetViews>
  <sheetFormatPr defaultRowHeight="14.4"/>
  <cols>
    <col min="7" max="7" width="43.44140625" customWidth="1"/>
    <col min="8" max="8" width="30" customWidth="1"/>
  </cols>
  <sheetData>
    <row r="4" spans="7:9">
      <c r="G4" s="113" t="s">
        <v>86</v>
      </c>
      <c r="H4" s="113"/>
    </row>
    <row r="5" spans="7:9">
      <c r="G5" s="113"/>
      <c r="H5" s="113"/>
    </row>
    <row r="9" spans="7:9" ht="19.8">
      <c r="G9" s="114" t="s">
        <v>76</v>
      </c>
      <c r="H9" s="114"/>
    </row>
    <row r="10" spans="7:9" ht="19.8">
      <c r="G10" s="47" t="s">
        <v>64</v>
      </c>
      <c r="H10" s="47" t="s">
        <v>63</v>
      </c>
      <c r="I10" s="31"/>
    </row>
    <row r="11" spans="7:9" ht="33" customHeight="1">
      <c r="G11" s="87" t="s">
        <v>77</v>
      </c>
      <c r="H11" s="32" t="s">
        <v>82</v>
      </c>
      <c r="I11" s="31"/>
    </row>
    <row r="12" spans="7:9" ht="33" customHeight="1">
      <c r="G12" s="87" t="s">
        <v>78</v>
      </c>
      <c r="H12" s="32" t="s">
        <v>83</v>
      </c>
      <c r="I12" s="31"/>
    </row>
    <row r="13" spans="7:9" ht="33" customHeight="1">
      <c r="G13" s="87" t="s">
        <v>79</v>
      </c>
      <c r="H13" s="32" t="s">
        <v>84</v>
      </c>
      <c r="I13" s="31"/>
    </row>
    <row r="14" spans="7:9" ht="33" customHeight="1">
      <c r="G14" s="88" t="s">
        <v>80</v>
      </c>
      <c r="H14" s="45" t="s">
        <v>85</v>
      </c>
      <c r="I14" s="31"/>
    </row>
    <row r="15" spans="7:9" ht="33" customHeight="1">
      <c r="G15" s="87" t="s">
        <v>81</v>
      </c>
      <c r="H15" s="32" t="s">
        <v>93</v>
      </c>
      <c r="I15" s="31"/>
    </row>
    <row r="16" spans="7:9" ht="36" customHeight="1"/>
    <row r="17" spans="7:8" ht="31.2" customHeight="1"/>
    <row r="18" spans="7:8" ht="28.2" customHeight="1"/>
    <row r="19" spans="7:8" ht="34.200000000000003" customHeight="1">
      <c r="G19" s="114" t="s">
        <v>65</v>
      </c>
      <c r="H19" s="114"/>
    </row>
    <row r="20" spans="7:8" ht="33" customHeight="1">
      <c r="G20" s="115" t="s">
        <v>87</v>
      </c>
      <c r="H20" s="115"/>
    </row>
    <row r="21" spans="7:8" ht="33" customHeight="1">
      <c r="G21" s="111" t="s">
        <v>92</v>
      </c>
      <c r="H21" s="112"/>
    </row>
    <row r="22" spans="7:8" ht="33" customHeight="1">
      <c r="G22" s="116" t="s">
        <v>88</v>
      </c>
      <c r="H22" s="117"/>
    </row>
    <row r="23" spans="7:8" ht="33" customHeight="1">
      <c r="G23" s="111" t="s">
        <v>89</v>
      </c>
      <c r="H23" s="112"/>
    </row>
    <row r="24" spans="7:8" ht="33" customHeight="1">
      <c r="G24" s="111" t="s">
        <v>90</v>
      </c>
      <c r="H24" s="112"/>
    </row>
    <row r="25" spans="7:8" ht="33" customHeight="1">
      <c r="G25" s="111" t="s">
        <v>91</v>
      </c>
      <c r="H25" s="112"/>
    </row>
  </sheetData>
  <mergeCells count="9">
    <mergeCell ref="G23:H23"/>
    <mergeCell ref="G24:H24"/>
    <mergeCell ref="G25:H25"/>
    <mergeCell ref="G4:H5"/>
    <mergeCell ref="G9:H9"/>
    <mergeCell ref="G19:H19"/>
    <mergeCell ref="G20:H20"/>
    <mergeCell ref="G21:H21"/>
    <mergeCell ref="G22:H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B150E-46E0-456E-AE9F-4E031C84D33C}">
  <dimension ref="A1:I29"/>
  <sheetViews>
    <sheetView workbookViewId="0">
      <selection activeCell="B23" sqref="B23"/>
    </sheetView>
  </sheetViews>
  <sheetFormatPr defaultRowHeight="14.4"/>
  <cols>
    <col min="1" max="1" width="17" customWidth="1"/>
    <col min="2" max="2" width="14.6640625" customWidth="1"/>
    <col min="6" max="6" width="12.5546875" customWidth="1"/>
    <col min="7" max="7" width="11.5546875" customWidth="1"/>
    <col min="8" max="8" width="12.77734375" customWidth="1"/>
    <col min="9" max="9" width="12.88671875" customWidth="1"/>
  </cols>
  <sheetData>
    <row r="1" spans="1:9">
      <c r="A1" t="s">
        <v>5</v>
      </c>
    </row>
    <row r="2" spans="1:9" ht="15" thickBot="1"/>
    <row r="3" spans="1:9" ht="15" thickBot="1">
      <c r="A3" s="3" t="s">
        <v>6</v>
      </c>
      <c r="B3" s="3"/>
    </row>
    <row r="4" spans="1:9" ht="15" thickBot="1">
      <c r="A4" t="s">
        <v>7</v>
      </c>
      <c r="B4" s="39">
        <v>0.50500100000000003</v>
      </c>
    </row>
    <row r="5" spans="1:9" ht="15" thickBot="1">
      <c r="A5" t="s">
        <v>8</v>
      </c>
      <c r="B5" s="40">
        <v>0.25502599999999997</v>
      </c>
    </row>
    <row r="6" spans="1:9" ht="15" thickBot="1">
      <c r="A6" t="s">
        <v>9</v>
      </c>
      <c r="B6" s="40">
        <v>0.24195700000000001</v>
      </c>
    </row>
    <row r="7" spans="1:9" ht="15" thickBot="1">
      <c r="A7" t="s">
        <v>10</v>
      </c>
      <c r="B7" s="40">
        <v>0.164212</v>
      </c>
    </row>
    <row r="8" spans="1:9" ht="15" thickBot="1">
      <c r="A8" s="1" t="s">
        <v>11</v>
      </c>
      <c r="B8" s="41">
        <v>59</v>
      </c>
    </row>
    <row r="10" spans="1:9" ht="15" thickBot="1">
      <c r="A10" t="s">
        <v>12</v>
      </c>
    </row>
    <row r="11" spans="1:9" ht="15" thickBot="1">
      <c r="A11" s="2"/>
      <c r="B11" s="2" t="s">
        <v>17</v>
      </c>
      <c r="C11" s="2" t="s">
        <v>18</v>
      </c>
      <c r="D11" s="2" t="s">
        <v>19</v>
      </c>
      <c r="E11" s="2" t="s">
        <v>20</v>
      </c>
      <c r="F11" s="2" t="s">
        <v>21</v>
      </c>
    </row>
    <row r="12" spans="1:9" ht="15" thickBot="1">
      <c r="A12" t="s">
        <v>13</v>
      </c>
      <c r="B12" s="39">
        <v>1</v>
      </c>
      <c r="C12" s="39">
        <v>0.52617499999999995</v>
      </c>
      <c r="D12" s="39">
        <v>0.52617499999999995</v>
      </c>
      <c r="E12" s="39">
        <v>19.51277</v>
      </c>
      <c r="F12" s="42">
        <v>4.5200000000000001E-5</v>
      </c>
    </row>
    <row r="13" spans="1:9" ht="15" thickBot="1">
      <c r="A13" t="s">
        <v>14</v>
      </c>
      <c r="B13" s="40">
        <v>57</v>
      </c>
      <c r="C13" s="40">
        <v>1.5370429999999999</v>
      </c>
      <c r="D13" s="40">
        <v>2.6966E-2</v>
      </c>
      <c r="E13" s="43"/>
      <c r="F13" s="43"/>
    </row>
    <row r="14" spans="1:9" ht="15" thickBot="1">
      <c r="A14" s="1" t="s">
        <v>15</v>
      </c>
      <c r="B14" s="41">
        <v>58</v>
      </c>
      <c r="C14" s="41">
        <v>2.063218</v>
      </c>
      <c r="D14" s="44"/>
      <c r="E14" s="44"/>
      <c r="F14" s="44"/>
    </row>
    <row r="15" spans="1:9" ht="15" thickBot="1"/>
    <row r="16" spans="1:9" ht="15" thickBot="1">
      <c r="A16" s="2"/>
      <c r="B16" s="2" t="s">
        <v>22</v>
      </c>
      <c r="C16" s="2" t="s">
        <v>10</v>
      </c>
      <c r="D16" s="2" t="s">
        <v>23</v>
      </c>
      <c r="E16" s="2" t="s">
        <v>24</v>
      </c>
      <c r="F16" s="2" t="s">
        <v>25</v>
      </c>
      <c r="G16" s="2" t="s">
        <v>26</v>
      </c>
      <c r="H16" s="2" t="s">
        <v>27</v>
      </c>
      <c r="I16" s="2" t="s">
        <v>28</v>
      </c>
    </row>
    <row r="17" spans="1:9" ht="15" thickBot="1">
      <c r="A17" t="s">
        <v>16</v>
      </c>
      <c r="B17" s="39">
        <v>2.8139000000000001E-2</v>
      </c>
      <c r="C17" s="39">
        <v>2.1699E-2</v>
      </c>
      <c r="D17" s="39">
        <v>1.2968170000000001</v>
      </c>
      <c r="E17" s="39">
        <v>0.19991900000000001</v>
      </c>
      <c r="F17" s="39">
        <v>-1.5310000000000001E-2</v>
      </c>
      <c r="G17" s="39">
        <v>7.1591000000000002E-2</v>
      </c>
      <c r="H17" s="39">
        <v>-1.5310000000000001E-2</v>
      </c>
      <c r="I17" s="39">
        <v>7.1591000000000002E-2</v>
      </c>
    </row>
    <row r="18" spans="1:9" ht="15" thickBot="1">
      <c r="A18" s="1" t="s">
        <v>29</v>
      </c>
      <c r="B18" s="41">
        <v>1.7157020000000001</v>
      </c>
      <c r="C18" s="41">
        <v>0.388403</v>
      </c>
      <c r="D18" s="41">
        <v>4.4173260000000001</v>
      </c>
      <c r="E18" s="46">
        <v>4.5200000000000001E-5</v>
      </c>
      <c r="F18" s="41">
        <v>0.93793899999999997</v>
      </c>
      <c r="G18" s="41">
        <v>2.493465</v>
      </c>
      <c r="H18" s="41">
        <v>0.93793899999999997</v>
      </c>
      <c r="I18" s="41">
        <v>2.493465</v>
      </c>
    </row>
    <row r="20" spans="1:9" ht="15.6">
      <c r="A20" s="24" t="s">
        <v>55</v>
      </c>
      <c r="B20" s="27">
        <f>B18</f>
        <v>1.7157020000000001</v>
      </c>
    </row>
    <row r="21" spans="1:9" ht="15.6">
      <c r="A21" s="24" t="s">
        <v>39</v>
      </c>
      <c r="B21" s="28">
        <f>Data!P64</f>
        <v>4.9024900000000003E-2</v>
      </c>
    </row>
    <row r="22" spans="1:9" ht="15.6">
      <c r="A22" s="24" t="s">
        <v>56</v>
      </c>
      <c r="B22" s="28">
        <f>Data!O64</f>
        <v>0.12098901960938546</v>
      </c>
    </row>
    <row r="23" spans="1:9" ht="15.6">
      <c r="A23" s="24" t="s">
        <v>57</v>
      </c>
      <c r="B23" s="28">
        <f>B21+(B20*(B22-B21))</f>
        <v>0.17249388394206186</v>
      </c>
    </row>
    <row r="24" spans="1:9" ht="15.6">
      <c r="A24" s="24" t="s">
        <v>46</v>
      </c>
      <c r="B24" s="28">
        <f>'Cost of Debt'!E24</f>
        <v>0.1290249</v>
      </c>
    </row>
    <row r="25" spans="1:9" ht="15.6">
      <c r="A25" s="24" t="s">
        <v>58</v>
      </c>
      <c r="B25" s="29">
        <f>Data!C67</f>
        <v>1.61</v>
      </c>
    </row>
    <row r="26" spans="1:9" ht="15.6">
      <c r="A26" s="24" t="s">
        <v>59</v>
      </c>
      <c r="B26" s="29">
        <f>1/(1+B25)</f>
        <v>0.38314176245210724</v>
      </c>
    </row>
    <row r="27" spans="1:9" ht="15.6">
      <c r="A27" s="24" t="s">
        <v>60</v>
      </c>
      <c r="B27" s="29">
        <f>1-B26</f>
        <v>0.61685823754789282</v>
      </c>
    </row>
    <row r="28" spans="1:9" ht="15.6">
      <c r="A28" s="24" t="s">
        <v>61</v>
      </c>
      <c r="B28" s="30">
        <f>Data!D67</f>
        <v>0.3</v>
      </c>
    </row>
    <row r="29" spans="1:9" ht="15.6">
      <c r="A29" s="24" t="s">
        <v>35</v>
      </c>
      <c r="B29" s="17">
        <f>B26*B23+B27*(1-B28)*B24</f>
        <v>0.121802661395426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F2C62-7922-4D84-80F3-94B7835E3165}">
  <dimension ref="A2:K23"/>
  <sheetViews>
    <sheetView workbookViewId="0">
      <selection activeCell="I12" sqref="I12"/>
    </sheetView>
  </sheetViews>
  <sheetFormatPr defaultRowHeight="14.4"/>
  <cols>
    <col min="1" max="1" width="30.33203125" customWidth="1"/>
    <col min="2" max="2" width="30.44140625" customWidth="1"/>
    <col min="3" max="3" width="21.88671875" customWidth="1"/>
    <col min="4" max="4" width="22.44140625" customWidth="1"/>
    <col min="5" max="5" width="18.5546875" customWidth="1"/>
    <col min="8" max="8" width="26.33203125" customWidth="1"/>
    <col min="9" max="9" width="21.44140625" customWidth="1"/>
    <col min="10" max="10" width="19.109375" customWidth="1"/>
  </cols>
  <sheetData>
    <row r="2" spans="1:11" ht="33" customHeight="1">
      <c r="A2" s="102" t="s">
        <v>30</v>
      </c>
      <c r="B2" s="103" t="s">
        <v>95</v>
      </c>
      <c r="C2" s="104" t="s">
        <v>34</v>
      </c>
      <c r="D2" s="104" t="s">
        <v>45</v>
      </c>
      <c r="E2" s="105" t="s">
        <v>33</v>
      </c>
    </row>
    <row r="3" spans="1:11" ht="15.6">
      <c r="A3" s="100" t="s">
        <v>66</v>
      </c>
      <c r="B3" s="4">
        <v>1.6412</v>
      </c>
      <c r="C3" s="16">
        <v>1.61</v>
      </c>
      <c r="D3" s="10">
        <v>0.3</v>
      </c>
      <c r="E3" s="101">
        <f>B3/((1+(1-D3)*C3))</f>
        <v>0.77160319699106727</v>
      </c>
    </row>
    <row r="4" spans="1:11" ht="15.6">
      <c r="A4" s="100" t="s">
        <v>67</v>
      </c>
      <c r="B4" s="4">
        <v>1.4123000000000001</v>
      </c>
      <c r="C4" s="16">
        <v>1.1100000000000001</v>
      </c>
      <c r="D4" s="10">
        <v>0.3</v>
      </c>
      <c r="E4" s="101">
        <f t="shared" ref="E4:E7" si="0">B4/((1+(1-D4)*C4))</f>
        <v>0.79476646032639275</v>
      </c>
    </row>
    <row r="5" spans="1:11" ht="15.6">
      <c r="A5" s="100" t="s">
        <v>68</v>
      </c>
      <c r="B5" s="4">
        <v>1.8805000000000001</v>
      </c>
      <c r="C5" s="16">
        <v>1.69</v>
      </c>
      <c r="D5" s="10">
        <v>0.3</v>
      </c>
      <c r="E5" s="101">
        <f t="shared" si="0"/>
        <v>0.86142922583600556</v>
      </c>
    </row>
    <row r="6" spans="1:11" ht="15.6">
      <c r="A6" s="100" t="s">
        <v>69</v>
      </c>
      <c r="B6" s="4">
        <v>1.8364</v>
      </c>
      <c r="C6" s="16">
        <v>0.64</v>
      </c>
      <c r="D6" s="10">
        <v>0.3</v>
      </c>
      <c r="E6" s="101">
        <f t="shared" si="0"/>
        <v>1.268232044198895</v>
      </c>
      <c r="H6" s="48"/>
      <c r="I6" s="48" t="s">
        <v>38</v>
      </c>
      <c r="J6" s="48" t="s">
        <v>39</v>
      </c>
    </row>
    <row r="7" spans="1:11" ht="15.6">
      <c r="A7" s="100" t="s">
        <v>70</v>
      </c>
      <c r="B7" s="4">
        <v>0.73280000000000001</v>
      </c>
      <c r="C7" s="16">
        <v>0.84</v>
      </c>
      <c r="D7" s="10">
        <v>0.3</v>
      </c>
      <c r="E7" s="101">
        <f t="shared" si="0"/>
        <v>0.46146095717884128</v>
      </c>
      <c r="H7" s="24" t="s">
        <v>32</v>
      </c>
      <c r="I7" s="17">
        <f>Data!O63</f>
        <v>9.5630489132017861E-3</v>
      </c>
      <c r="J7" s="17">
        <f>Data!P63</f>
        <v>4.9024900000000003E-2</v>
      </c>
    </row>
    <row r="8" spans="1:11" ht="15.6">
      <c r="A8" s="106" t="s">
        <v>71</v>
      </c>
      <c r="B8" s="107">
        <v>0.93769999999999998</v>
      </c>
      <c r="C8" s="108">
        <v>0.09</v>
      </c>
      <c r="D8" s="109">
        <v>0.25</v>
      </c>
      <c r="E8" s="110">
        <f>B8/((1+(1-D8)*C8))</f>
        <v>0.87840749414519914</v>
      </c>
      <c r="H8" s="24" t="s">
        <v>37</v>
      </c>
      <c r="I8" s="17">
        <f>Data!O64</f>
        <v>0.12098901960938546</v>
      </c>
      <c r="J8" s="17">
        <f>Data!P64</f>
        <v>4.9024900000000003E-2</v>
      </c>
    </row>
    <row r="10" spans="1:11" ht="15.6">
      <c r="A10" s="121" t="s">
        <v>42</v>
      </c>
      <c r="B10" s="121"/>
      <c r="C10" s="121"/>
      <c r="D10" s="97">
        <f>AVERAGE(E3:E8)</f>
        <v>0.8393165631127335</v>
      </c>
    </row>
    <row r="11" spans="1:11" ht="15.6">
      <c r="A11" s="12"/>
      <c r="B11" s="12"/>
      <c r="C11" s="12"/>
      <c r="D11" s="13"/>
    </row>
    <row r="12" spans="1:11" ht="15.6">
      <c r="H12" s="24" t="s">
        <v>41</v>
      </c>
      <c r="I12" s="17">
        <f>'Cost of Debt'!E24</f>
        <v>0.1290249</v>
      </c>
      <c r="K12" s="9"/>
    </row>
    <row r="13" spans="1:11" ht="15.6">
      <c r="A13" s="121" t="s">
        <v>43</v>
      </c>
      <c r="B13" s="121"/>
      <c r="C13" s="121"/>
      <c r="D13" s="98">
        <f>C3</f>
        <v>1.61</v>
      </c>
    </row>
    <row r="14" spans="1:11">
      <c r="G14" s="14"/>
    </row>
    <row r="15" spans="1:11" ht="15.6">
      <c r="A15" s="121" t="s">
        <v>62</v>
      </c>
      <c r="B15" s="121"/>
      <c r="C15" s="121"/>
      <c r="D15" s="97">
        <f>D10*(1+(1-D3)*D13)</f>
        <v>1.785226329740784</v>
      </c>
      <c r="G15" s="14"/>
    </row>
    <row r="16" spans="1:11" ht="15.6">
      <c r="A16" s="12"/>
      <c r="B16" s="12"/>
      <c r="C16" s="12"/>
      <c r="D16" s="13"/>
    </row>
    <row r="17" spans="1:4" ht="15.6">
      <c r="A17" s="121" t="s">
        <v>36</v>
      </c>
      <c r="B17" s="121"/>
      <c r="C17" s="121"/>
      <c r="D17" s="99">
        <f>J8+(D15*(I8-J8))</f>
        <v>0.17749714112328999</v>
      </c>
    </row>
    <row r="19" spans="1:4" ht="15.6">
      <c r="A19" s="121" t="s">
        <v>72</v>
      </c>
      <c r="B19" s="121"/>
      <c r="C19" s="121"/>
      <c r="D19" s="97">
        <f>C3</f>
        <v>1.61</v>
      </c>
    </row>
    <row r="20" spans="1:4" ht="15.6">
      <c r="A20" s="121" t="s">
        <v>73</v>
      </c>
      <c r="B20" s="121"/>
      <c r="C20" s="121"/>
      <c r="D20" s="97">
        <f>(1-D21)</f>
        <v>0.61685823754789282</v>
      </c>
    </row>
    <row r="21" spans="1:4" ht="15.6">
      <c r="A21" s="121" t="s">
        <v>74</v>
      </c>
      <c r="B21" s="121"/>
      <c r="C21" s="121"/>
      <c r="D21" s="97">
        <f>1/(1+D19)</f>
        <v>0.38314176245210724</v>
      </c>
    </row>
    <row r="23" spans="1:4" ht="15.6">
      <c r="A23" s="121" t="s">
        <v>35</v>
      </c>
      <c r="B23" s="121"/>
      <c r="C23" s="121"/>
      <c r="D23" s="99">
        <f>D21*D17+D20*(1-D8)*I12</f>
        <v>0.12769912179053255</v>
      </c>
    </row>
  </sheetData>
  <mergeCells count="8">
    <mergeCell ref="A23:C23"/>
    <mergeCell ref="A10:C10"/>
    <mergeCell ref="A13:C13"/>
    <mergeCell ref="A15:C15"/>
    <mergeCell ref="A19:C19"/>
    <mergeCell ref="A20:C20"/>
    <mergeCell ref="A21:C21"/>
    <mergeCell ref="A17:C17"/>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4A6-B225-4222-B28A-8DB0D51AB83A}">
  <dimension ref="A1:P74"/>
  <sheetViews>
    <sheetView topLeftCell="G46" zoomScaleNormal="100" workbookViewId="0">
      <selection activeCell="F97" sqref="F97"/>
    </sheetView>
  </sheetViews>
  <sheetFormatPr defaultRowHeight="14.4"/>
  <cols>
    <col min="1" max="1" width="16" style="35" customWidth="1"/>
    <col min="2" max="2" width="26" customWidth="1"/>
    <col min="3" max="3" width="18.109375" customWidth="1"/>
    <col min="4" max="4" width="19.33203125" customWidth="1"/>
    <col min="5" max="5" width="18.21875" customWidth="1"/>
    <col min="6" max="6" width="35.109375" customWidth="1"/>
    <col min="7" max="7" width="17.6640625" customWidth="1"/>
    <col min="8" max="8" width="17.21875" customWidth="1"/>
    <col min="9" max="9" width="18.77734375" customWidth="1"/>
    <col min="10" max="10" width="13.33203125" customWidth="1"/>
    <col min="11" max="11" width="12.6640625" bestFit="1" customWidth="1"/>
    <col min="12" max="12" width="13.77734375" customWidth="1"/>
    <col min="13" max="14" width="14.5546875" customWidth="1"/>
    <col min="15" max="15" width="14.44140625" customWidth="1"/>
    <col min="16" max="16" width="19.109375" customWidth="1"/>
  </cols>
  <sheetData>
    <row r="1" spans="1:16" ht="31.2">
      <c r="A1" s="89" t="s">
        <v>0</v>
      </c>
      <c r="B1" s="118" t="s">
        <v>3</v>
      </c>
      <c r="C1" s="118"/>
      <c r="D1" s="118"/>
      <c r="E1" s="118"/>
      <c r="F1" s="118"/>
      <c r="G1" s="118"/>
      <c r="H1" s="118"/>
      <c r="I1" s="119" t="s">
        <v>1</v>
      </c>
      <c r="J1" s="119"/>
      <c r="K1" s="119"/>
      <c r="L1" s="119"/>
      <c r="M1" s="119"/>
      <c r="N1" s="119"/>
      <c r="O1" s="119"/>
      <c r="P1" s="91" t="s">
        <v>31</v>
      </c>
    </row>
    <row r="2" spans="1:16" ht="16.2" thickBot="1">
      <c r="A2" s="90" t="s">
        <v>4</v>
      </c>
      <c r="B2" s="15" t="s">
        <v>66</v>
      </c>
      <c r="C2" s="15" t="s">
        <v>67</v>
      </c>
      <c r="D2" s="15" t="s">
        <v>68</v>
      </c>
      <c r="E2" s="15" t="s">
        <v>69</v>
      </c>
      <c r="F2" s="15" t="s">
        <v>70</v>
      </c>
      <c r="G2" s="15" t="s">
        <v>71</v>
      </c>
      <c r="H2" s="15" t="s">
        <v>2</v>
      </c>
      <c r="I2" s="19" t="s">
        <v>66</v>
      </c>
      <c r="J2" s="19" t="s">
        <v>67</v>
      </c>
      <c r="K2" s="19" t="s">
        <v>68</v>
      </c>
      <c r="L2" s="19" t="s">
        <v>69</v>
      </c>
      <c r="M2" s="19" t="s">
        <v>70</v>
      </c>
      <c r="N2" s="19" t="s">
        <v>71</v>
      </c>
      <c r="O2" s="19" t="s">
        <v>2</v>
      </c>
      <c r="P2" s="18" t="s">
        <v>44</v>
      </c>
    </row>
    <row r="3" spans="1:16" ht="15" thickBot="1">
      <c r="A3" s="33">
        <v>43405</v>
      </c>
      <c r="B3" s="37">
        <v>162.964111</v>
      </c>
      <c r="C3" s="37">
        <v>273.68884300000002</v>
      </c>
      <c r="D3" s="37">
        <v>89.055228999999997</v>
      </c>
      <c r="E3" s="37">
        <v>218.53471400000001</v>
      </c>
      <c r="F3" s="37">
        <v>155.74946600000001</v>
      </c>
      <c r="G3" s="37">
        <v>564.04132100000004</v>
      </c>
      <c r="H3">
        <v>10876.75</v>
      </c>
      <c r="I3" s="4"/>
      <c r="J3" s="4"/>
      <c r="K3" s="4"/>
      <c r="L3" s="4"/>
      <c r="M3" s="4"/>
      <c r="N3" s="4"/>
      <c r="O3" s="4"/>
      <c r="P3" s="20">
        <v>6.7470999999999997</v>
      </c>
    </row>
    <row r="4" spans="1:16" ht="15" thickBot="1">
      <c r="A4" s="34">
        <v>43435</v>
      </c>
      <c r="B4" s="38">
        <v>159.01345800000001</v>
      </c>
      <c r="C4" s="38">
        <v>267.15692100000001</v>
      </c>
      <c r="D4" s="38">
        <v>99.550460999999999</v>
      </c>
      <c r="E4" s="38">
        <v>218.53471400000001</v>
      </c>
      <c r="F4" s="38">
        <v>162.72807299999999</v>
      </c>
      <c r="G4" s="38">
        <v>595.94903599999998</v>
      </c>
      <c r="H4">
        <v>10862.549805000001</v>
      </c>
      <c r="I4" s="17">
        <f>LN(B4/B3)</f>
        <v>-2.4541158502161275E-2</v>
      </c>
      <c r="J4" s="17">
        <f t="shared" ref="J4:N4" si="0">LN(C4/C3)</f>
        <v>-2.4155646743842008E-2</v>
      </c>
      <c r="K4" s="17">
        <f t="shared" si="0"/>
        <v>0.11140793350620232</v>
      </c>
      <c r="L4" s="17">
        <f t="shared" si="0"/>
        <v>0</v>
      </c>
      <c r="M4" s="17">
        <f t="shared" si="0"/>
        <v>4.3831814811175984E-2</v>
      </c>
      <c r="N4" s="17">
        <f t="shared" si="0"/>
        <v>5.5027640343274613E-2</v>
      </c>
      <c r="O4" s="17">
        <f>LN(H4/H3)</f>
        <v>-1.3064079475418986E-3</v>
      </c>
      <c r="P4" s="20">
        <v>6.7515999999999998</v>
      </c>
    </row>
    <row r="5" spans="1:16" ht="15" thickBot="1">
      <c r="A5" s="34">
        <v>43466</v>
      </c>
      <c r="B5" s="38">
        <v>135.45773299999999</v>
      </c>
      <c r="C5" s="38">
        <v>239.15656999999999</v>
      </c>
      <c r="D5" s="38">
        <v>97.162643000000003</v>
      </c>
      <c r="E5" s="38">
        <v>201.43454</v>
      </c>
      <c r="F5" s="38">
        <v>151.95352199999999</v>
      </c>
      <c r="G5" s="38">
        <v>556.93316700000003</v>
      </c>
      <c r="H5">
        <v>10830.950194999999</v>
      </c>
      <c r="I5" s="17">
        <f t="shared" ref="I5:I62" si="1">LN(B5/B4)</f>
        <v>-0.16032918206875404</v>
      </c>
      <c r="J5" s="17">
        <f t="shared" ref="J5:J62" si="2">LN(C5/C4)</f>
        <v>-0.11071776281547092</v>
      </c>
      <c r="K5" s="17">
        <f t="shared" ref="K5:K62" si="3">LN(D5/D4)</f>
        <v>-2.4278355021777689E-2</v>
      </c>
      <c r="L5" s="17">
        <f t="shared" ref="L5:L62" si="4">LN(E5/E4)</f>
        <v>-8.1480410974782438E-2</v>
      </c>
      <c r="M5" s="17">
        <f t="shared" ref="M5:M62" si="5">LN(F5/F4)</f>
        <v>-6.8505846130055226E-2</v>
      </c>
      <c r="N5" s="17">
        <f t="shared" ref="N5:N62" si="6">LN(G5/G4)</f>
        <v>-6.7709908046500289E-2</v>
      </c>
      <c r="O5" s="17">
        <f t="shared" ref="O5:O62" si="7">LN(H5/H4)</f>
        <v>-2.9132811532824906E-3</v>
      </c>
      <c r="P5" s="20">
        <v>6.6147</v>
      </c>
    </row>
    <row r="6" spans="1:16" ht="15" thickBot="1">
      <c r="A6" s="34">
        <v>43497</v>
      </c>
      <c r="B6" s="38">
        <v>127.26017</v>
      </c>
      <c r="C6" s="38">
        <v>244.81762699999999</v>
      </c>
      <c r="D6" s="38">
        <v>83.401809999999998</v>
      </c>
      <c r="E6" s="38">
        <v>189.11660800000001</v>
      </c>
      <c r="F6" s="38">
        <v>157.355423</v>
      </c>
      <c r="G6" s="38">
        <v>541.23193400000002</v>
      </c>
      <c r="H6">
        <v>10792.5</v>
      </c>
      <c r="I6" s="17">
        <f t="shared" si="1"/>
        <v>-6.2426084427396757E-2</v>
      </c>
      <c r="J6" s="17">
        <f t="shared" si="2"/>
        <v>2.3395111718167553E-2</v>
      </c>
      <c r="K6" s="17">
        <f t="shared" si="3"/>
        <v>-0.15271629454938787</v>
      </c>
      <c r="L6" s="17">
        <f t="shared" si="4"/>
        <v>-6.3100666728891752E-2</v>
      </c>
      <c r="M6" s="17">
        <f t="shared" si="5"/>
        <v>3.4932389714580271E-2</v>
      </c>
      <c r="N6" s="17">
        <f t="shared" si="6"/>
        <v>-2.8597344826902089E-2</v>
      </c>
      <c r="O6" s="17">
        <f t="shared" si="7"/>
        <v>-3.556346020497331E-3</v>
      </c>
      <c r="P6" s="20">
        <v>6.5425000000000004</v>
      </c>
    </row>
    <row r="7" spans="1:16" ht="15" thickBot="1">
      <c r="A7" s="34">
        <v>43525</v>
      </c>
      <c r="B7" s="38">
        <v>144.93928500000001</v>
      </c>
      <c r="C7" s="38">
        <v>255.22517400000001</v>
      </c>
      <c r="D7" s="38">
        <v>90.811477999999994</v>
      </c>
      <c r="E7" s="38">
        <v>198.53619399999999</v>
      </c>
      <c r="F7" s="38">
        <v>161.676895</v>
      </c>
      <c r="G7" s="38">
        <v>573.99267599999996</v>
      </c>
      <c r="H7">
        <v>11623.900390999999</v>
      </c>
      <c r="I7" s="17">
        <f t="shared" si="1"/>
        <v>0.13008135694158796</v>
      </c>
      <c r="J7" s="17">
        <f t="shared" si="2"/>
        <v>4.1632637041404713E-2</v>
      </c>
      <c r="K7" s="17">
        <f t="shared" si="3"/>
        <v>8.5115675542753733E-2</v>
      </c>
      <c r="L7" s="17">
        <f t="shared" si="4"/>
        <v>4.8607622682576873E-2</v>
      </c>
      <c r="M7" s="17">
        <f t="shared" si="5"/>
        <v>2.7092780823315076E-2</v>
      </c>
      <c r="N7" s="17">
        <f t="shared" si="6"/>
        <v>5.8768736187641529E-2</v>
      </c>
      <c r="O7" s="17">
        <f t="shared" si="7"/>
        <v>7.4211908530500734E-2</v>
      </c>
      <c r="P7" s="20">
        <v>6.4131999999999998</v>
      </c>
    </row>
    <row r="8" spans="1:16" ht="15" thickBot="1">
      <c r="A8" s="34">
        <v>43556</v>
      </c>
      <c r="B8" s="38">
        <v>125.482376</v>
      </c>
      <c r="C8" s="38">
        <v>268.55035400000003</v>
      </c>
      <c r="D8" s="38">
        <v>83.006889000000001</v>
      </c>
      <c r="E8" s="38">
        <v>199.067566</v>
      </c>
      <c r="F8" s="38">
        <v>161.676895</v>
      </c>
      <c r="G8" s="38">
        <v>561.64025900000001</v>
      </c>
      <c r="H8">
        <v>11748.150390999999</v>
      </c>
      <c r="I8" s="17">
        <f t="shared" si="1"/>
        <v>-0.14414961216151298</v>
      </c>
      <c r="J8" s="17">
        <f t="shared" si="2"/>
        <v>5.0892243734638229E-2</v>
      </c>
      <c r="K8" s="17">
        <f t="shared" si="3"/>
        <v>-8.9862082957557182E-2</v>
      </c>
      <c r="L8" s="17">
        <f t="shared" si="4"/>
        <v>2.6728736989543706E-3</v>
      </c>
      <c r="M8" s="17">
        <f t="shared" si="5"/>
        <v>0</v>
      </c>
      <c r="N8" s="17">
        <f t="shared" si="6"/>
        <v>-2.175510026045472E-2</v>
      </c>
      <c r="O8" s="17">
        <f t="shared" si="7"/>
        <v>1.0632457689446215E-2</v>
      </c>
      <c r="P8" s="20">
        <v>6.3078000000000003</v>
      </c>
    </row>
    <row r="9" spans="1:16" ht="15" thickBot="1">
      <c r="A9" s="34">
        <v>43586</v>
      </c>
      <c r="B9" s="38">
        <v>152.840576</v>
      </c>
      <c r="C9" s="38">
        <v>236.63093599999999</v>
      </c>
      <c r="D9" s="38">
        <v>79.872681</v>
      </c>
      <c r="E9" s="38">
        <v>190.32423399999999</v>
      </c>
      <c r="F9" s="38">
        <v>143.54409799999999</v>
      </c>
      <c r="G9" s="38">
        <v>597.49700900000005</v>
      </c>
      <c r="H9">
        <v>11922.799805000001</v>
      </c>
      <c r="I9" s="17">
        <f t="shared" si="1"/>
        <v>0.1972300727868497</v>
      </c>
      <c r="J9" s="17">
        <f t="shared" si="2"/>
        <v>-0.12653673921933606</v>
      </c>
      <c r="K9" s="17">
        <f t="shared" si="3"/>
        <v>-3.8489724939901125E-2</v>
      </c>
      <c r="L9" s="17">
        <f t="shared" si="4"/>
        <v>-4.4915182246642468E-2</v>
      </c>
      <c r="M9" s="17">
        <f t="shared" si="5"/>
        <v>-0.11895757718164574</v>
      </c>
      <c r="N9" s="17">
        <f t="shared" si="6"/>
        <v>6.1887741539569947E-2</v>
      </c>
      <c r="O9" s="17">
        <f t="shared" si="7"/>
        <v>1.4756702358873636E-2</v>
      </c>
      <c r="P9" s="20">
        <v>5.9200999999999997</v>
      </c>
    </row>
    <row r="10" spans="1:16" ht="15" thickBot="1">
      <c r="A10" s="34">
        <v>43617</v>
      </c>
      <c r="B10" s="38">
        <v>148.643036</v>
      </c>
      <c r="C10" s="38">
        <v>240.89846800000001</v>
      </c>
      <c r="D10" s="38">
        <v>86.738090999999997</v>
      </c>
      <c r="E10" s="38">
        <v>200.03367600000001</v>
      </c>
      <c r="F10" s="38">
        <v>142.551331</v>
      </c>
      <c r="G10" s="38">
        <v>627.82531700000004</v>
      </c>
      <c r="H10">
        <v>11788.849609000001</v>
      </c>
      <c r="I10" s="17">
        <f t="shared" si="1"/>
        <v>-2.7847691173237332E-2</v>
      </c>
      <c r="J10" s="17">
        <f t="shared" si="2"/>
        <v>1.7873854793795812E-2</v>
      </c>
      <c r="K10" s="17">
        <f t="shared" si="3"/>
        <v>8.2459250451978008E-2</v>
      </c>
      <c r="L10" s="17">
        <f t="shared" si="4"/>
        <v>4.9756619884139854E-2</v>
      </c>
      <c r="M10" s="17">
        <f t="shared" si="5"/>
        <v>-6.9401387378253635E-3</v>
      </c>
      <c r="N10" s="17">
        <f t="shared" si="6"/>
        <v>4.9512692196478157E-2</v>
      </c>
      <c r="O10" s="17">
        <f t="shared" si="7"/>
        <v>-1.1298380689713755E-2</v>
      </c>
      <c r="P10" s="20">
        <v>5.7918000000000003</v>
      </c>
    </row>
    <row r="11" spans="1:16" ht="15" thickBot="1">
      <c r="A11" s="34">
        <v>43647</v>
      </c>
      <c r="B11" s="38">
        <v>127.210785</v>
      </c>
      <c r="C11" s="38">
        <v>206.801636</v>
      </c>
      <c r="D11" s="38">
        <v>76.663848999999999</v>
      </c>
      <c r="E11" s="38">
        <v>184.09281899999999</v>
      </c>
      <c r="F11" s="38">
        <v>126.69607499999999</v>
      </c>
      <c r="G11" s="38">
        <v>584.60760500000004</v>
      </c>
      <c r="H11">
        <v>11118</v>
      </c>
      <c r="I11" s="17">
        <f t="shared" si="1"/>
        <v>-0.15570226499771778</v>
      </c>
      <c r="J11" s="17">
        <f t="shared" si="2"/>
        <v>-0.15261549648721343</v>
      </c>
      <c r="K11" s="17">
        <f t="shared" si="3"/>
        <v>-0.12346286245857031</v>
      </c>
      <c r="L11" s="17">
        <f t="shared" si="4"/>
        <v>-8.3045650870449961E-2</v>
      </c>
      <c r="M11" s="17">
        <f t="shared" si="5"/>
        <v>-0.11791104423237611</v>
      </c>
      <c r="N11" s="17">
        <f t="shared" si="6"/>
        <v>-7.1321108644372425E-2</v>
      </c>
      <c r="O11" s="17">
        <f t="shared" si="7"/>
        <v>-5.8588719805324867E-2</v>
      </c>
      <c r="P11" s="20">
        <v>5.4786999999999999</v>
      </c>
    </row>
    <row r="12" spans="1:16" ht="15" thickBot="1">
      <c r="A12" s="34">
        <v>43678</v>
      </c>
      <c r="B12" s="38">
        <v>136.06806900000001</v>
      </c>
      <c r="C12" s="38">
        <v>195.395309</v>
      </c>
      <c r="D12" s="38">
        <v>69.226303000000001</v>
      </c>
      <c r="E12" s="38">
        <v>178.199524</v>
      </c>
      <c r="F12" s="38">
        <v>126.52087400000001</v>
      </c>
      <c r="G12" s="38">
        <v>578.85790999999995</v>
      </c>
      <c r="H12">
        <v>11023.25</v>
      </c>
      <c r="I12" s="17">
        <f t="shared" si="1"/>
        <v>6.7309832829372029E-2</v>
      </c>
      <c r="J12" s="17">
        <f t="shared" si="2"/>
        <v>-5.6735321472411573E-2</v>
      </c>
      <c r="K12" s="17">
        <f t="shared" si="3"/>
        <v>-0.10204937584624599</v>
      </c>
      <c r="L12" s="17">
        <f t="shared" si="4"/>
        <v>-3.2536237626128846E-2</v>
      </c>
      <c r="M12" s="17">
        <f t="shared" si="5"/>
        <v>-1.3838017451019704E-3</v>
      </c>
      <c r="N12" s="17">
        <f t="shared" si="6"/>
        <v>-9.8838199036483283E-3</v>
      </c>
      <c r="O12" s="17">
        <f t="shared" si="7"/>
        <v>-8.5587379560631283E-3</v>
      </c>
      <c r="P12" s="20">
        <v>5.3616000000000001</v>
      </c>
    </row>
    <row r="13" spans="1:16" ht="15" thickBot="1">
      <c r="A13" s="34">
        <v>43709</v>
      </c>
      <c r="B13" s="38">
        <v>144.48876999999999</v>
      </c>
      <c r="C13" s="38">
        <v>206.627533</v>
      </c>
      <c r="D13" s="38">
        <v>76.688704999999999</v>
      </c>
      <c r="E13" s="38">
        <v>186.13299599999999</v>
      </c>
      <c r="F13" s="38">
        <v>124.6521</v>
      </c>
      <c r="G13" s="38">
        <v>604.99310300000002</v>
      </c>
      <c r="H13">
        <v>11474.450194999999</v>
      </c>
      <c r="I13" s="17">
        <f t="shared" si="1"/>
        <v>6.0046520392479812E-2</v>
      </c>
      <c r="J13" s="17">
        <f t="shared" si="2"/>
        <v>5.5893082833502743E-2</v>
      </c>
      <c r="K13" s="17">
        <f t="shared" si="3"/>
        <v>0.10237354390956578</v>
      </c>
      <c r="L13" s="17">
        <f t="shared" si="4"/>
        <v>4.3557606580357018E-2</v>
      </c>
      <c r="M13" s="17">
        <f t="shared" si="5"/>
        <v>-1.4880649412586652E-2</v>
      </c>
      <c r="N13" s="17">
        <f t="shared" si="6"/>
        <v>4.4160016382007734E-2</v>
      </c>
      <c r="O13" s="17">
        <f t="shared" si="7"/>
        <v>4.0116162933755556E-2</v>
      </c>
      <c r="P13" s="20">
        <v>5.1375999999999999</v>
      </c>
    </row>
    <row r="14" spans="1:16" ht="15" thickBot="1">
      <c r="A14" s="34">
        <v>43739</v>
      </c>
      <c r="B14" s="38">
        <v>197.78660600000001</v>
      </c>
      <c r="C14" s="38">
        <v>204.875305</v>
      </c>
      <c r="D14" s="38">
        <v>73.803237999999993</v>
      </c>
      <c r="E14" s="38">
        <v>182.777039</v>
      </c>
      <c r="F14" s="38">
        <v>124.18491400000001</v>
      </c>
      <c r="G14" s="38">
        <v>610.863159</v>
      </c>
      <c r="H14">
        <v>11877.450194999999</v>
      </c>
      <c r="I14" s="17">
        <f t="shared" si="1"/>
        <v>0.31398691376291266</v>
      </c>
      <c r="J14" s="17">
        <f t="shared" si="2"/>
        <v>-8.5162892137030082E-3</v>
      </c>
      <c r="K14" s="17">
        <f t="shared" si="3"/>
        <v>-3.8351829486429165E-2</v>
      </c>
      <c r="L14" s="17">
        <f t="shared" si="4"/>
        <v>-1.819440654769832E-2</v>
      </c>
      <c r="M14" s="17">
        <f t="shared" si="5"/>
        <v>-3.7549602562966748E-3</v>
      </c>
      <c r="N14" s="17">
        <f t="shared" si="6"/>
        <v>9.6559137656283354E-3</v>
      </c>
      <c r="O14" s="17">
        <f t="shared" si="7"/>
        <v>3.4518819338698208E-2</v>
      </c>
      <c r="P14" s="20">
        <v>5.0176999999999996</v>
      </c>
    </row>
    <row r="15" spans="1:16" ht="15" thickBot="1">
      <c r="A15" s="34">
        <v>43770</v>
      </c>
      <c r="B15" s="38">
        <v>212.894272</v>
      </c>
      <c r="C15" s="38">
        <v>235.02252200000001</v>
      </c>
      <c r="D15" s="38">
        <v>71.937659999999994</v>
      </c>
      <c r="E15" s="38">
        <v>194.69305399999999</v>
      </c>
      <c r="F15" s="38">
        <v>125.761703</v>
      </c>
      <c r="G15" s="38">
        <v>631.089111</v>
      </c>
      <c r="H15">
        <v>12056.049805000001</v>
      </c>
      <c r="I15" s="17">
        <f t="shared" si="1"/>
        <v>7.3606964855068374E-2</v>
      </c>
      <c r="J15" s="17">
        <f t="shared" si="2"/>
        <v>0.13727982207431977</v>
      </c>
      <c r="K15" s="17">
        <f t="shared" si="3"/>
        <v>-2.5602695350147194E-2</v>
      </c>
      <c r="L15" s="17">
        <f t="shared" si="4"/>
        <v>6.315719243392813E-2</v>
      </c>
      <c r="M15" s="17">
        <f t="shared" si="5"/>
        <v>1.2617173512435381E-2</v>
      </c>
      <c r="N15" s="17">
        <f t="shared" si="6"/>
        <v>3.2574102708901896E-2</v>
      </c>
      <c r="O15" s="17">
        <f t="shared" si="7"/>
        <v>1.4924931606015684E-2</v>
      </c>
      <c r="P15" s="20">
        <v>4.9686000000000003</v>
      </c>
    </row>
    <row r="16" spans="1:16" ht="15" thickBot="1">
      <c r="A16" s="34">
        <v>43800</v>
      </c>
      <c r="B16" s="38">
        <v>206.405441</v>
      </c>
      <c r="C16" s="38">
        <v>242.66038499999999</v>
      </c>
      <c r="D16" s="38">
        <v>75.842979</v>
      </c>
      <c r="E16" s="38">
        <v>210.25683599999999</v>
      </c>
      <c r="F16" s="38">
        <v>122.432953</v>
      </c>
      <c r="G16" s="38">
        <v>697.95605499999999</v>
      </c>
      <c r="H16">
        <v>12168.450194999999</v>
      </c>
      <c r="I16" s="17">
        <f t="shared" si="1"/>
        <v>-3.0953272193367017E-2</v>
      </c>
      <c r="J16" s="17">
        <f t="shared" si="2"/>
        <v>3.1981525354682225E-2</v>
      </c>
      <c r="K16" s="17">
        <f t="shared" si="3"/>
        <v>5.286522660607771E-2</v>
      </c>
      <c r="L16" s="17">
        <f t="shared" si="4"/>
        <v>7.6905575654973246E-2</v>
      </c>
      <c r="M16" s="17">
        <f t="shared" si="5"/>
        <v>-2.6825312555679808E-2</v>
      </c>
      <c r="N16" s="17">
        <f t="shared" si="6"/>
        <v>0.10070906788729267</v>
      </c>
      <c r="O16" s="17">
        <f t="shared" si="7"/>
        <v>9.2799600930503542E-3</v>
      </c>
      <c r="P16" s="20">
        <v>4.9603000000000002</v>
      </c>
    </row>
    <row r="17" spans="1:16" ht="15" thickBot="1">
      <c r="A17" s="34">
        <v>43831</v>
      </c>
      <c r="B17" s="38">
        <v>227.30848700000001</v>
      </c>
      <c r="C17" s="38">
        <v>225.272964</v>
      </c>
      <c r="D17" s="38">
        <v>68.604431000000005</v>
      </c>
      <c r="E17" s="38">
        <v>184.18753100000001</v>
      </c>
      <c r="F17" s="38">
        <v>113.35195899999999</v>
      </c>
      <c r="G17" s="38">
        <v>782.97534199999996</v>
      </c>
      <c r="H17">
        <v>11962.099609000001</v>
      </c>
      <c r="I17" s="17">
        <f t="shared" si="1"/>
        <v>9.6465673786781891E-2</v>
      </c>
      <c r="J17" s="17">
        <f t="shared" si="2"/>
        <v>-7.4350032966894519E-2</v>
      </c>
      <c r="K17" s="17">
        <f t="shared" si="3"/>
        <v>-0.10030801275600458</v>
      </c>
      <c r="L17" s="17">
        <f t="shared" si="4"/>
        <v>-0.13237538319404471</v>
      </c>
      <c r="M17" s="17">
        <f t="shared" si="5"/>
        <v>-7.7065898143466496E-2</v>
      </c>
      <c r="N17" s="17">
        <f t="shared" si="6"/>
        <v>0.11494506146865012</v>
      </c>
      <c r="O17" s="17">
        <f t="shared" si="7"/>
        <v>-1.7103266839828272E-2</v>
      </c>
      <c r="P17" s="20">
        <v>5.0843999999999996</v>
      </c>
    </row>
    <row r="18" spans="1:16" ht="15" thickBot="1">
      <c r="A18" s="34">
        <v>43862</v>
      </c>
      <c r="B18" s="38">
        <v>216.60926799999999</v>
      </c>
      <c r="C18" s="38">
        <v>211.794342</v>
      </c>
      <c r="D18" s="38">
        <v>56.714320999999998</v>
      </c>
      <c r="E18" s="38">
        <v>151.649506</v>
      </c>
      <c r="F18" s="38">
        <v>100.591835</v>
      </c>
      <c r="G18" s="38">
        <v>848.66204800000003</v>
      </c>
      <c r="H18">
        <v>11201.75</v>
      </c>
      <c r="I18" s="17">
        <f t="shared" si="1"/>
        <v>-4.8212946279032144E-2</v>
      </c>
      <c r="J18" s="17">
        <f t="shared" si="2"/>
        <v>-6.1697121308158492E-2</v>
      </c>
      <c r="K18" s="17">
        <f t="shared" si="3"/>
        <v>-0.19033037068468109</v>
      </c>
      <c r="L18" s="17">
        <f t="shared" si="4"/>
        <v>-0.19438245217619182</v>
      </c>
      <c r="M18" s="17">
        <f t="shared" si="5"/>
        <v>-0.11942656820685552</v>
      </c>
      <c r="N18" s="17">
        <f t="shared" si="6"/>
        <v>8.0559844375726622E-2</v>
      </c>
      <c r="O18" s="17">
        <f t="shared" si="7"/>
        <v>-6.5673269611616847E-2</v>
      </c>
      <c r="P18" s="20">
        <v>4.9790000000000001</v>
      </c>
    </row>
    <row r="19" spans="1:16" ht="15" thickBot="1">
      <c r="A19" s="34">
        <v>43891</v>
      </c>
      <c r="B19" s="38">
        <v>136.31575000000001</v>
      </c>
      <c r="C19" s="38">
        <v>131.41673299999999</v>
      </c>
      <c r="D19" s="38">
        <v>32.187866</v>
      </c>
      <c r="E19" s="38">
        <v>93.090812999999997</v>
      </c>
      <c r="F19" s="38">
        <v>90.751632999999998</v>
      </c>
      <c r="G19" s="38">
        <v>578.96093800000006</v>
      </c>
      <c r="H19">
        <v>8597.75</v>
      </c>
      <c r="I19" s="17">
        <f t="shared" si="1"/>
        <v>-0.46312123624999796</v>
      </c>
      <c r="J19" s="17">
        <f t="shared" si="2"/>
        <v>-0.47724227699868799</v>
      </c>
      <c r="K19" s="17">
        <f t="shared" si="3"/>
        <v>-0.56643720456483693</v>
      </c>
      <c r="L19" s="17">
        <f t="shared" si="4"/>
        <v>-0.48799647605447288</v>
      </c>
      <c r="M19" s="17">
        <f t="shared" si="5"/>
        <v>-0.10294462387645442</v>
      </c>
      <c r="N19" s="17">
        <f t="shared" si="6"/>
        <v>-0.38242603746903114</v>
      </c>
      <c r="O19" s="17">
        <f t="shared" si="7"/>
        <v>-0.2645694749733552</v>
      </c>
      <c r="P19" s="20">
        <v>3.9895</v>
      </c>
    </row>
    <row r="20" spans="1:16" ht="15" thickBot="1">
      <c r="A20" s="34">
        <v>43922</v>
      </c>
      <c r="B20" s="38">
        <v>141.10501099999999</v>
      </c>
      <c r="C20" s="38">
        <v>162.32772800000001</v>
      </c>
      <c r="D20" s="38">
        <v>46.055553000000003</v>
      </c>
      <c r="E20" s="38">
        <v>126.65018499999999</v>
      </c>
      <c r="F20" s="38">
        <v>101.964203</v>
      </c>
      <c r="G20" s="38">
        <v>585.33483899999999</v>
      </c>
      <c r="H20">
        <v>9859.9003909999992</v>
      </c>
      <c r="I20" s="17">
        <f t="shared" si="1"/>
        <v>3.4530486096341843E-2</v>
      </c>
      <c r="J20" s="17">
        <f t="shared" si="2"/>
        <v>0.21124386211341023</v>
      </c>
      <c r="K20" s="17">
        <f t="shared" si="3"/>
        <v>0.35825879251749504</v>
      </c>
      <c r="L20" s="17">
        <f t="shared" si="4"/>
        <v>0.30785333659114561</v>
      </c>
      <c r="M20" s="17">
        <f t="shared" si="5"/>
        <v>0.11649533323275202</v>
      </c>
      <c r="N20" s="17">
        <f t="shared" si="6"/>
        <v>1.0949047144076875E-2</v>
      </c>
      <c r="O20" s="17">
        <f t="shared" si="7"/>
        <v>0.136975525108924</v>
      </c>
      <c r="P20" s="20">
        <v>3.4194</v>
      </c>
    </row>
    <row r="21" spans="1:16" ht="15" thickBot="1">
      <c r="A21" s="34">
        <v>43952</v>
      </c>
      <c r="B21" s="38">
        <v>148.040527</v>
      </c>
      <c r="C21" s="38">
        <v>165.51767000000001</v>
      </c>
      <c r="D21" s="38">
        <v>47.418446000000003</v>
      </c>
      <c r="E21" s="38">
        <v>135.06437700000001</v>
      </c>
      <c r="F21" s="38">
        <v>100.183044</v>
      </c>
      <c r="G21" s="38">
        <v>564.88207999999997</v>
      </c>
      <c r="H21">
        <v>9580.2998050000006</v>
      </c>
      <c r="I21" s="17">
        <f t="shared" si="1"/>
        <v>4.7981695312155154E-2</v>
      </c>
      <c r="J21" s="17">
        <f t="shared" si="2"/>
        <v>1.9460652445302245E-2</v>
      </c>
      <c r="K21" s="17">
        <f t="shared" si="3"/>
        <v>2.9162967366983022E-2</v>
      </c>
      <c r="L21" s="17">
        <f t="shared" si="4"/>
        <v>6.4322694275188191E-2</v>
      </c>
      <c r="M21" s="17">
        <f t="shared" si="5"/>
        <v>-1.7622847931876247E-2</v>
      </c>
      <c r="N21" s="17">
        <f t="shared" si="6"/>
        <v>-3.5567056447805251E-2</v>
      </c>
      <c r="O21" s="17">
        <f t="shared" si="7"/>
        <v>-2.8767179852585908E-2</v>
      </c>
      <c r="P21" s="20">
        <v>3.2787999999999999</v>
      </c>
    </row>
    <row r="22" spans="1:16" ht="15" thickBot="1">
      <c r="A22" s="34">
        <v>43983</v>
      </c>
      <c r="B22" s="38">
        <v>155.924026</v>
      </c>
      <c r="C22" s="38">
        <v>170.14534</v>
      </c>
      <c r="D22" s="38">
        <v>54.721511999999997</v>
      </c>
      <c r="E22" s="38">
        <v>142.21395899999999</v>
      </c>
      <c r="F22" s="38">
        <v>125.42583500000001</v>
      </c>
      <c r="G22" s="38">
        <v>672.68573000000004</v>
      </c>
      <c r="H22">
        <v>10302.099609000001</v>
      </c>
      <c r="I22" s="17">
        <f t="shared" si="1"/>
        <v>5.1882808439454475E-2</v>
      </c>
      <c r="J22" s="17">
        <f t="shared" si="2"/>
        <v>2.757505648320175E-2</v>
      </c>
      <c r="K22" s="17">
        <f t="shared" si="3"/>
        <v>0.1432455953939259</v>
      </c>
      <c r="L22" s="17">
        <f t="shared" si="4"/>
        <v>5.1581145667956518E-2</v>
      </c>
      <c r="M22" s="17">
        <f t="shared" si="5"/>
        <v>0.22471567493882066</v>
      </c>
      <c r="N22" s="17">
        <f t="shared" si="6"/>
        <v>0.17466125038511027</v>
      </c>
      <c r="O22" s="17">
        <f t="shared" si="7"/>
        <v>7.2638833617620913E-2</v>
      </c>
      <c r="P22" s="20">
        <v>3.2124999999999999</v>
      </c>
    </row>
    <row r="23" spans="1:16" ht="15" thickBot="1">
      <c r="A23" s="34">
        <v>44013</v>
      </c>
      <c r="B23" s="38">
        <v>174.88438400000001</v>
      </c>
      <c r="C23" s="38">
        <v>197.91134600000001</v>
      </c>
      <c r="D23" s="38">
        <v>58.527335999999998</v>
      </c>
      <c r="E23" s="38">
        <v>158.65321399999999</v>
      </c>
      <c r="F23" s="38">
        <v>134.451111</v>
      </c>
      <c r="G23" s="38">
        <v>673.20111099999997</v>
      </c>
      <c r="H23">
        <v>11073.450194999999</v>
      </c>
      <c r="I23" s="17">
        <f t="shared" si="1"/>
        <v>0.11475621693273427</v>
      </c>
      <c r="J23" s="17">
        <f t="shared" si="2"/>
        <v>0.15116616997826565</v>
      </c>
      <c r="K23" s="17">
        <f t="shared" si="3"/>
        <v>6.7237022635336569E-2</v>
      </c>
      <c r="L23" s="17">
        <f t="shared" si="4"/>
        <v>0.10938809914623508</v>
      </c>
      <c r="M23" s="17">
        <f t="shared" si="5"/>
        <v>6.9486018262522195E-2</v>
      </c>
      <c r="N23" s="17">
        <f t="shared" si="6"/>
        <v>7.6586085767514969E-4</v>
      </c>
      <c r="O23" s="17">
        <f t="shared" si="7"/>
        <v>7.2202648897126742E-2</v>
      </c>
      <c r="P23" s="20">
        <v>3.2570999999999999</v>
      </c>
    </row>
    <row r="24" spans="1:16" ht="15" thickBot="1">
      <c r="A24" s="34">
        <v>44044</v>
      </c>
      <c r="B24" s="38">
        <v>278.96679699999999</v>
      </c>
      <c r="C24" s="38">
        <v>247.55737300000001</v>
      </c>
      <c r="D24" s="38">
        <v>66.164687999999998</v>
      </c>
      <c r="E24" s="38">
        <v>180.19929500000001</v>
      </c>
      <c r="F24" s="38">
        <v>145.04461699999999</v>
      </c>
      <c r="G24" s="38">
        <v>758.78051800000003</v>
      </c>
      <c r="H24">
        <v>11387.5</v>
      </c>
      <c r="I24" s="17">
        <f t="shared" si="1"/>
        <v>0.46696767483849466</v>
      </c>
      <c r="J24" s="17">
        <f t="shared" si="2"/>
        <v>0.2238231822949891</v>
      </c>
      <c r="K24" s="17">
        <f t="shared" si="3"/>
        <v>0.12265297958304372</v>
      </c>
      <c r="L24" s="17">
        <f t="shared" si="4"/>
        <v>0.12734265659242686</v>
      </c>
      <c r="M24" s="17">
        <f t="shared" si="5"/>
        <v>7.5840752562215272E-2</v>
      </c>
      <c r="N24" s="17">
        <f t="shared" si="6"/>
        <v>0.11966845033956593</v>
      </c>
      <c r="O24" s="17">
        <f t="shared" si="7"/>
        <v>2.7965893693057048E-2</v>
      </c>
      <c r="P24" s="20">
        <v>3.347</v>
      </c>
    </row>
    <row r="25" spans="1:16" ht="15" thickBot="1">
      <c r="A25" s="34">
        <v>44075</v>
      </c>
      <c r="B25" s="38">
        <v>296.480164</v>
      </c>
      <c r="C25" s="38">
        <v>254.85192900000001</v>
      </c>
      <c r="D25" s="38">
        <v>70.407661000000004</v>
      </c>
      <c r="E25" s="38">
        <v>170.47193899999999</v>
      </c>
      <c r="F25" s="38">
        <v>134.38708500000001</v>
      </c>
      <c r="G25" s="38">
        <v>795.692139</v>
      </c>
      <c r="H25">
        <v>11247.549805000001</v>
      </c>
      <c r="I25" s="17">
        <f t="shared" si="1"/>
        <v>6.0887548122947395E-2</v>
      </c>
      <c r="J25" s="17">
        <f t="shared" si="2"/>
        <v>2.9040340669788122E-2</v>
      </c>
      <c r="K25" s="17">
        <f t="shared" si="3"/>
        <v>6.215517153626858E-2</v>
      </c>
      <c r="L25" s="17">
        <f t="shared" si="4"/>
        <v>-5.5492730313409983E-2</v>
      </c>
      <c r="M25" s="17">
        <f t="shared" si="5"/>
        <v>-7.6317068816104089E-2</v>
      </c>
      <c r="N25" s="17">
        <f t="shared" si="6"/>
        <v>4.7499788001521048E-2</v>
      </c>
      <c r="O25" s="17">
        <f t="shared" si="7"/>
        <v>-1.2365952767558044E-2</v>
      </c>
      <c r="P25" s="20">
        <v>3.2265000000000001</v>
      </c>
    </row>
    <row r="26" spans="1:16" ht="15" thickBot="1">
      <c r="A26" s="34">
        <v>44105</v>
      </c>
      <c r="B26" s="38">
        <v>338.991333</v>
      </c>
      <c r="C26" s="38">
        <v>283.52563500000002</v>
      </c>
      <c r="D26" s="38">
        <v>49.244213000000002</v>
      </c>
      <c r="E26" s="38">
        <v>166.847748</v>
      </c>
      <c r="F26" s="38">
        <v>130.13050799999999</v>
      </c>
      <c r="G26" s="38">
        <v>815.17858899999999</v>
      </c>
      <c r="H26">
        <v>11642.400390999999</v>
      </c>
      <c r="I26" s="17">
        <f t="shared" si="1"/>
        <v>0.13399422498800428</v>
      </c>
      <c r="J26" s="17">
        <f t="shared" si="2"/>
        <v>0.10661983644455846</v>
      </c>
      <c r="K26" s="17">
        <f t="shared" si="3"/>
        <v>-0.35751022009008332</v>
      </c>
      <c r="L26" s="17">
        <f t="shared" si="4"/>
        <v>-2.1488994580365517E-2</v>
      </c>
      <c r="M26" s="17">
        <f t="shared" si="5"/>
        <v>-3.2186475152183786E-2</v>
      </c>
      <c r="N26" s="17">
        <f t="shared" si="6"/>
        <v>2.4194865860103526E-2</v>
      </c>
      <c r="O26" s="17">
        <f t="shared" si="7"/>
        <v>3.4503330382600818E-2</v>
      </c>
      <c r="P26" s="20">
        <v>3.0617000000000001</v>
      </c>
    </row>
    <row r="27" spans="1:16" ht="15" thickBot="1">
      <c r="A27" s="34">
        <v>44136</v>
      </c>
      <c r="B27" s="38">
        <v>397.568848</v>
      </c>
      <c r="C27" s="38">
        <v>321.32910199999998</v>
      </c>
      <c r="D27" s="38">
        <v>68.445442</v>
      </c>
      <c r="E27" s="38">
        <v>221.306702</v>
      </c>
      <c r="F27" s="38">
        <v>161.57472200000001</v>
      </c>
      <c r="G27" s="38">
        <v>1088.3435059999999</v>
      </c>
      <c r="H27">
        <v>12968.950194999999</v>
      </c>
      <c r="I27" s="17">
        <f t="shared" si="1"/>
        <v>0.15939358093034228</v>
      </c>
      <c r="J27" s="17">
        <f t="shared" si="2"/>
        <v>0.12516329544565211</v>
      </c>
      <c r="K27" s="17">
        <f t="shared" si="3"/>
        <v>0.32924510259035272</v>
      </c>
      <c r="L27" s="17">
        <f t="shared" si="4"/>
        <v>0.28246782332669612</v>
      </c>
      <c r="M27" s="17">
        <f t="shared" si="5"/>
        <v>0.21642985601470774</v>
      </c>
      <c r="N27" s="17">
        <f t="shared" si="6"/>
        <v>0.28900488316924394</v>
      </c>
      <c r="O27" s="17">
        <f t="shared" si="7"/>
        <v>0.10790441383359878</v>
      </c>
      <c r="P27" s="20">
        <v>3.0813999999999999</v>
      </c>
    </row>
    <row r="28" spans="1:16" ht="15" thickBot="1">
      <c r="A28" s="34">
        <v>44166</v>
      </c>
      <c r="B28" s="38">
        <v>478.54956099999998</v>
      </c>
      <c r="C28" s="38">
        <v>355.27877799999999</v>
      </c>
      <c r="D28" s="38">
        <v>91.487312000000003</v>
      </c>
      <c r="E28" s="38">
        <v>235.19032300000001</v>
      </c>
      <c r="F28" s="38">
        <v>168.151657</v>
      </c>
      <c r="G28" s="38">
        <v>1015.422058</v>
      </c>
      <c r="H28">
        <v>13981.75</v>
      </c>
      <c r="I28" s="17">
        <f t="shared" si="1"/>
        <v>0.18539165967470045</v>
      </c>
      <c r="J28" s="17">
        <f t="shared" si="2"/>
        <v>0.10043693363134379</v>
      </c>
      <c r="K28" s="17">
        <f t="shared" si="3"/>
        <v>0.2901633352332823</v>
      </c>
      <c r="L28" s="17">
        <f t="shared" si="4"/>
        <v>6.0845540190703082E-2</v>
      </c>
      <c r="M28" s="17">
        <f t="shared" si="5"/>
        <v>3.9898581850211057E-2</v>
      </c>
      <c r="N28" s="17">
        <f t="shared" si="6"/>
        <v>-6.9352474276442672E-2</v>
      </c>
      <c r="O28" s="17">
        <f t="shared" si="7"/>
        <v>7.5194853763625974E-2</v>
      </c>
      <c r="P28" s="20">
        <v>3.1353</v>
      </c>
    </row>
    <row r="29" spans="1:16" ht="15" thickBot="1">
      <c r="A29" s="34">
        <v>44197</v>
      </c>
      <c r="B29" s="38">
        <v>505.59301799999997</v>
      </c>
      <c r="C29" s="38">
        <v>336.60644500000001</v>
      </c>
      <c r="D29" s="38">
        <v>91.402289999999994</v>
      </c>
      <c r="E29" s="38">
        <v>221.25782799999999</v>
      </c>
      <c r="F29" s="38">
        <v>193.26362599999999</v>
      </c>
      <c r="G29" s="38">
        <v>958.28338599999995</v>
      </c>
      <c r="H29">
        <v>13634.599609000001</v>
      </c>
      <c r="I29" s="17">
        <f t="shared" si="1"/>
        <v>5.4972252114868586E-2</v>
      </c>
      <c r="J29" s="17">
        <f t="shared" si="2"/>
        <v>-5.3988342507978071E-2</v>
      </c>
      <c r="K29" s="17">
        <f t="shared" si="3"/>
        <v>-9.2976314886235713E-4</v>
      </c>
      <c r="L29" s="17">
        <f t="shared" si="4"/>
        <v>-6.106640741744946E-2</v>
      </c>
      <c r="M29" s="17">
        <f t="shared" si="5"/>
        <v>0.13918890224981278</v>
      </c>
      <c r="N29" s="17">
        <f t="shared" si="6"/>
        <v>-5.7916081487499223E-2</v>
      </c>
      <c r="O29" s="17">
        <f t="shared" si="7"/>
        <v>-2.5142256875111662E-2</v>
      </c>
      <c r="P29" s="20">
        <v>3.23</v>
      </c>
    </row>
    <row r="30" spans="1:16" ht="15" thickBot="1">
      <c r="A30" s="34">
        <v>44228</v>
      </c>
      <c r="B30" s="38">
        <v>831.91082800000004</v>
      </c>
      <c r="C30" s="38">
        <v>362.84863300000001</v>
      </c>
      <c r="D30" s="38">
        <v>117.505089</v>
      </c>
      <c r="E30" s="38">
        <v>332.66891500000003</v>
      </c>
      <c r="F30" s="38">
        <v>209.26637299999999</v>
      </c>
      <c r="G30" s="38">
        <v>1225.1030270000001</v>
      </c>
      <c r="H30">
        <v>14529.150390999999</v>
      </c>
      <c r="I30" s="17">
        <f t="shared" si="1"/>
        <v>0.49799322379077859</v>
      </c>
      <c r="J30" s="17">
        <f t="shared" si="2"/>
        <v>7.5071329390743832E-2</v>
      </c>
      <c r="K30" s="17">
        <f t="shared" si="3"/>
        <v>0.25121111043379729</v>
      </c>
      <c r="L30" s="17">
        <f t="shared" si="4"/>
        <v>0.40781908208443596</v>
      </c>
      <c r="M30" s="17">
        <f t="shared" si="5"/>
        <v>7.9552757741304644E-2</v>
      </c>
      <c r="N30" s="17">
        <f t="shared" si="6"/>
        <v>0.24563667886720184</v>
      </c>
      <c r="O30" s="17">
        <f t="shared" si="7"/>
        <v>6.3546352203318529E-2</v>
      </c>
      <c r="P30" s="20">
        <v>3.3138999999999998</v>
      </c>
    </row>
    <row r="31" spans="1:16" ht="15" thickBot="1">
      <c r="A31" s="34">
        <v>44256</v>
      </c>
      <c r="B31" s="38">
        <v>1028.9989009999999</v>
      </c>
      <c r="C31" s="38">
        <v>429.83038299999998</v>
      </c>
      <c r="D31" s="38">
        <v>129.663712</v>
      </c>
      <c r="E31" s="38">
        <v>319.567474</v>
      </c>
      <c r="F31" s="38">
        <v>191.96229600000001</v>
      </c>
      <c r="G31" s="38">
        <v>1225.1030270000001</v>
      </c>
      <c r="H31">
        <v>14690.700194999999</v>
      </c>
      <c r="I31" s="17">
        <f t="shared" si="1"/>
        <v>0.21261641061363495</v>
      </c>
      <c r="J31" s="17">
        <f t="shared" si="2"/>
        <v>0.16940491440894304</v>
      </c>
      <c r="K31" s="17">
        <f t="shared" si="3"/>
        <v>9.8462624773693788E-2</v>
      </c>
      <c r="L31" s="17">
        <f t="shared" si="4"/>
        <v>-4.0179308388150696E-2</v>
      </c>
      <c r="M31" s="17">
        <f t="shared" si="5"/>
        <v>-8.6308974681915035E-2</v>
      </c>
      <c r="N31" s="17">
        <f t="shared" si="6"/>
        <v>0</v>
      </c>
      <c r="O31" s="17">
        <f t="shared" si="7"/>
        <v>1.1057650661224253E-2</v>
      </c>
      <c r="P31" s="20">
        <v>3.2934999999999999</v>
      </c>
    </row>
    <row r="32" spans="1:16" ht="15" thickBot="1">
      <c r="A32" s="34">
        <v>44287</v>
      </c>
      <c r="B32" s="38">
        <v>1156.2825929999999</v>
      </c>
      <c r="C32" s="38">
        <v>658.66949499999998</v>
      </c>
      <c r="D32" s="38">
        <v>145.81854200000001</v>
      </c>
      <c r="E32" s="38">
        <v>356.280823</v>
      </c>
      <c r="F32" s="38">
        <v>214.61230499999999</v>
      </c>
      <c r="G32" s="38">
        <v>1245.845703</v>
      </c>
      <c r="H32">
        <v>14631.099609000001</v>
      </c>
      <c r="I32" s="17">
        <f t="shared" si="1"/>
        <v>0.11662380916361763</v>
      </c>
      <c r="J32" s="17">
        <f t="shared" si="2"/>
        <v>0.4268312109298279</v>
      </c>
      <c r="K32" s="17">
        <f t="shared" si="3"/>
        <v>0.11741871764152501</v>
      </c>
      <c r="L32" s="17">
        <f t="shared" si="4"/>
        <v>0.1087508107925155</v>
      </c>
      <c r="M32" s="17">
        <f t="shared" si="5"/>
        <v>0.11153419004486781</v>
      </c>
      <c r="N32" s="17">
        <f t="shared" si="6"/>
        <v>1.6789634695191794E-2</v>
      </c>
      <c r="O32" s="17">
        <f t="shared" si="7"/>
        <v>-4.0652803361879413E-3</v>
      </c>
      <c r="P32" s="20">
        <v>3.3512</v>
      </c>
    </row>
    <row r="33" spans="1:16" ht="15" thickBot="1">
      <c r="A33" s="34">
        <v>44317</v>
      </c>
      <c r="B33" s="38">
        <v>1313.554077</v>
      </c>
      <c r="C33" s="38">
        <v>652.29247999999995</v>
      </c>
      <c r="D33" s="38">
        <v>155.42640700000001</v>
      </c>
      <c r="E33" s="38">
        <v>385.46572900000001</v>
      </c>
      <c r="F33" s="38">
        <v>230.01712000000001</v>
      </c>
      <c r="G33" s="38">
        <v>1272.7078859999999</v>
      </c>
      <c r="H33">
        <v>15582.799805000001</v>
      </c>
      <c r="I33" s="17">
        <f t="shared" si="1"/>
        <v>0.12752630146431251</v>
      </c>
      <c r="J33" s="17">
        <f t="shared" si="2"/>
        <v>-9.7288333610621967E-3</v>
      </c>
      <c r="K33" s="17">
        <f t="shared" si="3"/>
        <v>6.3809367012291132E-2</v>
      </c>
      <c r="L33" s="17">
        <f t="shared" si="4"/>
        <v>7.8733040379917241E-2</v>
      </c>
      <c r="M33" s="17">
        <f t="shared" si="5"/>
        <v>6.9320573147118716E-2</v>
      </c>
      <c r="N33" s="17">
        <f t="shared" si="6"/>
        <v>2.1332245443465937E-2</v>
      </c>
      <c r="O33" s="17">
        <f t="shared" si="7"/>
        <v>6.3018355916596255E-2</v>
      </c>
      <c r="P33" s="20">
        <v>3.4018999999999999</v>
      </c>
    </row>
    <row r="34" spans="1:16" ht="15" thickBot="1">
      <c r="A34" s="34">
        <v>44348</v>
      </c>
      <c r="B34" s="38">
        <v>1504.405029</v>
      </c>
      <c r="C34" s="38">
        <v>627.51843299999996</v>
      </c>
      <c r="D34" s="38">
        <v>148.99281300000001</v>
      </c>
      <c r="E34" s="38">
        <v>363.76037600000001</v>
      </c>
      <c r="F34" s="38">
        <v>238.66914399999999</v>
      </c>
      <c r="G34" s="38">
        <v>1321.053711</v>
      </c>
      <c r="H34">
        <v>15721.5</v>
      </c>
      <c r="I34" s="17">
        <f t="shared" si="1"/>
        <v>0.13566099101733667</v>
      </c>
      <c r="J34" s="17">
        <f t="shared" si="2"/>
        <v>-3.8720004424463876E-2</v>
      </c>
      <c r="K34" s="17">
        <f t="shared" si="3"/>
        <v>-4.2274282829352562E-2</v>
      </c>
      <c r="L34" s="17">
        <f t="shared" si="4"/>
        <v>-5.7956945757051383E-2</v>
      </c>
      <c r="M34" s="17">
        <f t="shared" si="5"/>
        <v>3.6924517191260331E-2</v>
      </c>
      <c r="N34" s="17">
        <f t="shared" si="6"/>
        <v>3.7282859790295435E-2</v>
      </c>
      <c r="O34" s="17">
        <f t="shared" si="7"/>
        <v>8.8614729280211049E-3</v>
      </c>
      <c r="P34" s="20">
        <v>3.3757999999999999</v>
      </c>
    </row>
    <row r="35" spans="1:16" ht="15" thickBot="1">
      <c r="A35" s="34">
        <v>44378</v>
      </c>
      <c r="B35" s="38">
        <v>1417.286987</v>
      </c>
      <c r="C35" s="38">
        <v>676.194885</v>
      </c>
      <c r="D35" s="38">
        <v>171.09942599999999</v>
      </c>
      <c r="E35" s="38">
        <v>434.88943499999999</v>
      </c>
      <c r="F35" s="38">
        <v>225.44490099999999</v>
      </c>
      <c r="G35" s="38">
        <v>1382.669678</v>
      </c>
      <c r="H35">
        <v>15763.049805000001</v>
      </c>
      <c r="I35" s="17">
        <f t="shared" si="1"/>
        <v>-5.9653018863195434E-2</v>
      </c>
      <c r="J35" s="17">
        <f t="shared" si="2"/>
        <v>7.4708280041797984E-2</v>
      </c>
      <c r="K35" s="17">
        <f t="shared" si="3"/>
        <v>0.13834675624643394</v>
      </c>
      <c r="L35" s="17">
        <f t="shared" si="4"/>
        <v>0.17859648320282809</v>
      </c>
      <c r="M35" s="17">
        <f t="shared" si="5"/>
        <v>-5.700247050385391E-2</v>
      </c>
      <c r="N35" s="17">
        <f t="shared" si="6"/>
        <v>4.5586495551270527E-2</v>
      </c>
      <c r="O35" s="17">
        <f t="shared" si="7"/>
        <v>2.6393789574956864E-3</v>
      </c>
      <c r="P35" s="20">
        <v>3.3043999999999998</v>
      </c>
    </row>
    <row r="36" spans="1:16" ht="15" thickBot="1">
      <c r="A36" s="34">
        <v>44409</v>
      </c>
      <c r="B36" s="38">
        <v>1585.3396</v>
      </c>
      <c r="C36" s="38">
        <v>643.29748500000005</v>
      </c>
      <c r="D36" s="38">
        <v>171.637924</v>
      </c>
      <c r="E36" s="38">
        <v>457.865814</v>
      </c>
      <c r="F36" s="38">
        <v>226.32418799999999</v>
      </c>
      <c r="G36" s="38">
        <v>1390.1098629999999</v>
      </c>
      <c r="H36">
        <v>17132.199218999998</v>
      </c>
      <c r="I36" s="17">
        <f t="shared" si="1"/>
        <v>0.11205417144800821</v>
      </c>
      <c r="J36" s="17">
        <f t="shared" si="2"/>
        <v>-4.9874057034774662E-2</v>
      </c>
      <c r="K36" s="17">
        <f t="shared" si="3"/>
        <v>3.1423388382223992E-3</v>
      </c>
      <c r="L36" s="17">
        <f t="shared" si="4"/>
        <v>5.1484332286058303E-2</v>
      </c>
      <c r="M36" s="17">
        <f t="shared" si="5"/>
        <v>3.8926439710253061E-3</v>
      </c>
      <c r="N36" s="17">
        <f t="shared" si="6"/>
        <v>5.3666025348804462E-3</v>
      </c>
      <c r="O36" s="17">
        <f t="shared" si="7"/>
        <v>8.3291106904846743E-2</v>
      </c>
      <c r="P36" s="20">
        <v>3.2480000000000002</v>
      </c>
    </row>
    <row r="37" spans="1:16" ht="15" thickBot="1">
      <c r="A37" s="34">
        <v>44440</v>
      </c>
      <c r="B37" s="38">
        <v>1466.009644</v>
      </c>
      <c r="C37" s="38">
        <v>625.24102800000003</v>
      </c>
      <c r="D37" s="38">
        <v>163.05033900000001</v>
      </c>
      <c r="E37" s="38">
        <v>480.37847900000003</v>
      </c>
      <c r="F37" s="38">
        <v>219.18450899999999</v>
      </c>
      <c r="G37" s="38">
        <v>1408.404663</v>
      </c>
      <c r="H37">
        <v>17618.150390999999</v>
      </c>
      <c r="I37" s="17">
        <f t="shared" si="1"/>
        <v>-7.8254461166641476E-2</v>
      </c>
      <c r="J37" s="17">
        <f t="shared" si="2"/>
        <v>-2.8470048685763322E-2</v>
      </c>
      <c r="K37" s="17">
        <f t="shared" si="3"/>
        <v>-5.1328183617444435E-2</v>
      </c>
      <c r="L37" s="17">
        <f t="shared" si="4"/>
        <v>4.7998132463768522E-2</v>
      </c>
      <c r="M37" s="17">
        <f t="shared" si="5"/>
        <v>-3.2054549637968284E-2</v>
      </c>
      <c r="N37" s="17">
        <f t="shared" si="6"/>
        <v>1.3074836993721839E-2</v>
      </c>
      <c r="O37" s="17">
        <f t="shared" si="7"/>
        <v>2.7969954705587375E-2</v>
      </c>
      <c r="P37" s="20">
        <v>3.3664000000000001</v>
      </c>
    </row>
    <row r="38" spans="1:16" ht="15" thickBot="1">
      <c r="A38" s="34">
        <v>44470</v>
      </c>
      <c r="B38" s="38">
        <v>1421.5729980000001</v>
      </c>
      <c r="C38" s="38">
        <v>626.03625499999998</v>
      </c>
      <c r="D38" s="38">
        <v>183.18158</v>
      </c>
      <c r="E38" s="38">
        <v>452.66525300000001</v>
      </c>
      <c r="F38" s="38">
        <v>219.008667</v>
      </c>
      <c r="G38" s="38">
        <v>1402.6539310000001</v>
      </c>
      <c r="H38">
        <v>17671.650390999999</v>
      </c>
      <c r="I38" s="17">
        <f t="shared" si="1"/>
        <v>-3.0780178300819857E-2</v>
      </c>
      <c r="J38" s="17">
        <f t="shared" si="2"/>
        <v>1.2710645639753015E-3</v>
      </c>
      <c r="K38" s="17">
        <f t="shared" si="3"/>
        <v>0.11641891998342635</v>
      </c>
      <c r="L38" s="17">
        <f t="shared" si="4"/>
        <v>-5.9421394646743085E-2</v>
      </c>
      <c r="M38" s="17">
        <f t="shared" si="5"/>
        <v>-8.0257758025317663E-4</v>
      </c>
      <c r="N38" s="17">
        <f t="shared" si="6"/>
        <v>-4.0915120266571733E-3</v>
      </c>
      <c r="O38" s="17">
        <f t="shared" si="7"/>
        <v>3.0320398416034326E-3</v>
      </c>
      <c r="P38" s="20">
        <v>3.4723999999999999</v>
      </c>
    </row>
    <row r="39" spans="1:16" ht="15" thickBot="1">
      <c r="A39" s="34">
        <v>44501</v>
      </c>
      <c r="B39" s="38">
        <v>1660.4822999999999</v>
      </c>
      <c r="C39" s="38">
        <v>569.20043899999996</v>
      </c>
      <c r="D39" s="38">
        <v>204.181183</v>
      </c>
      <c r="E39" s="38">
        <v>406.34533699999997</v>
      </c>
      <c r="F39" s="38">
        <v>234.27281199999999</v>
      </c>
      <c r="G39" s="38">
        <v>1444.814453</v>
      </c>
      <c r="H39">
        <v>16983.199218999998</v>
      </c>
      <c r="I39" s="17">
        <f t="shared" si="1"/>
        <v>0.15534409875117447</v>
      </c>
      <c r="J39" s="17">
        <f t="shared" si="2"/>
        <v>-9.5175647285227857E-2</v>
      </c>
      <c r="K39" s="17">
        <f t="shared" si="3"/>
        <v>0.10852985029799297</v>
      </c>
      <c r="L39" s="17">
        <f t="shared" si="4"/>
        <v>-0.10794951466647015</v>
      </c>
      <c r="M39" s="17">
        <f t="shared" si="5"/>
        <v>6.7374995138891711E-2</v>
      </c>
      <c r="N39" s="17">
        <f t="shared" si="6"/>
        <v>2.9614799975423291E-2</v>
      </c>
      <c r="O39" s="17">
        <f t="shared" si="7"/>
        <v>-3.9737108556706278E-2</v>
      </c>
      <c r="P39" s="20">
        <v>3.4860000000000002</v>
      </c>
    </row>
    <row r="40" spans="1:16" ht="15" thickBot="1">
      <c r="A40" s="34">
        <v>44531</v>
      </c>
      <c r="B40" s="38">
        <v>1707.0158690000001</v>
      </c>
      <c r="C40" s="38">
        <v>613.68670699999996</v>
      </c>
      <c r="D40" s="38">
        <v>205.59724399999999</v>
      </c>
      <c r="E40" s="38">
        <v>468.17086799999998</v>
      </c>
      <c r="F40" s="38">
        <v>222.84229999999999</v>
      </c>
      <c r="G40" s="38">
        <v>1272.9646</v>
      </c>
      <c r="H40">
        <v>17354.050781000002</v>
      </c>
      <c r="I40" s="17">
        <f t="shared" si="1"/>
        <v>2.7638637857647211E-2</v>
      </c>
      <c r="J40" s="17">
        <f t="shared" si="2"/>
        <v>7.5251911266754373E-2</v>
      </c>
      <c r="K40" s="17">
        <f t="shared" si="3"/>
        <v>6.9113771904845437E-3</v>
      </c>
      <c r="L40" s="17">
        <f t="shared" si="4"/>
        <v>0.14162995004380458</v>
      </c>
      <c r="M40" s="17">
        <f t="shared" si="5"/>
        <v>-5.002195310865748E-2</v>
      </c>
      <c r="N40" s="17">
        <f t="shared" si="6"/>
        <v>-0.1266323962294125</v>
      </c>
      <c r="O40" s="17">
        <f t="shared" si="7"/>
        <v>2.1601379402150078E-2</v>
      </c>
      <c r="P40" s="20">
        <v>3.5019999999999998</v>
      </c>
    </row>
    <row r="41" spans="1:16" ht="15" thickBot="1">
      <c r="A41" s="34">
        <v>44562</v>
      </c>
      <c r="B41" s="38">
        <v>1712.5081789999999</v>
      </c>
      <c r="C41" s="38">
        <v>588.42639199999996</v>
      </c>
      <c r="D41" s="38">
        <v>209.49890099999999</v>
      </c>
      <c r="E41" s="38">
        <v>481.461365</v>
      </c>
      <c r="F41" s="38">
        <v>233.305939</v>
      </c>
      <c r="G41" s="38">
        <v>1246.0904539999999</v>
      </c>
      <c r="H41">
        <v>17339.849609000001</v>
      </c>
      <c r="I41" s="17">
        <f t="shared" si="1"/>
        <v>3.2123270056606998E-3</v>
      </c>
      <c r="J41" s="17">
        <f t="shared" si="2"/>
        <v>-4.2032707177756645E-2</v>
      </c>
      <c r="K41" s="17">
        <f t="shared" si="3"/>
        <v>1.8799364703138109E-2</v>
      </c>
      <c r="L41" s="17">
        <f t="shared" si="4"/>
        <v>2.799265733387845E-2</v>
      </c>
      <c r="M41" s="17">
        <f t="shared" si="5"/>
        <v>4.5886288791040425E-2</v>
      </c>
      <c r="N41" s="17">
        <f t="shared" si="6"/>
        <v>-2.1337497625870519E-2</v>
      </c>
      <c r="O41" s="17">
        <f t="shared" si="7"/>
        <v>-8.1865530444799898E-4</v>
      </c>
      <c r="P41" s="20">
        <v>3.6089000000000002</v>
      </c>
    </row>
    <row r="42" spans="1:16" ht="15" thickBot="1">
      <c r="A42" s="34">
        <v>44593</v>
      </c>
      <c r="B42" s="38">
        <v>1642.1085210000001</v>
      </c>
      <c r="C42" s="38">
        <v>587.02301</v>
      </c>
      <c r="D42" s="38">
        <v>247.622162</v>
      </c>
      <c r="E42" s="38">
        <v>564.84710700000005</v>
      </c>
      <c r="F42" s="38">
        <v>230.717331</v>
      </c>
      <c r="G42" s="38">
        <v>1463.963379</v>
      </c>
      <c r="H42">
        <v>16793.900390999999</v>
      </c>
      <c r="I42" s="17">
        <f t="shared" si="1"/>
        <v>-4.1977967611896115E-2</v>
      </c>
      <c r="J42" s="17">
        <f t="shared" si="2"/>
        <v>-2.3878231839112377E-3</v>
      </c>
      <c r="K42" s="17">
        <f t="shared" si="3"/>
        <v>0.1671855505496504</v>
      </c>
      <c r="L42" s="17">
        <f t="shared" si="4"/>
        <v>0.15972909826418788</v>
      </c>
      <c r="M42" s="17">
        <f t="shared" si="5"/>
        <v>-1.1157349302020511E-2</v>
      </c>
      <c r="N42" s="17">
        <f t="shared" si="6"/>
        <v>0.16113638764604041</v>
      </c>
      <c r="O42" s="17">
        <f t="shared" si="7"/>
        <v>-3.199154972838985E-2</v>
      </c>
      <c r="P42" s="20">
        <v>3.6758000000000002</v>
      </c>
    </row>
    <row r="43" spans="1:16" ht="15" thickBot="1">
      <c r="A43" s="34">
        <v>44621</v>
      </c>
      <c r="B43" s="38">
        <v>2011.8813479999999</v>
      </c>
      <c r="C43" s="38">
        <v>685.444885</v>
      </c>
      <c r="D43" s="38">
        <v>262.63055400000002</v>
      </c>
      <c r="E43" s="38">
        <v>560.66302499999995</v>
      </c>
      <c r="F43" s="38">
        <v>229.386032</v>
      </c>
      <c r="G43" s="38">
        <v>1697.7771</v>
      </c>
      <c r="H43">
        <v>17464.75</v>
      </c>
      <c r="I43" s="17">
        <f t="shared" si="1"/>
        <v>0.20308917874223206</v>
      </c>
      <c r="J43" s="17">
        <f t="shared" si="2"/>
        <v>0.15500407622459841</v>
      </c>
      <c r="K43" s="17">
        <f t="shared" si="3"/>
        <v>5.8844262891603889E-2</v>
      </c>
      <c r="L43" s="17">
        <f t="shared" si="4"/>
        <v>-7.4350308461605778E-3</v>
      </c>
      <c r="M43" s="17">
        <f t="shared" si="5"/>
        <v>-5.7869723300675692E-3</v>
      </c>
      <c r="N43" s="17">
        <f t="shared" si="6"/>
        <v>0.14817240630542208</v>
      </c>
      <c r="O43" s="17">
        <f t="shared" si="7"/>
        <v>3.9168815295028442E-2</v>
      </c>
      <c r="P43" s="20">
        <v>3.7542</v>
      </c>
    </row>
    <row r="44" spans="1:16" ht="15" thickBot="1">
      <c r="A44" s="34">
        <v>44652</v>
      </c>
      <c r="B44" s="38">
        <v>2328.679443</v>
      </c>
      <c r="C44" s="38">
        <v>680.29931599999998</v>
      </c>
      <c r="D44" s="38">
        <v>275.26998900000001</v>
      </c>
      <c r="E44" s="38">
        <v>475.16067500000003</v>
      </c>
      <c r="F44" s="38">
        <v>238.07630900000001</v>
      </c>
      <c r="G44" s="38">
        <v>1538.267822</v>
      </c>
      <c r="H44">
        <v>17102.550781000002</v>
      </c>
      <c r="I44" s="17">
        <f t="shared" si="1"/>
        <v>0.14623106591442894</v>
      </c>
      <c r="J44" s="17">
        <f t="shared" si="2"/>
        <v>-7.5352226912580745E-3</v>
      </c>
      <c r="K44" s="17">
        <f t="shared" si="3"/>
        <v>4.7004087253101526E-2</v>
      </c>
      <c r="L44" s="17">
        <f t="shared" si="4"/>
        <v>-0.1654670466054797</v>
      </c>
      <c r="M44" s="17">
        <f t="shared" si="5"/>
        <v>3.7184934767277064E-2</v>
      </c>
      <c r="N44" s="17">
        <f t="shared" si="6"/>
        <v>-9.8662814723008682E-2</v>
      </c>
      <c r="O44" s="17">
        <f t="shared" si="7"/>
        <v>-2.0956942949737416E-2</v>
      </c>
      <c r="P44" s="20">
        <v>4.6536999999999997</v>
      </c>
    </row>
    <row r="45" spans="1:16" ht="15" thickBot="1">
      <c r="A45" s="34">
        <v>44682</v>
      </c>
      <c r="B45" s="38">
        <v>2164.4638669999999</v>
      </c>
      <c r="C45" s="38">
        <v>515.73266599999999</v>
      </c>
      <c r="D45" s="38">
        <v>216.31964099999999</v>
      </c>
      <c r="E45" s="38">
        <v>415.99325599999997</v>
      </c>
      <c r="F45" s="38">
        <v>222.58178699999999</v>
      </c>
      <c r="G45" s="38">
        <v>1723.963745</v>
      </c>
      <c r="H45">
        <v>16584.550781000002</v>
      </c>
      <c r="I45" s="17">
        <f t="shared" si="1"/>
        <v>-7.3128649948129759E-2</v>
      </c>
      <c r="J45" s="17">
        <f t="shared" si="2"/>
        <v>-0.2769443298320115</v>
      </c>
      <c r="K45" s="17">
        <f t="shared" si="3"/>
        <v>-0.24099526094457999</v>
      </c>
      <c r="L45" s="17">
        <f t="shared" si="4"/>
        <v>-0.13298396140305904</v>
      </c>
      <c r="M45" s="17">
        <f t="shared" si="5"/>
        <v>-6.7296632245300941E-2</v>
      </c>
      <c r="N45" s="17">
        <f t="shared" si="6"/>
        <v>0.11396914997360308</v>
      </c>
      <c r="O45" s="17">
        <f t="shared" si="7"/>
        <v>-3.0756034692165313E-2</v>
      </c>
      <c r="P45" s="20">
        <v>4.8627000000000002</v>
      </c>
    </row>
    <row r="46" spans="1:16" ht="15" thickBot="1">
      <c r="A46" s="34">
        <v>44713</v>
      </c>
      <c r="B46" s="38">
        <v>2187.780518</v>
      </c>
      <c r="C46" s="38">
        <v>528.12890600000003</v>
      </c>
      <c r="D46" s="38">
        <v>162.99620100000001</v>
      </c>
      <c r="E46" s="38">
        <v>333.39514200000002</v>
      </c>
      <c r="F46" s="38">
        <v>184.41854900000001</v>
      </c>
      <c r="G46" s="38">
        <v>1624.6182859999999</v>
      </c>
      <c r="H46">
        <v>15780.25</v>
      </c>
      <c r="I46" s="17">
        <f t="shared" si="1"/>
        <v>1.071487353012961E-2</v>
      </c>
      <c r="J46" s="17">
        <f t="shared" si="2"/>
        <v>2.375185198069852E-2</v>
      </c>
      <c r="K46" s="17">
        <f t="shared" si="3"/>
        <v>-0.28303023948813</v>
      </c>
      <c r="L46" s="17">
        <f t="shared" si="4"/>
        <v>-0.22134064946664178</v>
      </c>
      <c r="M46" s="17">
        <f t="shared" si="5"/>
        <v>-0.18808671891720788</v>
      </c>
      <c r="N46" s="17">
        <f t="shared" si="6"/>
        <v>-5.9353255172929296E-2</v>
      </c>
      <c r="O46" s="17">
        <f t="shared" si="7"/>
        <v>-4.9712428040201311E-2</v>
      </c>
      <c r="P46" s="20">
        <v>5.0627000000000004</v>
      </c>
    </row>
    <row r="47" spans="1:16" ht="15" thickBot="1">
      <c r="A47" s="34">
        <v>44743</v>
      </c>
      <c r="B47" s="38">
        <v>2565.5419919999999</v>
      </c>
      <c r="C47" s="38">
        <v>589.03448500000002</v>
      </c>
      <c r="D47" s="38">
        <v>185.874146</v>
      </c>
      <c r="E47" s="38">
        <v>408.60964999999999</v>
      </c>
      <c r="F47" s="38">
        <v>199.46935999999999</v>
      </c>
      <c r="G47" s="38">
        <v>1668.1206050000001</v>
      </c>
      <c r="H47">
        <v>17158.25</v>
      </c>
      <c r="I47" s="17">
        <f t="shared" si="1"/>
        <v>0.15928219139739405</v>
      </c>
      <c r="J47" s="17">
        <f t="shared" si="2"/>
        <v>0.10914433626437403</v>
      </c>
      <c r="K47" s="17">
        <f t="shared" si="3"/>
        <v>0.13134291649753341</v>
      </c>
      <c r="L47" s="17">
        <f t="shared" si="4"/>
        <v>0.20343190020945209</v>
      </c>
      <c r="M47" s="17">
        <f t="shared" si="5"/>
        <v>7.8452743404956268E-2</v>
      </c>
      <c r="N47" s="17">
        <f t="shared" si="6"/>
        <v>2.6424719213457806E-2</v>
      </c>
      <c r="O47" s="17">
        <f t="shared" si="7"/>
        <v>8.3719949376114669E-2</v>
      </c>
      <c r="P47" s="20">
        <v>5.4</v>
      </c>
    </row>
    <row r="48" spans="1:16" ht="15" thickBot="1">
      <c r="A48" s="34">
        <v>44774</v>
      </c>
      <c r="B48" s="38">
        <v>3191.1579590000001</v>
      </c>
      <c r="C48" s="38">
        <v>664.10278300000004</v>
      </c>
      <c r="D48" s="38">
        <v>213.68283099999999</v>
      </c>
      <c r="E48" s="38">
        <v>432.188019</v>
      </c>
      <c r="F48" s="38">
        <v>226.72787500000001</v>
      </c>
      <c r="G48" s="38">
        <v>1825.044067</v>
      </c>
      <c r="H48">
        <v>17759.300781000002</v>
      </c>
      <c r="I48" s="17">
        <f t="shared" si="1"/>
        <v>0.21821408825577737</v>
      </c>
      <c r="J48" s="17">
        <f t="shared" si="2"/>
        <v>0.11995220084703444</v>
      </c>
      <c r="K48" s="17">
        <f t="shared" si="3"/>
        <v>0.13942300721294515</v>
      </c>
      <c r="L48" s="17">
        <f t="shared" si="4"/>
        <v>5.6100423391831584E-2</v>
      </c>
      <c r="M48" s="17">
        <f t="shared" si="5"/>
        <v>0.1280898692385895</v>
      </c>
      <c r="N48" s="17">
        <f t="shared" si="6"/>
        <v>8.9906526565768835E-2</v>
      </c>
      <c r="O48" s="17">
        <f t="shared" si="7"/>
        <v>3.4430258842415642E-2</v>
      </c>
      <c r="P48" s="20">
        <v>5.56</v>
      </c>
    </row>
    <row r="49" spans="1:16" ht="15" thickBot="1">
      <c r="A49" s="34">
        <v>44805</v>
      </c>
      <c r="B49" s="38">
        <v>3452.2966310000002</v>
      </c>
      <c r="C49" s="38">
        <v>629.00061000000005</v>
      </c>
      <c r="D49" s="38">
        <v>213.52467300000001</v>
      </c>
      <c r="E49" s="38">
        <v>388.01641799999999</v>
      </c>
      <c r="F49" s="38">
        <v>212.567352</v>
      </c>
      <c r="G49" s="38">
        <v>1879.7763669999999</v>
      </c>
      <c r="H49">
        <v>17094.349609000001</v>
      </c>
      <c r="I49" s="17">
        <f t="shared" si="1"/>
        <v>7.8655852233626172E-2</v>
      </c>
      <c r="J49" s="17">
        <f t="shared" si="2"/>
        <v>-5.4304704678534925E-2</v>
      </c>
      <c r="K49" s="17">
        <f t="shared" si="3"/>
        <v>-7.4042710272988774E-4</v>
      </c>
      <c r="L49" s="17">
        <f t="shared" si="4"/>
        <v>-0.10781306956500256</v>
      </c>
      <c r="M49" s="17">
        <f t="shared" si="5"/>
        <v>-6.4491621078903896E-2</v>
      </c>
      <c r="N49" s="17">
        <f t="shared" si="6"/>
        <v>2.9548682998590842E-2</v>
      </c>
      <c r="O49" s="17">
        <f t="shared" si="7"/>
        <v>-3.8161389668162661E-2</v>
      </c>
      <c r="P49" s="20">
        <v>5.63</v>
      </c>
    </row>
    <row r="50" spans="1:16" ht="15" thickBot="1">
      <c r="A50" s="34">
        <v>44835</v>
      </c>
      <c r="B50" s="38">
        <v>3344.1049800000001</v>
      </c>
      <c r="C50" s="38">
        <v>671.12316899999996</v>
      </c>
      <c r="D50" s="38">
        <v>222.024551</v>
      </c>
      <c r="E50" s="38">
        <v>403.018463</v>
      </c>
      <c r="F50" s="38">
        <v>225.69368</v>
      </c>
      <c r="G50" s="38">
        <v>2051.7145999999998</v>
      </c>
      <c r="H50">
        <v>18012.199218999998</v>
      </c>
      <c r="I50" s="17">
        <f t="shared" si="1"/>
        <v>-3.1840611444436208E-2</v>
      </c>
      <c r="J50" s="17">
        <f t="shared" si="2"/>
        <v>6.4820453990922677E-2</v>
      </c>
      <c r="K50" s="17">
        <f t="shared" si="3"/>
        <v>3.9035575453297978E-2</v>
      </c>
      <c r="L50" s="17">
        <f t="shared" si="4"/>
        <v>3.7934721632007312E-2</v>
      </c>
      <c r="M50" s="17">
        <f t="shared" si="5"/>
        <v>5.9919792924688957E-2</v>
      </c>
      <c r="N50" s="17">
        <f t="shared" si="6"/>
        <v>8.7523017771910461E-2</v>
      </c>
      <c r="O50" s="17">
        <f t="shared" si="7"/>
        <v>5.2301286045180168E-2</v>
      </c>
      <c r="P50" s="20">
        <v>6.08</v>
      </c>
    </row>
    <row r="51" spans="1:16" ht="15" thickBot="1">
      <c r="A51" s="34">
        <v>44866</v>
      </c>
      <c r="B51" s="38">
        <v>3913.9846189999998</v>
      </c>
      <c r="C51" s="38">
        <v>740.28186000000005</v>
      </c>
      <c r="D51" s="38">
        <v>240.64523299999999</v>
      </c>
      <c r="E51" s="38">
        <v>447.77624500000002</v>
      </c>
      <c r="F51" s="38">
        <v>244.42860400000001</v>
      </c>
      <c r="G51" s="38">
        <v>1925.4110109999999</v>
      </c>
      <c r="H51">
        <v>18758.349609000001</v>
      </c>
      <c r="I51" s="17">
        <f t="shared" si="1"/>
        <v>0.15735685095640775</v>
      </c>
      <c r="J51" s="17">
        <f t="shared" si="2"/>
        <v>9.8078325084989412E-2</v>
      </c>
      <c r="K51" s="17">
        <f t="shared" si="3"/>
        <v>8.0535820854155601E-2</v>
      </c>
      <c r="L51" s="17">
        <f t="shared" si="4"/>
        <v>0.10531127972868738</v>
      </c>
      <c r="M51" s="17">
        <f t="shared" si="5"/>
        <v>7.9744576433108505E-2</v>
      </c>
      <c r="N51" s="17">
        <f t="shared" si="6"/>
        <v>-6.3536376657756438E-2</v>
      </c>
      <c r="O51" s="17">
        <f t="shared" si="7"/>
        <v>4.0589703047426921E-2</v>
      </c>
      <c r="P51" s="20">
        <v>6.47</v>
      </c>
    </row>
    <row r="52" spans="1:16" ht="15" thickBot="1">
      <c r="A52" s="34">
        <v>44896</v>
      </c>
      <c r="B52" s="38">
        <v>3854.494385</v>
      </c>
      <c r="C52" s="38">
        <v>764.82843000000003</v>
      </c>
      <c r="D52" s="38">
        <v>258.40927099999999</v>
      </c>
      <c r="E52" s="38">
        <v>470.27929699999999</v>
      </c>
      <c r="F52" s="38">
        <v>268.97070300000001</v>
      </c>
      <c r="G52" s="38">
        <v>1946.859741</v>
      </c>
      <c r="H52">
        <v>18105.300781000002</v>
      </c>
      <c r="I52" s="17">
        <f t="shared" si="1"/>
        <v>-1.5316099049523791E-2</v>
      </c>
      <c r="J52" s="17">
        <f t="shared" si="2"/>
        <v>3.2620528594237919E-2</v>
      </c>
      <c r="K52" s="17">
        <f t="shared" si="3"/>
        <v>7.1220863045909494E-2</v>
      </c>
      <c r="L52" s="17">
        <f t="shared" si="4"/>
        <v>4.9033112622566107E-2</v>
      </c>
      <c r="M52" s="17">
        <f t="shared" si="5"/>
        <v>9.5679204797682729E-2</v>
      </c>
      <c r="N52" s="17">
        <f t="shared" si="6"/>
        <v>1.1078228117310346E-2</v>
      </c>
      <c r="O52" s="17">
        <f t="shared" si="7"/>
        <v>-3.5434209549095472E-2</v>
      </c>
      <c r="P52" s="20">
        <v>6.4</v>
      </c>
    </row>
    <row r="53" spans="1:16" ht="15" thickBot="1">
      <c r="A53" s="34">
        <v>44927</v>
      </c>
      <c r="B53" s="38">
        <v>2970.9279790000001</v>
      </c>
      <c r="C53" s="38">
        <v>713.444885</v>
      </c>
      <c r="D53" s="38">
        <v>278.51895100000002</v>
      </c>
      <c r="E53" s="38">
        <v>465.36138899999997</v>
      </c>
      <c r="F53" s="38">
        <v>278.29315200000002</v>
      </c>
      <c r="G53" s="38">
        <v>2209.967529</v>
      </c>
      <c r="H53">
        <v>17662.150390999999</v>
      </c>
      <c r="I53" s="17">
        <f t="shared" si="1"/>
        <v>-0.26036548532348192</v>
      </c>
      <c r="J53" s="17">
        <f t="shared" si="2"/>
        <v>-6.9546346200743278E-2</v>
      </c>
      <c r="K53" s="17">
        <f t="shared" si="3"/>
        <v>7.4941453983102632E-2</v>
      </c>
      <c r="L53" s="17">
        <f t="shared" si="4"/>
        <v>-1.0512482760269972E-2</v>
      </c>
      <c r="M53" s="17">
        <f t="shared" si="5"/>
        <v>3.4072598799433598E-2</v>
      </c>
      <c r="N53" s="17">
        <f t="shared" si="6"/>
        <v>0.12676013738717831</v>
      </c>
      <c r="O53" s="17">
        <f t="shared" si="7"/>
        <v>-2.4780802267444717E-2</v>
      </c>
      <c r="P53" s="20">
        <v>6.36</v>
      </c>
    </row>
    <row r="54" spans="1:16" ht="15" thickBot="1">
      <c r="A54" s="34">
        <v>44958</v>
      </c>
      <c r="B54" s="38">
        <v>1362.487061</v>
      </c>
      <c r="C54" s="38">
        <v>664.40148899999997</v>
      </c>
      <c r="D54" s="38">
        <v>224.851257</v>
      </c>
      <c r="E54" s="38">
        <v>396.610321</v>
      </c>
      <c r="F54" s="38">
        <v>274.03506499999997</v>
      </c>
      <c r="G54" s="38">
        <v>2176.7246089999999</v>
      </c>
      <c r="H54">
        <v>17303.949218999998</v>
      </c>
      <c r="I54" s="17">
        <f t="shared" si="1"/>
        <v>-0.77956260385735177</v>
      </c>
      <c r="J54" s="17">
        <f t="shared" si="2"/>
        <v>-7.1218569106264104E-2</v>
      </c>
      <c r="K54" s="17">
        <f t="shared" si="3"/>
        <v>-0.21404700013621814</v>
      </c>
      <c r="L54" s="17">
        <f t="shared" si="4"/>
        <v>-0.15986004493547626</v>
      </c>
      <c r="M54" s="17">
        <f t="shared" si="5"/>
        <v>-1.5418989036800775E-2</v>
      </c>
      <c r="N54" s="17">
        <f t="shared" si="6"/>
        <v>-1.51565486406332E-2</v>
      </c>
      <c r="O54" s="17">
        <f t="shared" si="7"/>
        <v>-2.048919995064127E-2</v>
      </c>
      <c r="P54" s="20">
        <v>6.56</v>
      </c>
    </row>
    <row r="55" spans="1:16" ht="15" thickBot="1">
      <c r="A55" s="34">
        <v>44986</v>
      </c>
      <c r="B55" s="38">
        <v>1748.7006839999999</v>
      </c>
      <c r="C55" s="38">
        <v>685.21380599999998</v>
      </c>
      <c r="D55" s="38">
        <v>239.10102800000001</v>
      </c>
      <c r="E55" s="38">
        <v>402.72042800000003</v>
      </c>
      <c r="F55" s="38">
        <v>264.434845</v>
      </c>
      <c r="G55" s="38">
        <v>1972.538452</v>
      </c>
      <c r="H55">
        <v>17359.75</v>
      </c>
      <c r="I55" s="17">
        <f t="shared" si="1"/>
        <v>0.24956129488870152</v>
      </c>
      <c r="J55" s="17">
        <f t="shared" si="2"/>
        <v>3.0844296252189641E-2</v>
      </c>
      <c r="K55" s="17">
        <f t="shared" si="3"/>
        <v>6.1447070316644856E-2</v>
      </c>
      <c r="L55" s="17">
        <f t="shared" si="4"/>
        <v>1.52883547110363E-2</v>
      </c>
      <c r="M55" s="17">
        <f t="shared" si="5"/>
        <v>-3.5661184402336447E-2</v>
      </c>
      <c r="N55" s="17">
        <f t="shared" si="6"/>
        <v>-9.8500006429929218E-2</v>
      </c>
      <c r="O55" s="17">
        <f t="shared" si="7"/>
        <v>3.2195541997892194E-3</v>
      </c>
      <c r="P55" s="20">
        <v>6.94</v>
      </c>
    </row>
    <row r="56" spans="1:16" ht="15" thickBot="1">
      <c r="A56" s="34">
        <v>45017</v>
      </c>
      <c r="B56" s="38">
        <v>1923.026245</v>
      </c>
      <c r="C56" s="38">
        <v>722.25775099999998</v>
      </c>
      <c r="D56" s="38">
        <v>243.36990399999999</v>
      </c>
      <c r="E56" s="38">
        <v>433.27093500000001</v>
      </c>
      <c r="F56" s="38">
        <v>307.69610599999999</v>
      </c>
      <c r="G56" s="38">
        <v>2139.5998540000001</v>
      </c>
      <c r="H56">
        <v>18065</v>
      </c>
      <c r="I56" s="17">
        <f t="shared" si="1"/>
        <v>9.5027068574318169E-2</v>
      </c>
      <c r="J56" s="17">
        <f t="shared" si="2"/>
        <v>5.2651155921221306E-2</v>
      </c>
      <c r="K56" s="17">
        <f t="shared" si="3"/>
        <v>1.7696350681482776E-2</v>
      </c>
      <c r="L56" s="17">
        <f t="shared" si="4"/>
        <v>7.3120654099647034E-2</v>
      </c>
      <c r="M56" s="17">
        <f t="shared" si="5"/>
        <v>0.1515177388140414</v>
      </c>
      <c r="N56" s="17">
        <f t="shared" si="6"/>
        <v>8.1297559846923689E-2</v>
      </c>
      <c r="O56" s="17">
        <f t="shared" si="7"/>
        <v>3.9822056392752755E-2</v>
      </c>
      <c r="P56" s="20">
        <v>6.92</v>
      </c>
    </row>
    <row r="57" spans="1:16" ht="15" thickBot="1">
      <c r="A57" s="34">
        <v>45047</v>
      </c>
      <c r="B57" s="38">
        <v>2490.858643</v>
      </c>
      <c r="C57" s="38">
        <v>693.37939500000005</v>
      </c>
      <c r="D57" s="38">
        <v>261.15817299999998</v>
      </c>
      <c r="E57" s="38">
        <v>403.26684599999999</v>
      </c>
      <c r="F57" s="38">
        <v>299.52282700000001</v>
      </c>
      <c r="G57" s="38">
        <v>2302.132568</v>
      </c>
      <c r="H57">
        <v>18534.400390999999</v>
      </c>
      <c r="I57" s="17">
        <f t="shared" si="1"/>
        <v>0.25872737312091598</v>
      </c>
      <c r="J57" s="17">
        <f t="shared" si="2"/>
        <v>-4.0804754113152208E-2</v>
      </c>
      <c r="K57" s="17">
        <f t="shared" si="3"/>
        <v>7.0543725989707623E-2</v>
      </c>
      <c r="L57" s="17">
        <f t="shared" si="4"/>
        <v>-7.1764756553021974E-2</v>
      </c>
      <c r="M57" s="17">
        <f t="shared" si="5"/>
        <v>-2.6921995384783619E-2</v>
      </c>
      <c r="N57" s="17">
        <f t="shared" si="6"/>
        <v>7.3217069387840727E-2</v>
      </c>
      <c r="O57" s="17">
        <f t="shared" si="7"/>
        <v>2.5652121385400389E-2</v>
      </c>
      <c r="P57" s="20">
        <v>6.9</v>
      </c>
    </row>
    <row r="58" spans="1:16" ht="15" thickBot="1">
      <c r="A58" s="34">
        <v>45078</v>
      </c>
      <c r="B58" s="38">
        <v>2385.6635740000002</v>
      </c>
      <c r="C58" s="38">
        <v>781.50817900000004</v>
      </c>
      <c r="D58" s="38">
        <v>277.95001200000002</v>
      </c>
      <c r="E58" s="38">
        <v>418.21923800000002</v>
      </c>
      <c r="F58" s="38">
        <v>300.844269</v>
      </c>
      <c r="G58" s="38">
        <v>2261.5241700000001</v>
      </c>
      <c r="H58">
        <v>19189.050781000002</v>
      </c>
      <c r="I58" s="17">
        <f t="shared" si="1"/>
        <v>-4.3150173846054136E-2</v>
      </c>
      <c r="J58" s="17">
        <f t="shared" si="2"/>
        <v>0.11964829866102428</v>
      </c>
      <c r="K58" s="17">
        <f t="shared" si="3"/>
        <v>6.2315033990188951E-2</v>
      </c>
      <c r="L58" s="17">
        <f t="shared" si="4"/>
        <v>3.6407296143229149E-2</v>
      </c>
      <c r="M58" s="17">
        <f t="shared" si="5"/>
        <v>4.4021204452586475E-3</v>
      </c>
      <c r="N58" s="17">
        <f t="shared" si="6"/>
        <v>-1.7796899350366015E-2</v>
      </c>
      <c r="O58" s="17">
        <f t="shared" si="7"/>
        <v>3.4711358558993384E-2</v>
      </c>
      <c r="P58" s="20">
        <v>6.78</v>
      </c>
    </row>
    <row r="59" spans="1:16" ht="15" thickBot="1">
      <c r="A59" s="34">
        <v>45108</v>
      </c>
      <c r="B59" s="38">
        <v>2489.7094729999999</v>
      </c>
      <c r="C59" s="38">
        <v>813.32421899999997</v>
      </c>
      <c r="D59" s="38">
        <v>276</v>
      </c>
      <c r="E59" s="38">
        <v>459.59903000000003</v>
      </c>
      <c r="F59" s="38">
        <v>315.135223</v>
      </c>
      <c r="G59" s="38">
        <v>2661.1379390000002</v>
      </c>
      <c r="H59">
        <v>19753.800781000002</v>
      </c>
      <c r="I59" s="17">
        <f t="shared" si="1"/>
        <v>4.2688712424935972E-2</v>
      </c>
      <c r="J59" s="17">
        <f t="shared" si="2"/>
        <v>3.9904207831088549E-2</v>
      </c>
      <c r="K59" s="17">
        <f t="shared" si="3"/>
        <v>-7.0404188555601675E-3</v>
      </c>
      <c r="L59" s="17">
        <f t="shared" si="4"/>
        <v>9.4348647592038981E-2</v>
      </c>
      <c r="M59" s="17">
        <f t="shared" si="5"/>
        <v>4.640907395191346E-2</v>
      </c>
      <c r="N59" s="17">
        <f t="shared" si="6"/>
        <v>0.1627148304558885</v>
      </c>
      <c r="O59" s="17">
        <f t="shared" si="7"/>
        <v>2.9006072895640236E-2</v>
      </c>
      <c r="P59" s="20">
        <v>6.72</v>
      </c>
    </row>
    <row r="60" spans="1:16" ht="15" thickBot="1">
      <c r="A60" s="34">
        <v>45139</v>
      </c>
      <c r="B60" s="38">
        <v>2419.25</v>
      </c>
      <c r="C60" s="38">
        <v>779.65002400000003</v>
      </c>
      <c r="D60" s="38">
        <v>232.300003</v>
      </c>
      <c r="E60" s="38">
        <v>456.86688199999998</v>
      </c>
      <c r="F60" s="38">
        <v>318.14999399999999</v>
      </c>
      <c r="G60" s="38">
        <v>2642.3000489999999</v>
      </c>
      <c r="H60">
        <v>19253.800781000002</v>
      </c>
      <c r="I60" s="17">
        <f t="shared" si="1"/>
        <v>-2.8708451380311042E-2</v>
      </c>
      <c r="J60" s="17">
        <f t="shared" si="2"/>
        <v>-4.2284691594869826E-2</v>
      </c>
      <c r="K60" s="17">
        <f t="shared" si="3"/>
        <v>-0.17237121302645167</v>
      </c>
      <c r="L60" s="17">
        <f t="shared" si="4"/>
        <v>-5.9623736315482191E-3</v>
      </c>
      <c r="M60" s="17">
        <f t="shared" si="5"/>
        <v>9.5211247430856179E-3</v>
      </c>
      <c r="N60" s="17">
        <f t="shared" si="6"/>
        <v>-7.1040593923828452E-3</v>
      </c>
      <c r="O60" s="17">
        <f t="shared" si="7"/>
        <v>-2.5637433026350388E-2</v>
      </c>
      <c r="P60" s="20">
        <v>6.72</v>
      </c>
    </row>
    <row r="61" spans="1:16" ht="15" thickBot="1">
      <c r="A61" s="34">
        <v>45170</v>
      </c>
      <c r="B61" s="38">
        <v>2413.8999020000001</v>
      </c>
      <c r="C61" s="38">
        <v>779.59997599999997</v>
      </c>
      <c r="D61" s="38">
        <v>222.550003</v>
      </c>
      <c r="E61" s="38">
        <v>492.64999399999999</v>
      </c>
      <c r="F61" s="38">
        <v>308.64999399999999</v>
      </c>
      <c r="G61" s="38">
        <v>2600.75</v>
      </c>
      <c r="H61">
        <v>19638.300781000002</v>
      </c>
      <c r="I61" s="17">
        <f t="shared" si="1"/>
        <v>-2.2139185805303387E-3</v>
      </c>
      <c r="J61" s="17">
        <f t="shared" si="2"/>
        <v>-6.4194965550448002E-5</v>
      </c>
      <c r="K61" s="17">
        <f t="shared" si="3"/>
        <v>-4.2877843748718177E-2</v>
      </c>
      <c r="L61" s="17">
        <f t="shared" si="4"/>
        <v>7.5406908779522788E-2</v>
      </c>
      <c r="M61" s="17">
        <f t="shared" si="5"/>
        <v>-3.0315021419362025E-2</v>
      </c>
      <c r="N61" s="17">
        <f t="shared" si="6"/>
        <v>-1.5849903570014874E-2</v>
      </c>
      <c r="O61" s="17">
        <f t="shared" si="7"/>
        <v>1.9773296491087913E-2</v>
      </c>
      <c r="P61" s="20">
        <v>6.8</v>
      </c>
    </row>
    <row r="62" spans="1:16" ht="15" thickBot="1">
      <c r="A62" s="34">
        <v>45200</v>
      </c>
      <c r="B62" s="38">
        <v>2257</v>
      </c>
      <c r="C62" s="38">
        <v>748.29998799999998</v>
      </c>
      <c r="D62" s="38">
        <v>216.800003</v>
      </c>
      <c r="E62" s="38">
        <v>461.20001200000002</v>
      </c>
      <c r="F62" s="38">
        <v>299.70001200000002</v>
      </c>
      <c r="G62" s="38">
        <v>2655.1999510000001</v>
      </c>
      <c r="H62">
        <v>19122.150390999999</v>
      </c>
      <c r="I62" s="17">
        <f t="shared" si="1"/>
        <v>-6.7207158362985839E-2</v>
      </c>
      <c r="J62" s="17">
        <f t="shared" si="2"/>
        <v>-4.0976985798423633E-2</v>
      </c>
      <c r="K62" s="17">
        <f t="shared" si="3"/>
        <v>-2.6176525538850619E-2</v>
      </c>
      <c r="L62" s="17">
        <f t="shared" si="4"/>
        <v>-6.596715617546739E-2</v>
      </c>
      <c r="M62" s="17">
        <f t="shared" si="5"/>
        <v>-2.9425915037753349E-2</v>
      </c>
      <c r="N62" s="21">
        <f t="shared" si="6"/>
        <v>2.072009800040632E-2</v>
      </c>
      <c r="O62" s="21">
        <f t="shared" si="7"/>
        <v>-2.6634411456652612E-2</v>
      </c>
      <c r="P62" s="20">
        <v>6.86</v>
      </c>
    </row>
    <row r="63" spans="1:16" ht="31.2">
      <c r="N63" s="22" t="s">
        <v>32</v>
      </c>
      <c r="O63" s="50">
        <f>AVERAGE(O4:O62)</f>
        <v>9.5630489132017861E-3</v>
      </c>
      <c r="P63" s="50">
        <f>AVERAGE(P3:P62)/100</f>
        <v>4.9024900000000003E-2</v>
      </c>
    </row>
    <row r="64" spans="1:16" ht="31.2">
      <c r="N64" s="22" t="s">
        <v>37</v>
      </c>
      <c r="O64" s="50">
        <f>(1+O63)^12-1</f>
        <v>0.12098901960938546</v>
      </c>
      <c r="P64" s="50">
        <f>P63</f>
        <v>4.9024900000000003E-2</v>
      </c>
    </row>
    <row r="65" spans="1:6">
      <c r="C65" s="6"/>
    </row>
    <row r="66" spans="1:6" ht="31.2">
      <c r="A66" s="49" t="s">
        <v>30</v>
      </c>
      <c r="B66" s="51" t="s">
        <v>40</v>
      </c>
      <c r="C66" s="52" t="s">
        <v>34</v>
      </c>
      <c r="D66" s="52" t="s">
        <v>45</v>
      </c>
      <c r="E66" s="51" t="s">
        <v>33</v>
      </c>
      <c r="F66" s="51" t="s">
        <v>94</v>
      </c>
    </row>
    <row r="67" spans="1:6" ht="15.6">
      <c r="A67" s="36" t="s">
        <v>66</v>
      </c>
      <c r="B67" s="4">
        <v>1.6412</v>
      </c>
      <c r="C67" s="16">
        <v>1.61</v>
      </c>
      <c r="D67" s="10">
        <v>0.3</v>
      </c>
      <c r="E67" s="4">
        <f>B67/((1+(1-D67)*C67))</f>
        <v>0.77160319699106727</v>
      </c>
      <c r="F67" s="4">
        <v>1638</v>
      </c>
    </row>
    <row r="68" spans="1:6" ht="15.6">
      <c r="A68" s="36" t="s">
        <v>67</v>
      </c>
      <c r="B68" s="4">
        <v>1.4123000000000001</v>
      </c>
      <c r="C68" s="16">
        <v>1.1100000000000001</v>
      </c>
      <c r="D68" s="11">
        <v>0.3</v>
      </c>
      <c r="E68" s="4">
        <f t="shared" ref="E68:E72" si="8">B68/((1+(1-D68)*C68))</f>
        <v>0.79476646032639275</v>
      </c>
      <c r="F68" s="4">
        <v>2054</v>
      </c>
    </row>
    <row r="69" spans="1:6" ht="15.6">
      <c r="A69" s="36" t="s">
        <v>68</v>
      </c>
      <c r="B69" s="4">
        <v>1.8805000000000001</v>
      </c>
      <c r="C69" s="16">
        <v>1.69</v>
      </c>
      <c r="D69" s="10">
        <v>0.3</v>
      </c>
      <c r="E69" s="4">
        <f t="shared" si="8"/>
        <v>0.86142922583600556</v>
      </c>
      <c r="F69" s="4">
        <v>1540</v>
      </c>
    </row>
    <row r="70" spans="1:6" ht="15.6">
      <c r="A70" s="36" t="s">
        <v>69</v>
      </c>
      <c r="B70" s="4">
        <v>1.8364</v>
      </c>
      <c r="C70" s="16">
        <v>0.64</v>
      </c>
      <c r="D70" s="10">
        <v>0.3</v>
      </c>
      <c r="E70" s="4">
        <f t="shared" si="8"/>
        <v>1.268232044198895</v>
      </c>
      <c r="F70" s="4">
        <v>2785</v>
      </c>
    </row>
    <row r="71" spans="1:6" ht="15.6">
      <c r="A71" s="36" t="s">
        <v>70</v>
      </c>
      <c r="B71" s="4">
        <v>0.73280000000000001</v>
      </c>
      <c r="C71" s="16">
        <v>0.84</v>
      </c>
      <c r="D71" s="10">
        <v>0.3</v>
      </c>
      <c r="E71" s="4">
        <f t="shared" si="8"/>
        <v>0.46146095717884128</v>
      </c>
      <c r="F71" s="4">
        <v>422</v>
      </c>
    </row>
    <row r="72" spans="1:6" ht="15.6">
      <c r="A72" s="36" t="s">
        <v>71</v>
      </c>
      <c r="B72" s="4">
        <v>0.93769999999999998</v>
      </c>
      <c r="C72" s="16">
        <v>0.09</v>
      </c>
      <c r="D72" s="10">
        <v>0.25</v>
      </c>
      <c r="E72" s="4">
        <f t="shared" si="8"/>
        <v>0.87840749414519914</v>
      </c>
      <c r="F72" s="4">
        <v>49</v>
      </c>
    </row>
    <row r="74" spans="1:6" ht="15.6" customHeight="1">
      <c r="A74" s="120"/>
      <c r="B74" s="120"/>
      <c r="C74" s="120"/>
      <c r="D74" s="13"/>
    </row>
  </sheetData>
  <mergeCells count="3">
    <mergeCell ref="B1:H1"/>
    <mergeCell ref="I1:O1"/>
    <mergeCell ref="A74:C7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BA32A-0164-4235-BD59-04A47242C626}">
  <dimension ref="A1:J21"/>
  <sheetViews>
    <sheetView workbookViewId="0">
      <selection activeCell="O14" sqref="O14"/>
    </sheetView>
  </sheetViews>
  <sheetFormatPr defaultRowHeight="14.4"/>
  <cols>
    <col min="1" max="1" width="17.44140625" bestFit="1" customWidth="1"/>
    <col min="2" max="2" width="11.21875" bestFit="1" customWidth="1"/>
    <col min="3" max="3" width="13.5546875" bestFit="1" customWidth="1"/>
    <col min="4" max="5" width="9.33203125" bestFit="1" customWidth="1"/>
    <col min="6" max="6" width="14.88671875" bestFit="1" customWidth="1"/>
    <col min="7" max="7" width="10.6640625" bestFit="1" customWidth="1"/>
    <col min="8" max="9" width="12.21875" bestFit="1" customWidth="1"/>
  </cols>
  <sheetData>
    <row r="1" spans="1:10" ht="15.6">
      <c r="A1" s="53" t="s">
        <v>5</v>
      </c>
      <c r="B1" s="53"/>
      <c r="C1" s="53"/>
      <c r="D1" s="53"/>
      <c r="E1" s="53"/>
      <c r="F1" s="53"/>
      <c r="G1" s="53"/>
      <c r="H1" s="53"/>
      <c r="I1" s="53"/>
      <c r="J1" s="53"/>
    </row>
    <row r="2" spans="1:10" ht="16.2" thickBot="1">
      <c r="A2" s="53"/>
      <c r="B2" s="53"/>
      <c r="C2" s="53"/>
      <c r="D2" s="53"/>
      <c r="E2" s="53"/>
      <c r="F2" s="53"/>
      <c r="G2" s="53"/>
      <c r="H2" s="53"/>
      <c r="I2" s="53"/>
      <c r="J2" s="53"/>
    </row>
    <row r="3" spans="1:10" ht="16.2" thickBot="1">
      <c r="A3" s="54" t="s">
        <v>6</v>
      </c>
      <c r="B3" s="54"/>
      <c r="C3" s="53"/>
      <c r="D3" s="53"/>
      <c r="E3" s="53"/>
      <c r="F3" s="53"/>
      <c r="G3" s="53"/>
      <c r="H3" s="53"/>
      <c r="I3" s="53"/>
      <c r="J3" s="53"/>
    </row>
    <row r="4" spans="1:10" ht="16.2" thickBot="1">
      <c r="A4" s="53" t="s">
        <v>7</v>
      </c>
      <c r="B4" s="55">
        <v>0.50500100000000003</v>
      </c>
      <c r="C4" s="53"/>
      <c r="D4" s="53"/>
      <c r="E4" s="53"/>
      <c r="F4" s="53"/>
      <c r="G4" s="53"/>
      <c r="H4" s="53"/>
      <c r="I4" s="53"/>
      <c r="J4" s="53"/>
    </row>
    <row r="5" spans="1:10" ht="16.2" thickBot="1">
      <c r="A5" s="53" t="s">
        <v>8</v>
      </c>
      <c r="B5" s="56">
        <v>0.25502599999999997</v>
      </c>
      <c r="C5" s="53"/>
      <c r="D5" s="53"/>
      <c r="E5" s="53"/>
      <c r="F5" s="53"/>
      <c r="G5" s="53"/>
      <c r="H5" s="53"/>
      <c r="I5" s="53"/>
      <c r="J5" s="53"/>
    </row>
    <row r="6" spans="1:10" ht="16.2" thickBot="1">
      <c r="A6" s="53" t="s">
        <v>9</v>
      </c>
      <c r="B6" s="56">
        <v>0.24195700000000001</v>
      </c>
      <c r="C6" s="53"/>
      <c r="D6" s="53"/>
      <c r="E6" s="53"/>
      <c r="F6" s="53"/>
      <c r="G6" s="53"/>
      <c r="H6" s="53"/>
      <c r="I6" s="53"/>
      <c r="J6" s="53"/>
    </row>
    <row r="7" spans="1:10" ht="16.2" thickBot="1">
      <c r="A7" s="53" t="s">
        <v>10</v>
      </c>
      <c r="B7" s="56">
        <v>0.164212</v>
      </c>
      <c r="C7" s="53"/>
      <c r="D7" s="53"/>
      <c r="E7" s="53"/>
      <c r="F7" s="53"/>
      <c r="G7" s="53"/>
      <c r="H7" s="53"/>
      <c r="I7" s="53"/>
      <c r="J7" s="53"/>
    </row>
    <row r="8" spans="1:10" ht="16.2" thickBot="1">
      <c r="A8" s="57" t="s">
        <v>11</v>
      </c>
      <c r="B8" s="58">
        <v>59</v>
      </c>
      <c r="C8" s="53"/>
      <c r="D8" s="53"/>
      <c r="E8" s="53"/>
      <c r="F8" s="53"/>
      <c r="G8" s="53"/>
      <c r="H8" s="53"/>
      <c r="I8" s="53"/>
      <c r="J8" s="53"/>
    </row>
    <row r="9" spans="1:10" ht="15.6">
      <c r="A9" s="53"/>
      <c r="B9" s="53"/>
      <c r="C9" s="53"/>
      <c r="D9" s="53"/>
      <c r="E9" s="53"/>
      <c r="F9" s="53"/>
      <c r="G9" s="53"/>
      <c r="H9" s="53"/>
      <c r="I9" s="53"/>
      <c r="J9" s="53"/>
    </row>
    <row r="10" spans="1:10" ht="16.2" thickBot="1">
      <c r="A10" s="53" t="s">
        <v>12</v>
      </c>
      <c r="B10" s="53"/>
      <c r="C10" s="53"/>
      <c r="D10" s="53"/>
      <c r="E10" s="53"/>
      <c r="F10" s="53"/>
      <c r="G10" s="53"/>
      <c r="H10" s="53"/>
      <c r="I10" s="53"/>
      <c r="J10" s="53"/>
    </row>
    <row r="11" spans="1:10" ht="16.2" thickBot="1">
      <c r="A11" s="59"/>
      <c r="B11" s="59" t="s">
        <v>17</v>
      </c>
      <c r="C11" s="59" t="s">
        <v>18</v>
      </c>
      <c r="D11" s="59" t="s">
        <v>19</v>
      </c>
      <c r="E11" s="59" t="s">
        <v>20</v>
      </c>
      <c r="F11" s="59" t="s">
        <v>21</v>
      </c>
      <c r="G11" s="53"/>
      <c r="H11" s="53"/>
      <c r="I11" s="53"/>
      <c r="J11" s="53"/>
    </row>
    <row r="12" spans="1:10" ht="16.2" thickBot="1">
      <c r="A12" s="53" t="s">
        <v>13</v>
      </c>
      <c r="B12" s="55">
        <v>1</v>
      </c>
      <c r="C12" s="55">
        <v>0.52617499999999995</v>
      </c>
      <c r="D12" s="55">
        <v>0.52617499999999995</v>
      </c>
      <c r="E12" s="55">
        <v>19.51277</v>
      </c>
      <c r="F12" s="60">
        <v>4.5200000000000001E-5</v>
      </c>
      <c r="G12" s="53"/>
      <c r="H12" s="53"/>
      <c r="I12" s="53"/>
      <c r="J12" s="53"/>
    </row>
    <row r="13" spans="1:10" ht="16.2" thickBot="1">
      <c r="A13" s="53" t="s">
        <v>14</v>
      </c>
      <c r="B13" s="56">
        <v>57</v>
      </c>
      <c r="C13" s="56">
        <v>1.5370429999999999</v>
      </c>
      <c r="D13" s="56">
        <v>2.6966E-2</v>
      </c>
      <c r="E13" s="61"/>
      <c r="F13" s="61"/>
      <c r="G13" s="53"/>
      <c r="H13" s="53"/>
      <c r="I13" s="53"/>
      <c r="J13" s="53"/>
    </row>
    <row r="14" spans="1:10" ht="16.2" thickBot="1">
      <c r="A14" s="57" t="s">
        <v>15</v>
      </c>
      <c r="B14" s="58">
        <v>58</v>
      </c>
      <c r="C14" s="58">
        <v>2.063218</v>
      </c>
      <c r="D14" s="62"/>
      <c r="E14" s="62"/>
      <c r="F14" s="62"/>
      <c r="G14" s="53"/>
      <c r="H14" s="53"/>
      <c r="I14" s="53"/>
      <c r="J14" s="53"/>
    </row>
    <row r="15" spans="1:10" ht="16.2" thickBot="1">
      <c r="A15" s="53"/>
      <c r="B15" s="53"/>
      <c r="C15" s="53"/>
      <c r="D15" s="53"/>
      <c r="E15" s="53"/>
      <c r="F15" s="53"/>
      <c r="G15" s="53"/>
      <c r="H15" s="53"/>
      <c r="I15" s="53"/>
      <c r="J15" s="53"/>
    </row>
    <row r="16" spans="1:10" ht="16.2" thickBot="1">
      <c r="A16" s="59"/>
      <c r="B16" s="59" t="s">
        <v>22</v>
      </c>
      <c r="C16" s="59" t="s">
        <v>10</v>
      </c>
      <c r="D16" s="59" t="s">
        <v>23</v>
      </c>
      <c r="E16" s="59" t="s">
        <v>24</v>
      </c>
      <c r="F16" s="59" t="s">
        <v>25</v>
      </c>
      <c r="G16" s="59" t="s">
        <v>26</v>
      </c>
      <c r="H16" s="59" t="s">
        <v>27</v>
      </c>
      <c r="I16" s="59" t="s">
        <v>28</v>
      </c>
      <c r="J16" s="53"/>
    </row>
    <row r="17" spans="1:10" ht="16.2" thickBot="1">
      <c r="A17" s="53" t="s">
        <v>16</v>
      </c>
      <c r="B17" s="55">
        <v>2.8139000000000001E-2</v>
      </c>
      <c r="C17" s="55">
        <v>2.1699E-2</v>
      </c>
      <c r="D17" s="55">
        <v>1.2968170000000001</v>
      </c>
      <c r="E17" s="55">
        <v>0.19991900000000001</v>
      </c>
      <c r="F17" s="55">
        <v>-1.5310000000000001E-2</v>
      </c>
      <c r="G17" s="55">
        <v>7.1591000000000002E-2</v>
      </c>
      <c r="H17" s="55">
        <v>-1.5310000000000001E-2</v>
      </c>
      <c r="I17" s="55">
        <v>7.1591000000000002E-2</v>
      </c>
      <c r="J17" s="53"/>
    </row>
    <row r="18" spans="1:10" ht="16.2" thickBot="1">
      <c r="A18" s="57" t="s">
        <v>29</v>
      </c>
      <c r="B18" s="58">
        <v>1.7157020000000001</v>
      </c>
      <c r="C18" s="58">
        <v>0.388403</v>
      </c>
      <c r="D18" s="58">
        <v>4.4173260000000001</v>
      </c>
      <c r="E18" s="63">
        <v>4.5200000000000001E-5</v>
      </c>
      <c r="F18" s="58">
        <v>0.93793899999999997</v>
      </c>
      <c r="G18" s="58">
        <v>2.493465</v>
      </c>
      <c r="H18" s="58">
        <v>0.93793899999999997</v>
      </c>
      <c r="I18" s="58">
        <v>2.493465</v>
      </c>
      <c r="J18" s="53"/>
    </row>
    <row r="19" spans="1:10" ht="15.6">
      <c r="A19" s="53"/>
      <c r="B19" s="53"/>
      <c r="C19" s="53"/>
      <c r="D19" s="53"/>
      <c r="E19" s="53"/>
      <c r="F19" s="53"/>
      <c r="G19" s="53"/>
      <c r="H19" s="53"/>
      <c r="I19" s="53"/>
      <c r="J19" s="53"/>
    </row>
    <row r="20" spans="1:10" ht="15.6">
      <c r="A20" s="53"/>
      <c r="B20" s="53"/>
      <c r="C20" s="53"/>
      <c r="D20" s="53"/>
      <c r="E20" s="53"/>
      <c r="F20" s="53"/>
      <c r="G20" s="53"/>
      <c r="H20" s="53"/>
      <c r="I20" s="53"/>
      <c r="J20" s="53"/>
    </row>
    <row r="21" spans="1:10" ht="15.6">
      <c r="A21" s="53"/>
      <c r="B21" s="53"/>
      <c r="C21" s="53"/>
      <c r="D21" s="53"/>
      <c r="E21" s="53"/>
      <c r="F21" s="53"/>
      <c r="G21" s="53"/>
      <c r="H21" s="53"/>
      <c r="I21" s="53"/>
      <c r="J21" s="5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1B65D-B36B-4DCB-90D6-8018DA864467}">
  <dimension ref="A1:J20"/>
  <sheetViews>
    <sheetView zoomScale="127" workbookViewId="0">
      <selection activeCell="L16" sqref="L16"/>
    </sheetView>
  </sheetViews>
  <sheetFormatPr defaultRowHeight="14.4"/>
  <cols>
    <col min="1" max="1" width="17.44140625" bestFit="1" customWidth="1"/>
    <col min="2" max="4" width="11.77734375" bestFit="1" customWidth="1"/>
    <col min="5" max="5" width="12.44140625" bestFit="1" customWidth="1"/>
    <col min="6" max="6" width="13.109375" bestFit="1" customWidth="1"/>
    <col min="7" max="9" width="11.77734375" bestFit="1" customWidth="1"/>
  </cols>
  <sheetData>
    <row r="1" spans="1:10">
      <c r="A1" s="64" t="s">
        <v>5</v>
      </c>
      <c r="B1" s="64"/>
      <c r="C1" s="64"/>
      <c r="D1" s="64"/>
      <c r="E1" s="64"/>
      <c r="F1" s="64"/>
      <c r="G1" s="64"/>
      <c r="H1" s="64"/>
      <c r="I1" s="64"/>
      <c r="J1" s="65"/>
    </row>
    <row r="2" spans="1:10" ht="15" thickBot="1">
      <c r="A2" s="64"/>
      <c r="B2" s="64"/>
      <c r="C2" s="64"/>
      <c r="D2" s="64"/>
      <c r="E2" s="64"/>
      <c r="F2" s="64"/>
      <c r="G2" s="64"/>
      <c r="H2" s="64"/>
      <c r="I2" s="64"/>
      <c r="J2" s="65"/>
    </row>
    <row r="3" spans="1:10" ht="15" thickBot="1">
      <c r="A3" s="66" t="s">
        <v>6</v>
      </c>
      <c r="B3" s="66"/>
      <c r="C3" s="64"/>
      <c r="D3" s="64"/>
      <c r="E3" s="64"/>
      <c r="F3" s="64"/>
      <c r="G3" s="64"/>
      <c r="H3" s="64"/>
      <c r="I3" s="64"/>
      <c r="J3" s="65"/>
    </row>
    <row r="4" spans="1:10" ht="15" thickBot="1">
      <c r="A4" s="64" t="s">
        <v>7</v>
      </c>
      <c r="B4" s="67">
        <v>0.65923821999999999</v>
      </c>
      <c r="C4" s="64"/>
      <c r="D4" s="64"/>
      <c r="E4" s="64"/>
      <c r="F4" s="64"/>
      <c r="G4" s="64"/>
      <c r="H4" s="64"/>
      <c r="I4" s="64"/>
      <c r="J4" s="65"/>
    </row>
    <row r="5" spans="1:10" ht="15" thickBot="1">
      <c r="A5" s="64" t="s">
        <v>8</v>
      </c>
      <c r="B5" s="68">
        <v>0.43459502999999999</v>
      </c>
      <c r="C5" s="64"/>
      <c r="D5" s="64"/>
      <c r="E5" s="64"/>
      <c r="F5" s="64"/>
      <c r="G5" s="64"/>
      <c r="H5" s="64"/>
      <c r="I5" s="64"/>
      <c r="J5" s="65"/>
    </row>
    <row r="6" spans="1:10" ht="15" thickBot="1">
      <c r="A6" s="64" t="s">
        <v>9</v>
      </c>
      <c r="B6" s="68">
        <v>0.42467564000000002</v>
      </c>
      <c r="C6" s="64"/>
      <c r="D6" s="64"/>
      <c r="E6" s="64"/>
      <c r="F6" s="64"/>
      <c r="G6" s="64"/>
      <c r="H6" s="64"/>
      <c r="I6" s="64"/>
      <c r="J6" s="65"/>
    </row>
    <row r="7" spans="1:10" ht="15" thickBot="1">
      <c r="A7" s="64" t="s">
        <v>10</v>
      </c>
      <c r="B7" s="68">
        <v>9.3789590000000006E-2</v>
      </c>
      <c r="C7" s="64"/>
      <c r="D7" s="64"/>
      <c r="E7" s="64"/>
      <c r="F7" s="64"/>
      <c r="G7" s="64"/>
      <c r="H7" s="64"/>
      <c r="I7" s="64"/>
      <c r="J7" s="65"/>
    </row>
    <row r="8" spans="1:10" ht="15" thickBot="1">
      <c r="A8" s="69" t="s">
        <v>11</v>
      </c>
      <c r="B8" s="70">
        <v>59</v>
      </c>
      <c r="C8" s="64"/>
      <c r="D8" s="64"/>
      <c r="E8" s="64"/>
      <c r="F8" s="64"/>
      <c r="G8" s="64"/>
      <c r="H8" s="64"/>
      <c r="I8" s="64"/>
      <c r="J8" s="65"/>
    </row>
    <row r="9" spans="1:10">
      <c r="A9" s="64"/>
      <c r="B9" s="64"/>
      <c r="C9" s="64"/>
      <c r="D9" s="64"/>
      <c r="E9" s="64"/>
      <c r="F9" s="64"/>
      <c r="G9" s="64"/>
      <c r="H9" s="64"/>
      <c r="I9" s="64"/>
      <c r="J9" s="65"/>
    </row>
    <row r="10" spans="1:10" ht="15" thickBot="1">
      <c r="A10" s="64" t="s">
        <v>12</v>
      </c>
      <c r="B10" s="64"/>
      <c r="C10" s="64"/>
      <c r="D10" s="64"/>
      <c r="E10" s="64"/>
      <c r="F10" s="64"/>
      <c r="G10" s="64"/>
      <c r="H10" s="64"/>
      <c r="I10" s="64"/>
      <c r="J10" s="65"/>
    </row>
    <row r="11" spans="1:10" ht="15" thickBot="1">
      <c r="A11" s="71"/>
      <c r="B11" s="71" t="s">
        <v>17</v>
      </c>
      <c r="C11" s="71" t="s">
        <v>18</v>
      </c>
      <c r="D11" s="71" t="s">
        <v>19</v>
      </c>
      <c r="E11" s="71" t="s">
        <v>20</v>
      </c>
      <c r="F11" s="71" t="s">
        <v>21</v>
      </c>
      <c r="G11" s="64"/>
      <c r="H11" s="64"/>
      <c r="I11" s="64"/>
      <c r="J11" s="65"/>
    </row>
    <row r="12" spans="1:10" ht="15" thickBot="1">
      <c r="A12" s="64" t="s">
        <v>13</v>
      </c>
      <c r="B12" s="67">
        <v>1</v>
      </c>
      <c r="C12" s="67">
        <v>0.38539779000000002</v>
      </c>
      <c r="D12" s="67">
        <v>0.38539779000000002</v>
      </c>
      <c r="E12" s="67">
        <v>43.812696500000001</v>
      </c>
      <c r="F12" s="72">
        <v>1.37E-8</v>
      </c>
      <c r="G12" s="64"/>
      <c r="H12" s="64"/>
      <c r="I12" s="64"/>
      <c r="J12" s="65"/>
    </row>
    <row r="13" spans="1:10" ht="15" thickBot="1">
      <c r="A13" s="64" t="s">
        <v>14</v>
      </c>
      <c r="B13" s="68">
        <v>57</v>
      </c>
      <c r="C13" s="68">
        <v>0.50139973000000004</v>
      </c>
      <c r="D13" s="68">
        <v>8.7964900000000006E-3</v>
      </c>
      <c r="E13" s="73"/>
      <c r="F13" s="73"/>
      <c r="G13" s="64"/>
      <c r="H13" s="64"/>
      <c r="I13" s="64"/>
      <c r="J13" s="65"/>
    </row>
    <row r="14" spans="1:10" ht="15" thickBot="1">
      <c r="A14" s="69" t="s">
        <v>15</v>
      </c>
      <c r="B14" s="70">
        <v>58</v>
      </c>
      <c r="C14" s="70">
        <v>0.88679752000000001</v>
      </c>
      <c r="D14" s="74"/>
      <c r="E14" s="74"/>
      <c r="F14" s="74"/>
      <c r="G14" s="64"/>
      <c r="H14" s="64"/>
      <c r="I14" s="64"/>
      <c r="J14" s="65"/>
    </row>
    <row r="15" spans="1:10" ht="15" thickBot="1">
      <c r="A15" s="64"/>
      <c r="B15" s="64"/>
      <c r="C15" s="64"/>
      <c r="D15" s="64"/>
      <c r="E15" s="64"/>
      <c r="F15" s="64"/>
      <c r="G15" s="64"/>
      <c r="H15" s="64"/>
      <c r="I15" s="64"/>
      <c r="J15" s="65"/>
    </row>
    <row r="16" spans="1:10" ht="15" thickBot="1">
      <c r="A16" s="71"/>
      <c r="B16" s="71" t="s">
        <v>22</v>
      </c>
      <c r="C16" s="71" t="s">
        <v>10</v>
      </c>
      <c r="D16" s="71" t="s">
        <v>23</v>
      </c>
      <c r="E16" s="71" t="s">
        <v>24</v>
      </c>
      <c r="F16" s="71" t="s">
        <v>25</v>
      </c>
      <c r="G16" s="71" t="s">
        <v>26</v>
      </c>
      <c r="H16" s="71" t="s">
        <v>27</v>
      </c>
      <c r="I16" s="71" t="s">
        <v>28</v>
      </c>
      <c r="J16" s="65"/>
    </row>
    <row r="17" spans="1:10" ht="15" thickBot="1">
      <c r="A17" s="64" t="s">
        <v>16</v>
      </c>
      <c r="B17" s="67">
        <v>3.00571E-3</v>
      </c>
      <c r="C17" s="67">
        <v>1.239328E-2</v>
      </c>
      <c r="D17" s="67">
        <v>0.24252699</v>
      </c>
      <c r="E17" s="67">
        <v>0.80924240999999997</v>
      </c>
      <c r="F17" s="67">
        <v>-2.1811400000000002E-2</v>
      </c>
      <c r="G17" s="67">
        <v>2.7822820000000002E-2</v>
      </c>
      <c r="H17" s="67">
        <v>-2.1811400000000002E-2</v>
      </c>
      <c r="I17" s="67">
        <v>2.7822820000000002E-2</v>
      </c>
      <c r="J17" s="65"/>
    </row>
    <row r="18" spans="1:10" ht="15" thickBot="1">
      <c r="A18" s="69" t="s">
        <v>29</v>
      </c>
      <c r="B18" s="70">
        <v>1.4683557</v>
      </c>
      <c r="C18" s="70">
        <v>0.22183562000000001</v>
      </c>
      <c r="D18" s="70">
        <v>6.6191159900000001</v>
      </c>
      <c r="E18" s="75">
        <v>1.37E-8</v>
      </c>
      <c r="F18" s="70">
        <v>1.02413753</v>
      </c>
      <c r="G18" s="70">
        <v>1.9125738699999999</v>
      </c>
      <c r="H18" s="70">
        <v>1.02413753</v>
      </c>
      <c r="I18" s="70">
        <v>1.9125738699999999</v>
      </c>
      <c r="J18" s="65"/>
    </row>
    <row r="19" spans="1:10">
      <c r="A19" s="65"/>
      <c r="B19" s="65"/>
      <c r="C19" s="65"/>
      <c r="D19" s="65"/>
      <c r="E19" s="65"/>
      <c r="F19" s="65"/>
      <c r="G19" s="65"/>
      <c r="H19" s="65"/>
      <c r="I19" s="65"/>
      <c r="J19" s="65"/>
    </row>
    <row r="20" spans="1:10">
      <c r="A20" s="65"/>
      <c r="B20" s="65"/>
      <c r="C20" s="65"/>
      <c r="D20" s="65"/>
      <c r="E20" s="65"/>
      <c r="F20" s="65"/>
      <c r="G20" s="65"/>
      <c r="H20" s="65"/>
      <c r="I20" s="65"/>
      <c r="J20" s="6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F0A5-BEE5-4146-BD63-E965BBA3DE08}">
  <dimension ref="A1:J21"/>
  <sheetViews>
    <sheetView zoomScale="95" workbookViewId="0">
      <selection activeCell="O20" sqref="O20"/>
    </sheetView>
  </sheetViews>
  <sheetFormatPr defaultRowHeight="14.4"/>
  <cols>
    <col min="2" max="2" width="11.5546875" bestFit="1" customWidth="1"/>
    <col min="3" max="3" width="14.109375" bestFit="1" customWidth="1"/>
    <col min="4" max="5" width="11.5546875" bestFit="1" customWidth="1"/>
    <col min="6" max="6" width="13.109375" bestFit="1" customWidth="1"/>
    <col min="7" max="7" width="11.5546875" bestFit="1" customWidth="1"/>
    <col min="8" max="8" width="12.33203125" bestFit="1" customWidth="1"/>
    <col min="9" max="9" width="11.5546875" bestFit="1" customWidth="1"/>
  </cols>
  <sheetData>
    <row r="1" spans="1:10" ht="15.6">
      <c r="A1" s="53" t="s">
        <v>5</v>
      </c>
      <c r="B1" s="53"/>
      <c r="C1" s="53"/>
      <c r="D1" s="53"/>
      <c r="E1" s="53"/>
      <c r="F1" s="53"/>
      <c r="G1" s="53"/>
      <c r="H1" s="53"/>
      <c r="I1" s="53"/>
      <c r="J1" s="53"/>
    </row>
    <row r="2" spans="1:10" ht="16.2" thickBot="1">
      <c r="A2" s="53"/>
      <c r="B2" s="53"/>
      <c r="C2" s="53"/>
      <c r="D2" s="53"/>
      <c r="E2" s="53"/>
      <c r="F2" s="53"/>
      <c r="G2" s="53"/>
      <c r="H2" s="53"/>
      <c r="I2" s="53"/>
      <c r="J2" s="53"/>
    </row>
    <row r="3" spans="1:10" ht="16.2" thickBot="1">
      <c r="A3" s="54" t="s">
        <v>6</v>
      </c>
      <c r="B3" s="54"/>
      <c r="C3" s="53"/>
      <c r="D3" s="53"/>
      <c r="E3" s="53"/>
      <c r="F3" s="53"/>
      <c r="G3" s="53"/>
      <c r="H3" s="53"/>
      <c r="I3" s="53"/>
      <c r="J3" s="53"/>
    </row>
    <row r="4" spans="1:10" ht="16.2" thickBot="1">
      <c r="A4" s="53" t="s">
        <v>7</v>
      </c>
      <c r="B4" s="55">
        <v>0.68847630000000004</v>
      </c>
      <c r="C4" s="53"/>
      <c r="D4" s="53"/>
      <c r="E4" s="53"/>
      <c r="F4" s="53"/>
      <c r="G4" s="53"/>
      <c r="H4" s="53"/>
      <c r="I4" s="53"/>
      <c r="J4" s="53"/>
    </row>
    <row r="5" spans="1:10" ht="16.2" thickBot="1">
      <c r="A5" s="53" t="s">
        <v>8</v>
      </c>
      <c r="B5" s="56">
        <v>0.47399962000000001</v>
      </c>
      <c r="C5" s="53"/>
      <c r="D5" s="53"/>
      <c r="E5" s="53"/>
      <c r="F5" s="53"/>
      <c r="G5" s="53"/>
      <c r="H5" s="53"/>
      <c r="I5" s="53"/>
      <c r="J5" s="53"/>
    </row>
    <row r="6" spans="1:10" ht="16.2" thickBot="1">
      <c r="A6" s="53" t="s">
        <v>9</v>
      </c>
      <c r="B6" s="56">
        <v>0.46477153999999998</v>
      </c>
      <c r="C6" s="53"/>
      <c r="D6" s="53"/>
      <c r="E6" s="53"/>
      <c r="F6" s="53"/>
      <c r="G6" s="53"/>
      <c r="H6" s="53"/>
      <c r="I6" s="53"/>
      <c r="J6" s="53"/>
    </row>
    <row r="7" spans="1:10" ht="16.2" thickBot="1">
      <c r="A7" s="53" t="s">
        <v>10</v>
      </c>
      <c r="B7" s="56">
        <v>0.11392566</v>
      </c>
      <c r="C7" s="53"/>
      <c r="D7" s="53"/>
      <c r="E7" s="53"/>
      <c r="F7" s="53"/>
      <c r="G7" s="53"/>
      <c r="H7" s="53"/>
      <c r="I7" s="53"/>
      <c r="J7" s="53"/>
    </row>
    <row r="8" spans="1:10" ht="16.2" thickBot="1">
      <c r="A8" s="57" t="s">
        <v>11</v>
      </c>
      <c r="B8" s="58">
        <v>59</v>
      </c>
      <c r="C8" s="53"/>
      <c r="D8" s="53"/>
      <c r="E8" s="53"/>
      <c r="F8" s="53"/>
      <c r="G8" s="53"/>
      <c r="H8" s="53"/>
      <c r="I8" s="53"/>
      <c r="J8" s="53"/>
    </row>
    <row r="9" spans="1:10" ht="15.6">
      <c r="A9" s="53"/>
      <c r="B9" s="53"/>
      <c r="C9" s="53"/>
      <c r="D9" s="53"/>
      <c r="E9" s="53"/>
      <c r="F9" s="53"/>
      <c r="G9" s="53"/>
      <c r="H9" s="53"/>
      <c r="I9" s="53"/>
      <c r="J9" s="53"/>
    </row>
    <row r="10" spans="1:10" ht="16.2" thickBot="1">
      <c r="A10" s="53" t="s">
        <v>12</v>
      </c>
      <c r="B10" s="53"/>
      <c r="C10" s="53"/>
      <c r="D10" s="53"/>
      <c r="E10" s="53"/>
      <c r="F10" s="53"/>
      <c r="G10" s="53"/>
      <c r="H10" s="53"/>
      <c r="I10" s="53"/>
      <c r="J10" s="53"/>
    </row>
    <row r="11" spans="1:10" ht="16.2" thickBot="1">
      <c r="A11" s="59"/>
      <c r="B11" s="59" t="s">
        <v>17</v>
      </c>
      <c r="C11" s="59" t="s">
        <v>18</v>
      </c>
      <c r="D11" s="59" t="s">
        <v>19</v>
      </c>
      <c r="E11" s="59" t="s">
        <v>20</v>
      </c>
      <c r="F11" s="59" t="s">
        <v>21</v>
      </c>
      <c r="G11" s="53"/>
      <c r="H11" s="53"/>
      <c r="I11" s="53"/>
      <c r="J11" s="53"/>
    </row>
    <row r="12" spans="1:10" ht="16.2" thickBot="1">
      <c r="A12" s="53" t="s">
        <v>13</v>
      </c>
      <c r="B12" s="55">
        <v>1</v>
      </c>
      <c r="C12" s="55">
        <v>0.66666842000000004</v>
      </c>
      <c r="D12" s="55">
        <v>0.66666842000000004</v>
      </c>
      <c r="E12" s="55">
        <v>51.364941000000002</v>
      </c>
      <c r="F12" s="60">
        <v>1.68E-9</v>
      </c>
      <c r="G12" s="53"/>
      <c r="H12" s="53"/>
      <c r="I12" s="53"/>
      <c r="J12" s="53"/>
    </row>
    <row r="13" spans="1:10" ht="16.2" thickBot="1">
      <c r="A13" s="53" t="s">
        <v>14</v>
      </c>
      <c r="B13" s="56">
        <v>57</v>
      </c>
      <c r="C13" s="56">
        <v>0.73980615999999999</v>
      </c>
      <c r="D13" s="56">
        <v>1.2979060000000001E-2</v>
      </c>
      <c r="E13" s="61"/>
      <c r="F13" s="61"/>
      <c r="G13" s="53"/>
      <c r="H13" s="53"/>
      <c r="I13" s="53"/>
      <c r="J13" s="53"/>
    </row>
    <row r="14" spans="1:10" ht="16.2" thickBot="1">
      <c r="A14" s="57" t="s">
        <v>15</v>
      </c>
      <c r="B14" s="58">
        <v>58</v>
      </c>
      <c r="C14" s="58">
        <v>1.40647458</v>
      </c>
      <c r="D14" s="62"/>
      <c r="E14" s="62"/>
      <c r="F14" s="62"/>
      <c r="G14" s="53"/>
      <c r="H14" s="53"/>
      <c r="I14" s="53"/>
      <c r="J14" s="53"/>
    </row>
    <row r="15" spans="1:10" ht="16.2" thickBot="1">
      <c r="A15" s="53"/>
      <c r="B15" s="53"/>
      <c r="C15" s="53"/>
      <c r="D15" s="53"/>
      <c r="E15" s="53"/>
      <c r="F15" s="53"/>
      <c r="G15" s="53"/>
      <c r="H15" s="53"/>
      <c r="I15" s="53"/>
      <c r="J15" s="53"/>
    </row>
    <row r="16" spans="1:10" ht="16.2" thickBot="1">
      <c r="A16" s="59"/>
      <c r="B16" s="59" t="s">
        <v>22</v>
      </c>
      <c r="C16" s="59" t="s">
        <v>10</v>
      </c>
      <c r="D16" s="59" t="s">
        <v>23</v>
      </c>
      <c r="E16" s="59" t="s">
        <v>24</v>
      </c>
      <c r="F16" s="59" t="s">
        <v>25</v>
      </c>
      <c r="G16" s="59" t="s">
        <v>26</v>
      </c>
      <c r="H16" s="59" t="s">
        <v>27</v>
      </c>
      <c r="I16" s="59" t="s">
        <v>28</v>
      </c>
      <c r="J16" s="53"/>
    </row>
    <row r="17" spans="1:10" ht="16.2" thickBot="1">
      <c r="A17" s="53" t="s">
        <v>16</v>
      </c>
      <c r="B17" s="55">
        <v>-3.3884000000000002E-3</v>
      </c>
      <c r="C17" s="55">
        <v>1.5054049999999999E-2</v>
      </c>
      <c r="D17" s="55">
        <v>-0.22508030000000001</v>
      </c>
      <c r="E17" s="55">
        <v>0.82272179000000001</v>
      </c>
      <c r="F17" s="55">
        <v>-3.3533599999999997E-2</v>
      </c>
      <c r="G17" s="55">
        <v>2.675684E-2</v>
      </c>
      <c r="H17" s="55">
        <v>-3.3533599999999997E-2</v>
      </c>
      <c r="I17" s="55">
        <v>2.675684E-2</v>
      </c>
      <c r="J17" s="53"/>
    </row>
    <row r="18" spans="1:10" ht="16.2" thickBot="1">
      <c r="A18" s="57" t="s">
        <v>29</v>
      </c>
      <c r="B18" s="58">
        <v>1.9312193499999999</v>
      </c>
      <c r="C18" s="58">
        <v>0.26946241999999998</v>
      </c>
      <c r="D18" s="58">
        <v>7.1669338600000003</v>
      </c>
      <c r="E18" s="63">
        <v>1.68E-9</v>
      </c>
      <c r="F18" s="58">
        <v>1.3916301600000001</v>
      </c>
      <c r="G18" s="58">
        <v>2.4708085400000002</v>
      </c>
      <c r="H18" s="58">
        <v>1.3916301600000001</v>
      </c>
      <c r="I18" s="58">
        <v>2.4708085400000002</v>
      </c>
      <c r="J18" s="53"/>
    </row>
    <row r="19" spans="1:10" ht="15.6">
      <c r="A19" s="53"/>
      <c r="B19" s="53"/>
      <c r="C19" s="53"/>
      <c r="D19" s="53"/>
      <c r="E19" s="53"/>
      <c r="F19" s="53"/>
      <c r="G19" s="53"/>
      <c r="H19" s="53"/>
      <c r="I19" s="53"/>
      <c r="J19" s="53"/>
    </row>
    <row r="20" spans="1:10" ht="15.6">
      <c r="A20" s="53"/>
      <c r="B20" s="53"/>
      <c r="C20" s="53"/>
      <c r="D20" s="53"/>
      <c r="E20" s="53"/>
      <c r="F20" s="53"/>
      <c r="G20" s="53"/>
      <c r="H20" s="53"/>
      <c r="I20" s="53"/>
      <c r="J20" s="53"/>
    </row>
    <row r="21" spans="1:10" ht="15.6">
      <c r="A21" s="53"/>
      <c r="B21" s="53"/>
      <c r="C21" s="53"/>
      <c r="D21" s="53"/>
      <c r="E21" s="53"/>
      <c r="F21" s="53"/>
      <c r="G21" s="53"/>
      <c r="H21" s="53"/>
      <c r="I21" s="53"/>
      <c r="J21"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D7BE3-9056-487E-B0EC-89BDA62082B4}">
  <dimension ref="A1:K19"/>
  <sheetViews>
    <sheetView zoomScale="88" workbookViewId="0">
      <selection activeCell="J16" sqref="J16"/>
    </sheetView>
  </sheetViews>
  <sheetFormatPr defaultRowHeight="14.4"/>
  <cols>
    <col min="1" max="1" width="17.44140625" bestFit="1" customWidth="1"/>
    <col min="2" max="9" width="14.33203125" bestFit="1" customWidth="1"/>
  </cols>
  <sheetData>
    <row r="1" spans="1:11" ht="18">
      <c r="A1" s="78" t="s">
        <v>5</v>
      </c>
      <c r="B1" s="78"/>
      <c r="C1" s="78"/>
      <c r="D1" s="78"/>
      <c r="E1" s="78"/>
      <c r="F1" s="78"/>
      <c r="G1" s="78"/>
      <c r="H1" s="78"/>
      <c r="I1" s="78"/>
      <c r="J1" s="53"/>
      <c r="K1" s="53"/>
    </row>
    <row r="2" spans="1:11" ht="18.600000000000001" thickBot="1">
      <c r="A2" s="78"/>
      <c r="B2" s="78"/>
      <c r="C2" s="78"/>
      <c r="D2" s="78"/>
      <c r="E2" s="78"/>
      <c r="F2" s="78"/>
      <c r="G2" s="78"/>
      <c r="H2" s="78"/>
      <c r="I2" s="78"/>
      <c r="J2" s="53"/>
      <c r="K2" s="53"/>
    </row>
    <row r="3" spans="1:11" ht="18.600000000000001" thickBot="1">
      <c r="A3" s="76" t="s">
        <v>6</v>
      </c>
      <c r="B3" s="76"/>
      <c r="C3" s="78"/>
      <c r="D3" s="78"/>
      <c r="E3" s="78"/>
      <c r="F3" s="78"/>
      <c r="G3" s="78"/>
      <c r="H3" s="78"/>
      <c r="I3" s="78"/>
      <c r="J3" s="53"/>
      <c r="K3" s="53"/>
    </row>
    <row r="4" spans="1:11" ht="18.600000000000001" thickBot="1">
      <c r="A4" s="78" t="s">
        <v>7</v>
      </c>
      <c r="B4" s="79">
        <v>0.77353877000000004</v>
      </c>
      <c r="C4" s="78"/>
      <c r="D4" s="78"/>
      <c r="E4" s="78"/>
      <c r="F4" s="78"/>
      <c r="G4" s="78"/>
      <c r="H4" s="78"/>
      <c r="I4" s="78"/>
      <c r="J4" s="53"/>
      <c r="K4" s="53"/>
    </row>
    <row r="5" spans="1:11" ht="18.600000000000001" thickBot="1">
      <c r="A5" s="78" t="s">
        <v>8</v>
      </c>
      <c r="B5" s="80">
        <v>0.59836222999999999</v>
      </c>
      <c r="C5" s="78"/>
      <c r="D5" s="78"/>
      <c r="E5" s="78"/>
      <c r="F5" s="78"/>
      <c r="G5" s="78"/>
      <c r="H5" s="78"/>
      <c r="I5" s="78"/>
      <c r="J5" s="53"/>
      <c r="K5" s="53"/>
    </row>
    <row r="6" spans="1:11" ht="18.600000000000001" thickBot="1">
      <c r="A6" s="78" t="s">
        <v>9</v>
      </c>
      <c r="B6" s="80">
        <v>0.59131595000000003</v>
      </c>
      <c r="C6" s="78"/>
      <c r="D6" s="78"/>
      <c r="E6" s="78"/>
      <c r="F6" s="78"/>
      <c r="G6" s="78"/>
      <c r="H6" s="78"/>
      <c r="I6" s="78"/>
      <c r="J6" s="53"/>
      <c r="K6" s="53"/>
    </row>
    <row r="7" spans="1:11" ht="18.600000000000001" thickBot="1">
      <c r="A7" s="78" t="s">
        <v>10</v>
      </c>
      <c r="B7" s="80">
        <v>8.6083919999999994E-2</v>
      </c>
      <c r="C7" s="78"/>
      <c r="D7" s="78"/>
      <c r="E7" s="78"/>
      <c r="F7" s="78"/>
      <c r="G7" s="78"/>
      <c r="H7" s="78"/>
      <c r="I7" s="78"/>
      <c r="J7" s="53"/>
      <c r="K7" s="53"/>
    </row>
    <row r="8" spans="1:11" ht="18.600000000000001" thickBot="1">
      <c r="A8" s="81" t="s">
        <v>11</v>
      </c>
      <c r="B8" s="82">
        <v>59</v>
      </c>
      <c r="C8" s="78"/>
      <c r="D8" s="78"/>
      <c r="E8" s="78"/>
      <c r="F8" s="78"/>
      <c r="G8" s="78"/>
      <c r="H8" s="78"/>
      <c r="I8" s="78"/>
      <c r="J8" s="53"/>
      <c r="K8" s="53"/>
    </row>
    <row r="9" spans="1:11" ht="18">
      <c r="A9" s="78"/>
      <c r="B9" s="78"/>
      <c r="C9" s="78"/>
      <c r="D9" s="78"/>
      <c r="E9" s="78"/>
      <c r="F9" s="78"/>
      <c r="G9" s="78"/>
      <c r="H9" s="78"/>
      <c r="I9" s="78"/>
      <c r="J9" s="53"/>
      <c r="K9" s="53"/>
    </row>
    <row r="10" spans="1:11" ht="18.600000000000001" thickBot="1">
      <c r="A10" s="78" t="s">
        <v>12</v>
      </c>
      <c r="B10" s="78"/>
      <c r="C10" s="78"/>
      <c r="D10" s="78"/>
      <c r="E10" s="78"/>
      <c r="F10" s="78"/>
      <c r="G10" s="78"/>
      <c r="H10" s="78"/>
      <c r="I10" s="78"/>
      <c r="J10" s="53"/>
      <c r="K10" s="53"/>
    </row>
    <row r="11" spans="1:11" ht="18.600000000000001" thickBot="1">
      <c r="A11" s="77"/>
      <c r="B11" s="77" t="s">
        <v>17</v>
      </c>
      <c r="C11" s="77" t="s">
        <v>18</v>
      </c>
      <c r="D11" s="77" t="s">
        <v>19</v>
      </c>
      <c r="E11" s="77" t="s">
        <v>20</v>
      </c>
      <c r="F11" s="77" t="s">
        <v>21</v>
      </c>
      <c r="G11" s="78"/>
      <c r="H11" s="78"/>
      <c r="I11" s="78"/>
      <c r="J11" s="53"/>
      <c r="K11" s="53"/>
    </row>
    <row r="12" spans="1:11" ht="18.600000000000001" thickBot="1">
      <c r="A12" s="78" t="s">
        <v>13</v>
      </c>
      <c r="B12" s="79">
        <v>1</v>
      </c>
      <c r="C12" s="79">
        <v>0.62928666</v>
      </c>
      <c r="D12" s="79">
        <v>0.62928666</v>
      </c>
      <c r="E12" s="79">
        <v>84.918922899999998</v>
      </c>
      <c r="F12" s="83">
        <v>6.8899999999999999E-13</v>
      </c>
      <c r="G12" s="78"/>
      <c r="H12" s="78"/>
      <c r="I12" s="78"/>
      <c r="J12" s="53"/>
      <c r="K12" s="53"/>
    </row>
    <row r="13" spans="1:11" ht="18.600000000000001" thickBot="1">
      <c r="A13" s="78" t="s">
        <v>14</v>
      </c>
      <c r="B13" s="80">
        <v>57</v>
      </c>
      <c r="C13" s="80">
        <v>0.42239513000000001</v>
      </c>
      <c r="D13" s="80">
        <v>7.4104399999999999E-3</v>
      </c>
      <c r="E13" s="84"/>
      <c r="F13" s="84"/>
      <c r="G13" s="78"/>
      <c r="H13" s="78"/>
      <c r="I13" s="78"/>
      <c r="J13" s="53"/>
      <c r="K13" s="53"/>
    </row>
    <row r="14" spans="1:11" ht="18.600000000000001" thickBot="1">
      <c r="A14" s="81" t="s">
        <v>15</v>
      </c>
      <c r="B14" s="82">
        <v>58</v>
      </c>
      <c r="C14" s="82">
        <v>1.0516817999999999</v>
      </c>
      <c r="D14" s="85"/>
      <c r="E14" s="85"/>
      <c r="F14" s="85"/>
      <c r="G14" s="78"/>
      <c r="H14" s="78"/>
      <c r="I14" s="78"/>
      <c r="J14" s="53"/>
      <c r="K14" s="53"/>
    </row>
    <row r="15" spans="1:11" ht="18.600000000000001" thickBot="1">
      <c r="A15" s="78"/>
      <c r="B15" s="78"/>
      <c r="C15" s="78"/>
      <c r="D15" s="78"/>
      <c r="E15" s="78"/>
      <c r="F15" s="78"/>
      <c r="G15" s="78"/>
      <c r="H15" s="78"/>
      <c r="I15" s="78"/>
      <c r="J15" s="53"/>
      <c r="K15" s="53"/>
    </row>
    <row r="16" spans="1:11" ht="18.600000000000001" thickBot="1">
      <c r="A16" s="77"/>
      <c r="B16" s="77" t="s">
        <v>22</v>
      </c>
      <c r="C16" s="77" t="s">
        <v>10</v>
      </c>
      <c r="D16" s="77" t="s">
        <v>23</v>
      </c>
      <c r="E16" s="77" t="s">
        <v>24</v>
      </c>
      <c r="F16" s="77" t="s">
        <v>25</v>
      </c>
      <c r="G16" s="77" t="s">
        <v>26</v>
      </c>
      <c r="H16" s="77" t="s">
        <v>27</v>
      </c>
      <c r="I16" s="77" t="s">
        <v>28</v>
      </c>
      <c r="J16" s="53"/>
      <c r="K16" s="53"/>
    </row>
    <row r="17" spans="1:11" ht="18.600000000000001" thickBot="1">
      <c r="A17" s="78" t="s">
        <v>16</v>
      </c>
      <c r="B17" s="79">
        <v>-5.2839999999999996E-3</v>
      </c>
      <c r="C17" s="79">
        <v>1.1375059999999999E-2</v>
      </c>
      <c r="D17" s="79">
        <v>-0.4645243</v>
      </c>
      <c r="E17" s="79">
        <v>0.64404165999999996</v>
      </c>
      <c r="F17" s="79">
        <v>-2.8062199999999999E-2</v>
      </c>
      <c r="G17" s="79">
        <v>1.749417E-2</v>
      </c>
      <c r="H17" s="79">
        <v>-2.8062199999999999E-2</v>
      </c>
      <c r="I17" s="79">
        <v>1.749417E-2</v>
      </c>
      <c r="J17" s="53"/>
      <c r="K17" s="53"/>
    </row>
    <row r="18" spans="1:11" ht="18.600000000000001" thickBot="1">
      <c r="A18" s="81" t="s">
        <v>29</v>
      </c>
      <c r="B18" s="82">
        <v>1.87629416</v>
      </c>
      <c r="C18" s="82">
        <v>0.20360981</v>
      </c>
      <c r="D18" s="82">
        <v>9.2151463899999992</v>
      </c>
      <c r="E18" s="86">
        <v>6.8899999999999999E-13</v>
      </c>
      <c r="F18" s="82">
        <v>1.4685725599999999</v>
      </c>
      <c r="G18" s="82">
        <v>2.28401576</v>
      </c>
      <c r="H18" s="82">
        <v>1.4685725599999999</v>
      </c>
      <c r="I18" s="82">
        <v>2.28401576</v>
      </c>
      <c r="J18" s="53"/>
      <c r="K18" s="53"/>
    </row>
    <row r="19" spans="1:11" ht="18">
      <c r="A19" s="78"/>
      <c r="B19" s="78"/>
      <c r="C19" s="78"/>
      <c r="D19" s="78"/>
      <c r="E19" s="78"/>
      <c r="F19" s="78"/>
      <c r="G19" s="78"/>
      <c r="H19" s="78"/>
      <c r="I19" s="78"/>
      <c r="J19" s="53"/>
      <c r="K19" s="5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FBC7A-C71B-4E53-91D1-58CDBD323895}">
  <dimension ref="A1:I18"/>
  <sheetViews>
    <sheetView zoomScale="119" workbookViewId="0">
      <selection activeCell="M21" sqref="M21"/>
    </sheetView>
  </sheetViews>
  <sheetFormatPr defaultRowHeight="15.6"/>
  <cols>
    <col min="1" max="1" width="8.88671875" style="53"/>
    <col min="2" max="9" width="11.5546875" style="53" bestFit="1" customWidth="1"/>
    <col min="10" max="16384" width="8.88671875" style="53"/>
  </cols>
  <sheetData>
    <row r="1" spans="1:9">
      <c r="A1" s="53" t="s">
        <v>5</v>
      </c>
    </row>
    <row r="2" spans="1:9" ht="16.2" thickBot="1"/>
    <row r="3" spans="1:9" ht="16.2" thickBot="1">
      <c r="A3" s="54" t="s">
        <v>6</v>
      </c>
      <c r="B3" s="54"/>
    </row>
    <row r="4" spans="1:9" ht="16.2" thickBot="1">
      <c r="A4" s="53" t="s">
        <v>7</v>
      </c>
      <c r="B4" s="55">
        <v>0.52717369999999997</v>
      </c>
    </row>
    <row r="5" spans="1:9" ht="16.2" thickBot="1">
      <c r="A5" s="53" t="s">
        <v>8</v>
      </c>
      <c r="B5" s="56">
        <v>0.27791210999999999</v>
      </c>
    </row>
    <row r="6" spans="1:9" ht="16.2" thickBot="1">
      <c r="A6" s="53" t="s">
        <v>9</v>
      </c>
      <c r="B6" s="56">
        <v>0.26524389999999998</v>
      </c>
    </row>
    <row r="7" spans="1:9" ht="16.2" thickBot="1">
      <c r="A7" s="53" t="s">
        <v>10</v>
      </c>
      <c r="B7" s="56">
        <v>6.8873939999999995E-2</v>
      </c>
    </row>
    <row r="8" spans="1:9" ht="16.2" thickBot="1">
      <c r="A8" s="57" t="s">
        <v>11</v>
      </c>
      <c r="B8" s="58">
        <v>59</v>
      </c>
    </row>
    <row r="10" spans="1:9" ht="16.2" thickBot="1">
      <c r="A10" s="53" t="s">
        <v>12</v>
      </c>
    </row>
    <row r="11" spans="1:9" ht="16.2" thickBot="1">
      <c r="A11" s="59"/>
      <c r="B11" s="59" t="s">
        <v>17</v>
      </c>
      <c r="C11" s="59" t="s">
        <v>18</v>
      </c>
      <c r="D11" s="59" t="s">
        <v>19</v>
      </c>
      <c r="E11" s="59" t="s">
        <v>20</v>
      </c>
      <c r="F11" s="59" t="s">
        <v>21</v>
      </c>
    </row>
    <row r="12" spans="1:9" ht="16.2" thickBot="1">
      <c r="A12" s="53" t="s">
        <v>13</v>
      </c>
      <c r="B12" s="55">
        <v>1</v>
      </c>
      <c r="C12" s="55">
        <v>0.10406438</v>
      </c>
      <c r="D12" s="55">
        <v>0.10406438</v>
      </c>
      <c r="E12" s="55">
        <v>21.937759199999999</v>
      </c>
      <c r="F12" s="60">
        <v>1.7900000000000001E-5</v>
      </c>
    </row>
    <row r="13" spans="1:9" ht="16.2" thickBot="1">
      <c r="A13" s="53" t="s">
        <v>14</v>
      </c>
      <c r="B13" s="56">
        <v>57</v>
      </c>
      <c r="C13" s="56">
        <v>0.27038632000000001</v>
      </c>
      <c r="D13" s="56">
        <v>4.7436199999999996E-3</v>
      </c>
      <c r="E13" s="61"/>
      <c r="F13" s="61"/>
    </row>
    <row r="14" spans="1:9" ht="16.2" thickBot="1">
      <c r="A14" s="57" t="s">
        <v>15</v>
      </c>
      <c r="B14" s="58">
        <v>58</v>
      </c>
      <c r="C14" s="58">
        <v>0.37445070000000003</v>
      </c>
      <c r="D14" s="62"/>
      <c r="E14" s="62"/>
      <c r="F14" s="62"/>
    </row>
    <row r="15" spans="1:9" ht="16.2" thickBot="1"/>
    <row r="16" spans="1:9" ht="16.2" thickBot="1">
      <c r="A16" s="59"/>
      <c r="B16" s="59" t="s">
        <v>22</v>
      </c>
      <c r="C16" s="59" t="s">
        <v>10</v>
      </c>
      <c r="D16" s="59" t="s">
        <v>23</v>
      </c>
      <c r="E16" s="59" t="s">
        <v>24</v>
      </c>
      <c r="F16" s="59" t="s">
        <v>25</v>
      </c>
      <c r="G16" s="59" t="s">
        <v>26</v>
      </c>
      <c r="H16" s="59" t="s">
        <v>27</v>
      </c>
      <c r="I16" s="59" t="s">
        <v>28</v>
      </c>
    </row>
    <row r="17" spans="1:9" ht="16.2" thickBot="1">
      <c r="A17" s="53" t="s">
        <v>16</v>
      </c>
      <c r="B17" s="55">
        <v>3.7971200000000002E-3</v>
      </c>
      <c r="C17" s="55">
        <v>9.10095E-3</v>
      </c>
      <c r="D17" s="55">
        <v>0.41722298000000002</v>
      </c>
      <c r="E17" s="55">
        <v>0.67808261000000003</v>
      </c>
      <c r="F17" s="55">
        <v>-1.4427199999999999E-2</v>
      </c>
      <c r="G17" s="55">
        <v>2.202146E-2</v>
      </c>
      <c r="H17" s="55">
        <v>-1.4427199999999999E-2</v>
      </c>
      <c r="I17" s="55">
        <v>2.202146E-2</v>
      </c>
    </row>
    <row r="18" spans="1:9" ht="16.2" thickBot="1">
      <c r="A18" s="57" t="s">
        <v>29</v>
      </c>
      <c r="B18" s="58">
        <v>0.76300559000000001</v>
      </c>
      <c r="C18" s="58">
        <v>0.16290394</v>
      </c>
      <c r="D18" s="58">
        <v>4.6837761599999999</v>
      </c>
      <c r="E18" s="63">
        <v>1.7900000000000001E-5</v>
      </c>
      <c r="F18" s="58">
        <v>0.43679607999999998</v>
      </c>
      <c r="G18" s="58">
        <v>1.08921511</v>
      </c>
      <c r="H18" s="58">
        <v>0.43679607999999998</v>
      </c>
      <c r="I18" s="58">
        <v>1.08921511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6786-7373-486F-8B5A-62F3F45D0C56}">
  <dimension ref="A1:J20"/>
  <sheetViews>
    <sheetView topLeftCell="A7" zoomScale="104" workbookViewId="0">
      <selection activeCell="K8" sqref="K8"/>
    </sheetView>
  </sheetViews>
  <sheetFormatPr defaultRowHeight="14.4"/>
  <cols>
    <col min="1" max="1" width="13.77734375" customWidth="1"/>
    <col min="2" max="2" width="16.44140625" customWidth="1"/>
    <col min="3" max="5" width="12.109375" bestFit="1" customWidth="1"/>
    <col min="6" max="6" width="10.88671875" bestFit="1" customWidth="1"/>
    <col min="7" max="7" width="12.109375" bestFit="1" customWidth="1"/>
    <col min="8" max="8" width="10.88671875" bestFit="1" customWidth="1"/>
    <col min="9" max="9" width="12.109375" bestFit="1" customWidth="1"/>
  </cols>
  <sheetData>
    <row r="1" spans="1:10" ht="15.6">
      <c r="A1" s="53" t="s">
        <v>5</v>
      </c>
      <c r="B1" s="53"/>
      <c r="C1" s="53"/>
      <c r="D1" s="53"/>
      <c r="E1" s="53"/>
      <c r="F1" s="53"/>
      <c r="G1" s="53"/>
      <c r="H1" s="53"/>
      <c r="I1" s="53"/>
      <c r="J1" s="53"/>
    </row>
    <row r="2" spans="1:10" ht="16.2" thickBot="1">
      <c r="A2" s="53"/>
      <c r="B2" s="53"/>
      <c r="C2" s="53"/>
      <c r="D2" s="53"/>
      <c r="E2" s="53"/>
      <c r="F2" s="53"/>
      <c r="G2" s="53"/>
      <c r="H2" s="53"/>
      <c r="I2" s="53"/>
      <c r="J2" s="53"/>
    </row>
    <row r="3" spans="1:10" ht="16.2" thickBot="1">
      <c r="A3" s="54" t="s">
        <v>6</v>
      </c>
      <c r="B3" s="54"/>
      <c r="C3" s="53"/>
      <c r="D3" s="53"/>
      <c r="E3" s="53"/>
      <c r="F3" s="53"/>
      <c r="G3" s="53"/>
      <c r="H3" s="53"/>
      <c r="I3" s="53"/>
      <c r="J3" s="53"/>
    </row>
    <row r="4" spans="1:10" ht="16.2" thickBot="1">
      <c r="A4" s="53" t="s">
        <v>7</v>
      </c>
      <c r="B4" s="55">
        <v>0.52948883999999996</v>
      </c>
      <c r="C4" s="53"/>
      <c r="D4" s="53"/>
      <c r="E4" s="53"/>
      <c r="F4" s="53"/>
      <c r="G4" s="53"/>
      <c r="H4" s="53"/>
      <c r="I4" s="53"/>
      <c r="J4" s="53"/>
    </row>
    <row r="5" spans="1:10" ht="16.2" thickBot="1">
      <c r="A5" s="53" t="s">
        <v>8</v>
      </c>
      <c r="B5" s="56">
        <v>0.28035843999999999</v>
      </c>
      <c r="C5" s="53"/>
      <c r="D5" s="53"/>
      <c r="E5" s="53"/>
      <c r="F5" s="53"/>
      <c r="G5" s="53"/>
      <c r="H5" s="53"/>
      <c r="I5" s="53"/>
      <c r="J5" s="53"/>
    </row>
    <row r="6" spans="1:10" ht="16.2" thickBot="1">
      <c r="A6" s="53" t="s">
        <v>9</v>
      </c>
      <c r="B6" s="56">
        <v>0.26773314999999998</v>
      </c>
      <c r="C6" s="53"/>
      <c r="D6" s="53"/>
      <c r="E6" s="53"/>
      <c r="F6" s="53"/>
      <c r="G6" s="53"/>
      <c r="H6" s="53"/>
      <c r="I6" s="53"/>
      <c r="J6" s="53"/>
    </row>
    <row r="7" spans="1:10" ht="16.2" thickBot="1">
      <c r="A7" s="53" t="s">
        <v>10</v>
      </c>
      <c r="B7" s="56">
        <v>8.3053180000000004E-2</v>
      </c>
      <c r="C7" s="53"/>
      <c r="D7" s="53"/>
      <c r="E7" s="53"/>
      <c r="F7" s="53"/>
      <c r="G7" s="53"/>
      <c r="H7" s="53"/>
      <c r="I7" s="53"/>
      <c r="J7" s="53"/>
    </row>
    <row r="8" spans="1:10" ht="16.2" thickBot="1">
      <c r="A8" s="57" t="s">
        <v>11</v>
      </c>
      <c r="B8" s="58">
        <v>59</v>
      </c>
      <c r="C8" s="53"/>
      <c r="D8" s="53"/>
      <c r="E8" s="53"/>
      <c r="F8" s="53"/>
      <c r="G8" s="53"/>
      <c r="H8" s="53"/>
      <c r="I8" s="53"/>
      <c r="J8" s="53"/>
    </row>
    <row r="9" spans="1:10" ht="15.6">
      <c r="A9" s="53"/>
      <c r="B9" s="53"/>
      <c r="C9" s="53"/>
      <c r="D9" s="53"/>
      <c r="E9" s="53"/>
      <c r="F9" s="53"/>
      <c r="G9" s="53"/>
      <c r="H9" s="53"/>
      <c r="I9" s="53"/>
      <c r="J9" s="53"/>
    </row>
    <row r="10" spans="1:10" ht="16.2" thickBot="1">
      <c r="A10" s="53" t="s">
        <v>12</v>
      </c>
      <c r="B10" s="53"/>
      <c r="C10" s="53"/>
      <c r="D10" s="53"/>
      <c r="E10" s="53"/>
      <c r="F10" s="53"/>
      <c r="G10" s="53"/>
      <c r="H10" s="53"/>
      <c r="I10" s="53"/>
      <c r="J10" s="53"/>
    </row>
    <row r="11" spans="1:10" ht="16.2" thickBot="1">
      <c r="A11" s="59"/>
      <c r="B11" s="59" t="s">
        <v>17</v>
      </c>
      <c r="C11" s="59" t="s">
        <v>18</v>
      </c>
      <c r="D11" s="59" t="s">
        <v>19</v>
      </c>
      <c r="E11" s="59" t="s">
        <v>20</v>
      </c>
      <c r="F11" s="59" t="s">
        <v>21</v>
      </c>
      <c r="G11" s="53"/>
      <c r="H11" s="53"/>
      <c r="I11" s="53"/>
      <c r="J11" s="53"/>
    </row>
    <row r="12" spans="1:10" ht="16.2" thickBot="1">
      <c r="A12" s="53" t="s">
        <v>13</v>
      </c>
      <c r="B12" s="55">
        <v>1</v>
      </c>
      <c r="C12" s="55">
        <v>0.15317391</v>
      </c>
      <c r="D12" s="55">
        <v>0.15317391</v>
      </c>
      <c r="E12" s="55">
        <v>22.206097700000001</v>
      </c>
      <c r="F12" s="60">
        <v>1.6200000000000001E-5</v>
      </c>
      <c r="G12" s="53"/>
      <c r="H12" s="53"/>
      <c r="I12" s="53"/>
      <c r="J12" s="53"/>
    </row>
    <row r="13" spans="1:10" ht="16.2" thickBot="1">
      <c r="A13" s="53" t="s">
        <v>14</v>
      </c>
      <c r="B13" s="56">
        <v>57</v>
      </c>
      <c r="C13" s="56">
        <v>0.39317637999999999</v>
      </c>
      <c r="D13" s="56">
        <v>6.8978299999999998E-3</v>
      </c>
      <c r="E13" s="61"/>
      <c r="F13" s="61"/>
      <c r="G13" s="53"/>
      <c r="H13" s="53"/>
      <c r="I13" s="53"/>
      <c r="J13" s="53"/>
    </row>
    <row r="14" spans="1:10" ht="16.2" thickBot="1">
      <c r="A14" s="57" t="s">
        <v>15</v>
      </c>
      <c r="B14" s="58">
        <v>58</v>
      </c>
      <c r="C14" s="58">
        <v>0.54635029000000002</v>
      </c>
      <c r="D14" s="62"/>
      <c r="E14" s="62"/>
      <c r="F14" s="62"/>
      <c r="G14" s="53"/>
      <c r="H14" s="53"/>
      <c r="I14" s="53"/>
      <c r="J14" s="53"/>
    </row>
    <row r="15" spans="1:10" ht="16.2" thickBot="1">
      <c r="A15" s="53"/>
      <c r="B15" s="53"/>
      <c r="C15" s="53"/>
      <c r="D15" s="53"/>
      <c r="E15" s="53"/>
      <c r="F15" s="53"/>
      <c r="G15" s="53"/>
      <c r="H15" s="53"/>
      <c r="I15" s="53"/>
      <c r="J15" s="53"/>
    </row>
    <row r="16" spans="1:10" ht="16.2" thickBot="1">
      <c r="A16" s="59"/>
      <c r="B16" s="59" t="s">
        <v>22</v>
      </c>
      <c r="C16" s="59" t="s">
        <v>10</v>
      </c>
      <c r="D16" s="59" t="s">
        <v>23</v>
      </c>
      <c r="E16" s="59" t="s">
        <v>24</v>
      </c>
      <c r="F16" s="59" t="s">
        <v>25</v>
      </c>
      <c r="G16" s="59" t="s">
        <v>26</v>
      </c>
      <c r="H16" s="59" t="s">
        <v>27</v>
      </c>
      <c r="I16" s="59" t="s">
        <v>28</v>
      </c>
      <c r="J16" s="53"/>
    </row>
    <row r="17" spans="1:10" ht="16.2" thickBot="1">
      <c r="A17" s="53" t="s">
        <v>16</v>
      </c>
      <c r="B17" s="55">
        <v>1.740425E-2</v>
      </c>
      <c r="C17" s="55">
        <v>1.0974579999999999E-2</v>
      </c>
      <c r="D17" s="55">
        <v>1.5858691700000001</v>
      </c>
      <c r="E17" s="55">
        <v>0.11830171</v>
      </c>
      <c r="F17" s="55">
        <v>-4.5719999999999997E-3</v>
      </c>
      <c r="G17" s="55">
        <v>3.9380470000000001E-2</v>
      </c>
      <c r="H17" s="55">
        <v>-4.5719999999999997E-3</v>
      </c>
      <c r="I17" s="55">
        <v>3.9380470000000001E-2</v>
      </c>
      <c r="J17" s="53"/>
    </row>
    <row r="18" spans="1:10" ht="16.2" thickBot="1">
      <c r="A18" s="57" t="s">
        <v>29</v>
      </c>
      <c r="B18" s="58">
        <v>0.92569745000000003</v>
      </c>
      <c r="C18" s="58">
        <v>0.19644137</v>
      </c>
      <c r="D18" s="58">
        <v>4.7123346399999999</v>
      </c>
      <c r="E18" s="63">
        <v>1.6200000000000001E-5</v>
      </c>
      <c r="F18" s="58">
        <v>0.53233039999999998</v>
      </c>
      <c r="G18" s="58">
        <v>1.3190645000000001</v>
      </c>
      <c r="H18" s="58">
        <v>0.53233039999999998</v>
      </c>
      <c r="I18" s="58">
        <v>1.3190645000000001</v>
      </c>
      <c r="J18" s="53"/>
    </row>
    <row r="19" spans="1:10" ht="15.6">
      <c r="A19" s="53"/>
      <c r="B19" s="53"/>
      <c r="C19" s="53"/>
      <c r="D19" s="53"/>
      <c r="E19" s="53"/>
      <c r="F19" s="53"/>
      <c r="G19" s="53"/>
      <c r="H19" s="53"/>
      <c r="I19" s="53"/>
      <c r="J19" s="53"/>
    </row>
    <row r="20" spans="1:10" ht="15.6">
      <c r="A20" s="53"/>
      <c r="B20" s="53"/>
      <c r="C20" s="53"/>
      <c r="D20" s="53"/>
      <c r="E20" s="53"/>
      <c r="F20" s="53"/>
      <c r="G20" s="53"/>
      <c r="H20" s="53"/>
      <c r="I20" s="53"/>
      <c r="J20" s="5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08753-A1BA-41E7-AF3F-74CA0DD6AF98}">
  <dimension ref="D11:T28"/>
  <sheetViews>
    <sheetView zoomScale="91" zoomScaleNormal="91" workbookViewId="0">
      <selection activeCell="E27" sqref="E27"/>
    </sheetView>
  </sheetViews>
  <sheetFormatPr defaultRowHeight="14.4"/>
  <cols>
    <col min="4" max="4" width="40.21875" customWidth="1"/>
    <col min="5" max="5" width="26" customWidth="1"/>
  </cols>
  <sheetData>
    <row r="11" spans="4:7">
      <c r="D11" s="6"/>
    </row>
    <row r="12" spans="4:7">
      <c r="D12" s="6"/>
    </row>
    <row r="13" spans="4:7" ht="19.8">
      <c r="D13" s="114" t="s">
        <v>75</v>
      </c>
      <c r="E13" s="114"/>
    </row>
    <row r="15" spans="4:7" ht="15.6">
      <c r="D15" s="48" t="s">
        <v>49</v>
      </c>
      <c r="E15" s="92">
        <v>8223</v>
      </c>
      <c r="F15" s="5"/>
      <c r="G15" s="23"/>
    </row>
    <row r="16" spans="4:7" ht="15.6">
      <c r="D16" s="48" t="s">
        <v>48</v>
      </c>
      <c r="E16" s="93">
        <v>4153.0303000000004</v>
      </c>
    </row>
    <row r="17" spans="4:20" ht="15.6">
      <c r="D17" s="48" t="s">
        <v>47</v>
      </c>
      <c r="E17" s="94">
        <f>E15/E16</f>
        <v>1.9800000014447281</v>
      </c>
    </row>
    <row r="18" spans="4:20">
      <c r="S18" s="8"/>
      <c r="T18" s="7"/>
    </row>
    <row r="21" spans="4:20">
      <c r="D21" s="6"/>
    </row>
    <row r="22" spans="4:20" ht="15.6">
      <c r="D22" s="48" t="s">
        <v>50</v>
      </c>
      <c r="E22" s="95">
        <v>0.08</v>
      </c>
      <c r="G22" s="7"/>
    </row>
    <row r="23" spans="4:20" ht="15.6">
      <c r="D23" s="48" t="s">
        <v>51</v>
      </c>
      <c r="E23" s="96">
        <f>Data!P64</f>
        <v>4.9024900000000003E-2</v>
      </c>
      <c r="G23" s="25"/>
    </row>
    <row r="24" spans="4:20" ht="15.6">
      <c r="D24" s="48" t="s">
        <v>41</v>
      </c>
      <c r="E24" s="96">
        <f>E22+E23</f>
        <v>0.1290249</v>
      </c>
      <c r="G24" s="25"/>
    </row>
    <row r="25" spans="4:20">
      <c r="E25" s="26"/>
    </row>
    <row r="26" spans="4:20" ht="15.6">
      <c r="D26" s="48" t="s">
        <v>52</v>
      </c>
      <c r="E26" s="93">
        <v>2208</v>
      </c>
    </row>
    <row r="27" spans="4:20" ht="15.6">
      <c r="D27" s="48" t="s">
        <v>54</v>
      </c>
      <c r="E27" s="93">
        <f>E28/E26</f>
        <v>114.00010869565217</v>
      </c>
    </row>
    <row r="28" spans="4:20" ht="15.6">
      <c r="D28" s="48" t="s">
        <v>53</v>
      </c>
      <c r="E28" s="93">
        <v>251712.24</v>
      </c>
    </row>
  </sheetData>
  <mergeCells count="1">
    <mergeCell ref="D13:E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Data</vt:lpstr>
      <vt:lpstr>ADANIENT</vt:lpstr>
      <vt:lpstr>JSWSTEEL</vt:lpstr>
      <vt:lpstr>VEDL</vt:lpstr>
      <vt:lpstr>HINDALCO</vt:lpstr>
      <vt:lpstr>HINDZINC</vt:lpstr>
      <vt:lpstr>RATNAMANI</vt:lpstr>
      <vt:lpstr>Cost of Debt</vt:lpstr>
      <vt:lpstr>WACC using Top Down Approach </vt:lpstr>
      <vt:lpstr>WACC using Bottom Up Approach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Vrihen Arora</cp:lastModifiedBy>
  <dcterms:created xsi:type="dcterms:W3CDTF">2022-11-14T16:24:27Z</dcterms:created>
  <dcterms:modified xsi:type="dcterms:W3CDTF">2023-11-07T17:25:43Z</dcterms:modified>
</cp:coreProperties>
</file>