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7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9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0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1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2.xml" ContentType="application/vnd.openxmlformats-officedocument.drawingml.chart+xml"/>
  <Override PartName="/xl/drawings/drawing2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e\Desktop\OPTMIZATION\submit\"/>
    </mc:Choice>
  </mc:AlternateContent>
  <xr:revisionPtr revIDLastSave="0" documentId="13_ncr:1_{CF6812F8-0EB0-4E47-8592-38545A642C15}" xr6:coauthVersionLast="45" xr6:coauthVersionMax="45" xr10:uidLastSave="{00000000-0000-0000-0000-000000000000}"/>
  <bookViews>
    <workbookView xWindow="-120" yWindow="-120" windowWidth="20730" windowHeight="11160" xr2:uid="{54483FA1-4E8D-4DFF-8E53-5DF27412F9D1}"/>
  </bookViews>
  <sheets>
    <sheet name="Precision tree" sheetId="9" r:id="rId1"/>
    <sheet name="treeCalc_2" sheetId="10" state="hidden" r:id="rId2"/>
    <sheet name="Optimal Tree" sheetId="22" r:id="rId3"/>
    <sheet name="Probability Chart" sheetId="23" r:id="rId4"/>
    <sheet name="Sensitivity B12" sheetId="15" r:id="rId5"/>
    <sheet name="Sensitivity C10" sheetId="16" r:id="rId6"/>
    <sheet name="Sensitivity B4" sheetId="17" r:id="rId7"/>
    <sheet name="Strategy B12" sheetId="18" r:id="rId8"/>
    <sheet name="Strategy C10" sheetId="19" r:id="rId9"/>
    <sheet name="Strategy B4" sheetId="20" r:id="rId10"/>
    <sheet name="Tornado" sheetId="21" r:id="rId11"/>
    <sheet name="Sensitivity B13, B14" sheetId="28" r:id="rId12"/>
    <sheet name="Strategy Region B13, B14" sheetId="29" r:id="rId13"/>
    <sheet name="Sensitivity B10, B12" sheetId="26" r:id="rId14"/>
    <sheet name="Strategy Region B10, B12" sheetId="27" r:id="rId15"/>
  </sheets>
  <externalReferences>
    <externalReference r:id="rId16"/>
  </externalReferences>
  <definedNames>
    <definedName name="PalisadeReportWorksheetCreatedBy" localSheetId="2">"PrecisionTree"</definedName>
    <definedName name="PalisadeReportWorksheetCreatedBy" localSheetId="3">"PrecisionTree"</definedName>
    <definedName name="PalisadeReportWorksheetCreatedBy" localSheetId="13">"PrecisionTree"</definedName>
    <definedName name="PalisadeReportWorksheetCreatedBy" localSheetId="4">"PrecisionTree"</definedName>
    <definedName name="PalisadeReportWorksheetCreatedBy" localSheetId="11">"PrecisionTree"</definedName>
    <definedName name="PalisadeReportWorksheetCreatedBy" localSheetId="6">"PrecisionTree"</definedName>
    <definedName name="PalisadeReportWorksheetCreatedBy" localSheetId="5">"PrecisionTree"</definedName>
    <definedName name="PalisadeReportWorksheetCreatedBy" localSheetId="7">"PrecisionTree"</definedName>
    <definedName name="PalisadeReportWorksheetCreatedBy" localSheetId="9">"PrecisionTree"</definedName>
    <definedName name="PalisadeReportWorksheetCreatedBy" localSheetId="8">"PrecisionTree"</definedName>
    <definedName name="PalisadeReportWorksheetCreatedBy" localSheetId="14">"PrecisionTree"</definedName>
    <definedName name="PalisadeReportWorksheetCreatedBy" localSheetId="12">"PrecisionTree"</definedName>
    <definedName name="PalisadeReportWorksheetCreatedBy" localSheetId="10">"PrecisionTree"</definedName>
    <definedName name="PTree_PolicySuggestion_IncludeDecisionTable" hidden="1">FALSE</definedName>
    <definedName name="PTree_PolicySuggestion_IncludeOptimalDecisionTree" hidden="1">TRUE</definedName>
    <definedName name="PTree_PolicySuggestion_Model" hidden="1">PTreeObjectReference(PTDecisionTree_2,treeCalc_2!$A$1)</definedName>
    <definedName name="PTree_PolicySuggestion_ReportPlacement" hidden="1">0</definedName>
    <definedName name="PTree_PolicySuggestion_StartingNode" hidden="1">PTreeObjectReference(NULL,NULL)</definedName>
    <definedName name="PTree_RiskProfile_IncludeCumulativeChart" hidden="1">FALSE</definedName>
    <definedName name="PTree_RiskProfile_IncludeProbabilityChart" hidden="1">TRUE</definedName>
    <definedName name="PTree_RiskProfile_IncludeStatisticalSummary" hidden="1">FALSE</definedName>
    <definedName name="PTree_RiskProfile_Model" hidden="1">PTreeObjectReference(PTDecisionTree_2,treeCalc_2!$A$1)</definedName>
    <definedName name="PTree_RiskProfile_PathsToAnalyze" hidden="1">0</definedName>
    <definedName name="PTree_RiskProfile_ReportPlacement" hidden="1">0</definedName>
    <definedName name="PTree_RiskProfile_StartingNode" hidden="1">PTreeObjectReference(NULL,NULL)</definedName>
    <definedName name="PTree_SensitivityAnalysis_AnalysisType" hidden="1">1</definedName>
    <definedName name="PTree_SensitivityAnalysis_GraphsDisplayPercentageChange" hidden="1">FALSE</definedName>
    <definedName name="PTree_SensitivityAnalysis_IncludeSensitivityGraph" hidden="1">TRUE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"Average number of orders by new vehicle in high demand"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30000</definedName>
    <definedName name="PTree_SensitivityAnalysis_Inputs_1_Minimum" hidden="1">10000</definedName>
    <definedName name="PTree_SensitivityAnalysis_Inputs_1_OneWayAnalysis" hidden="1">1</definedName>
    <definedName name="PTree_SensitivityAnalysis_Inputs_1_Steps" hidden="1">11</definedName>
    <definedName name="PTree_SensitivityAnalysis_Inputs_1_TwoWayAnalysis" hidden="1">0</definedName>
    <definedName name="PTree_SensitivityAnalysis_Inputs_1_VariationMethod" hidden="1">2</definedName>
    <definedName name="PTree_SensitivityAnalysis_Inputs_1_VaryCell" hidden="1">'Precision tree'!$B$12</definedName>
    <definedName name="PTree_SensitivityAnalysis_Inputs_2_AlternateCellLabel" hidden="1">"Fixed cost of new vehicle"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75000</definedName>
    <definedName name="PTree_SensitivityAnalysis_Inputs_2_Minimum" hidden="1">25000</definedName>
    <definedName name="PTree_SensitivityAnalysis_Inputs_2_OneWayAnalysis" hidden="1">1</definedName>
    <definedName name="PTree_SensitivityAnalysis_Inputs_2_Steps" hidden="1">11</definedName>
    <definedName name="PTree_SensitivityAnalysis_Inputs_2_TwoWayAnalysis" hidden="1">0</definedName>
    <definedName name="PTree_SensitivityAnalysis_Inputs_2_VariationMethod" hidden="1">2</definedName>
    <definedName name="PTree_SensitivityAnalysis_Inputs_2_VaryCell" hidden="1">'Precision tree'!$B$4</definedName>
    <definedName name="PTree_SensitivityAnalysis_Inputs_3_AlternateCellLabel" hidden="1">"Probability of Moderate demand"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0.8</definedName>
    <definedName name="PTree_SensitivityAnalysis_Inputs_3_Minimum" hidden="1">0.1</definedName>
    <definedName name="PTree_SensitivityAnalysis_Inputs_3_OneWayAnalysis" hidden="1">1</definedName>
    <definedName name="PTree_SensitivityAnalysis_Inputs_3_Steps" hidden="1">11</definedName>
    <definedName name="PTree_SensitivityAnalysis_Inputs_3_TwoWayAnalysis" hidden="1">0</definedName>
    <definedName name="PTree_SensitivityAnalysis_Inputs_3_VariationMethod" hidden="1">2</definedName>
    <definedName name="PTree_SensitivityAnalysis_Inputs_3_VaryCell" hidden="1">'Precision tree'!$C$10</definedName>
    <definedName name="PTree_SensitivityAnalysis_Inputs_4_AlternateCellLabel" hidden="1">"Average number of orders delivered by used vehicle during high demand"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25000</definedName>
    <definedName name="PTree_SensitivityAnalysis_Inputs_4_Minimum" hidden="1">5000</definedName>
    <definedName name="PTree_SensitivityAnalysis_Inputs_4_OneWayAnalysis" hidden="1">1</definedName>
    <definedName name="PTree_SensitivityAnalysis_Inputs_4_Steps" hidden="1">11</definedName>
    <definedName name="PTree_SensitivityAnalysis_Inputs_4_TwoWayAnalysis" hidden="1">1</definedName>
    <definedName name="PTree_SensitivityAnalysis_Inputs_4_VariationMethod" hidden="1">2</definedName>
    <definedName name="PTree_SensitivityAnalysis_Inputs_4_VaryCell" hidden="1">'Precision tree'!$B$13</definedName>
    <definedName name="PTree_SensitivityAnalysis_Inputs_5_AlternateCellLabel" hidden="1">"Average number of orders delivered by third party vehicle during high demand"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25000</definedName>
    <definedName name="PTree_SensitivityAnalysis_Inputs_5_Minimum" hidden="1">5000</definedName>
    <definedName name="PTree_SensitivityAnalysis_Inputs_5_OneWayAnalysis" hidden="1">1</definedName>
    <definedName name="PTree_SensitivityAnalysis_Inputs_5_Steps" hidden="1">11</definedName>
    <definedName name="PTree_SensitivityAnalysis_Inputs_5_TwoWayAnalysis" hidden="1">2</definedName>
    <definedName name="PTree_SensitivityAnalysis_Inputs_5_VariationMethod" hidden="1">2</definedName>
    <definedName name="PTree_SensitivityAnalysis_Inputs_5_VaryCell" hidden="1">'Precision tree'!$B$14</definedName>
    <definedName name="PTree_SensitivityAnalysis_Inputs_6_AlternateCellLabel" hidden="1">"Probability of high demand"</definedName>
    <definedName name="PTree_SensitivityAnalysis_Inputs_6_BaseValueIsAutomatic" hidden="1">TRUE</definedName>
    <definedName name="PTree_SensitivityAnalysis_Inputs_6_MaintainProbabilityNormalization" hidden="1">FALSE</definedName>
    <definedName name="PTree_SensitivityAnalysis_Inputs_6_ManualBaseValue" hidden="1">0</definedName>
    <definedName name="PTree_SensitivityAnalysis_Inputs_6_Maximum" hidden="1">0.5</definedName>
    <definedName name="PTree_SensitivityAnalysis_Inputs_6_Minimum" hidden="1">0.1</definedName>
    <definedName name="PTree_SensitivityAnalysis_Inputs_6_OneWayAnalysis" hidden="1">1</definedName>
    <definedName name="PTree_SensitivityAnalysis_Inputs_6_Steps" hidden="1">11</definedName>
    <definedName name="PTree_SensitivityAnalysis_Inputs_6_TwoWayAnalysis" hidden="1">0</definedName>
    <definedName name="PTree_SensitivityAnalysis_Inputs_6_VariationMethod" hidden="1">2</definedName>
    <definedName name="PTree_SensitivityAnalysis_Inputs_6_VaryCell" hidden="1">'Precision tree'!$B$10</definedName>
    <definedName name="PTree_SensitivityAnalysis_Inputs_Count" hidden="1">6</definedName>
    <definedName name="PTree_SensitivityAnalysis_Output_AlternateCellLabel" hidden="1">""</definedName>
    <definedName name="PTree_SensitivityAnalysis_Output_Model" hidden="1">PTreeObjectReference(PTDecisionTree_2,treeCalc_2!$A$1)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0</definedName>
    <definedName name="PTree_SensitivityAnalysis_UpdateDisplay" hidden="1">FALSE</definedName>
    <definedName name="PtreeOptimalTree" localSheetId="2">1</definedName>
    <definedName name="treeList" hidden="1">"01000000000000000000000000000000000000000000000000000000000000000000000000000000000000000000000000000000000000000000000000000000000000000000000000000000000000000000000000000000000000000000000000000000"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" i="9" l="1"/>
  <c r="K37" i="10" s="1"/>
  <c r="F79" i="9"/>
  <c r="K36" i="10" s="1"/>
  <c r="O29" i="10"/>
  <c r="F75" i="9"/>
  <c r="K34" i="10" s="1"/>
  <c r="F71" i="9"/>
  <c r="K33" i="10" s="1"/>
  <c r="O28" i="10"/>
  <c r="F65" i="9"/>
  <c r="K31" i="10" s="1"/>
  <c r="F61" i="9"/>
  <c r="K30" i="10" s="1"/>
  <c r="O27" i="10"/>
  <c r="D59" i="9"/>
  <c r="D55" i="9"/>
  <c r="D51" i="9"/>
  <c r="D47" i="9"/>
  <c r="D43" i="9"/>
  <c r="D39" i="9"/>
  <c r="D33" i="9"/>
  <c r="D29" i="9"/>
  <c r="D22" i="9" l="1"/>
  <c r="D70" i="9" s="1"/>
  <c r="C22" i="9"/>
  <c r="D60" i="9" s="1"/>
  <c r="B22" i="9"/>
  <c r="D56" i="9" s="1"/>
  <c r="D21" i="9"/>
  <c r="C21" i="9"/>
  <c r="B21" i="9"/>
  <c r="D20" i="9"/>
  <c r="C20" i="9"/>
  <c r="B20" i="9"/>
  <c r="D19" i="9"/>
  <c r="C19" i="9"/>
  <c r="B19" i="9"/>
  <c r="D10" i="9"/>
  <c r="D69" i="9" s="1"/>
  <c r="E7" i="9"/>
  <c r="C58" i="9" s="1"/>
  <c r="E6" i="9"/>
  <c r="E5" i="9"/>
  <c r="E4" i="9"/>
  <c r="E64" i="9" s="1"/>
  <c r="J27" i="10" s="1"/>
  <c r="D48" i="9" l="1"/>
  <c r="J20" i="10" s="1"/>
  <c r="F80" i="9"/>
  <c r="J36" i="10" s="1"/>
  <c r="D44" i="9"/>
  <c r="J18" i="10" s="1"/>
  <c r="F76" i="9"/>
  <c r="J34" i="10" s="1"/>
  <c r="D54" i="9"/>
  <c r="J23" i="10" s="1"/>
  <c r="F86" i="9"/>
  <c r="J38" i="10" s="1"/>
  <c r="D46" i="9"/>
  <c r="J19" i="10" s="1"/>
  <c r="F78" i="9"/>
  <c r="J35" i="10" s="1"/>
  <c r="F67" i="9"/>
  <c r="K32" i="10" s="1"/>
  <c r="F77" i="9"/>
  <c r="K35" i="10" s="1"/>
  <c r="F85" i="9"/>
  <c r="K38" i="10" s="1"/>
  <c r="D40" i="9"/>
  <c r="J17" i="10" s="1"/>
  <c r="F72" i="9"/>
  <c r="J33" i="10" s="1"/>
  <c r="D52" i="9"/>
  <c r="J21" i="10" s="1"/>
  <c r="F84" i="9"/>
  <c r="J37" i="10" s="1"/>
  <c r="D30" i="9"/>
  <c r="J14" i="10" s="1"/>
  <c r="F62" i="9"/>
  <c r="J30" i="10" s="1"/>
  <c r="D34" i="9"/>
  <c r="J15" i="10" s="1"/>
  <c r="F66" i="9"/>
  <c r="J31" i="10" s="1"/>
  <c r="D36" i="9"/>
  <c r="J16" i="10" s="1"/>
  <c r="F68" i="9"/>
  <c r="J32" i="10" s="1"/>
  <c r="C50" i="9"/>
  <c r="E82" i="9"/>
  <c r="J29" i="10" s="1"/>
  <c r="C42" i="9"/>
  <c r="E74" i="9"/>
  <c r="J28" i="10" s="1"/>
  <c r="D53" i="9"/>
  <c r="K23" i="10" s="1"/>
  <c r="K26" i="10"/>
  <c r="D35" i="9"/>
  <c r="K16" i="10" s="1"/>
  <c r="D45" i="9"/>
  <c r="K19" i="10" s="1"/>
  <c r="C32" i="9"/>
  <c r="J26" i="10"/>
  <c r="J25" i="10"/>
  <c r="J24" i="10"/>
  <c r="O26" i="10"/>
  <c r="K25" i="10"/>
  <c r="K24" i="10"/>
  <c r="O43" i="10"/>
  <c r="K21" i="10"/>
  <c r="K20" i="10"/>
  <c r="O22" i="10"/>
  <c r="K18" i="10"/>
  <c r="K17" i="10"/>
  <c r="O13" i="10"/>
  <c r="K15" i="10"/>
  <c r="K14" i="10"/>
  <c r="O12" i="10"/>
  <c r="J13" i="10" l="1"/>
  <c r="J22" i="10"/>
  <c r="J43" i="10"/>
  <c r="J12" i="10"/>
  <c r="O11" i="10" l="1"/>
  <c r="K11" i="10"/>
  <c r="J11" i="10"/>
  <c r="B11" i="10"/>
  <c r="B2" i="10"/>
  <c r="F2" i="10"/>
  <c r="G67" i="9"/>
  <c r="G84" i="9"/>
  <c r="F64" i="9"/>
  <c r="G71" i="9"/>
  <c r="G77" i="9"/>
  <c r="G86" i="9"/>
  <c r="G78" i="9"/>
  <c r="F82" i="9"/>
  <c r="G65" i="9"/>
  <c r="G68" i="9"/>
  <c r="G83" i="9"/>
  <c r="E73" i="9"/>
  <c r="G61" i="9"/>
  <c r="G76" i="9"/>
  <c r="G75" i="9"/>
  <c r="G66" i="9"/>
  <c r="E63" i="9"/>
  <c r="G80" i="9"/>
  <c r="G72" i="9"/>
  <c r="G79" i="9"/>
  <c r="E81" i="9"/>
  <c r="F74" i="9"/>
  <c r="G85" i="9"/>
  <c r="G62" i="9"/>
  <c r="A36" i="10" l="1"/>
  <c r="A38" i="10"/>
  <c r="A37" i="10"/>
  <c r="A34" i="10"/>
  <c r="A33" i="10"/>
  <c r="A35" i="10"/>
  <c r="A28" i="10"/>
  <c r="A31" i="10"/>
  <c r="A30" i="10"/>
  <c r="A32" i="10"/>
  <c r="A27" i="10"/>
  <c r="A29" i="10"/>
  <c r="E40" i="9"/>
  <c r="E52" i="9"/>
  <c r="C41" i="9"/>
  <c r="E45" i="9"/>
  <c r="E60" i="9"/>
  <c r="E29" i="9"/>
  <c r="E34" i="9"/>
  <c r="E55" i="9"/>
  <c r="E36" i="9"/>
  <c r="C38" i="9"/>
  <c r="E59" i="9"/>
  <c r="E44" i="9"/>
  <c r="C57" i="9"/>
  <c r="C49" i="9"/>
  <c r="E70" i="9"/>
  <c r="E35" i="9"/>
  <c r="D32" i="9"/>
  <c r="D50" i="9"/>
  <c r="E33" i="9"/>
  <c r="E56" i="9"/>
  <c r="E51" i="9"/>
  <c r="D58" i="9"/>
  <c r="E54" i="9"/>
  <c r="C31" i="9"/>
  <c r="E46" i="9"/>
  <c r="E43" i="9"/>
  <c r="E47" i="9"/>
  <c r="E39" i="9"/>
  <c r="D42" i="9"/>
  <c r="E48" i="9"/>
  <c r="E30" i="9"/>
  <c r="E53" i="9"/>
  <c r="A26" i="10" l="1"/>
  <c r="A13" i="10"/>
  <c r="A11" i="10"/>
  <c r="A43" i="10"/>
  <c r="A16" i="10"/>
  <c r="A19" i="10"/>
  <c r="A12" i="10"/>
  <c r="A22" i="10"/>
  <c r="A21" i="10"/>
  <c r="A23" i="10"/>
  <c r="A18" i="10"/>
  <c r="A14" i="10"/>
  <c r="A25" i="10"/>
  <c r="A15" i="10"/>
  <c r="A17" i="10"/>
  <c r="A20" i="10"/>
  <c r="A2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Anshika Sharma</author>
  </authors>
  <commentList>
    <comment ref="B29" authorId="0" shapeId="0" xr:uid="{DE5CC847-4612-4872-91B1-8607989900C7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Blank values in this table correspond to non-numeric or error output values.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Anshika Sharma</author>
  </authors>
  <commentList>
    <comment ref="B29" authorId="0" shapeId="0" xr:uid="{0F15F9B4-660C-46AD-8D69-1685991BC9E0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Blank values in this table correspond to non-numeric or error output values.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Anshika Sharma</author>
  </authors>
  <commentList>
    <comment ref="C34" authorId="0" shapeId="0" xr:uid="{2897C288-7616-4041-A85F-26A76E427335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One or more calculated output values were non-numeric or error values.  This may affect how the tornado bar for this input should be interpreted.</t>
        </r>
      </text>
    </comment>
  </commentList>
</comments>
</file>

<file path=xl/sharedStrings.xml><?xml version="1.0" encoding="utf-8"?>
<sst xmlns="http://schemas.openxmlformats.org/spreadsheetml/2006/main" count="483" uniqueCount="179">
  <si>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</si>
  <si>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</si>
  <si>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</si>
  <si>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</si>
  <si>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</si>
  <si>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</si>
  <si>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</si>
  <si>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</si>
  <si>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</si>
  <si>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</si>
  <si>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</si>
  <si>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</si>
  <si>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</si>
  <si>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</si>
  <si>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</si>
  <si>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</si>
  <si>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</si>
  <si>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</si>
  <si>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</si>
  <si>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</si>
  <si>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</si>
  <si>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</si>
  <si>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</si>
  <si>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</si>
  <si>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</si>
  <si>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</si>
  <si>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</si>
  <si>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</si>
  <si>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</si>
  <si>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</si>
  <si>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</si>
  <si>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</si>
  <si>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</si>
  <si>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</si>
  <si>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</si>
  <si>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</si>
  <si>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</si>
  <si>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8.0.1</t>
  </si>
  <si>
    <t>5.0.0</t>
  </si>
  <si>
    <t>&lt;NF&gt;</t>
  </si>
  <si>
    <t>Automatic</t>
  </si>
  <si>
    <t/>
  </si>
  <si>
    <t>DEFAULT</t>
  </si>
  <si>
    <t>0</t>
  </si>
  <si>
    <t>0,2,1,0,0,Exponential, 0,0,-1,0,-1,-1,.0001</t>
  </si>
  <si>
    <t>9F4713E</t>
  </si>
  <si>
    <t>Bharat Bazar</t>
  </si>
  <si>
    <t>Probabilities</t>
  </si>
  <si>
    <t>Curbside pick-up</t>
  </si>
  <si>
    <t>Grocery Delivery under pandemic condition</t>
  </si>
  <si>
    <t>Decisions</t>
  </si>
  <si>
    <t>Fixed Cost (in $)</t>
  </si>
  <si>
    <t>Maintenance and repair cost (in $)</t>
  </si>
  <si>
    <t>Total cost(in $)</t>
  </si>
  <si>
    <t>Outcomes</t>
  </si>
  <si>
    <t>High Demand</t>
  </si>
  <si>
    <t>Low Demand</t>
  </si>
  <si>
    <t>2,0,0,4,2,3,12,33,0,0,0</t>
  </si>
  <si>
    <t>Buy a new vehicle</t>
  </si>
  <si>
    <t>Buy used vehicle</t>
  </si>
  <si>
    <t>Third-party vehicle</t>
  </si>
  <si>
    <t>Curbside pickup</t>
  </si>
  <si>
    <t>1,0,0,3,4,5,6,1,0,0</t>
  </si>
  <si>
    <t>4,0,0,0,2,0,0</t>
  </si>
  <si>
    <t>1,0,0,3,7,8,9,1,0,0</t>
  </si>
  <si>
    <t>4,0,0,0,3,0,0</t>
  </si>
  <si>
    <t>1,0,0,3,10,11,13,1,0,0</t>
  </si>
  <si>
    <t>4,0,0,0,12,0,0</t>
  </si>
  <si>
    <t>1,0,0,3,14,15,16,1,0,0</t>
  </si>
  <si>
    <t>4,0,0,0,33,0,0</t>
  </si>
  <si>
    <t>2,0,0,3,17,18,19,33,0,0</t>
  </si>
  <si>
    <t>Buy new vehicle</t>
  </si>
  <si>
    <t>1,0,0,3,20,21,22,16,0,0</t>
  </si>
  <si>
    <t>4,0,0,0,17,0,0</t>
  </si>
  <si>
    <t>1,0,0,3,23,24,25,16,0,0</t>
  </si>
  <si>
    <t>4,0,0,0,18,0,0</t>
  </si>
  <si>
    <t>1,0,0,3,26,27,28,16,0,0</t>
  </si>
  <si>
    <t>4,0,0,0,19,0,0</t>
  </si>
  <si>
    <t>High demand</t>
  </si>
  <si>
    <t>Low demand</t>
  </si>
  <si>
    <t>PrecisionTree Policy Suggestion - Optimal Decision Tree</t>
  </si>
  <si>
    <t>PrecisionTree Risk Profile - Probability Chart</t>
  </si>
  <si>
    <r>
      <t>Analysis:</t>
    </r>
    <r>
      <rPr>
        <sz val="8"/>
        <color theme="1"/>
        <rFont val="Tahoma"/>
        <family val="2"/>
      </rPr>
      <t xml:space="preserve"> Optimal Path of Entire Decision Tree</t>
    </r>
  </si>
  <si>
    <t>Chart Data</t>
  </si>
  <si>
    <t>#1</t>
  </si>
  <si>
    <t>#2</t>
  </si>
  <si>
    <t>#3</t>
  </si>
  <si>
    <t>Value</t>
  </si>
  <si>
    <t>Probability</t>
  </si>
  <si>
    <t>Optimal Path</t>
  </si>
  <si>
    <t>EMV for new vehicle</t>
  </si>
  <si>
    <t>EMV for used vehicle</t>
  </si>
  <si>
    <t>EMV for third-party vehicle</t>
  </si>
  <si>
    <t>EMV for curbside pickup</t>
  </si>
  <si>
    <t>Decisions and inputs</t>
  </si>
  <si>
    <t>Labour Cost (in $)</t>
  </si>
  <si>
    <t>Average Price/order, $</t>
  </si>
  <si>
    <t>New vehicle</t>
  </si>
  <si>
    <t>Used vehicle</t>
  </si>
  <si>
    <t>Third Party vehicle</t>
  </si>
  <si>
    <t>Curbside Pickup</t>
  </si>
  <si>
    <t>Moderate Demand</t>
  </si>
  <si>
    <t xml:space="preserve">Average Number of orders per year </t>
  </si>
  <si>
    <t>New Vehicle</t>
  </si>
  <si>
    <t>Used Vehicle</t>
  </si>
  <si>
    <t>Third Party Vehicle</t>
  </si>
  <si>
    <t>Curb side Pickup</t>
  </si>
  <si>
    <t>Moderate demand</t>
  </si>
  <si>
    <r>
      <t>Performed By:</t>
    </r>
    <r>
      <rPr>
        <sz val="8"/>
        <color theme="1"/>
        <rFont val="Tahoma"/>
        <family val="2"/>
      </rPr>
      <t xml:space="preserve"> Rajalakshmi</t>
    </r>
  </si>
  <si>
    <t>PrecisionTree Sensitivity Analysis - Sensitivity Graph</t>
  </si>
  <si>
    <r>
      <t>Performed By:</t>
    </r>
    <r>
      <rPr>
        <sz val="8"/>
        <color theme="1"/>
        <rFont val="Tahoma"/>
        <family val="2"/>
      </rPr>
      <t xml:space="preserve"> Anshika Sharma</t>
    </r>
  </si>
  <si>
    <r>
      <t>Date:</t>
    </r>
    <r>
      <rPr>
        <sz val="8"/>
        <color theme="1"/>
        <rFont val="Tahoma"/>
        <family val="2"/>
      </rPr>
      <t xml:space="preserve"> Thursday, October 8, 2020 10:29:46 PM</t>
    </r>
  </si>
  <si>
    <r>
      <t>Output:</t>
    </r>
    <r>
      <rPr>
        <sz val="8"/>
        <color theme="1"/>
        <rFont val="Tahoma"/>
        <family val="2"/>
      </rPr>
      <t xml:space="preserve"> Decision Tree 'Bharat Bazar' (Expected Value of Entire Model)</t>
    </r>
  </si>
  <si>
    <r>
      <t>Input:</t>
    </r>
    <r>
      <rPr>
        <sz val="8"/>
        <color theme="1"/>
        <rFont val="Tahoma"/>
        <family val="2"/>
      </rPr>
      <t xml:space="preserve"> Average number of orders by new vehicle in high demand (B12)</t>
    </r>
  </si>
  <si>
    <t>Sensitivity Data</t>
  </si>
  <si>
    <t>#4</t>
  </si>
  <si>
    <t>#5</t>
  </si>
  <si>
    <t>#6</t>
  </si>
  <si>
    <t>#7</t>
  </si>
  <si>
    <t>#8</t>
  </si>
  <si>
    <t>#9</t>
  </si>
  <si>
    <t>#10</t>
  </si>
  <si>
    <t>#11</t>
  </si>
  <si>
    <t>Input</t>
  </si>
  <si>
    <t>Change (%)</t>
  </si>
  <si>
    <t>Output</t>
  </si>
  <si>
    <r>
      <t>Date:</t>
    </r>
    <r>
      <rPr>
        <sz val="8"/>
        <color theme="1"/>
        <rFont val="Tahoma"/>
        <family val="2"/>
      </rPr>
      <t xml:space="preserve"> Thursday, October 8, 2020 10:29:50 PM</t>
    </r>
  </si>
  <si>
    <r>
      <t>Input:</t>
    </r>
    <r>
      <rPr>
        <sz val="8"/>
        <color theme="1"/>
        <rFont val="Tahoma"/>
        <family val="2"/>
      </rPr>
      <t xml:space="preserve"> Probability of Moderate demand (C10)</t>
    </r>
  </si>
  <si>
    <r>
      <t>Date:</t>
    </r>
    <r>
      <rPr>
        <sz val="8"/>
        <color theme="1"/>
        <rFont val="Tahoma"/>
        <family val="2"/>
      </rPr>
      <t xml:space="preserve"> Thursday, October 8, 2020 10:29:54 PM</t>
    </r>
  </si>
  <si>
    <r>
      <t>Input:</t>
    </r>
    <r>
      <rPr>
        <sz val="8"/>
        <color theme="1"/>
        <rFont val="Tahoma"/>
        <family val="2"/>
      </rPr>
      <t xml:space="preserve"> Fixed cost of new vehicle (B4)</t>
    </r>
  </si>
  <si>
    <t>PrecisionTree Sensitivity Analysis - Strategy Region</t>
  </si>
  <si>
    <r>
      <t>Date:</t>
    </r>
    <r>
      <rPr>
        <sz val="8"/>
        <color theme="1"/>
        <rFont val="Tahoma"/>
        <family val="2"/>
      </rPr>
      <t xml:space="preserve"> Thursday, October 8, 2020 10:29:57 PM</t>
    </r>
  </si>
  <si>
    <t>Strategy Region Data</t>
  </si>
  <si>
    <r>
      <t>Date:</t>
    </r>
    <r>
      <rPr>
        <sz val="8"/>
        <color theme="1"/>
        <rFont val="Tahoma"/>
        <family val="2"/>
      </rPr>
      <t xml:space="preserve"> Thursday, October 8, 2020 10:30:00 PM</t>
    </r>
  </si>
  <si>
    <r>
      <t>Date:</t>
    </r>
    <r>
      <rPr>
        <sz val="8"/>
        <color theme="1"/>
        <rFont val="Tahoma"/>
        <family val="2"/>
      </rPr>
      <t xml:space="preserve"> Thursday, October 8, 2020 10:30:01 PM</t>
    </r>
  </si>
  <si>
    <t>PrecisionTree Sensitivity Analysis - Tornado Graph</t>
  </si>
  <si>
    <r>
      <t>Date:</t>
    </r>
    <r>
      <rPr>
        <sz val="8"/>
        <color theme="1"/>
        <rFont val="Tahoma"/>
        <family val="2"/>
      </rPr>
      <t xml:space="preserve"> Thursday, October 8, 2020 10:30:03 PM</t>
    </r>
  </si>
  <si>
    <t>Tornado Graph Data</t>
  </si>
  <si>
    <t>Decision Tree 'Bharat Bazar' (Expected Value of Entire Model)</t>
  </si>
  <si>
    <t>Rank</t>
  </si>
  <si>
    <t>Input Name</t>
  </si>
  <si>
    <t>Cell</t>
  </si>
  <si>
    <t>Minimum</t>
  </si>
  <si>
    <t>Maximum</t>
  </si>
  <si>
    <t>Average number of orders by new vehicle in high demand (B12)</t>
  </si>
  <si>
    <t>B12</t>
  </si>
  <si>
    <t>Probability of Moderate demand (C10)</t>
  </si>
  <si>
    <t>C10</t>
  </si>
  <si>
    <t>Fixed cost of new vehicle (B4)</t>
  </si>
  <si>
    <t>B4</t>
  </si>
  <si>
    <t>Decision for online deliveries</t>
  </si>
  <si>
    <t xml:space="preserve">Decision for curbside pickup </t>
  </si>
  <si>
    <r>
      <t>Date:</t>
    </r>
    <r>
      <rPr>
        <sz val="8"/>
        <color theme="1"/>
        <rFont val="Tahoma"/>
        <family val="2"/>
      </rPr>
      <t xml:space="preserve"> Friday, October 9, 2020 4:52:37 PM</t>
    </r>
  </si>
  <si>
    <r>
      <t>Model:</t>
    </r>
    <r>
      <rPr>
        <sz val="8"/>
        <color theme="1"/>
        <rFont val="Tahoma"/>
        <family val="2"/>
      </rPr>
      <t xml:space="preserve"> Decision Tree 'Bharat Bazar' in [Ban630_Projectfinal.xlsx]Precision tree</t>
    </r>
  </si>
  <si>
    <r>
      <t>Date:</t>
    </r>
    <r>
      <rPr>
        <sz val="8"/>
        <color theme="1"/>
        <rFont val="Tahoma"/>
        <family val="2"/>
      </rPr>
      <t xml:space="preserve"> Friday, October 9, 2020 4:53:11 PM</t>
    </r>
  </si>
  <si>
    <t>PrecisionTree Sensitivity Analysis - Sensitivity Graph (2-Way)</t>
  </si>
  <si>
    <r>
      <t>Performed By:</t>
    </r>
    <r>
      <rPr>
        <sz val="8"/>
        <color theme="1"/>
        <rFont val="Tahoma"/>
        <family val="2"/>
      </rPr>
      <t xml:space="preserve"> rashme</t>
    </r>
  </si>
  <si>
    <t>Two-Way Sensitivity Data of Decision Tree 'Bharat Bazar' (Expected Value of Entire Model)</t>
  </si>
  <si>
    <t>Average number of orders delivered by used vehicle during high d (B13)</t>
  </si>
  <si>
    <t>Average number of orders delivered by third party vehicle during (B14)</t>
  </si>
  <si>
    <t>PrecisionTree Sensitivity Analysis - Strategy Region (2-Way)</t>
  </si>
  <si>
    <r>
      <t>Node:</t>
    </r>
    <r>
      <rPr>
        <sz val="8"/>
        <color theme="1"/>
        <rFont val="Tahoma"/>
        <family val="2"/>
      </rPr>
      <t xml:space="preserve"> 'Decision for online deliveries' (C38)</t>
    </r>
  </si>
  <si>
    <t>Strategy Region Chart Data</t>
  </si>
  <si>
    <r>
      <t>Date:</t>
    </r>
    <r>
      <rPr>
        <sz val="8"/>
        <color theme="1"/>
        <rFont val="Tahoma"/>
        <family val="2"/>
      </rPr>
      <t xml:space="preserve"> Saturday, October 10, 2020 6:38:03 PM</t>
    </r>
  </si>
  <si>
    <r>
      <t>Input X:</t>
    </r>
    <r>
      <rPr>
        <sz val="8"/>
        <color theme="1"/>
        <rFont val="Tahoma"/>
        <family val="2"/>
      </rPr>
      <t xml:space="preserve"> Probability of high demand (B10)</t>
    </r>
  </si>
  <si>
    <t>With Variation of Probability of high demand (B10) and Average number of orders by new vehicle in high demand (B12)</t>
  </si>
  <si>
    <t>Probability of high demand (B10)</t>
  </si>
  <si>
    <r>
      <t>Input #1:</t>
    </r>
    <r>
      <rPr>
        <sz val="8"/>
        <color theme="1"/>
        <rFont val="Tahoma"/>
        <family val="2"/>
      </rPr>
      <t xml:space="preserve"> Probability of high demand (B10)</t>
    </r>
  </si>
  <si>
    <r>
      <t>Date:</t>
    </r>
    <r>
      <rPr>
        <sz val="8"/>
        <color theme="1"/>
        <rFont val="Tahoma"/>
        <family val="2"/>
      </rPr>
      <t xml:space="preserve"> Sunday, October 11, 2020 5:07:43 PM</t>
    </r>
  </si>
  <si>
    <t>Avg number of orders delivered by used vehicle during high demand (B13)</t>
  </si>
  <si>
    <t>Avg number of orders delivered by third party vehicle during high demand  (B14)</t>
  </si>
  <si>
    <t>With Variation of Avg no of orders delivered by used vehicle during high demand (B13) and Avg no of orders delivered by third party vehicle during high demand(B14)</t>
  </si>
  <si>
    <t>Revenue (in $)</t>
  </si>
  <si>
    <r>
      <t>Input X:</t>
    </r>
    <r>
      <rPr>
        <sz val="8"/>
        <color theme="1"/>
        <rFont val="Tahoma"/>
        <family val="2"/>
      </rPr>
      <t xml:space="preserve"> Average number of orders delivered by used vehicle during high demand (B13)</t>
    </r>
  </si>
  <si>
    <r>
      <t>Input Y:</t>
    </r>
    <r>
      <rPr>
        <sz val="8"/>
        <color theme="1"/>
        <rFont val="Tahoma"/>
        <family val="2"/>
      </rPr>
      <t xml:space="preserve"> Average number of orders delivered by third party vehicle during high demand (B14)</t>
    </r>
  </si>
  <si>
    <r>
      <t>Input #1:</t>
    </r>
    <r>
      <rPr>
        <sz val="8"/>
        <color theme="1"/>
        <rFont val="Tahoma"/>
        <family val="2"/>
      </rPr>
      <t xml:space="preserve"> Average number of orders delivered by used vehicle during high demand (B13)</t>
    </r>
  </si>
  <si>
    <r>
      <t>Input #2:</t>
    </r>
    <r>
      <rPr>
        <sz val="8"/>
        <color theme="1"/>
        <rFont val="Tahoma"/>
        <family val="2"/>
      </rPr>
      <t xml:space="preserve"> Average number of orders delivered by third party vehicle during high demand (B14)</t>
    </r>
  </si>
  <si>
    <r>
      <t>Input Y:</t>
    </r>
    <r>
      <rPr>
        <sz val="8"/>
        <color theme="1"/>
        <rFont val="Tahoma"/>
        <family val="2"/>
      </rPr>
      <t xml:space="preserve"> Average number of orders by delivered by new vehicle during high demand (B12)</t>
    </r>
  </si>
  <si>
    <r>
      <t>Input #2:</t>
    </r>
    <r>
      <rPr>
        <sz val="8"/>
        <color theme="1"/>
        <rFont val="Tahoma"/>
        <family val="2"/>
      </rPr>
      <t xml:space="preserve"> Average number of orders delivered by new vehicle during high demand (B12)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</si>
</sst>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0.00001]0.0###%;[=0]0.0%;0.00E+00"/>
    <numFmt numFmtId="165" formatCode="[&gt;0.00001]0.0000%;[=0]0.0000%;0.00E+00"/>
  </numFmts>
  <fonts count="23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b/>
      <i/>
      <sz val="10"/>
      <color rgb="FF033BEF"/>
      <name val="Arial"/>
      <family val="2"/>
    </font>
    <font>
      <b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rgb="FF033BEF"/>
      <name val="Arial"/>
      <family val="2"/>
    </font>
    <font>
      <sz val="11"/>
      <color rgb="FF000000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48"/>
      <name val="Arial"/>
      <family val="2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 style="thin">
        <color indexed="22"/>
      </left>
      <right/>
      <top style="thin">
        <color rgb="FF808080"/>
      </top>
      <bottom/>
      <diagonal/>
    </border>
    <border>
      <left/>
      <right style="thin">
        <color indexed="22"/>
      </right>
      <top style="thin">
        <color rgb="FF808080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wrapText="1"/>
    </xf>
    <xf numFmtId="3" fontId="8" fillId="0" borderId="0" xfId="0" applyNumberFormat="1" applyFont="1"/>
    <xf numFmtId="0" fontId="0" fillId="0" borderId="0" xfId="0" applyBorder="1" applyAlignment="1">
      <alignment wrapText="1"/>
    </xf>
    <xf numFmtId="3" fontId="2" fillId="0" borderId="0" xfId="0" applyNumberFormat="1" applyFont="1" applyAlignment="1">
      <alignment horizontal="right"/>
    </xf>
    <xf numFmtId="3" fontId="0" fillId="0" borderId="0" xfId="0" applyNumberFormat="1" applyAlignment="1">
      <alignment horizontal="left"/>
    </xf>
    <xf numFmtId="0" fontId="2" fillId="0" borderId="0" xfId="0" applyNumberFormat="1" applyFont="1" applyAlignment="1">
      <alignment horizontal="right"/>
    </xf>
    <xf numFmtId="0" fontId="13" fillId="2" borderId="0" xfId="0" applyFont="1" applyFill="1" applyBorder="1"/>
    <xf numFmtId="0" fontId="12" fillId="2" borderId="0" xfId="0" applyFont="1" applyFill="1" applyBorder="1"/>
    <xf numFmtId="0" fontId="12" fillId="2" borderId="2" xfId="0" applyFont="1" applyFill="1" applyBorder="1"/>
    <xf numFmtId="0" fontId="13" fillId="2" borderId="0" xfId="0" quotePrefix="1" applyFont="1" applyFill="1" applyBorder="1"/>
    <xf numFmtId="0" fontId="14" fillId="2" borderId="0" xfId="0" applyFont="1" applyFill="1" applyBorder="1"/>
    <xf numFmtId="0" fontId="14" fillId="2" borderId="2" xfId="0" applyFont="1" applyFill="1" applyBorder="1"/>
    <xf numFmtId="0" fontId="16" fillId="0" borderId="1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0" fontId="16" fillId="0" borderId="11" xfId="0" applyNumberFormat="1" applyFont="1" applyBorder="1" applyAlignment="1">
      <alignment horizontal="left"/>
    </xf>
    <xf numFmtId="0" fontId="16" fillId="0" borderId="12" xfId="0" applyNumberFormat="1" applyFont="1" applyBorder="1" applyAlignment="1">
      <alignment horizontal="left"/>
    </xf>
    <xf numFmtId="0" fontId="16" fillId="0" borderId="13" xfId="0" applyNumberFormat="1" applyFont="1" applyBorder="1" applyAlignment="1">
      <alignment horizontal="center" vertical="top"/>
    </xf>
    <xf numFmtId="0" fontId="16" fillId="0" borderId="14" xfId="0" applyNumberFormat="1" applyFont="1" applyBorder="1" applyAlignment="1">
      <alignment horizontal="center" vertical="top"/>
    </xf>
    <xf numFmtId="0" fontId="2" fillId="0" borderId="0" xfId="0" applyNumberFormat="1" applyFont="1" applyBorder="1" applyAlignment="1">
      <alignment horizontal="right" vertical="top"/>
    </xf>
    <xf numFmtId="0" fontId="2" fillId="0" borderId="8" xfId="0" applyNumberFormat="1" applyFont="1" applyBorder="1" applyAlignment="1">
      <alignment horizontal="right" vertical="top"/>
    </xf>
    <xf numFmtId="165" fontId="2" fillId="0" borderId="3" xfId="0" applyNumberFormat="1" applyFont="1" applyBorder="1" applyAlignment="1">
      <alignment horizontal="right" vertical="top"/>
    </xf>
    <xf numFmtId="165" fontId="2" fillId="0" borderId="9" xfId="0" applyNumberFormat="1" applyFont="1" applyBorder="1" applyAlignment="1">
      <alignment horizontal="right" vertical="top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right" wrapText="1"/>
    </xf>
    <xf numFmtId="0" fontId="10" fillId="0" borderId="0" xfId="0" applyFont="1"/>
    <xf numFmtId="0" fontId="7" fillId="0" borderId="17" xfId="0" applyFont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17" fillId="0" borderId="17" xfId="0" applyFont="1" applyBorder="1"/>
    <xf numFmtId="0" fontId="17" fillId="0" borderId="17" xfId="0" applyFont="1" applyBorder="1" applyAlignment="1">
      <alignment horizontal="center"/>
    </xf>
    <xf numFmtId="2" fontId="17" fillId="0" borderId="17" xfId="0" applyNumberFormat="1" applyFont="1" applyBorder="1" applyAlignment="1">
      <alignment horizontal="center"/>
    </xf>
    <xf numFmtId="0" fontId="18" fillId="0" borderId="0" xfId="0" applyFont="1"/>
    <xf numFmtId="0" fontId="10" fillId="0" borderId="17" xfId="0" applyFont="1" applyBorder="1" applyAlignment="1">
      <alignment horizontal="left"/>
    </xf>
    <xf numFmtId="0" fontId="19" fillId="0" borderId="17" xfId="0" applyFont="1" applyBorder="1" applyAlignment="1">
      <alignment horizontal="center" wrapText="1"/>
    </xf>
    <xf numFmtId="0" fontId="17" fillId="0" borderId="19" xfId="0" applyFont="1" applyBorder="1"/>
    <xf numFmtId="0" fontId="10" fillId="0" borderId="18" xfId="0" applyFont="1" applyBorder="1"/>
    <xf numFmtId="0" fontId="10" fillId="0" borderId="20" xfId="0" applyFont="1" applyBorder="1"/>
    <xf numFmtId="0" fontId="10" fillId="0" borderId="21" xfId="0" applyFont="1" applyBorder="1"/>
    <xf numFmtId="0" fontId="8" fillId="0" borderId="0" xfId="0" applyFont="1" applyAlignment="1">
      <alignment horizontal="right"/>
    </xf>
    <xf numFmtId="3" fontId="17" fillId="0" borderId="17" xfId="0" applyNumberFormat="1" applyFont="1" applyBorder="1" applyAlignment="1">
      <alignment horizontal="center"/>
    </xf>
    <xf numFmtId="0" fontId="8" fillId="0" borderId="0" xfId="0" applyFont="1"/>
    <xf numFmtId="0" fontId="20" fillId="0" borderId="0" xfId="0" applyFont="1"/>
    <xf numFmtId="0" fontId="10" fillId="0" borderId="16" xfId="0" applyFont="1" applyBorder="1" applyAlignment="1">
      <alignment horizontal="center" vertical="center"/>
    </xf>
    <xf numFmtId="0" fontId="6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6" fillId="0" borderId="24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right" vertical="top"/>
    </xf>
    <xf numFmtId="0" fontId="2" fillId="0" borderId="9" xfId="0" applyNumberFormat="1" applyFont="1" applyBorder="1" applyAlignment="1">
      <alignment horizontal="right" vertical="top"/>
    </xf>
    <xf numFmtId="0" fontId="16" fillId="0" borderId="28" xfId="0" applyNumberFormat="1" applyFont="1" applyBorder="1" applyAlignment="1">
      <alignment horizontal="center"/>
    </xf>
    <xf numFmtId="10" fontId="2" fillId="0" borderId="29" xfId="0" applyNumberFormat="1" applyFont="1" applyBorder="1" applyAlignment="1">
      <alignment horizontal="right" vertical="top"/>
    </xf>
    <xf numFmtId="10" fontId="2" fillId="0" borderId="30" xfId="0" applyNumberFormat="1" applyFont="1" applyBorder="1" applyAlignment="1">
      <alignment horizontal="right" vertical="top"/>
    </xf>
    <xf numFmtId="10" fontId="2" fillId="0" borderId="3" xfId="0" applyNumberFormat="1" applyFont="1" applyBorder="1" applyAlignment="1">
      <alignment horizontal="right" vertical="top"/>
    </xf>
    <xf numFmtId="10" fontId="2" fillId="0" borderId="9" xfId="0" applyNumberFormat="1" applyFont="1" applyBorder="1" applyAlignment="1">
      <alignment horizontal="right" vertical="top"/>
    </xf>
    <xf numFmtId="0" fontId="2" fillId="0" borderId="22" xfId="0" applyNumberFormat="1" applyFont="1" applyBorder="1" applyAlignment="1">
      <alignment horizontal="center" vertical="top"/>
    </xf>
    <xf numFmtId="0" fontId="2" fillId="0" borderId="25" xfId="0" applyNumberFormat="1" applyFont="1" applyBorder="1" applyAlignment="1">
      <alignment horizontal="center" vertical="top"/>
    </xf>
    <xf numFmtId="0" fontId="16" fillId="0" borderId="23" xfId="0" applyNumberFormat="1" applyFont="1" applyBorder="1" applyAlignment="1">
      <alignment horizontal="center"/>
    </xf>
    <xf numFmtId="0" fontId="16" fillId="0" borderId="22" xfId="0" applyNumberFormat="1" applyFont="1" applyBorder="1" applyAlignment="1">
      <alignment horizontal="center"/>
    </xf>
    <xf numFmtId="0" fontId="16" fillId="0" borderId="0" xfId="0" applyNumberFormat="1" applyFont="1" applyBorder="1" applyAlignment="1">
      <alignment horizontal="center"/>
    </xf>
    <xf numFmtId="0" fontId="16" fillId="0" borderId="3" xfId="0" applyNumberFormat="1" applyFont="1" applyBorder="1" applyAlignment="1">
      <alignment horizontal="center"/>
    </xf>
    <xf numFmtId="0" fontId="16" fillId="0" borderId="26" xfId="0" applyNumberFormat="1" applyFont="1" applyBorder="1" applyAlignment="1">
      <alignment horizontal="center"/>
    </xf>
    <xf numFmtId="0" fontId="16" fillId="0" borderId="1" xfId="0" applyNumberFormat="1" applyFont="1" applyBorder="1" applyAlignment="1">
      <alignment horizontal="left"/>
    </xf>
    <xf numFmtId="0" fontId="16" fillId="0" borderId="29" xfId="0" applyNumberFormat="1" applyFont="1" applyBorder="1" applyAlignment="1">
      <alignment horizontal="center"/>
    </xf>
    <xf numFmtId="0" fontId="16" fillId="0" borderId="28" xfId="0" applyNumberFormat="1" applyFont="1" applyBorder="1" applyAlignment="1">
      <alignment horizontal="left"/>
    </xf>
    <xf numFmtId="0" fontId="2" fillId="0" borderId="29" xfId="0" applyNumberFormat="1" applyFont="1" applyBorder="1" applyAlignment="1">
      <alignment horizontal="right" vertical="top"/>
    </xf>
    <xf numFmtId="0" fontId="2" fillId="0" borderId="30" xfId="0" applyNumberFormat="1" applyFont="1" applyBorder="1" applyAlignment="1">
      <alignment horizontal="right" vertical="top"/>
    </xf>
    <xf numFmtId="0" fontId="2" fillId="0" borderId="0" xfId="0" quotePrefix="1" applyNumberFormat="1" applyFont="1" applyBorder="1" applyAlignment="1">
      <alignment horizontal="left" vertical="top" wrapText="1"/>
    </xf>
    <xf numFmtId="0" fontId="2" fillId="0" borderId="29" xfId="0" quotePrefix="1" applyNumberFormat="1" applyFont="1" applyBorder="1" applyAlignment="1">
      <alignment horizontal="left" vertical="top"/>
    </xf>
    <xf numFmtId="0" fontId="2" fillId="0" borderId="8" xfId="0" quotePrefix="1" applyNumberFormat="1" applyFont="1" applyBorder="1" applyAlignment="1">
      <alignment horizontal="left" vertical="top" wrapText="1"/>
    </xf>
    <xf numFmtId="0" fontId="2" fillId="0" borderId="30" xfId="0" quotePrefix="1" applyNumberFormat="1" applyFont="1" applyBorder="1" applyAlignment="1">
      <alignment horizontal="left" vertical="top"/>
    </xf>
    <xf numFmtId="0" fontId="4" fillId="0" borderId="0" xfId="0" applyNumberFormat="1" applyFont="1" applyAlignment="1">
      <alignment horizontal="center" wrapText="1"/>
    </xf>
    <xf numFmtId="0" fontId="16" fillId="0" borderId="23" xfId="0" applyNumberFormat="1" applyFont="1" applyBorder="1" applyAlignment="1">
      <alignment horizontal="left"/>
    </xf>
    <xf numFmtId="0" fontId="16" fillId="0" borderId="37" xfId="0" applyNumberFormat="1" applyFont="1" applyBorder="1" applyAlignment="1">
      <alignment horizontal="left"/>
    </xf>
    <xf numFmtId="0" fontId="16" fillId="0" borderId="26" xfId="0" applyNumberFormat="1" applyFont="1" applyBorder="1" applyAlignment="1">
      <alignment horizontal="left"/>
    </xf>
    <xf numFmtId="0" fontId="16" fillId="0" borderId="38" xfId="0" applyNumberFormat="1" applyFont="1" applyBorder="1" applyAlignment="1">
      <alignment horizontal="left"/>
    </xf>
    <xf numFmtId="1" fontId="16" fillId="0" borderId="1" xfId="0" applyNumberFormat="1" applyFont="1" applyBorder="1" applyAlignment="1">
      <alignment horizontal="right"/>
    </xf>
    <xf numFmtId="1" fontId="16" fillId="0" borderId="10" xfId="0" applyNumberFormat="1" applyFont="1" applyBorder="1" applyAlignment="1">
      <alignment horizontal="right"/>
    </xf>
    <xf numFmtId="1" fontId="16" fillId="0" borderId="39" xfId="0" applyNumberFormat="1" applyFont="1" applyBorder="1" applyAlignment="1">
      <alignment horizontal="right" vertical="top"/>
    </xf>
    <xf numFmtId="1" fontId="16" fillId="0" borderId="40" xfId="0" applyNumberFormat="1" applyFont="1" applyBorder="1" applyAlignment="1">
      <alignment horizontal="right" vertical="top"/>
    </xf>
    <xf numFmtId="0" fontId="2" fillId="0" borderId="22" xfId="0" applyNumberFormat="1" applyFont="1" applyBorder="1" applyAlignment="1">
      <alignment horizontal="right" vertical="top"/>
    </xf>
    <xf numFmtId="0" fontId="2" fillId="0" borderId="25" xfId="0" applyNumberFormat="1" applyFont="1" applyBorder="1" applyAlignment="1">
      <alignment horizontal="right" vertical="top"/>
    </xf>
    <xf numFmtId="0" fontId="16" fillId="0" borderId="26" xfId="0" applyNumberFormat="1" applyFont="1" applyBorder="1" applyAlignment="1">
      <alignment horizontal="center" wrapText="1"/>
    </xf>
    <xf numFmtId="0" fontId="16" fillId="0" borderId="1" xfId="0" applyNumberFormat="1" applyFont="1" applyBorder="1" applyAlignment="1">
      <alignment horizontal="center" wrapText="1"/>
    </xf>
    <xf numFmtId="0" fontId="16" fillId="0" borderId="28" xfId="0" applyNumberFormat="1" applyFont="1" applyBorder="1" applyAlignment="1">
      <alignment horizontal="center" wrapText="1"/>
    </xf>
    <xf numFmtId="0" fontId="16" fillId="0" borderId="10" xfId="0" applyNumberFormat="1" applyFont="1" applyBorder="1" applyAlignment="1">
      <alignment horizontal="center" wrapText="1"/>
    </xf>
    <xf numFmtId="2" fontId="16" fillId="0" borderId="1" xfId="0" applyNumberFormat="1" applyFont="1" applyBorder="1" applyAlignment="1">
      <alignment horizontal="right"/>
    </xf>
    <xf numFmtId="2" fontId="16" fillId="0" borderId="10" xfId="0" applyNumberFormat="1" applyFont="1" applyBorder="1" applyAlignment="1">
      <alignment horizontal="right"/>
    </xf>
    <xf numFmtId="0" fontId="15" fillId="3" borderId="5" xfId="0" quotePrefix="1" applyNumberFormat="1" applyFont="1" applyFill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16" fillId="0" borderId="15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6" fillId="0" borderId="27" xfId="0" applyNumberFormat="1" applyFont="1" applyBorder="1" applyAlignment="1">
      <alignment horizontal="center"/>
    </xf>
    <xf numFmtId="0" fontId="16" fillId="0" borderId="31" xfId="0" applyNumberFormat="1" applyFont="1" applyBorder="1" applyAlignment="1">
      <alignment horizontal="center"/>
    </xf>
    <xf numFmtId="0" fontId="16" fillId="0" borderId="4" xfId="0" applyNumberFormat="1" applyFont="1" applyBorder="1" applyAlignment="1">
      <alignment horizontal="center"/>
    </xf>
    <xf numFmtId="0" fontId="2" fillId="3" borderId="22" xfId="0" quotePrefix="1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6" fillId="0" borderId="32" xfId="0" applyNumberFormat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16" fillId="0" borderId="34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15" xfId="0" quotePrefix="1" applyNumberFormat="1" applyFont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6" fillId="0" borderId="41" xfId="0" quotePrefix="1" applyNumberFormat="1" applyFont="1" applyBorder="1" applyAlignment="1">
      <alignment horizontal="right" vertical="center" textRotation="90" wrapText="1"/>
    </xf>
    <xf numFmtId="0" fontId="0" fillId="0" borderId="22" xfId="0" applyBorder="1" applyAlignment="1">
      <alignment horizontal="right" vertical="center" textRotation="90" wrapText="1"/>
    </xf>
    <xf numFmtId="0" fontId="0" fillId="0" borderId="25" xfId="0" applyBorder="1" applyAlignment="1">
      <alignment horizontal="right" vertical="center" textRotation="90" wrapText="1"/>
    </xf>
    <xf numFmtId="0" fontId="16" fillId="0" borderId="42" xfId="0" applyNumberFormat="1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Probabilities for Decision Tree 'Bharat Bazar'</a:t>
            </a:r>
            <a:r>
              <a:rPr lang="en-US" sz="800" b="0"/>
              <a:t>
Optimal Path of Entire Decision Tree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71183814841959"/>
          <c:w val="0.94859813084112155"/>
          <c:h val="0.75351096598185252"/>
        </c:manualLayout>
      </c:layout>
      <c:scatterChart>
        <c:scatterStyle val="lineMarker"/>
        <c:varyColors val="0"/>
        <c:ser>
          <c:idx val="0"/>
          <c:order val="0"/>
          <c:tx>
            <c:v>Optimal Path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3399"/>
                </a:solidFill>
                <a:prstDash val="solid"/>
              </a:ln>
            </c:spPr>
          </c:errBars>
          <c:xVal>
            <c:numRef>
              <c:f>'Probability Chart'!$C$32:$C$34</c:f>
              <c:numCache>
                <c:formatCode>General</c:formatCode>
                <c:ptCount val="3"/>
                <c:pt idx="0">
                  <c:v>908120</c:v>
                </c:pt>
                <c:pt idx="1">
                  <c:v>1386870</c:v>
                </c:pt>
                <c:pt idx="2">
                  <c:v>1865620</c:v>
                </c:pt>
              </c:numCache>
            </c:numRef>
          </c:xVal>
          <c:yVal>
            <c:numRef>
              <c:f>'Probability Chart'!$D$32:$D$34</c:f>
              <c:numCache>
                <c:formatCode>[&gt;0.00001]0.0000%;[=0]0.0000%;0.00E+00</c:formatCode>
                <c:ptCount val="3"/>
                <c:pt idx="0">
                  <c:v>9.9999999999999978E-2</c:v>
                </c:pt>
                <c:pt idx="1">
                  <c:v>0.4</c:v>
                </c:pt>
                <c:pt idx="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9-4EC5-B724-C2D7811AD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38392"/>
        <c:axId val="89939048"/>
      </c:scatterChart>
      <c:valAx>
        <c:axId val="89938392"/>
        <c:scaling>
          <c:orientation val="minMax"/>
          <c:max val="1900000"/>
          <c:min val="80000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89939048"/>
        <c:crossesAt val="-1.0000000000000001E+300"/>
        <c:crossBetween val="midCat"/>
        <c:majorUnit val="100000"/>
      </c:valAx>
      <c:valAx>
        <c:axId val="89939048"/>
        <c:scaling>
          <c:orientation val="minMax"/>
          <c:max val="0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89938392"/>
        <c:crossesAt val="-1.0000000000000001E+300"/>
        <c:crossBetween val="midCat"/>
        <c:majorUnit val="0.05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for Node 'Decision for online deliveries'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7.9746835443037969E-2"/>
          <c:w val="0.75714051806608285"/>
          <c:h val="0.84024156646702242"/>
        </c:manualLayout>
      </c:layout>
      <c:scatterChart>
        <c:scatterStyle val="lineMarker"/>
        <c:varyColors val="0"/>
        <c:ser>
          <c:idx val="0"/>
          <c:order val="0"/>
          <c:tx>
            <c:v>Buy a new vehicle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Region B13, B14'!$B$41:$B$130</c:f>
              <c:numCache>
                <c:formatCode>General</c:formatCode>
                <c:ptCount val="9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  <c:pt idx="12">
                  <c:v>7000</c:v>
                </c:pt>
                <c:pt idx="13">
                  <c:v>7000</c:v>
                </c:pt>
                <c:pt idx="14">
                  <c:v>7000</c:v>
                </c:pt>
                <c:pt idx="15">
                  <c:v>7000</c:v>
                </c:pt>
                <c:pt idx="16">
                  <c:v>7000</c:v>
                </c:pt>
                <c:pt idx="17">
                  <c:v>7000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11000</c:v>
                </c:pt>
                <c:pt idx="28">
                  <c:v>11000</c:v>
                </c:pt>
                <c:pt idx="29">
                  <c:v>11000</c:v>
                </c:pt>
                <c:pt idx="30">
                  <c:v>11000</c:v>
                </c:pt>
                <c:pt idx="31">
                  <c:v>11000</c:v>
                </c:pt>
                <c:pt idx="32">
                  <c:v>11000</c:v>
                </c:pt>
                <c:pt idx="33">
                  <c:v>11000</c:v>
                </c:pt>
                <c:pt idx="34">
                  <c:v>11000</c:v>
                </c:pt>
                <c:pt idx="35">
                  <c:v>11000</c:v>
                </c:pt>
                <c:pt idx="36">
                  <c:v>13000</c:v>
                </c:pt>
                <c:pt idx="37">
                  <c:v>13000</c:v>
                </c:pt>
                <c:pt idx="38">
                  <c:v>13000</c:v>
                </c:pt>
                <c:pt idx="39">
                  <c:v>13000</c:v>
                </c:pt>
                <c:pt idx="40">
                  <c:v>13000</c:v>
                </c:pt>
                <c:pt idx="41">
                  <c:v>13000</c:v>
                </c:pt>
                <c:pt idx="42">
                  <c:v>13000</c:v>
                </c:pt>
                <c:pt idx="43">
                  <c:v>13000</c:v>
                </c:pt>
                <c:pt idx="44">
                  <c:v>13000</c:v>
                </c:pt>
                <c:pt idx="45">
                  <c:v>15000</c:v>
                </c:pt>
                <c:pt idx="46">
                  <c:v>15000</c:v>
                </c:pt>
                <c:pt idx="47">
                  <c:v>15000</c:v>
                </c:pt>
                <c:pt idx="48">
                  <c:v>15000</c:v>
                </c:pt>
                <c:pt idx="49">
                  <c:v>15000</c:v>
                </c:pt>
                <c:pt idx="50">
                  <c:v>15000</c:v>
                </c:pt>
                <c:pt idx="51">
                  <c:v>15000</c:v>
                </c:pt>
                <c:pt idx="52">
                  <c:v>15000</c:v>
                </c:pt>
                <c:pt idx="53">
                  <c:v>15000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19000</c:v>
                </c:pt>
                <c:pt idx="64">
                  <c:v>19000</c:v>
                </c:pt>
                <c:pt idx="65">
                  <c:v>19000</c:v>
                </c:pt>
                <c:pt idx="66">
                  <c:v>19000</c:v>
                </c:pt>
                <c:pt idx="67">
                  <c:v>19000</c:v>
                </c:pt>
                <c:pt idx="68">
                  <c:v>19000</c:v>
                </c:pt>
                <c:pt idx="69">
                  <c:v>19000</c:v>
                </c:pt>
                <c:pt idx="70">
                  <c:v>19000</c:v>
                </c:pt>
                <c:pt idx="71">
                  <c:v>19000</c:v>
                </c:pt>
                <c:pt idx="72">
                  <c:v>21000</c:v>
                </c:pt>
                <c:pt idx="73">
                  <c:v>21000</c:v>
                </c:pt>
                <c:pt idx="74">
                  <c:v>21000</c:v>
                </c:pt>
                <c:pt idx="75">
                  <c:v>21000</c:v>
                </c:pt>
                <c:pt idx="76">
                  <c:v>21000</c:v>
                </c:pt>
                <c:pt idx="77">
                  <c:v>21000</c:v>
                </c:pt>
                <c:pt idx="78">
                  <c:v>21000</c:v>
                </c:pt>
                <c:pt idx="79">
                  <c:v>21000</c:v>
                </c:pt>
                <c:pt idx="80">
                  <c:v>21000</c:v>
                </c:pt>
                <c:pt idx="81">
                  <c:v>23000</c:v>
                </c:pt>
                <c:pt idx="82">
                  <c:v>23000</c:v>
                </c:pt>
                <c:pt idx="83">
                  <c:v>23000</c:v>
                </c:pt>
                <c:pt idx="84">
                  <c:v>23000</c:v>
                </c:pt>
                <c:pt idx="85">
                  <c:v>23000</c:v>
                </c:pt>
                <c:pt idx="86">
                  <c:v>23000</c:v>
                </c:pt>
                <c:pt idx="87">
                  <c:v>23000</c:v>
                </c:pt>
                <c:pt idx="88">
                  <c:v>23000</c:v>
                </c:pt>
                <c:pt idx="89">
                  <c:v>23000</c:v>
                </c:pt>
              </c:numCache>
            </c:numRef>
          </c:xVal>
          <c:yVal>
            <c:numRef>
              <c:f>'Strategy Region B13, B14'!$C$41:$C$130</c:f>
              <c:numCache>
                <c:formatCode>General</c:formatCode>
                <c:ptCount val="90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5000</c:v>
                </c:pt>
                <c:pt idx="10">
                  <c:v>7000</c:v>
                </c:pt>
                <c:pt idx="11">
                  <c:v>9000</c:v>
                </c:pt>
                <c:pt idx="12">
                  <c:v>11000</c:v>
                </c:pt>
                <c:pt idx="13">
                  <c:v>13000</c:v>
                </c:pt>
                <c:pt idx="14">
                  <c:v>15000</c:v>
                </c:pt>
                <c:pt idx="15">
                  <c:v>17000</c:v>
                </c:pt>
                <c:pt idx="16">
                  <c:v>19000</c:v>
                </c:pt>
                <c:pt idx="17">
                  <c:v>21000</c:v>
                </c:pt>
                <c:pt idx="18">
                  <c:v>5000</c:v>
                </c:pt>
                <c:pt idx="19">
                  <c:v>7000</c:v>
                </c:pt>
                <c:pt idx="20">
                  <c:v>9000</c:v>
                </c:pt>
                <c:pt idx="21">
                  <c:v>11000</c:v>
                </c:pt>
                <c:pt idx="22">
                  <c:v>13000</c:v>
                </c:pt>
                <c:pt idx="23">
                  <c:v>15000</c:v>
                </c:pt>
                <c:pt idx="24">
                  <c:v>17000</c:v>
                </c:pt>
                <c:pt idx="25">
                  <c:v>19000</c:v>
                </c:pt>
                <c:pt idx="26">
                  <c:v>21000</c:v>
                </c:pt>
                <c:pt idx="27">
                  <c:v>5000</c:v>
                </c:pt>
                <c:pt idx="28">
                  <c:v>7000</c:v>
                </c:pt>
                <c:pt idx="29">
                  <c:v>9000</c:v>
                </c:pt>
                <c:pt idx="30">
                  <c:v>11000</c:v>
                </c:pt>
                <c:pt idx="31">
                  <c:v>13000</c:v>
                </c:pt>
                <c:pt idx="32">
                  <c:v>15000</c:v>
                </c:pt>
                <c:pt idx="33">
                  <c:v>17000</c:v>
                </c:pt>
                <c:pt idx="34">
                  <c:v>19000</c:v>
                </c:pt>
                <c:pt idx="35">
                  <c:v>21000</c:v>
                </c:pt>
                <c:pt idx="36">
                  <c:v>5000</c:v>
                </c:pt>
                <c:pt idx="37">
                  <c:v>7000</c:v>
                </c:pt>
                <c:pt idx="38">
                  <c:v>9000</c:v>
                </c:pt>
                <c:pt idx="39">
                  <c:v>11000</c:v>
                </c:pt>
                <c:pt idx="40">
                  <c:v>13000</c:v>
                </c:pt>
                <c:pt idx="41">
                  <c:v>15000</c:v>
                </c:pt>
                <c:pt idx="42">
                  <c:v>17000</c:v>
                </c:pt>
                <c:pt idx="43">
                  <c:v>19000</c:v>
                </c:pt>
                <c:pt idx="44">
                  <c:v>21000</c:v>
                </c:pt>
                <c:pt idx="45">
                  <c:v>5000</c:v>
                </c:pt>
                <c:pt idx="46">
                  <c:v>7000</c:v>
                </c:pt>
                <c:pt idx="47">
                  <c:v>9000</c:v>
                </c:pt>
                <c:pt idx="48">
                  <c:v>11000</c:v>
                </c:pt>
                <c:pt idx="49">
                  <c:v>13000</c:v>
                </c:pt>
                <c:pt idx="50">
                  <c:v>15000</c:v>
                </c:pt>
                <c:pt idx="51">
                  <c:v>17000</c:v>
                </c:pt>
                <c:pt idx="52">
                  <c:v>19000</c:v>
                </c:pt>
                <c:pt idx="53">
                  <c:v>21000</c:v>
                </c:pt>
                <c:pt idx="54">
                  <c:v>5000</c:v>
                </c:pt>
                <c:pt idx="55">
                  <c:v>7000</c:v>
                </c:pt>
                <c:pt idx="56">
                  <c:v>9000</c:v>
                </c:pt>
                <c:pt idx="57">
                  <c:v>11000</c:v>
                </c:pt>
                <c:pt idx="58">
                  <c:v>13000</c:v>
                </c:pt>
                <c:pt idx="59">
                  <c:v>15000</c:v>
                </c:pt>
                <c:pt idx="60">
                  <c:v>17000</c:v>
                </c:pt>
                <c:pt idx="61">
                  <c:v>19000</c:v>
                </c:pt>
                <c:pt idx="62">
                  <c:v>21000</c:v>
                </c:pt>
                <c:pt idx="63">
                  <c:v>5000</c:v>
                </c:pt>
                <c:pt idx="64">
                  <c:v>7000</c:v>
                </c:pt>
                <c:pt idx="65">
                  <c:v>9000</c:v>
                </c:pt>
                <c:pt idx="66">
                  <c:v>11000</c:v>
                </c:pt>
                <c:pt idx="67">
                  <c:v>13000</c:v>
                </c:pt>
                <c:pt idx="68">
                  <c:v>15000</c:v>
                </c:pt>
                <c:pt idx="69">
                  <c:v>17000</c:v>
                </c:pt>
                <c:pt idx="70">
                  <c:v>19000</c:v>
                </c:pt>
                <c:pt idx="71">
                  <c:v>21000</c:v>
                </c:pt>
                <c:pt idx="72">
                  <c:v>5000</c:v>
                </c:pt>
                <c:pt idx="73">
                  <c:v>7000</c:v>
                </c:pt>
                <c:pt idx="74">
                  <c:v>9000</c:v>
                </c:pt>
                <c:pt idx="75">
                  <c:v>11000</c:v>
                </c:pt>
                <c:pt idx="76">
                  <c:v>13000</c:v>
                </c:pt>
                <c:pt idx="77">
                  <c:v>15000</c:v>
                </c:pt>
                <c:pt idx="78">
                  <c:v>17000</c:v>
                </c:pt>
                <c:pt idx="79">
                  <c:v>19000</c:v>
                </c:pt>
                <c:pt idx="80">
                  <c:v>21000</c:v>
                </c:pt>
                <c:pt idx="81">
                  <c:v>5000</c:v>
                </c:pt>
                <c:pt idx="82">
                  <c:v>7000</c:v>
                </c:pt>
                <c:pt idx="83">
                  <c:v>9000</c:v>
                </c:pt>
                <c:pt idx="84">
                  <c:v>11000</c:v>
                </c:pt>
                <c:pt idx="85">
                  <c:v>13000</c:v>
                </c:pt>
                <c:pt idx="86">
                  <c:v>15000</c:v>
                </c:pt>
                <c:pt idx="87">
                  <c:v>17000</c:v>
                </c:pt>
                <c:pt idx="88">
                  <c:v>19000</c:v>
                </c:pt>
                <c:pt idx="89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8-419C-96A4-D6CEA0D6C1DD}"/>
            </c:ext>
          </c:extLst>
        </c:ser>
        <c:ser>
          <c:idx val="1"/>
          <c:order val="1"/>
          <c:tx>
            <c:v>Buy used vehicle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Region B13, B14'!$D$41:$D$130</c:f>
              <c:numCache>
                <c:formatCode>General</c:formatCode>
                <c:ptCount val="90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</c:numCache>
            </c:numRef>
          </c:xVal>
          <c:yVal>
            <c:numRef>
              <c:f>'Strategy Region B13, B14'!$E$41:$E$130</c:f>
              <c:numCache>
                <c:formatCode>General</c:formatCode>
                <c:ptCount val="90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78-419C-96A4-D6CEA0D6C1DD}"/>
            </c:ext>
          </c:extLst>
        </c:ser>
        <c:ser>
          <c:idx val="2"/>
          <c:order val="2"/>
          <c:tx>
            <c:v>Third-party vehicle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 Region B13, B14'!$F$41:$F$130</c:f>
              <c:numCache>
                <c:formatCode>General</c:formatCode>
                <c:ptCount val="90"/>
                <c:pt idx="0">
                  <c:v>5000</c:v>
                </c:pt>
                <c:pt idx="1">
                  <c:v>5000</c:v>
                </c:pt>
                <c:pt idx="2">
                  <c:v>7000</c:v>
                </c:pt>
                <c:pt idx="3">
                  <c:v>7000</c:v>
                </c:pt>
                <c:pt idx="4">
                  <c:v>9000</c:v>
                </c:pt>
                <c:pt idx="5">
                  <c:v>9000</c:v>
                </c:pt>
                <c:pt idx="6">
                  <c:v>11000</c:v>
                </c:pt>
                <c:pt idx="7">
                  <c:v>11000</c:v>
                </c:pt>
                <c:pt idx="8">
                  <c:v>13000</c:v>
                </c:pt>
                <c:pt idx="9">
                  <c:v>13000</c:v>
                </c:pt>
                <c:pt idx="10">
                  <c:v>15000</c:v>
                </c:pt>
                <c:pt idx="11">
                  <c:v>15000</c:v>
                </c:pt>
                <c:pt idx="12">
                  <c:v>17000</c:v>
                </c:pt>
                <c:pt idx="13">
                  <c:v>17000</c:v>
                </c:pt>
                <c:pt idx="14">
                  <c:v>19000</c:v>
                </c:pt>
                <c:pt idx="15">
                  <c:v>19000</c:v>
                </c:pt>
                <c:pt idx="16">
                  <c:v>21000</c:v>
                </c:pt>
                <c:pt idx="17">
                  <c:v>21000</c:v>
                </c:pt>
                <c:pt idx="18">
                  <c:v>23000</c:v>
                </c:pt>
                <c:pt idx="19">
                  <c:v>23000</c:v>
                </c:pt>
                <c:pt idx="20">
                  <c:v>25000</c:v>
                </c:pt>
                <c:pt idx="21">
                  <c:v>25000</c:v>
                </c:pt>
              </c:numCache>
            </c:numRef>
          </c:xVal>
          <c:yVal>
            <c:numRef>
              <c:f>'Strategy Region B13, B14'!$G$41:$G$130</c:f>
              <c:numCache>
                <c:formatCode>General</c:formatCode>
                <c:ptCount val="90"/>
                <c:pt idx="0">
                  <c:v>23000</c:v>
                </c:pt>
                <c:pt idx="1">
                  <c:v>25000</c:v>
                </c:pt>
                <c:pt idx="2">
                  <c:v>23000</c:v>
                </c:pt>
                <c:pt idx="3">
                  <c:v>25000</c:v>
                </c:pt>
                <c:pt idx="4">
                  <c:v>23000</c:v>
                </c:pt>
                <c:pt idx="5">
                  <c:v>25000</c:v>
                </c:pt>
                <c:pt idx="6">
                  <c:v>23000</c:v>
                </c:pt>
                <c:pt idx="7">
                  <c:v>25000</c:v>
                </c:pt>
                <c:pt idx="8">
                  <c:v>23000</c:v>
                </c:pt>
                <c:pt idx="9">
                  <c:v>25000</c:v>
                </c:pt>
                <c:pt idx="10">
                  <c:v>23000</c:v>
                </c:pt>
                <c:pt idx="11">
                  <c:v>25000</c:v>
                </c:pt>
                <c:pt idx="12">
                  <c:v>23000</c:v>
                </c:pt>
                <c:pt idx="13">
                  <c:v>25000</c:v>
                </c:pt>
                <c:pt idx="14">
                  <c:v>23000</c:v>
                </c:pt>
                <c:pt idx="15">
                  <c:v>25000</c:v>
                </c:pt>
                <c:pt idx="16">
                  <c:v>23000</c:v>
                </c:pt>
                <c:pt idx="17">
                  <c:v>25000</c:v>
                </c:pt>
                <c:pt idx="18">
                  <c:v>23000</c:v>
                </c:pt>
                <c:pt idx="19">
                  <c:v>25000</c:v>
                </c:pt>
                <c:pt idx="20">
                  <c:v>23000</c:v>
                </c:pt>
                <c:pt idx="21">
                  <c:v>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78-419C-96A4-D6CEA0D6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243776"/>
        <c:axId val="764240824"/>
      </c:scatterChart>
      <c:valAx>
        <c:axId val="764243776"/>
        <c:scaling>
          <c:orientation val="minMax"/>
          <c:max val="26000"/>
          <c:min val="4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Avg number of orders delivered by used vehicle during high demand (B13)</a:t>
                </a:r>
              </a:p>
            </c:rich>
          </c:tx>
          <c:layout>
            <c:manualLayout>
              <c:xMode val="edge"/>
              <c:yMode val="edge"/>
              <c:x val="0.12484951063360071"/>
              <c:y val="0.9453048576062629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764240824"/>
        <c:crossesAt val="-1.0000000000000001E+300"/>
        <c:crossBetween val="midCat"/>
        <c:majorUnit val="2000"/>
      </c:valAx>
      <c:valAx>
        <c:axId val="764240824"/>
        <c:scaling>
          <c:orientation val="minMax"/>
          <c:max val="26000"/>
          <c:min val="4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Avg number of orders delivered by third party vehicle during high demand (B14)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764243776"/>
        <c:crossesAt val="-1.0000000000000001E+300"/>
        <c:crossBetween val="midCat"/>
        <c:majorUnit val="2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44546A"/>
                </a:solidFill>
              </a:rPr>
              <a:t>Sensitivity of Decision Tree 'Bharat Bazar'
Expected Value of Node 'Decision for online deliveries' (C38) </a:t>
            </a:r>
          </a:p>
        </c:rich>
      </c:tx>
      <c:overlay val="0"/>
      <c:spPr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title>
    <c:autoTitleDeleted val="0"/>
    <c:view3D>
      <c:rotX val="22"/>
      <c:rotY val="2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'Sensitivity B10, B12'!$C$42</c:f>
              <c:strCache>
                <c:ptCount val="1"/>
                <c:pt idx="0">
                  <c:v>10000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4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4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4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'Sensitivity B10, B12'!$D$41:$N$41</c:f>
              <c:numCache>
                <c:formatCode>0.00</c:formatCode>
                <c:ptCount val="11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0.3</c:v>
                </c:pt>
                <c:pt idx="6">
                  <c:v>0.34</c:v>
                </c:pt>
                <c:pt idx="7">
                  <c:v>0.38</c:v>
                </c:pt>
                <c:pt idx="8">
                  <c:v>0.42</c:v>
                </c:pt>
                <c:pt idx="9">
                  <c:v>0.46</c:v>
                </c:pt>
                <c:pt idx="10">
                  <c:v>0.5</c:v>
                </c:pt>
              </c:numCache>
            </c:numRef>
          </c:cat>
          <c:val>
            <c:numRef>
              <c:f>'Sensitivity B10, B12'!$D$42:$N$42</c:f>
              <c:numCache>
                <c:formatCode>General</c:formatCode>
                <c:ptCount val="11"/>
                <c:pt idx="0">
                  <c:v>1099620</c:v>
                </c:pt>
                <c:pt idx="1">
                  <c:v>1099620</c:v>
                </c:pt>
                <c:pt idx="2">
                  <c:v>1099620</c:v>
                </c:pt>
                <c:pt idx="3">
                  <c:v>1100275</c:v>
                </c:pt>
                <c:pt idx="4">
                  <c:v>1138575</c:v>
                </c:pt>
                <c:pt idx="5">
                  <c:v>1176875.0000000002</c:v>
                </c:pt>
                <c:pt idx="6">
                  <c:v>1215175.0000000002</c:v>
                </c:pt>
                <c:pt idx="7">
                  <c:v>1253475</c:v>
                </c:pt>
                <c:pt idx="8">
                  <c:v>1291775</c:v>
                </c:pt>
                <c:pt idx="9">
                  <c:v>1330075</c:v>
                </c:pt>
                <c:pt idx="10">
                  <c:v>1368375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6-4360-9887-C9EC6C2D00AD}"/>
            </c:ext>
          </c:extLst>
        </c:ser>
        <c:ser>
          <c:idx val="1"/>
          <c:order val="1"/>
          <c:tx>
            <c:strRef>
              <c:f>'Sensitivity B10, B12'!$C$43</c:f>
              <c:strCache>
                <c:ptCount val="1"/>
                <c:pt idx="0">
                  <c:v>12000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'Sensitivity B10, B12'!$D$41:$N$41</c:f>
              <c:numCache>
                <c:formatCode>0.00</c:formatCode>
                <c:ptCount val="11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0.3</c:v>
                </c:pt>
                <c:pt idx="6">
                  <c:v>0.34</c:v>
                </c:pt>
                <c:pt idx="7">
                  <c:v>0.38</c:v>
                </c:pt>
                <c:pt idx="8">
                  <c:v>0.42</c:v>
                </c:pt>
                <c:pt idx="9">
                  <c:v>0.46</c:v>
                </c:pt>
                <c:pt idx="10">
                  <c:v>0.5</c:v>
                </c:pt>
              </c:numCache>
            </c:numRef>
          </c:cat>
          <c:val>
            <c:numRef>
              <c:f>'Sensitivity B10, B12'!$D$43:$N$43</c:f>
              <c:numCache>
                <c:formatCode>General</c:formatCode>
                <c:ptCount val="11"/>
                <c:pt idx="0">
                  <c:v>1118770</c:v>
                </c:pt>
                <c:pt idx="1">
                  <c:v>1126430</c:v>
                </c:pt>
                <c:pt idx="2">
                  <c:v>1134090</c:v>
                </c:pt>
                <c:pt idx="3">
                  <c:v>1141750</c:v>
                </c:pt>
                <c:pt idx="4">
                  <c:v>1149410</c:v>
                </c:pt>
                <c:pt idx="5">
                  <c:v>1176875.0000000002</c:v>
                </c:pt>
                <c:pt idx="6">
                  <c:v>1215175.0000000002</c:v>
                </c:pt>
                <c:pt idx="7">
                  <c:v>1253475</c:v>
                </c:pt>
                <c:pt idx="8">
                  <c:v>1291775</c:v>
                </c:pt>
                <c:pt idx="9">
                  <c:v>1330075</c:v>
                </c:pt>
                <c:pt idx="10">
                  <c:v>1368375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6-4360-9887-C9EC6C2D00AD}"/>
            </c:ext>
          </c:extLst>
        </c:ser>
        <c:ser>
          <c:idx val="2"/>
          <c:order val="2"/>
          <c:tx>
            <c:strRef>
              <c:f>'Sensitivity B10, B12'!$C$44</c:f>
              <c:strCache>
                <c:ptCount val="1"/>
                <c:pt idx="0">
                  <c:v>14000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'Sensitivity B10, B12'!$D$41:$N$41</c:f>
              <c:numCache>
                <c:formatCode>0.00</c:formatCode>
                <c:ptCount val="11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0.3</c:v>
                </c:pt>
                <c:pt idx="6">
                  <c:v>0.34</c:v>
                </c:pt>
                <c:pt idx="7">
                  <c:v>0.38</c:v>
                </c:pt>
                <c:pt idx="8">
                  <c:v>0.42</c:v>
                </c:pt>
                <c:pt idx="9">
                  <c:v>0.46</c:v>
                </c:pt>
                <c:pt idx="10">
                  <c:v>0.5</c:v>
                </c:pt>
              </c:numCache>
            </c:numRef>
          </c:cat>
          <c:val>
            <c:numRef>
              <c:f>'Sensitivity B10, B12'!$D$44:$N$44</c:f>
              <c:numCache>
                <c:formatCode>General</c:formatCode>
                <c:ptCount val="11"/>
                <c:pt idx="0">
                  <c:v>1137920</c:v>
                </c:pt>
                <c:pt idx="1">
                  <c:v>1153240</c:v>
                </c:pt>
                <c:pt idx="2">
                  <c:v>1168560</c:v>
                </c:pt>
                <c:pt idx="3">
                  <c:v>1183880</c:v>
                </c:pt>
                <c:pt idx="4">
                  <c:v>1199200</c:v>
                </c:pt>
                <c:pt idx="5">
                  <c:v>1214520.0000000002</c:v>
                </c:pt>
                <c:pt idx="6">
                  <c:v>1229840.0000000002</c:v>
                </c:pt>
                <c:pt idx="7">
                  <c:v>1253475</c:v>
                </c:pt>
                <c:pt idx="8">
                  <c:v>1291775</c:v>
                </c:pt>
                <c:pt idx="9">
                  <c:v>1330075</c:v>
                </c:pt>
                <c:pt idx="10">
                  <c:v>1368375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56-4360-9887-C9EC6C2D00AD}"/>
            </c:ext>
          </c:extLst>
        </c:ser>
        <c:ser>
          <c:idx val="3"/>
          <c:order val="3"/>
          <c:tx>
            <c:strRef>
              <c:f>'Sensitivity B10, B12'!$C$45</c:f>
              <c:strCache>
                <c:ptCount val="1"/>
                <c:pt idx="0">
                  <c:v>16000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'Sensitivity B10, B12'!$D$41:$N$41</c:f>
              <c:numCache>
                <c:formatCode>0.00</c:formatCode>
                <c:ptCount val="11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0.3</c:v>
                </c:pt>
                <c:pt idx="6">
                  <c:v>0.34</c:v>
                </c:pt>
                <c:pt idx="7">
                  <c:v>0.38</c:v>
                </c:pt>
                <c:pt idx="8">
                  <c:v>0.42</c:v>
                </c:pt>
                <c:pt idx="9">
                  <c:v>0.46</c:v>
                </c:pt>
                <c:pt idx="10">
                  <c:v>0.5</c:v>
                </c:pt>
              </c:numCache>
            </c:numRef>
          </c:cat>
          <c:val>
            <c:numRef>
              <c:f>'Sensitivity B10, B12'!$D$45:$N$45</c:f>
              <c:numCache>
                <c:formatCode>General</c:formatCode>
                <c:ptCount val="11"/>
                <c:pt idx="0">
                  <c:v>1157070</c:v>
                </c:pt>
                <c:pt idx="1">
                  <c:v>1180050</c:v>
                </c:pt>
                <c:pt idx="2">
                  <c:v>1203030</c:v>
                </c:pt>
                <c:pt idx="3">
                  <c:v>1226010</c:v>
                </c:pt>
                <c:pt idx="4">
                  <c:v>1248990</c:v>
                </c:pt>
                <c:pt idx="5">
                  <c:v>1271970.0000000002</c:v>
                </c:pt>
                <c:pt idx="6">
                  <c:v>1294950.0000000002</c:v>
                </c:pt>
                <c:pt idx="7">
                  <c:v>1317930</c:v>
                </c:pt>
                <c:pt idx="8">
                  <c:v>1340910</c:v>
                </c:pt>
                <c:pt idx="9">
                  <c:v>1363890.0000000002</c:v>
                </c:pt>
                <c:pt idx="10">
                  <c:v>1386870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56-4360-9887-C9EC6C2D00AD}"/>
            </c:ext>
          </c:extLst>
        </c:ser>
        <c:ser>
          <c:idx val="4"/>
          <c:order val="4"/>
          <c:tx>
            <c:strRef>
              <c:f>'Sensitivity B10, B12'!$C$46</c:f>
              <c:strCache>
                <c:ptCount val="1"/>
                <c:pt idx="0">
                  <c:v>18000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8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'Sensitivity B10, B12'!$D$41:$N$41</c:f>
              <c:numCache>
                <c:formatCode>0.00</c:formatCode>
                <c:ptCount val="11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0.3</c:v>
                </c:pt>
                <c:pt idx="6">
                  <c:v>0.34</c:v>
                </c:pt>
                <c:pt idx="7">
                  <c:v>0.38</c:v>
                </c:pt>
                <c:pt idx="8">
                  <c:v>0.42</c:v>
                </c:pt>
                <c:pt idx="9">
                  <c:v>0.46</c:v>
                </c:pt>
                <c:pt idx="10">
                  <c:v>0.5</c:v>
                </c:pt>
              </c:numCache>
            </c:numRef>
          </c:cat>
          <c:val>
            <c:numRef>
              <c:f>'Sensitivity B10, B12'!$D$46:$N$46</c:f>
              <c:numCache>
                <c:formatCode>General</c:formatCode>
                <c:ptCount val="11"/>
                <c:pt idx="0">
                  <c:v>1176220</c:v>
                </c:pt>
                <c:pt idx="1">
                  <c:v>1206860</c:v>
                </c:pt>
                <c:pt idx="2">
                  <c:v>1237500</c:v>
                </c:pt>
                <c:pt idx="3">
                  <c:v>1268140</c:v>
                </c:pt>
                <c:pt idx="4">
                  <c:v>1298780</c:v>
                </c:pt>
                <c:pt idx="5">
                  <c:v>1329420.0000000002</c:v>
                </c:pt>
                <c:pt idx="6">
                  <c:v>1360060.0000000002</c:v>
                </c:pt>
                <c:pt idx="7">
                  <c:v>1390700</c:v>
                </c:pt>
                <c:pt idx="8">
                  <c:v>1421340</c:v>
                </c:pt>
                <c:pt idx="9">
                  <c:v>1451980.0000000002</c:v>
                </c:pt>
                <c:pt idx="10">
                  <c:v>1482620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56-4360-9887-C9EC6C2D00AD}"/>
            </c:ext>
          </c:extLst>
        </c:ser>
        <c:ser>
          <c:idx val="5"/>
          <c:order val="5"/>
          <c:tx>
            <c:strRef>
              <c:f>'Sensitivity B10, B12'!$C$47</c:f>
              <c:strCache>
                <c:ptCount val="1"/>
                <c:pt idx="0">
                  <c:v>20000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'Sensitivity B10, B12'!$D$41:$N$41</c:f>
              <c:numCache>
                <c:formatCode>0.00</c:formatCode>
                <c:ptCount val="11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0.3</c:v>
                </c:pt>
                <c:pt idx="6">
                  <c:v>0.34</c:v>
                </c:pt>
                <c:pt idx="7">
                  <c:v>0.38</c:v>
                </c:pt>
                <c:pt idx="8">
                  <c:v>0.42</c:v>
                </c:pt>
                <c:pt idx="9">
                  <c:v>0.46</c:v>
                </c:pt>
                <c:pt idx="10">
                  <c:v>0.5</c:v>
                </c:pt>
              </c:numCache>
            </c:numRef>
          </c:cat>
          <c:val>
            <c:numRef>
              <c:f>'Sensitivity B10, B12'!$D$47:$N$47</c:f>
              <c:numCache>
                <c:formatCode>General</c:formatCode>
                <c:ptCount val="11"/>
                <c:pt idx="0">
                  <c:v>1195370</c:v>
                </c:pt>
                <c:pt idx="1">
                  <c:v>1233670</c:v>
                </c:pt>
                <c:pt idx="2">
                  <c:v>1271970</c:v>
                </c:pt>
                <c:pt idx="3">
                  <c:v>1310270</c:v>
                </c:pt>
                <c:pt idx="4">
                  <c:v>1348570</c:v>
                </c:pt>
                <c:pt idx="5">
                  <c:v>1386870.0000000005</c:v>
                </c:pt>
                <c:pt idx="6">
                  <c:v>1425170.0000000002</c:v>
                </c:pt>
                <c:pt idx="7">
                  <c:v>1463470</c:v>
                </c:pt>
                <c:pt idx="8">
                  <c:v>1501770</c:v>
                </c:pt>
                <c:pt idx="9">
                  <c:v>1540070.0000000002</c:v>
                </c:pt>
                <c:pt idx="10">
                  <c:v>1578370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56-4360-9887-C9EC6C2D00AD}"/>
            </c:ext>
          </c:extLst>
        </c:ser>
        <c:ser>
          <c:idx val="6"/>
          <c:order val="6"/>
          <c:tx>
            <c:strRef>
              <c:f>'Sensitivity B10, B12'!$C$48</c:f>
              <c:strCache>
                <c:ptCount val="1"/>
                <c:pt idx="0">
                  <c:v>22000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8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8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'Sensitivity B10, B12'!$D$41:$N$41</c:f>
              <c:numCache>
                <c:formatCode>0.00</c:formatCode>
                <c:ptCount val="11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0.3</c:v>
                </c:pt>
                <c:pt idx="6">
                  <c:v>0.34</c:v>
                </c:pt>
                <c:pt idx="7">
                  <c:v>0.38</c:v>
                </c:pt>
                <c:pt idx="8">
                  <c:v>0.42</c:v>
                </c:pt>
                <c:pt idx="9">
                  <c:v>0.46</c:v>
                </c:pt>
                <c:pt idx="10">
                  <c:v>0.5</c:v>
                </c:pt>
              </c:numCache>
            </c:numRef>
          </c:cat>
          <c:val>
            <c:numRef>
              <c:f>'Sensitivity B10, B12'!$D$48:$N$48</c:f>
              <c:numCache>
                <c:formatCode>General</c:formatCode>
                <c:ptCount val="11"/>
                <c:pt idx="0">
                  <c:v>1214520</c:v>
                </c:pt>
                <c:pt idx="1">
                  <c:v>1260480</c:v>
                </c:pt>
                <c:pt idx="2">
                  <c:v>1306440</c:v>
                </c:pt>
                <c:pt idx="3">
                  <c:v>1352400</c:v>
                </c:pt>
                <c:pt idx="4">
                  <c:v>1398360.0000000002</c:v>
                </c:pt>
                <c:pt idx="5">
                  <c:v>1444320.0000000005</c:v>
                </c:pt>
                <c:pt idx="6">
                  <c:v>1490280.0000000002</c:v>
                </c:pt>
                <c:pt idx="7">
                  <c:v>1536240</c:v>
                </c:pt>
                <c:pt idx="8">
                  <c:v>1582200</c:v>
                </c:pt>
                <c:pt idx="9">
                  <c:v>1628160.0000000002</c:v>
                </c:pt>
                <c:pt idx="10">
                  <c:v>1674120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56-4360-9887-C9EC6C2D00AD}"/>
            </c:ext>
          </c:extLst>
        </c:ser>
        <c:ser>
          <c:idx val="7"/>
          <c:order val="7"/>
          <c:tx>
            <c:strRef>
              <c:f>'Sensitivity B10, B12'!$C$49</c:f>
              <c:strCache>
                <c:ptCount val="1"/>
                <c:pt idx="0">
                  <c:v>24000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'Sensitivity B10, B12'!$D$41:$N$41</c:f>
              <c:numCache>
                <c:formatCode>0.00</c:formatCode>
                <c:ptCount val="11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0.3</c:v>
                </c:pt>
                <c:pt idx="6">
                  <c:v>0.34</c:v>
                </c:pt>
                <c:pt idx="7">
                  <c:v>0.38</c:v>
                </c:pt>
                <c:pt idx="8">
                  <c:v>0.42</c:v>
                </c:pt>
                <c:pt idx="9">
                  <c:v>0.46</c:v>
                </c:pt>
                <c:pt idx="10">
                  <c:v>0.5</c:v>
                </c:pt>
              </c:numCache>
            </c:numRef>
          </c:cat>
          <c:val>
            <c:numRef>
              <c:f>'Sensitivity B10, B12'!$D$49:$N$49</c:f>
              <c:numCache>
                <c:formatCode>General</c:formatCode>
                <c:ptCount val="11"/>
                <c:pt idx="0">
                  <c:v>1233670</c:v>
                </c:pt>
                <c:pt idx="1">
                  <c:v>1287290</c:v>
                </c:pt>
                <c:pt idx="2">
                  <c:v>1340910</c:v>
                </c:pt>
                <c:pt idx="3">
                  <c:v>1394530</c:v>
                </c:pt>
                <c:pt idx="4">
                  <c:v>1448150.0000000002</c:v>
                </c:pt>
                <c:pt idx="5">
                  <c:v>1501770.0000000005</c:v>
                </c:pt>
                <c:pt idx="6">
                  <c:v>1555390.0000000002</c:v>
                </c:pt>
                <c:pt idx="7">
                  <c:v>1609010</c:v>
                </c:pt>
                <c:pt idx="8">
                  <c:v>1662630</c:v>
                </c:pt>
                <c:pt idx="9">
                  <c:v>1716250.0000000002</c:v>
                </c:pt>
                <c:pt idx="10">
                  <c:v>1769870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56-4360-9887-C9EC6C2D00AD}"/>
            </c:ext>
          </c:extLst>
        </c:ser>
        <c:ser>
          <c:idx val="8"/>
          <c:order val="8"/>
          <c:tx>
            <c:strRef>
              <c:f>'Sensitivity B10, B12'!$C$50</c:f>
              <c:strCache>
                <c:ptCount val="1"/>
                <c:pt idx="0">
                  <c:v>26000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'Sensitivity B10, B12'!$D$41:$N$41</c:f>
              <c:numCache>
                <c:formatCode>0.00</c:formatCode>
                <c:ptCount val="11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0.3</c:v>
                </c:pt>
                <c:pt idx="6">
                  <c:v>0.34</c:v>
                </c:pt>
                <c:pt idx="7">
                  <c:v>0.38</c:v>
                </c:pt>
                <c:pt idx="8">
                  <c:v>0.42</c:v>
                </c:pt>
                <c:pt idx="9">
                  <c:v>0.46</c:v>
                </c:pt>
                <c:pt idx="10">
                  <c:v>0.5</c:v>
                </c:pt>
              </c:numCache>
            </c:numRef>
          </c:cat>
          <c:val>
            <c:numRef>
              <c:f>'Sensitivity B10, B12'!$D$50:$N$50</c:f>
              <c:numCache>
                <c:formatCode>General</c:formatCode>
                <c:ptCount val="11"/>
                <c:pt idx="0">
                  <c:v>1252820</c:v>
                </c:pt>
                <c:pt idx="1">
                  <c:v>1314100</c:v>
                </c:pt>
                <c:pt idx="2">
                  <c:v>1375380</c:v>
                </c:pt>
                <c:pt idx="3">
                  <c:v>1436660</c:v>
                </c:pt>
                <c:pt idx="4">
                  <c:v>1497940.0000000002</c:v>
                </c:pt>
                <c:pt idx="5">
                  <c:v>1559220.0000000005</c:v>
                </c:pt>
                <c:pt idx="6">
                  <c:v>1620500.0000000002</c:v>
                </c:pt>
                <c:pt idx="7">
                  <c:v>1681780</c:v>
                </c:pt>
                <c:pt idx="8">
                  <c:v>1743060</c:v>
                </c:pt>
                <c:pt idx="9">
                  <c:v>1804340</c:v>
                </c:pt>
                <c:pt idx="10">
                  <c:v>1865620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56-4360-9887-C9EC6C2D00AD}"/>
            </c:ext>
          </c:extLst>
        </c:ser>
        <c:ser>
          <c:idx val="9"/>
          <c:order val="9"/>
          <c:tx>
            <c:strRef>
              <c:f>'Sensitivity B10, B12'!$C$51</c:f>
              <c:strCache>
                <c:ptCount val="1"/>
                <c:pt idx="0">
                  <c:v>28000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'Sensitivity B10, B12'!$D$41:$N$41</c:f>
              <c:numCache>
                <c:formatCode>0.00</c:formatCode>
                <c:ptCount val="11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0.3</c:v>
                </c:pt>
                <c:pt idx="6">
                  <c:v>0.34</c:v>
                </c:pt>
                <c:pt idx="7">
                  <c:v>0.38</c:v>
                </c:pt>
                <c:pt idx="8">
                  <c:v>0.42</c:v>
                </c:pt>
                <c:pt idx="9">
                  <c:v>0.46</c:v>
                </c:pt>
                <c:pt idx="10">
                  <c:v>0.5</c:v>
                </c:pt>
              </c:numCache>
            </c:numRef>
          </c:cat>
          <c:val>
            <c:numRef>
              <c:f>'Sensitivity B10, B12'!$D$51:$N$51</c:f>
              <c:numCache>
                <c:formatCode>General</c:formatCode>
                <c:ptCount val="11"/>
                <c:pt idx="0">
                  <c:v>1271970</c:v>
                </c:pt>
                <c:pt idx="1">
                  <c:v>1340910</c:v>
                </c:pt>
                <c:pt idx="2">
                  <c:v>1409850</c:v>
                </c:pt>
                <c:pt idx="3">
                  <c:v>1478790</c:v>
                </c:pt>
                <c:pt idx="4">
                  <c:v>1547730.0000000002</c:v>
                </c:pt>
                <c:pt idx="5">
                  <c:v>1616670.0000000005</c:v>
                </c:pt>
                <c:pt idx="6">
                  <c:v>1685610.0000000002</c:v>
                </c:pt>
                <c:pt idx="7">
                  <c:v>1754550</c:v>
                </c:pt>
                <c:pt idx="8">
                  <c:v>1823490</c:v>
                </c:pt>
                <c:pt idx="9">
                  <c:v>1892430</c:v>
                </c:pt>
                <c:pt idx="10">
                  <c:v>1961370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56-4360-9887-C9EC6C2D00AD}"/>
            </c:ext>
          </c:extLst>
        </c:ser>
        <c:ser>
          <c:idx val="10"/>
          <c:order val="10"/>
          <c:tx>
            <c:strRef>
              <c:f>'Sensitivity B10, B12'!$C$52</c:f>
              <c:strCache>
                <c:ptCount val="1"/>
                <c:pt idx="0">
                  <c:v>30000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41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41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4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'Sensitivity B10, B12'!$D$41:$N$41</c:f>
              <c:numCache>
                <c:formatCode>0.00</c:formatCode>
                <c:ptCount val="11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0.3</c:v>
                </c:pt>
                <c:pt idx="6">
                  <c:v>0.34</c:v>
                </c:pt>
                <c:pt idx="7">
                  <c:v>0.38</c:v>
                </c:pt>
                <c:pt idx="8">
                  <c:v>0.42</c:v>
                </c:pt>
                <c:pt idx="9">
                  <c:v>0.46</c:v>
                </c:pt>
                <c:pt idx="10">
                  <c:v>0.5</c:v>
                </c:pt>
              </c:numCache>
            </c:numRef>
          </c:cat>
          <c:val>
            <c:numRef>
              <c:f>'Sensitivity B10, B12'!$D$52:$N$52</c:f>
              <c:numCache>
                <c:formatCode>General</c:formatCode>
                <c:ptCount val="11"/>
                <c:pt idx="0">
                  <c:v>1291120</c:v>
                </c:pt>
                <c:pt idx="1">
                  <c:v>1367720</c:v>
                </c:pt>
                <c:pt idx="2">
                  <c:v>1444320</c:v>
                </c:pt>
                <c:pt idx="3">
                  <c:v>1520920</c:v>
                </c:pt>
                <c:pt idx="4">
                  <c:v>1597520.0000000002</c:v>
                </c:pt>
                <c:pt idx="5">
                  <c:v>1674120.0000000005</c:v>
                </c:pt>
                <c:pt idx="6">
                  <c:v>1750720.0000000005</c:v>
                </c:pt>
                <c:pt idx="7">
                  <c:v>1827320</c:v>
                </c:pt>
                <c:pt idx="8">
                  <c:v>1903920</c:v>
                </c:pt>
                <c:pt idx="9">
                  <c:v>1980520</c:v>
                </c:pt>
                <c:pt idx="10">
                  <c:v>2057120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56-4360-9887-C9EC6C2D00AD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tint val="4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1">
                      <a:tint val="5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1">
                      <a:tint val="6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1">
                      <a:tint val="7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1">
                      <a:tint val="8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1">
                      <a:tint val="9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shade val="9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9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9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1">
                      <a:shade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1">
                      <a:shade val="7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1">
                      <a:shade val="6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1">
                      <a:shade val="5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1">
                      <a:shade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shade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1">
                      <a:shade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1">
                      <a:shade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810248344"/>
        <c:axId val="810249328"/>
        <c:axId val="788576648"/>
      </c:surface3DChart>
      <c:catAx>
        <c:axId val="81024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50000"/>
                      </a:schemeClr>
                    </a:solidFill>
                  </a:rPr>
                  <a:t>Probability of high demand (B10)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49328"/>
        <c:crosses val="min"/>
        <c:auto val="1"/>
        <c:lblAlgn val="ctr"/>
        <c:lblOffset val="100"/>
        <c:noMultiLvlLbl val="0"/>
      </c:catAx>
      <c:valAx>
        <c:axId val="810249328"/>
        <c:scaling>
          <c:orientation val="minMax"/>
          <c:max val="21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48344"/>
        <c:crosses val="autoZero"/>
        <c:crossBetween val="midCat"/>
        <c:majorUnit val="100000"/>
      </c:valAx>
      <c:serAx>
        <c:axId val="788576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50000"/>
                      </a:schemeClr>
                    </a:solidFill>
                  </a:rPr>
                  <a:t>Avg no. of orders delivered by new vehicle in high demand (B12)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49328"/>
        <c:crosses val="min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for Node 'Decision for online deliveries'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7.9746835443037969E-2"/>
          <c:w val="0.75714051806608285"/>
          <c:h val="0.85405054230131494"/>
        </c:manualLayout>
      </c:layout>
      <c:scatterChart>
        <c:scatterStyle val="lineMarker"/>
        <c:varyColors val="0"/>
        <c:ser>
          <c:idx val="0"/>
          <c:order val="0"/>
          <c:tx>
            <c:v>Buy a new vehicle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Region B10, B12'!$B$41:$B$143</c:f>
              <c:numCache>
                <c:formatCode>General</c:formatCode>
                <c:ptCount val="10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0.34</c:v>
                </c:pt>
                <c:pt idx="63">
                  <c:v>0.34</c:v>
                </c:pt>
                <c:pt idx="64">
                  <c:v>0.34</c:v>
                </c:pt>
                <c:pt idx="65">
                  <c:v>0.34</c:v>
                </c:pt>
                <c:pt idx="66">
                  <c:v>0.34</c:v>
                </c:pt>
                <c:pt idx="67">
                  <c:v>0.34</c:v>
                </c:pt>
                <c:pt idx="68">
                  <c:v>0.34</c:v>
                </c:pt>
                <c:pt idx="69">
                  <c:v>0.34</c:v>
                </c:pt>
                <c:pt idx="70">
                  <c:v>0.34</c:v>
                </c:pt>
                <c:pt idx="71">
                  <c:v>0.38</c:v>
                </c:pt>
                <c:pt idx="72">
                  <c:v>0.38</c:v>
                </c:pt>
                <c:pt idx="73">
                  <c:v>0.38</c:v>
                </c:pt>
                <c:pt idx="74">
                  <c:v>0.38</c:v>
                </c:pt>
                <c:pt idx="75">
                  <c:v>0.38</c:v>
                </c:pt>
                <c:pt idx="76">
                  <c:v>0.38</c:v>
                </c:pt>
                <c:pt idx="77">
                  <c:v>0.38</c:v>
                </c:pt>
                <c:pt idx="78">
                  <c:v>0.38</c:v>
                </c:pt>
                <c:pt idx="79">
                  <c:v>0.42</c:v>
                </c:pt>
                <c:pt idx="80">
                  <c:v>0.42</c:v>
                </c:pt>
                <c:pt idx="81">
                  <c:v>0.42</c:v>
                </c:pt>
                <c:pt idx="82">
                  <c:v>0.42</c:v>
                </c:pt>
                <c:pt idx="83">
                  <c:v>0.42</c:v>
                </c:pt>
                <c:pt idx="84">
                  <c:v>0.42</c:v>
                </c:pt>
                <c:pt idx="85">
                  <c:v>0.42</c:v>
                </c:pt>
                <c:pt idx="86">
                  <c:v>0.42</c:v>
                </c:pt>
                <c:pt idx="87">
                  <c:v>0.46</c:v>
                </c:pt>
                <c:pt idx="88">
                  <c:v>0.46</c:v>
                </c:pt>
                <c:pt idx="89">
                  <c:v>0.46</c:v>
                </c:pt>
                <c:pt idx="90">
                  <c:v>0.46</c:v>
                </c:pt>
                <c:pt idx="91">
                  <c:v>0.46</c:v>
                </c:pt>
                <c:pt idx="92">
                  <c:v>0.46</c:v>
                </c:pt>
                <c:pt idx="93">
                  <c:v>0.46</c:v>
                </c:pt>
                <c:pt idx="94">
                  <c:v>0.46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</c:numCache>
            </c:numRef>
          </c:xVal>
          <c:yVal>
            <c:numRef>
              <c:f>'Strategy Region B10, B12'!$C$41:$C$143</c:f>
              <c:numCache>
                <c:formatCode>General</c:formatCode>
                <c:ptCount val="103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  <c:pt idx="8">
                  <c:v>26000</c:v>
                </c:pt>
                <c:pt idx="9">
                  <c:v>28000</c:v>
                </c:pt>
                <c:pt idx="10">
                  <c:v>30000</c:v>
                </c:pt>
                <c:pt idx="11">
                  <c:v>10000</c:v>
                </c:pt>
                <c:pt idx="12">
                  <c:v>12000</c:v>
                </c:pt>
                <c:pt idx="13">
                  <c:v>14000</c:v>
                </c:pt>
                <c:pt idx="14">
                  <c:v>16000</c:v>
                </c:pt>
                <c:pt idx="15">
                  <c:v>18000</c:v>
                </c:pt>
                <c:pt idx="16">
                  <c:v>20000</c:v>
                </c:pt>
                <c:pt idx="17">
                  <c:v>22000</c:v>
                </c:pt>
                <c:pt idx="18">
                  <c:v>24000</c:v>
                </c:pt>
                <c:pt idx="19">
                  <c:v>26000</c:v>
                </c:pt>
                <c:pt idx="20">
                  <c:v>28000</c:v>
                </c:pt>
                <c:pt idx="21">
                  <c:v>30000</c:v>
                </c:pt>
                <c:pt idx="22">
                  <c:v>10000</c:v>
                </c:pt>
                <c:pt idx="23">
                  <c:v>12000</c:v>
                </c:pt>
                <c:pt idx="24">
                  <c:v>14000</c:v>
                </c:pt>
                <c:pt idx="25">
                  <c:v>16000</c:v>
                </c:pt>
                <c:pt idx="26">
                  <c:v>18000</c:v>
                </c:pt>
                <c:pt idx="27">
                  <c:v>20000</c:v>
                </c:pt>
                <c:pt idx="28">
                  <c:v>22000</c:v>
                </c:pt>
                <c:pt idx="29">
                  <c:v>24000</c:v>
                </c:pt>
                <c:pt idx="30">
                  <c:v>26000</c:v>
                </c:pt>
                <c:pt idx="31">
                  <c:v>28000</c:v>
                </c:pt>
                <c:pt idx="32">
                  <c:v>30000</c:v>
                </c:pt>
                <c:pt idx="33">
                  <c:v>12000</c:v>
                </c:pt>
                <c:pt idx="34">
                  <c:v>14000</c:v>
                </c:pt>
                <c:pt idx="35">
                  <c:v>16000</c:v>
                </c:pt>
                <c:pt idx="36">
                  <c:v>18000</c:v>
                </c:pt>
                <c:pt idx="37">
                  <c:v>20000</c:v>
                </c:pt>
                <c:pt idx="38">
                  <c:v>22000</c:v>
                </c:pt>
                <c:pt idx="39">
                  <c:v>24000</c:v>
                </c:pt>
                <c:pt idx="40">
                  <c:v>26000</c:v>
                </c:pt>
                <c:pt idx="41">
                  <c:v>28000</c:v>
                </c:pt>
                <c:pt idx="42">
                  <c:v>30000</c:v>
                </c:pt>
                <c:pt idx="43">
                  <c:v>12000</c:v>
                </c:pt>
                <c:pt idx="44">
                  <c:v>14000</c:v>
                </c:pt>
                <c:pt idx="45">
                  <c:v>16000</c:v>
                </c:pt>
                <c:pt idx="46">
                  <c:v>18000</c:v>
                </c:pt>
                <c:pt idx="47">
                  <c:v>20000</c:v>
                </c:pt>
                <c:pt idx="48">
                  <c:v>22000</c:v>
                </c:pt>
                <c:pt idx="49">
                  <c:v>24000</c:v>
                </c:pt>
                <c:pt idx="50">
                  <c:v>26000</c:v>
                </c:pt>
                <c:pt idx="51">
                  <c:v>28000</c:v>
                </c:pt>
                <c:pt idx="52">
                  <c:v>30000</c:v>
                </c:pt>
                <c:pt idx="53">
                  <c:v>14000</c:v>
                </c:pt>
                <c:pt idx="54">
                  <c:v>16000</c:v>
                </c:pt>
                <c:pt idx="55">
                  <c:v>18000</c:v>
                </c:pt>
                <c:pt idx="56">
                  <c:v>20000</c:v>
                </c:pt>
                <c:pt idx="57">
                  <c:v>22000</c:v>
                </c:pt>
                <c:pt idx="58">
                  <c:v>24000</c:v>
                </c:pt>
                <c:pt idx="59">
                  <c:v>26000</c:v>
                </c:pt>
                <c:pt idx="60">
                  <c:v>28000</c:v>
                </c:pt>
                <c:pt idx="61">
                  <c:v>30000</c:v>
                </c:pt>
                <c:pt idx="62">
                  <c:v>14000</c:v>
                </c:pt>
                <c:pt idx="63">
                  <c:v>16000</c:v>
                </c:pt>
                <c:pt idx="64">
                  <c:v>18000</c:v>
                </c:pt>
                <c:pt idx="65">
                  <c:v>20000</c:v>
                </c:pt>
                <c:pt idx="66">
                  <c:v>22000</c:v>
                </c:pt>
                <c:pt idx="67">
                  <c:v>24000</c:v>
                </c:pt>
                <c:pt idx="68">
                  <c:v>26000</c:v>
                </c:pt>
                <c:pt idx="69">
                  <c:v>28000</c:v>
                </c:pt>
                <c:pt idx="70">
                  <c:v>30000</c:v>
                </c:pt>
                <c:pt idx="71">
                  <c:v>16000</c:v>
                </c:pt>
                <c:pt idx="72">
                  <c:v>18000</c:v>
                </c:pt>
                <c:pt idx="73">
                  <c:v>20000</c:v>
                </c:pt>
                <c:pt idx="74">
                  <c:v>22000</c:v>
                </c:pt>
                <c:pt idx="75">
                  <c:v>24000</c:v>
                </c:pt>
                <c:pt idx="76">
                  <c:v>26000</c:v>
                </c:pt>
                <c:pt idx="77">
                  <c:v>28000</c:v>
                </c:pt>
                <c:pt idx="78">
                  <c:v>30000</c:v>
                </c:pt>
                <c:pt idx="79">
                  <c:v>16000</c:v>
                </c:pt>
                <c:pt idx="80">
                  <c:v>18000</c:v>
                </c:pt>
                <c:pt idx="81">
                  <c:v>20000</c:v>
                </c:pt>
                <c:pt idx="82">
                  <c:v>22000</c:v>
                </c:pt>
                <c:pt idx="83">
                  <c:v>24000</c:v>
                </c:pt>
                <c:pt idx="84">
                  <c:v>26000</c:v>
                </c:pt>
                <c:pt idx="85">
                  <c:v>28000</c:v>
                </c:pt>
                <c:pt idx="86">
                  <c:v>30000</c:v>
                </c:pt>
                <c:pt idx="87">
                  <c:v>16000</c:v>
                </c:pt>
                <c:pt idx="88">
                  <c:v>18000</c:v>
                </c:pt>
                <c:pt idx="89">
                  <c:v>20000</c:v>
                </c:pt>
                <c:pt idx="90">
                  <c:v>22000</c:v>
                </c:pt>
                <c:pt idx="91">
                  <c:v>24000</c:v>
                </c:pt>
                <c:pt idx="92">
                  <c:v>26000</c:v>
                </c:pt>
                <c:pt idx="93">
                  <c:v>28000</c:v>
                </c:pt>
                <c:pt idx="94">
                  <c:v>30000</c:v>
                </c:pt>
                <c:pt idx="95">
                  <c:v>16000</c:v>
                </c:pt>
                <c:pt idx="96">
                  <c:v>18000</c:v>
                </c:pt>
                <c:pt idx="97">
                  <c:v>20000</c:v>
                </c:pt>
                <c:pt idx="98">
                  <c:v>22000</c:v>
                </c:pt>
                <c:pt idx="99">
                  <c:v>24000</c:v>
                </c:pt>
                <c:pt idx="100">
                  <c:v>26000</c:v>
                </c:pt>
                <c:pt idx="101">
                  <c:v>28000</c:v>
                </c:pt>
                <c:pt idx="102">
                  <c:v>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E-4D2F-AA55-CC2C5803E02B}"/>
            </c:ext>
          </c:extLst>
        </c:ser>
        <c:ser>
          <c:idx val="1"/>
          <c:order val="1"/>
          <c:tx>
            <c:v>Third-party vehicle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Region B10, B12'!$D$41:$D$143</c:f>
              <c:numCache>
                <c:formatCode>General</c:formatCode>
                <c:ptCount val="103"/>
                <c:pt idx="0">
                  <c:v>0.22</c:v>
                </c:pt>
                <c:pt idx="1">
                  <c:v>0.26</c:v>
                </c:pt>
                <c:pt idx="2">
                  <c:v>0.3</c:v>
                </c:pt>
                <c:pt idx="3">
                  <c:v>0.3</c:v>
                </c:pt>
                <c:pt idx="4">
                  <c:v>0.34</c:v>
                </c:pt>
                <c:pt idx="5">
                  <c:v>0.34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0.42</c:v>
                </c:pt>
                <c:pt idx="10">
                  <c:v>0.42</c:v>
                </c:pt>
                <c:pt idx="11">
                  <c:v>0.42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xVal>
          <c:yVal>
            <c:numRef>
              <c:f>'Strategy Region B10, B12'!$E$41:$E$143</c:f>
              <c:numCache>
                <c:formatCode>General</c:formatCode>
                <c:ptCount val="103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12000</c:v>
                </c:pt>
                <c:pt idx="4">
                  <c:v>10000</c:v>
                </c:pt>
                <c:pt idx="5">
                  <c:v>12000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10000</c:v>
                </c:pt>
                <c:pt idx="10">
                  <c:v>12000</c:v>
                </c:pt>
                <c:pt idx="11">
                  <c:v>14000</c:v>
                </c:pt>
                <c:pt idx="12">
                  <c:v>10000</c:v>
                </c:pt>
                <c:pt idx="13">
                  <c:v>12000</c:v>
                </c:pt>
                <c:pt idx="14">
                  <c:v>14000</c:v>
                </c:pt>
                <c:pt idx="15">
                  <c:v>10000</c:v>
                </c:pt>
                <c:pt idx="16">
                  <c:v>12000</c:v>
                </c:pt>
                <c:pt idx="17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E-4D2F-AA55-CC2C5803E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276552"/>
        <c:axId val="810271632"/>
      </c:scatterChart>
      <c:valAx>
        <c:axId val="810276552"/>
        <c:scaling>
          <c:orientation val="minMax"/>
          <c:max val="0.5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 of high demand (B10)</a:t>
                </a:r>
              </a:p>
            </c:rich>
          </c:tx>
          <c:layout>
            <c:manualLayout>
              <c:xMode val="edge"/>
              <c:yMode val="edge"/>
              <c:x val="0.27199904334388109"/>
              <c:y val="0.9453048576062629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810271632"/>
        <c:crossesAt val="-1.0000000000000001E+300"/>
        <c:crossBetween val="midCat"/>
        <c:majorUnit val="0.05"/>
      </c:valAx>
      <c:valAx>
        <c:axId val="810271632"/>
        <c:scaling>
          <c:orientation val="minMax"/>
          <c:max val="30000"/>
          <c:min val="1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Avg no. of orders delivered by new vehicle in high demand (B12)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810276552"/>
        <c:crossesAt val="-1.0000000000000001E+300"/>
        <c:crossBetween val="midCat"/>
        <c:majorUnit val="2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'Bharat Bazar'</a:t>
            </a:r>
            <a:r>
              <a:rPr lang="en-US" sz="800" b="0"/>
              <a:t>
Expected Value of Node 'Decision' (C38)
With Variation of Average number of orders by new vehicle in high demand (B12)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94859813084112155"/>
          <c:h val="0.7074176336510568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B12'!$C$32:$C$42</c:f>
              <c:numCache>
                <c:formatCode>General</c:formatCode>
                <c:ptCount val="11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  <c:pt idx="8">
                  <c:v>26000</c:v>
                </c:pt>
                <c:pt idx="9">
                  <c:v>28000</c:v>
                </c:pt>
                <c:pt idx="10">
                  <c:v>30000</c:v>
                </c:pt>
              </c:numCache>
            </c:numRef>
          </c:xVal>
          <c:yVal>
            <c:numRef>
              <c:f>'Sensitivity B12'!$E$32:$E$42</c:f>
              <c:numCache>
                <c:formatCode>General</c:formatCode>
                <c:ptCount val="11"/>
                <c:pt idx="0">
                  <c:v>1368375</c:v>
                </c:pt>
                <c:pt idx="1">
                  <c:v>1368375</c:v>
                </c:pt>
                <c:pt idx="2">
                  <c:v>1368375</c:v>
                </c:pt>
                <c:pt idx="3">
                  <c:v>1386870</c:v>
                </c:pt>
                <c:pt idx="4">
                  <c:v>1482620</c:v>
                </c:pt>
                <c:pt idx="5">
                  <c:v>1578370</c:v>
                </c:pt>
                <c:pt idx="6">
                  <c:v>1674120</c:v>
                </c:pt>
                <c:pt idx="7">
                  <c:v>1769870</c:v>
                </c:pt>
                <c:pt idx="8">
                  <c:v>1865620</c:v>
                </c:pt>
                <c:pt idx="9">
                  <c:v>1961370</c:v>
                </c:pt>
                <c:pt idx="10">
                  <c:v>2057120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E-493F-A841-3AF257661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142559"/>
        <c:axId val="2035191247"/>
      </c:scatterChart>
      <c:valAx>
        <c:axId val="1182142559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Average number of orders by new vehicle in high demand (B12)</a:t>
                </a:r>
              </a:p>
            </c:rich>
          </c:tx>
          <c:layout>
            <c:manualLayout>
              <c:xMode val="edge"/>
              <c:yMode val="edge"/>
              <c:x val="0.25119158878504672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035191247"/>
        <c:crossesAt val="-1.0000000000000001E+300"/>
        <c:crossBetween val="midCat"/>
        <c:majorUnit val="5000"/>
      </c:valAx>
      <c:valAx>
        <c:axId val="2035191247"/>
        <c:scaling>
          <c:orientation val="minMax"/>
          <c:max val="2100000"/>
          <c:min val="13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182142559"/>
        <c:crossesAt val="-1.0000000000000001E+300"/>
        <c:crossBetween val="midCat"/>
        <c:majorUnit val="100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'Bharat Bazar'</a:t>
            </a:r>
            <a:r>
              <a:rPr lang="en-US" sz="800" b="0"/>
              <a:t>
Expected Value of Node 'Decision' (C38)
With Variation of Probability of Moderate demand (C10)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94859813084112155"/>
          <c:h val="0.7403123704931620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C10'!$C$32:$C$42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0.17</c:v>
                </c:pt>
                <c:pt idx="2">
                  <c:v>0.24000000000000002</c:v>
                </c:pt>
                <c:pt idx="3">
                  <c:v>0.31</c:v>
                </c:pt>
                <c:pt idx="4">
                  <c:v>0.38</c:v>
                </c:pt>
                <c:pt idx="5">
                  <c:v>0.45</c:v>
                </c:pt>
                <c:pt idx="6">
                  <c:v>0.52</c:v>
                </c:pt>
                <c:pt idx="7">
                  <c:v>0.59000000000000008</c:v>
                </c:pt>
                <c:pt idx="8">
                  <c:v>0.66</c:v>
                </c:pt>
                <c:pt idx="9">
                  <c:v>0.73000000000000009</c:v>
                </c:pt>
                <c:pt idx="10">
                  <c:v>0.8</c:v>
                </c:pt>
              </c:numCache>
            </c:numRef>
          </c:xVal>
          <c:yVal>
            <c:numRef>
              <c:f>'Sensitivity C10'!$E$32:$E$42</c:f>
              <c:numCache>
                <c:formatCode>General</c:formatCode>
                <c:ptCount val="11"/>
                <c:pt idx="0">
                  <c:v>1434745</c:v>
                </c:pt>
                <c:pt idx="1">
                  <c:v>1468257.5</c:v>
                </c:pt>
                <c:pt idx="2">
                  <c:v>1501770</c:v>
                </c:pt>
                <c:pt idx="3">
                  <c:v>1535282.5</c:v>
                </c:pt>
                <c:pt idx="4">
                  <c:v>1568795</c:v>
                </c:pt>
                <c:pt idx="5">
                  <c:v>1602307.5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C-4C31-A4E1-B28F640F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142959"/>
        <c:axId val="2035188751"/>
      </c:scatterChart>
      <c:valAx>
        <c:axId val="1182142959"/>
        <c:scaling>
          <c:orientation val="minMax"/>
          <c:max val="0.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 of Moderate demand (C10)</a:t>
                </a:r>
              </a:p>
            </c:rich>
          </c:tx>
          <c:layout>
            <c:manualLayout>
              <c:xMode val="edge"/>
              <c:yMode val="edge"/>
              <c:x val="0.34619729192729415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035188751"/>
        <c:crossesAt val="-1.0000000000000001E+300"/>
        <c:crossBetween val="midCat"/>
        <c:majorUnit val="0.1"/>
      </c:valAx>
      <c:valAx>
        <c:axId val="2035188751"/>
        <c:scaling>
          <c:orientation val="minMax"/>
          <c:max val="1620000"/>
          <c:min val="142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182142959"/>
        <c:crossesAt val="-1.0000000000000001E+300"/>
        <c:crossBetween val="midCat"/>
        <c:majorUnit val="20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'Bharat Bazar'</a:t>
            </a:r>
            <a:r>
              <a:rPr lang="en-US" sz="800" b="0"/>
              <a:t>
Expected Value of Node 'Decision' (C38)
With Variation of Fixed cost of new vehicle (B4)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94859813084112155"/>
          <c:h val="0.7074176336510568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B4'!$C$32:$C$42</c:f>
              <c:numCache>
                <c:formatCode>General</c:formatCode>
                <c:ptCount val="11"/>
                <c:pt idx="0">
                  <c:v>25000</c:v>
                </c:pt>
                <c:pt idx="1">
                  <c:v>30000</c:v>
                </c:pt>
                <c:pt idx="2">
                  <c:v>35000</c:v>
                </c:pt>
                <c:pt idx="3">
                  <c:v>40000</c:v>
                </c:pt>
                <c:pt idx="4">
                  <c:v>45000</c:v>
                </c:pt>
                <c:pt idx="5">
                  <c:v>50000</c:v>
                </c:pt>
                <c:pt idx="6">
                  <c:v>55000</c:v>
                </c:pt>
                <c:pt idx="7">
                  <c:v>60000</c:v>
                </c:pt>
                <c:pt idx="8">
                  <c:v>65000</c:v>
                </c:pt>
                <c:pt idx="9">
                  <c:v>70000</c:v>
                </c:pt>
                <c:pt idx="10">
                  <c:v>75000</c:v>
                </c:pt>
              </c:numCache>
            </c:numRef>
          </c:xVal>
          <c:yVal>
            <c:numRef>
              <c:f>'Sensitivity B4'!$E$32:$E$42</c:f>
              <c:numCache>
                <c:formatCode>General</c:formatCode>
                <c:ptCount val="11"/>
                <c:pt idx="0">
                  <c:v>1602370</c:v>
                </c:pt>
                <c:pt idx="1">
                  <c:v>1597370</c:v>
                </c:pt>
                <c:pt idx="2">
                  <c:v>1592370</c:v>
                </c:pt>
                <c:pt idx="3">
                  <c:v>1587370</c:v>
                </c:pt>
                <c:pt idx="4">
                  <c:v>1582370</c:v>
                </c:pt>
                <c:pt idx="5">
                  <c:v>1577370</c:v>
                </c:pt>
                <c:pt idx="6">
                  <c:v>1572370</c:v>
                </c:pt>
                <c:pt idx="7">
                  <c:v>1567370</c:v>
                </c:pt>
                <c:pt idx="8">
                  <c:v>1562370</c:v>
                </c:pt>
                <c:pt idx="9">
                  <c:v>1557370</c:v>
                </c:pt>
                <c:pt idx="10">
                  <c:v>1552370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1-44BB-A6C0-B0BDEEAD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46383"/>
        <c:axId val="2035194575"/>
      </c:scatterChart>
      <c:valAx>
        <c:axId val="1888146383"/>
        <c:scaling>
          <c:orientation val="minMax"/>
          <c:max val="80000"/>
          <c:min val="2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Fixed cost of new vehicle (B4)</a:t>
                </a:r>
              </a:p>
            </c:rich>
          </c:tx>
          <c:layout>
            <c:manualLayout>
              <c:xMode val="edge"/>
              <c:yMode val="edge"/>
              <c:x val="0.3805140186915888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035194575"/>
        <c:crossesAt val="-1.0000000000000001E+300"/>
        <c:crossBetween val="midCat"/>
        <c:majorUnit val="10000"/>
      </c:valAx>
      <c:valAx>
        <c:axId val="2035194575"/>
        <c:scaling>
          <c:orientation val="minMax"/>
          <c:max val="1610000"/>
          <c:min val="155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888146383"/>
        <c:crossesAt val="-1.0000000000000001E+300"/>
        <c:crossBetween val="midCat"/>
        <c:majorUnit val="10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'Bharat Bazar'</a:t>
            </a:r>
            <a:r>
              <a:rPr lang="en-US" sz="800" b="0"/>
              <a:t>
Expected Value of Node 'Decision' (C38)
With Variation of Average number of orders by new vehicle in high demand (B12)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72159963941423211"/>
          <c:h val="0.70741763365105681"/>
        </c:manualLayout>
      </c:layout>
      <c:scatterChart>
        <c:scatterStyle val="lineMarker"/>
        <c:varyColors val="0"/>
        <c:ser>
          <c:idx val="0"/>
          <c:order val="0"/>
          <c:tx>
            <c:v>Buy a new vehicle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B12'!$C$32:$C$42</c:f>
              <c:numCache>
                <c:formatCode>General</c:formatCode>
                <c:ptCount val="11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  <c:pt idx="8">
                  <c:v>26000</c:v>
                </c:pt>
                <c:pt idx="9">
                  <c:v>28000</c:v>
                </c:pt>
                <c:pt idx="10">
                  <c:v>30000</c:v>
                </c:pt>
              </c:numCache>
            </c:numRef>
          </c:xVal>
          <c:yVal>
            <c:numRef>
              <c:f>'Strategy B12'!$E$32:$E$42</c:f>
              <c:numCache>
                <c:formatCode>General</c:formatCode>
                <c:ptCount val="11"/>
                <c:pt idx="0">
                  <c:v>1099620</c:v>
                </c:pt>
                <c:pt idx="1">
                  <c:v>1195370</c:v>
                </c:pt>
                <c:pt idx="2">
                  <c:v>1291120</c:v>
                </c:pt>
                <c:pt idx="3">
                  <c:v>1386870</c:v>
                </c:pt>
                <c:pt idx="4">
                  <c:v>1482620</c:v>
                </c:pt>
                <c:pt idx="5">
                  <c:v>1578370</c:v>
                </c:pt>
                <c:pt idx="6">
                  <c:v>1674120</c:v>
                </c:pt>
                <c:pt idx="7">
                  <c:v>1769870</c:v>
                </c:pt>
                <c:pt idx="8">
                  <c:v>1865620</c:v>
                </c:pt>
                <c:pt idx="9">
                  <c:v>1961370</c:v>
                </c:pt>
                <c:pt idx="10">
                  <c:v>2057120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7-44F9-A98B-9B3C6B839225}"/>
            </c:ext>
          </c:extLst>
        </c:ser>
        <c:ser>
          <c:idx val="1"/>
          <c:order val="1"/>
          <c:tx>
            <c:v>Buy used vehicle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B12'!$C$32:$C$42</c:f>
              <c:numCache>
                <c:formatCode>General</c:formatCode>
                <c:ptCount val="11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  <c:pt idx="8">
                  <c:v>26000</c:v>
                </c:pt>
                <c:pt idx="9">
                  <c:v>28000</c:v>
                </c:pt>
                <c:pt idx="10">
                  <c:v>30000</c:v>
                </c:pt>
              </c:numCache>
            </c:numRef>
          </c:xVal>
          <c:yVal>
            <c:numRef>
              <c:f>'Strategy B12'!$G$32:$G$42</c:f>
              <c:numCache>
                <c:formatCode>General</c:formatCode>
                <c:ptCount val="11"/>
                <c:pt idx="0">
                  <c:v>1119500</c:v>
                </c:pt>
                <c:pt idx="1">
                  <c:v>1119500</c:v>
                </c:pt>
                <c:pt idx="2">
                  <c:v>1119500</c:v>
                </c:pt>
                <c:pt idx="3">
                  <c:v>1119500</c:v>
                </c:pt>
                <c:pt idx="4">
                  <c:v>1119500</c:v>
                </c:pt>
                <c:pt idx="5">
                  <c:v>1119500</c:v>
                </c:pt>
                <c:pt idx="6">
                  <c:v>1119500</c:v>
                </c:pt>
                <c:pt idx="7">
                  <c:v>1119500</c:v>
                </c:pt>
                <c:pt idx="8">
                  <c:v>1119500</c:v>
                </c:pt>
                <c:pt idx="9">
                  <c:v>1119500</c:v>
                </c:pt>
                <c:pt idx="10">
                  <c:v>1119500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7-44F9-A98B-9B3C6B839225}"/>
            </c:ext>
          </c:extLst>
        </c:ser>
        <c:ser>
          <c:idx val="2"/>
          <c:order val="2"/>
          <c:tx>
            <c:v>Third-party vehicle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 B12'!$C$32:$C$42</c:f>
              <c:numCache>
                <c:formatCode>General</c:formatCode>
                <c:ptCount val="11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  <c:pt idx="8">
                  <c:v>26000</c:v>
                </c:pt>
                <c:pt idx="9">
                  <c:v>28000</c:v>
                </c:pt>
                <c:pt idx="10">
                  <c:v>30000</c:v>
                </c:pt>
              </c:numCache>
            </c:numRef>
          </c:xVal>
          <c:yVal>
            <c:numRef>
              <c:f>'Strategy B12'!$I$32:$I$42</c:f>
              <c:numCache>
                <c:formatCode>General</c:formatCode>
                <c:ptCount val="11"/>
                <c:pt idx="0">
                  <c:v>1368375</c:v>
                </c:pt>
                <c:pt idx="1">
                  <c:v>1368375</c:v>
                </c:pt>
                <c:pt idx="2">
                  <c:v>1368375</c:v>
                </c:pt>
                <c:pt idx="3">
                  <c:v>1368375</c:v>
                </c:pt>
                <c:pt idx="4">
                  <c:v>1368375</c:v>
                </c:pt>
                <c:pt idx="5">
                  <c:v>1368375</c:v>
                </c:pt>
                <c:pt idx="6">
                  <c:v>1368375</c:v>
                </c:pt>
                <c:pt idx="7">
                  <c:v>1368375</c:v>
                </c:pt>
                <c:pt idx="8">
                  <c:v>1368375</c:v>
                </c:pt>
                <c:pt idx="9">
                  <c:v>1368375</c:v>
                </c:pt>
                <c:pt idx="10">
                  <c:v>1368375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57-44F9-A98B-9B3C6B839225}"/>
            </c:ext>
          </c:extLst>
        </c:ser>
        <c:ser>
          <c:idx val="3"/>
          <c:order val="3"/>
          <c:tx>
            <c:v>Curbside pickup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'Strategy B12'!$C$32:$C$42</c:f>
              <c:numCache>
                <c:formatCode>General</c:formatCode>
                <c:ptCount val="11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16000</c:v>
                </c:pt>
                <c:pt idx="4">
                  <c:v>18000</c:v>
                </c:pt>
                <c:pt idx="5">
                  <c:v>20000</c:v>
                </c:pt>
                <c:pt idx="6">
                  <c:v>22000</c:v>
                </c:pt>
                <c:pt idx="7">
                  <c:v>24000</c:v>
                </c:pt>
                <c:pt idx="8">
                  <c:v>26000</c:v>
                </c:pt>
                <c:pt idx="9">
                  <c:v>28000</c:v>
                </c:pt>
                <c:pt idx="10">
                  <c:v>30000</c:v>
                </c:pt>
              </c:numCache>
            </c:numRef>
          </c:xVal>
          <c:yVal>
            <c:numRef>
              <c:f>'Strategy B12'!$K$32:$K$42</c:f>
              <c:numCache>
                <c:formatCode>General</c:formatCode>
                <c:ptCount val="11"/>
                <c:pt idx="0">
                  <c:v>500837.5</c:v>
                </c:pt>
                <c:pt idx="1">
                  <c:v>500837.5</c:v>
                </c:pt>
                <c:pt idx="2">
                  <c:v>500837.5</c:v>
                </c:pt>
                <c:pt idx="3">
                  <c:v>502687</c:v>
                </c:pt>
                <c:pt idx="4">
                  <c:v>512262</c:v>
                </c:pt>
                <c:pt idx="5">
                  <c:v>521837</c:v>
                </c:pt>
                <c:pt idx="6">
                  <c:v>531412</c:v>
                </c:pt>
                <c:pt idx="7">
                  <c:v>540987</c:v>
                </c:pt>
                <c:pt idx="8">
                  <c:v>550562</c:v>
                </c:pt>
                <c:pt idx="9">
                  <c:v>560137</c:v>
                </c:pt>
                <c:pt idx="10">
                  <c:v>569712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57-44F9-A98B-9B3C6B83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47183"/>
        <c:axId val="2035200399"/>
      </c:scatterChart>
      <c:valAx>
        <c:axId val="1888147183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Average number of orders by new vehicle in high demand (B12)</a:t>
                </a:r>
              </a:p>
            </c:rich>
          </c:tx>
          <c:layout>
            <c:manualLayout>
              <c:xMode val="edge"/>
              <c:yMode val="edge"/>
              <c:x val="0.13769225108543676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035200399"/>
        <c:crossesAt val="-1.0000000000000001E+300"/>
        <c:crossBetween val="midCat"/>
        <c:majorUnit val="5000"/>
      </c:valAx>
      <c:valAx>
        <c:axId val="2035200399"/>
        <c:scaling>
          <c:orientation val="minMax"/>
          <c:max val="2200000"/>
          <c:min val="4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888147183"/>
        <c:crossesAt val="-1.0000000000000001E+300"/>
        <c:crossBetween val="midCat"/>
        <c:majorUnit val="20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'Bharat Bazar'</a:t>
            </a:r>
            <a:r>
              <a:rPr lang="en-US" sz="800" b="0"/>
              <a:t>
Expected Value of Node 'Decision' (C38)
With Variation of Probability of Moderate demand (C10)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72159963941423211"/>
          <c:h val="0.74031237049316201"/>
        </c:manualLayout>
      </c:layout>
      <c:scatterChart>
        <c:scatterStyle val="lineMarker"/>
        <c:varyColors val="0"/>
        <c:ser>
          <c:idx val="0"/>
          <c:order val="0"/>
          <c:tx>
            <c:v>Buy a new vehicle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C10'!$C$32:$C$42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0.17</c:v>
                </c:pt>
                <c:pt idx="2">
                  <c:v>0.24000000000000002</c:v>
                </c:pt>
                <c:pt idx="3">
                  <c:v>0.31</c:v>
                </c:pt>
                <c:pt idx="4">
                  <c:v>0.38</c:v>
                </c:pt>
                <c:pt idx="5">
                  <c:v>0.45</c:v>
                </c:pt>
                <c:pt idx="6">
                  <c:v>0.52</c:v>
                </c:pt>
                <c:pt idx="7">
                  <c:v>0.59000000000000008</c:v>
                </c:pt>
                <c:pt idx="8">
                  <c:v>0.66</c:v>
                </c:pt>
                <c:pt idx="9">
                  <c:v>0.73000000000000009</c:v>
                </c:pt>
                <c:pt idx="10">
                  <c:v>0.8</c:v>
                </c:pt>
              </c:numCache>
            </c:numRef>
          </c:xVal>
          <c:yVal>
            <c:numRef>
              <c:f>'Strategy C10'!$E$32:$E$42</c:f>
              <c:numCache>
                <c:formatCode>General</c:formatCode>
                <c:ptCount val="11"/>
                <c:pt idx="0">
                  <c:v>1434745</c:v>
                </c:pt>
                <c:pt idx="1">
                  <c:v>1468257.5</c:v>
                </c:pt>
                <c:pt idx="2">
                  <c:v>1501770</c:v>
                </c:pt>
                <c:pt idx="3">
                  <c:v>1535282.5</c:v>
                </c:pt>
                <c:pt idx="4">
                  <c:v>1568795</c:v>
                </c:pt>
                <c:pt idx="5">
                  <c:v>1602307.5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9-4E3D-9584-9448FE3CE775}"/>
            </c:ext>
          </c:extLst>
        </c:ser>
        <c:ser>
          <c:idx val="1"/>
          <c:order val="1"/>
          <c:tx>
            <c:v>Buy used vehicle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C10'!$C$32:$C$42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0.17</c:v>
                </c:pt>
                <c:pt idx="2">
                  <c:v>0.24000000000000002</c:v>
                </c:pt>
                <c:pt idx="3">
                  <c:v>0.31</c:v>
                </c:pt>
                <c:pt idx="4">
                  <c:v>0.38</c:v>
                </c:pt>
                <c:pt idx="5">
                  <c:v>0.45</c:v>
                </c:pt>
                <c:pt idx="6">
                  <c:v>0.52</c:v>
                </c:pt>
                <c:pt idx="7">
                  <c:v>0.59000000000000008</c:v>
                </c:pt>
                <c:pt idx="8">
                  <c:v>0.66</c:v>
                </c:pt>
                <c:pt idx="9">
                  <c:v>0.73000000000000009</c:v>
                </c:pt>
                <c:pt idx="10">
                  <c:v>0.8</c:v>
                </c:pt>
              </c:numCache>
            </c:numRef>
          </c:xVal>
          <c:yVal>
            <c:numRef>
              <c:f>'Strategy C10'!$G$32:$G$42</c:f>
              <c:numCache>
                <c:formatCode>General</c:formatCode>
                <c:ptCount val="11"/>
                <c:pt idx="0">
                  <c:v>975875</c:v>
                </c:pt>
                <c:pt idx="1">
                  <c:v>1009387.5</c:v>
                </c:pt>
                <c:pt idx="2">
                  <c:v>1042900</c:v>
                </c:pt>
                <c:pt idx="3">
                  <c:v>1076412.5</c:v>
                </c:pt>
                <c:pt idx="4">
                  <c:v>1109925</c:v>
                </c:pt>
                <c:pt idx="5">
                  <c:v>1143437.5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9-4E3D-9584-9448FE3CE775}"/>
            </c:ext>
          </c:extLst>
        </c:ser>
        <c:ser>
          <c:idx val="2"/>
          <c:order val="2"/>
          <c:tx>
            <c:v>Third-party vehicle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 C10'!$C$32:$C$42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0.17</c:v>
                </c:pt>
                <c:pt idx="2">
                  <c:v>0.24000000000000002</c:v>
                </c:pt>
                <c:pt idx="3">
                  <c:v>0.31</c:v>
                </c:pt>
                <c:pt idx="4">
                  <c:v>0.38</c:v>
                </c:pt>
                <c:pt idx="5">
                  <c:v>0.45</c:v>
                </c:pt>
                <c:pt idx="6">
                  <c:v>0.52</c:v>
                </c:pt>
                <c:pt idx="7">
                  <c:v>0.59000000000000008</c:v>
                </c:pt>
                <c:pt idx="8">
                  <c:v>0.66</c:v>
                </c:pt>
                <c:pt idx="9">
                  <c:v>0.73000000000000009</c:v>
                </c:pt>
                <c:pt idx="10">
                  <c:v>0.8</c:v>
                </c:pt>
              </c:numCache>
            </c:numRef>
          </c:xVal>
          <c:yVal>
            <c:numRef>
              <c:f>'Strategy C10'!$I$32:$I$42</c:f>
              <c:numCache>
                <c:formatCode>General</c:formatCode>
                <c:ptCount val="11"/>
                <c:pt idx="0">
                  <c:v>1224750</c:v>
                </c:pt>
                <c:pt idx="1">
                  <c:v>1258262.5</c:v>
                </c:pt>
                <c:pt idx="2">
                  <c:v>1291775</c:v>
                </c:pt>
                <c:pt idx="3">
                  <c:v>1325287.5</c:v>
                </c:pt>
                <c:pt idx="4">
                  <c:v>1358800</c:v>
                </c:pt>
                <c:pt idx="5">
                  <c:v>1392312.5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9-4E3D-9584-9448FE3CE775}"/>
            </c:ext>
          </c:extLst>
        </c:ser>
        <c:ser>
          <c:idx val="3"/>
          <c:order val="3"/>
          <c:tx>
            <c:v>Curbside pickup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'Strategy C10'!$C$32:$C$42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0.17</c:v>
                </c:pt>
                <c:pt idx="2">
                  <c:v>0.24000000000000002</c:v>
                </c:pt>
                <c:pt idx="3">
                  <c:v>0.31</c:v>
                </c:pt>
                <c:pt idx="4">
                  <c:v>0.38</c:v>
                </c:pt>
                <c:pt idx="5">
                  <c:v>0.45</c:v>
                </c:pt>
                <c:pt idx="6">
                  <c:v>0.52</c:v>
                </c:pt>
                <c:pt idx="7">
                  <c:v>0.59000000000000008</c:v>
                </c:pt>
                <c:pt idx="8">
                  <c:v>0.66</c:v>
                </c:pt>
                <c:pt idx="9">
                  <c:v>0.73000000000000009</c:v>
                </c:pt>
                <c:pt idx="10">
                  <c:v>0.8</c:v>
                </c:pt>
              </c:numCache>
            </c:numRef>
          </c:xVal>
          <c:yVal>
            <c:numRef>
              <c:f>'Strategy C10'!$K$32:$K$42</c:f>
              <c:numCache>
                <c:formatCode>General</c:formatCode>
                <c:ptCount val="11"/>
                <c:pt idx="0">
                  <c:v>868148</c:v>
                </c:pt>
                <c:pt idx="1">
                  <c:v>795049.97499999986</c:v>
                </c:pt>
                <c:pt idx="2">
                  <c:v>717260.2</c:v>
                </c:pt>
                <c:pt idx="3">
                  <c:v>634778.67500000005</c:v>
                </c:pt>
                <c:pt idx="4">
                  <c:v>547605.4</c:v>
                </c:pt>
                <c:pt idx="5">
                  <c:v>455740.375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C9-4E3D-9584-9448FE3CE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47183"/>
        <c:axId val="2035186255"/>
      </c:scatterChart>
      <c:valAx>
        <c:axId val="1888147183"/>
        <c:scaling>
          <c:orientation val="minMax"/>
          <c:max val="0.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 of Moderate demand (C10)</a:t>
                </a:r>
              </a:p>
            </c:rich>
          </c:tx>
          <c:layout>
            <c:manualLayout>
              <c:xMode val="edge"/>
              <c:yMode val="edge"/>
              <c:x val="0.23269813820001473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035186255"/>
        <c:crossesAt val="-1.0000000000000001E+300"/>
        <c:crossBetween val="midCat"/>
        <c:majorUnit val="0.1"/>
      </c:valAx>
      <c:valAx>
        <c:axId val="2035186255"/>
        <c:scaling>
          <c:orientation val="minMax"/>
          <c:max val="1800000"/>
          <c:min val="4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888147183"/>
        <c:crossesAt val="-1.0000000000000001E+300"/>
        <c:crossBetween val="midCat"/>
        <c:majorUnit val="20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'Bharat Bazar'</a:t>
            </a:r>
            <a:r>
              <a:rPr lang="en-US" sz="800" b="0"/>
              <a:t>
Expected Value of Node 'Decision' (C38)
With Variation of Fixed cost of new vehicle (B4)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72159963941423211"/>
          <c:h val="0.70741763365105681"/>
        </c:manualLayout>
      </c:layout>
      <c:scatterChart>
        <c:scatterStyle val="lineMarker"/>
        <c:varyColors val="0"/>
        <c:ser>
          <c:idx val="0"/>
          <c:order val="0"/>
          <c:tx>
            <c:v>Buy a new vehicle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B4'!$C$32:$C$42</c:f>
              <c:numCache>
                <c:formatCode>General</c:formatCode>
                <c:ptCount val="11"/>
                <c:pt idx="0">
                  <c:v>25000</c:v>
                </c:pt>
                <c:pt idx="1">
                  <c:v>30000</c:v>
                </c:pt>
                <c:pt idx="2">
                  <c:v>35000</c:v>
                </c:pt>
                <c:pt idx="3">
                  <c:v>40000</c:v>
                </c:pt>
                <c:pt idx="4">
                  <c:v>45000</c:v>
                </c:pt>
                <c:pt idx="5">
                  <c:v>50000</c:v>
                </c:pt>
                <c:pt idx="6">
                  <c:v>55000</c:v>
                </c:pt>
                <c:pt idx="7">
                  <c:v>60000</c:v>
                </c:pt>
                <c:pt idx="8">
                  <c:v>65000</c:v>
                </c:pt>
                <c:pt idx="9">
                  <c:v>70000</c:v>
                </c:pt>
                <c:pt idx="10">
                  <c:v>75000</c:v>
                </c:pt>
              </c:numCache>
            </c:numRef>
          </c:xVal>
          <c:yVal>
            <c:numRef>
              <c:f>'Strategy B4'!$E$32:$E$42</c:f>
              <c:numCache>
                <c:formatCode>General</c:formatCode>
                <c:ptCount val="11"/>
                <c:pt idx="0">
                  <c:v>1602370</c:v>
                </c:pt>
                <c:pt idx="1">
                  <c:v>1597370</c:v>
                </c:pt>
                <c:pt idx="2">
                  <c:v>1592370</c:v>
                </c:pt>
                <c:pt idx="3">
                  <c:v>1587370</c:v>
                </c:pt>
                <c:pt idx="4">
                  <c:v>1582370</c:v>
                </c:pt>
                <c:pt idx="5">
                  <c:v>1577370</c:v>
                </c:pt>
                <c:pt idx="6">
                  <c:v>1572370</c:v>
                </c:pt>
                <c:pt idx="7">
                  <c:v>1567370</c:v>
                </c:pt>
                <c:pt idx="8">
                  <c:v>1562370</c:v>
                </c:pt>
                <c:pt idx="9">
                  <c:v>1557370</c:v>
                </c:pt>
                <c:pt idx="10">
                  <c:v>1552370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D68-B325-6B83AD962470}"/>
            </c:ext>
          </c:extLst>
        </c:ser>
        <c:ser>
          <c:idx val="1"/>
          <c:order val="1"/>
          <c:tx>
            <c:v>Buy used vehicle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B4'!$C$32:$C$42</c:f>
              <c:numCache>
                <c:formatCode>General</c:formatCode>
                <c:ptCount val="11"/>
                <c:pt idx="0">
                  <c:v>25000</c:v>
                </c:pt>
                <c:pt idx="1">
                  <c:v>30000</c:v>
                </c:pt>
                <c:pt idx="2">
                  <c:v>35000</c:v>
                </c:pt>
                <c:pt idx="3">
                  <c:v>40000</c:v>
                </c:pt>
                <c:pt idx="4">
                  <c:v>45000</c:v>
                </c:pt>
                <c:pt idx="5">
                  <c:v>50000</c:v>
                </c:pt>
                <c:pt idx="6">
                  <c:v>55000</c:v>
                </c:pt>
                <c:pt idx="7">
                  <c:v>60000</c:v>
                </c:pt>
                <c:pt idx="8">
                  <c:v>65000</c:v>
                </c:pt>
                <c:pt idx="9">
                  <c:v>70000</c:v>
                </c:pt>
                <c:pt idx="10">
                  <c:v>75000</c:v>
                </c:pt>
              </c:numCache>
            </c:numRef>
          </c:xVal>
          <c:yVal>
            <c:numRef>
              <c:f>'Strategy B4'!$G$32:$G$42</c:f>
              <c:numCache>
                <c:formatCode>General</c:formatCode>
                <c:ptCount val="11"/>
                <c:pt idx="0">
                  <c:v>1119500</c:v>
                </c:pt>
                <c:pt idx="1">
                  <c:v>1119500</c:v>
                </c:pt>
                <c:pt idx="2">
                  <c:v>1119500</c:v>
                </c:pt>
                <c:pt idx="3">
                  <c:v>1119500</c:v>
                </c:pt>
                <c:pt idx="4">
                  <c:v>1119500</c:v>
                </c:pt>
                <c:pt idx="5">
                  <c:v>1119500</c:v>
                </c:pt>
                <c:pt idx="6">
                  <c:v>1119500</c:v>
                </c:pt>
                <c:pt idx="7">
                  <c:v>1119500</c:v>
                </c:pt>
                <c:pt idx="8">
                  <c:v>1119500</c:v>
                </c:pt>
                <c:pt idx="9">
                  <c:v>1119500</c:v>
                </c:pt>
                <c:pt idx="10">
                  <c:v>1119500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8D-4D68-B325-6B83AD962470}"/>
            </c:ext>
          </c:extLst>
        </c:ser>
        <c:ser>
          <c:idx val="2"/>
          <c:order val="2"/>
          <c:tx>
            <c:v>Third-party vehicle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 B4'!$C$32:$C$42</c:f>
              <c:numCache>
                <c:formatCode>General</c:formatCode>
                <c:ptCount val="11"/>
                <c:pt idx="0">
                  <c:v>25000</c:v>
                </c:pt>
                <c:pt idx="1">
                  <c:v>30000</c:v>
                </c:pt>
                <c:pt idx="2">
                  <c:v>35000</c:v>
                </c:pt>
                <c:pt idx="3">
                  <c:v>40000</c:v>
                </c:pt>
                <c:pt idx="4">
                  <c:v>45000</c:v>
                </c:pt>
                <c:pt idx="5">
                  <c:v>50000</c:v>
                </c:pt>
                <c:pt idx="6">
                  <c:v>55000</c:v>
                </c:pt>
                <c:pt idx="7">
                  <c:v>60000</c:v>
                </c:pt>
                <c:pt idx="8">
                  <c:v>65000</c:v>
                </c:pt>
                <c:pt idx="9">
                  <c:v>70000</c:v>
                </c:pt>
                <c:pt idx="10">
                  <c:v>75000</c:v>
                </c:pt>
              </c:numCache>
            </c:numRef>
          </c:xVal>
          <c:yVal>
            <c:numRef>
              <c:f>'Strategy B4'!$I$32:$I$42</c:f>
              <c:numCache>
                <c:formatCode>General</c:formatCode>
                <c:ptCount val="11"/>
                <c:pt idx="0">
                  <c:v>1368375</c:v>
                </c:pt>
                <c:pt idx="1">
                  <c:v>1368375</c:v>
                </c:pt>
                <c:pt idx="2">
                  <c:v>1368375</c:v>
                </c:pt>
                <c:pt idx="3">
                  <c:v>1368375</c:v>
                </c:pt>
                <c:pt idx="4">
                  <c:v>1368375</c:v>
                </c:pt>
                <c:pt idx="5">
                  <c:v>1368375</c:v>
                </c:pt>
                <c:pt idx="6">
                  <c:v>1368375</c:v>
                </c:pt>
                <c:pt idx="7">
                  <c:v>1368375</c:v>
                </c:pt>
                <c:pt idx="8">
                  <c:v>1368375</c:v>
                </c:pt>
                <c:pt idx="9">
                  <c:v>1368375</c:v>
                </c:pt>
                <c:pt idx="10">
                  <c:v>1368375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8D-4D68-B325-6B83AD962470}"/>
            </c:ext>
          </c:extLst>
        </c:ser>
        <c:ser>
          <c:idx val="3"/>
          <c:order val="3"/>
          <c:tx>
            <c:v>Curbside pickup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'Strategy B4'!$C$32:$C$42</c:f>
              <c:numCache>
                <c:formatCode>General</c:formatCode>
                <c:ptCount val="11"/>
                <c:pt idx="0">
                  <c:v>25000</c:v>
                </c:pt>
                <c:pt idx="1">
                  <c:v>30000</c:v>
                </c:pt>
                <c:pt idx="2">
                  <c:v>35000</c:v>
                </c:pt>
                <c:pt idx="3">
                  <c:v>40000</c:v>
                </c:pt>
                <c:pt idx="4">
                  <c:v>45000</c:v>
                </c:pt>
                <c:pt idx="5">
                  <c:v>50000</c:v>
                </c:pt>
                <c:pt idx="6">
                  <c:v>55000</c:v>
                </c:pt>
                <c:pt idx="7">
                  <c:v>60000</c:v>
                </c:pt>
                <c:pt idx="8">
                  <c:v>65000</c:v>
                </c:pt>
                <c:pt idx="9">
                  <c:v>70000</c:v>
                </c:pt>
                <c:pt idx="10">
                  <c:v>75000</c:v>
                </c:pt>
              </c:numCache>
            </c:numRef>
          </c:xVal>
          <c:yVal>
            <c:numRef>
              <c:f>'Strategy B4'!$K$32:$K$42</c:f>
              <c:numCache>
                <c:formatCode>General</c:formatCode>
                <c:ptCount val="11"/>
                <c:pt idx="0">
                  <c:v>524237</c:v>
                </c:pt>
                <c:pt idx="1">
                  <c:v>523737</c:v>
                </c:pt>
                <c:pt idx="2">
                  <c:v>523237</c:v>
                </c:pt>
                <c:pt idx="3">
                  <c:v>522737</c:v>
                </c:pt>
                <c:pt idx="4">
                  <c:v>522237</c:v>
                </c:pt>
                <c:pt idx="5">
                  <c:v>521737</c:v>
                </c:pt>
                <c:pt idx="6">
                  <c:v>521237</c:v>
                </c:pt>
                <c:pt idx="7">
                  <c:v>520737</c:v>
                </c:pt>
                <c:pt idx="8">
                  <c:v>520237</c:v>
                </c:pt>
                <c:pt idx="9">
                  <c:v>519737</c:v>
                </c:pt>
                <c:pt idx="10">
                  <c:v>519237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8D-4D68-B325-6B83AD962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57775"/>
        <c:axId val="2035187087"/>
      </c:scatterChart>
      <c:valAx>
        <c:axId val="1178657775"/>
        <c:scaling>
          <c:orientation val="minMax"/>
          <c:max val="80000"/>
          <c:min val="2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Fixed cost of new vehicle (B4)</a:t>
                </a:r>
              </a:p>
            </c:rich>
          </c:tx>
          <c:layout>
            <c:manualLayout>
              <c:xMode val="edge"/>
              <c:yMode val="edge"/>
              <c:x val="0.26701468099197878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035187087"/>
        <c:crossesAt val="-1.0000000000000001E+300"/>
        <c:crossBetween val="midCat"/>
        <c:majorUnit val="10000"/>
      </c:valAx>
      <c:valAx>
        <c:axId val="2035187087"/>
        <c:scaling>
          <c:orientation val="minMax"/>
          <c:max val="1800000"/>
          <c:min val="4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178657775"/>
        <c:crossesAt val="-1.0000000000000001E+300"/>
        <c:crossBetween val="midCat"/>
        <c:majorUnit val="20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Tornado Graph of Decision Tree 'Bharat Bazar'</a:t>
            </a:r>
            <a:r>
              <a:rPr lang="en-US" sz="800" b="0"/>
              <a:t>
Expected Value of Entire Model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610210319104849"/>
          <c:w val="0.94859813084112155"/>
          <c:h val="0.71322342519685045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Average number of orders by new vehicle in high demand (B12)</c:v>
                </c:pt>
                <c:pt idx="1">
                  <c:v>Probability of Moderate demand (C10)</c:v>
                </c:pt>
                <c:pt idx="2">
                  <c:v>Fixed cost of new vehicle (B4)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C12-4153-9862-CAE4B7BB87BC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Average number of orders by new vehicle in high demand (B12)</c:v>
                </c:pt>
                <c:pt idx="1">
                  <c:v>Probability of Moderate demand (C10)</c:v>
                </c:pt>
                <c:pt idx="2">
                  <c:v>Fixed cost of new vehicle (B4)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1368375</c:v>
              </c:pt>
              <c:pt idx="1">
                <c:v>1434745</c:v>
              </c:pt>
              <c:pt idx="2">
                <c:v>1552370</c:v>
              </c:pt>
            </c:numLit>
          </c:val>
          <c:extLst>
            <c:ext xmlns:c16="http://schemas.microsoft.com/office/drawing/2014/chart" uri="{C3380CC4-5D6E-409C-BE32-E72D297353CC}">
              <c16:uniqueId val="{00000001-7C12-4153-9862-CAE4B7BB87BC}"/>
            </c:ext>
          </c:extLst>
        </c:ser>
        <c:ser>
          <c:idx val="2"/>
          <c:order val="2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Average number of orders by new vehicle in high demand (B12)</c:v>
                </c:pt>
                <c:pt idx="1">
                  <c:v>Probability of Moderate demand (C10)</c:v>
                </c:pt>
                <c:pt idx="2">
                  <c:v>Fixed cost of new vehicle (B4)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7C12-4153-9862-CAE4B7BB87BC}"/>
            </c:ext>
          </c:extLst>
        </c:ser>
        <c:ser>
          <c:idx val="3"/>
          <c:order val="3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Average number of orders by new vehicle in high demand (B12)</c:v>
                </c:pt>
                <c:pt idx="1">
                  <c:v>Probability of Moderate demand (C10)</c:v>
                </c:pt>
                <c:pt idx="2">
                  <c:v>Fixed cost of new vehicle (B4)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688745</c:v>
              </c:pt>
              <c:pt idx="1">
                <c:v>167562.5</c:v>
              </c:pt>
              <c:pt idx="2">
                <c:v>50000</c:v>
              </c:pt>
            </c:numLit>
          </c:val>
          <c:extLst>
            <c:ext xmlns:c16="http://schemas.microsoft.com/office/drawing/2014/chart" uri="{C3380CC4-5D6E-409C-BE32-E72D297353CC}">
              <c16:uniqueId val="{00000003-7C12-4153-9862-CAE4B7BB8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78657775"/>
        <c:axId val="2035186671"/>
      </c:barChart>
      <c:catAx>
        <c:axId val="11786577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/>
            </a:pPr>
            <a:endParaRPr lang="en-US"/>
          </a:p>
        </c:txPr>
        <c:crossAx val="2035186671"/>
        <c:crossesAt val="-1.0000000000000001E+300"/>
        <c:auto val="1"/>
        <c:lblAlgn val="ctr"/>
        <c:lblOffset val="100"/>
        <c:noMultiLvlLbl val="0"/>
      </c:catAx>
      <c:valAx>
        <c:axId val="2035186671"/>
        <c:scaling>
          <c:orientation val="minMax"/>
          <c:max val="2100000"/>
          <c:min val="130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>
            <c:manualLayout>
              <c:xMode val="edge"/>
              <c:yMode val="edge"/>
              <c:x val="0.446075686216793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178657775"/>
        <c:crosses val="max"/>
        <c:crossBetween val="between"/>
        <c:majorUnit val="100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of Decision Tree 'Bharat Bazar'
Expected Value of Node 'Decision for online deliveries' (C38) </a:t>
            </a:r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2"/>
      <c:rotY val="2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'Sensitivity B13, B14'!$C$42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1">
                <a:shade val="41000"/>
              </a:schemeClr>
            </a:solidFill>
            <a:ln/>
            <a:effectLst/>
            <a:sp3d/>
          </c:spPr>
          <c:cat>
            <c:numRef>
              <c:f>'Sensitivity B13, B14'!$D$41:$N$41</c:f>
              <c:numCache>
                <c:formatCode>0</c:formatCode>
                <c:ptCount val="11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</c:numCache>
            </c:numRef>
          </c:cat>
          <c:val>
            <c:numRef>
              <c:f>'Sensitivity B13, B14'!$D$42:$N$42</c:f>
              <c:numCache>
                <c:formatCode>General</c:formatCode>
                <c:ptCount val="11"/>
                <c:pt idx="0">
                  <c:v>1578370</c:v>
                </c:pt>
                <c:pt idx="1">
                  <c:v>1578370</c:v>
                </c:pt>
                <c:pt idx="2">
                  <c:v>1578370</c:v>
                </c:pt>
                <c:pt idx="3">
                  <c:v>1578370</c:v>
                </c:pt>
                <c:pt idx="4">
                  <c:v>1578370</c:v>
                </c:pt>
                <c:pt idx="5">
                  <c:v>1578370</c:v>
                </c:pt>
                <c:pt idx="6">
                  <c:v>1578370</c:v>
                </c:pt>
                <c:pt idx="7">
                  <c:v>1578370</c:v>
                </c:pt>
                <c:pt idx="8">
                  <c:v>1578370</c:v>
                </c:pt>
                <c:pt idx="9">
                  <c:v>1578370</c:v>
                </c:pt>
                <c:pt idx="10">
                  <c:v>1598250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7-41D5-B57B-45755A5E114B}"/>
            </c:ext>
          </c:extLst>
        </c:ser>
        <c:ser>
          <c:idx val="1"/>
          <c:order val="1"/>
          <c:tx>
            <c:strRef>
              <c:f>'Sensitivity B13, B14'!$C$43</c:f>
              <c:strCache>
                <c:ptCount val="1"/>
                <c:pt idx="0">
                  <c:v>7000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/>
            <a:effectLst/>
            <a:sp3d/>
          </c:spPr>
          <c:cat>
            <c:numRef>
              <c:f>'Sensitivity B13, B14'!$D$41:$N$41</c:f>
              <c:numCache>
                <c:formatCode>0</c:formatCode>
                <c:ptCount val="11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</c:numCache>
            </c:numRef>
          </c:cat>
          <c:val>
            <c:numRef>
              <c:f>'Sensitivity B13, B14'!$D$43:$N$43</c:f>
              <c:numCache>
                <c:formatCode>General</c:formatCode>
                <c:ptCount val="11"/>
                <c:pt idx="0">
                  <c:v>1578370</c:v>
                </c:pt>
                <c:pt idx="1">
                  <c:v>1578370</c:v>
                </c:pt>
                <c:pt idx="2">
                  <c:v>1578370</c:v>
                </c:pt>
                <c:pt idx="3">
                  <c:v>1578370</c:v>
                </c:pt>
                <c:pt idx="4">
                  <c:v>1578370</c:v>
                </c:pt>
                <c:pt idx="5">
                  <c:v>1578370</c:v>
                </c:pt>
                <c:pt idx="6">
                  <c:v>1578370</c:v>
                </c:pt>
                <c:pt idx="7">
                  <c:v>1578370</c:v>
                </c:pt>
                <c:pt idx="8">
                  <c:v>1578370</c:v>
                </c:pt>
                <c:pt idx="9">
                  <c:v>1578370</c:v>
                </c:pt>
                <c:pt idx="10">
                  <c:v>1598250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7-41D5-B57B-45755A5E114B}"/>
            </c:ext>
          </c:extLst>
        </c:ser>
        <c:ser>
          <c:idx val="2"/>
          <c:order val="2"/>
          <c:tx>
            <c:strRef>
              <c:f>'Sensitivity B13, B14'!$C$44</c:f>
              <c:strCache>
                <c:ptCount val="1"/>
                <c:pt idx="0">
                  <c:v>9000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/>
            <a:effectLst/>
            <a:sp3d/>
          </c:spPr>
          <c:cat>
            <c:numRef>
              <c:f>'Sensitivity B13, B14'!$D$41:$N$41</c:f>
              <c:numCache>
                <c:formatCode>0</c:formatCode>
                <c:ptCount val="11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</c:numCache>
            </c:numRef>
          </c:cat>
          <c:val>
            <c:numRef>
              <c:f>'Sensitivity B13, B14'!$D$44:$N$44</c:f>
              <c:numCache>
                <c:formatCode>General</c:formatCode>
                <c:ptCount val="11"/>
                <c:pt idx="0">
                  <c:v>1578370</c:v>
                </c:pt>
                <c:pt idx="1">
                  <c:v>1578370</c:v>
                </c:pt>
                <c:pt idx="2">
                  <c:v>1578370</c:v>
                </c:pt>
                <c:pt idx="3">
                  <c:v>1578370</c:v>
                </c:pt>
                <c:pt idx="4">
                  <c:v>1578370</c:v>
                </c:pt>
                <c:pt idx="5">
                  <c:v>1578370</c:v>
                </c:pt>
                <c:pt idx="6">
                  <c:v>1578370</c:v>
                </c:pt>
                <c:pt idx="7">
                  <c:v>1578370</c:v>
                </c:pt>
                <c:pt idx="8">
                  <c:v>1578370</c:v>
                </c:pt>
                <c:pt idx="9">
                  <c:v>1578370</c:v>
                </c:pt>
                <c:pt idx="10">
                  <c:v>1598250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7-41D5-B57B-45755A5E114B}"/>
            </c:ext>
          </c:extLst>
        </c:ser>
        <c:ser>
          <c:idx val="3"/>
          <c:order val="3"/>
          <c:tx>
            <c:strRef>
              <c:f>'Sensitivity B13, B14'!$C$45</c:f>
              <c:strCache>
                <c:ptCount val="1"/>
                <c:pt idx="0">
                  <c:v>11000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/>
            <a:effectLst/>
            <a:sp3d/>
          </c:spPr>
          <c:cat>
            <c:numRef>
              <c:f>'Sensitivity B13, B14'!$D$41:$N$41</c:f>
              <c:numCache>
                <c:formatCode>0</c:formatCode>
                <c:ptCount val="11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</c:numCache>
            </c:numRef>
          </c:cat>
          <c:val>
            <c:numRef>
              <c:f>'Sensitivity B13, B14'!$D$45:$N$45</c:f>
              <c:numCache>
                <c:formatCode>General</c:formatCode>
                <c:ptCount val="11"/>
                <c:pt idx="0">
                  <c:v>1578370</c:v>
                </c:pt>
                <c:pt idx="1">
                  <c:v>1578370</c:v>
                </c:pt>
                <c:pt idx="2">
                  <c:v>1578370</c:v>
                </c:pt>
                <c:pt idx="3">
                  <c:v>1578370</c:v>
                </c:pt>
                <c:pt idx="4">
                  <c:v>1578370</c:v>
                </c:pt>
                <c:pt idx="5">
                  <c:v>1578370</c:v>
                </c:pt>
                <c:pt idx="6">
                  <c:v>1578370</c:v>
                </c:pt>
                <c:pt idx="7">
                  <c:v>1578370</c:v>
                </c:pt>
                <c:pt idx="8">
                  <c:v>1578370</c:v>
                </c:pt>
                <c:pt idx="9">
                  <c:v>1578370</c:v>
                </c:pt>
                <c:pt idx="10">
                  <c:v>1598250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87-41D5-B57B-45755A5E114B}"/>
            </c:ext>
          </c:extLst>
        </c:ser>
        <c:ser>
          <c:idx val="4"/>
          <c:order val="4"/>
          <c:tx>
            <c:strRef>
              <c:f>'Sensitivity B13, B14'!$C$46</c:f>
              <c:strCache>
                <c:ptCount val="1"/>
                <c:pt idx="0">
                  <c:v>13000</c:v>
                </c:pt>
              </c:strCache>
            </c:strRef>
          </c:tx>
          <c:spPr>
            <a:solidFill>
              <a:schemeClr val="accent1">
                <a:shade val="88000"/>
              </a:schemeClr>
            </a:solidFill>
            <a:ln/>
            <a:effectLst/>
            <a:sp3d/>
          </c:spPr>
          <c:cat>
            <c:numRef>
              <c:f>'Sensitivity B13, B14'!$D$41:$N$41</c:f>
              <c:numCache>
                <c:formatCode>0</c:formatCode>
                <c:ptCount val="11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</c:numCache>
            </c:numRef>
          </c:cat>
          <c:val>
            <c:numRef>
              <c:f>'Sensitivity B13, B14'!$D$46:$N$46</c:f>
              <c:numCache>
                <c:formatCode>General</c:formatCode>
                <c:ptCount val="11"/>
                <c:pt idx="0">
                  <c:v>1578370</c:v>
                </c:pt>
                <c:pt idx="1">
                  <c:v>1578370</c:v>
                </c:pt>
                <c:pt idx="2">
                  <c:v>1578370</c:v>
                </c:pt>
                <c:pt idx="3">
                  <c:v>1578370</c:v>
                </c:pt>
                <c:pt idx="4">
                  <c:v>1578370</c:v>
                </c:pt>
                <c:pt idx="5">
                  <c:v>1578370</c:v>
                </c:pt>
                <c:pt idx="6">
                  <c:v>1578370</c:v>
                </c:pt>
                <c:pt idx="7">
                  <c:v>1578370</c:v>
                </c:pt>
                <c:pt idx="8">
                  <c:v>1578370</c:v>
                </c:pt>
                <c:pt idx="9">
                  <c:v>1578370</c:v>
                </c:pt>
                <c:pt idx="10">
                  <c:v>1598250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87-41D5-B57B-45755A5E114B}"/>
            </c:ext>
          </c:extLst>
        </c:ser>
        <c:ser>
          <c:idx val="5"/>
          <c:order val="5"/>
          <c:tx>
            <c:strRef>
              <c:f>'Sensitivity B13, B14'!$C$47</c:f>
              <c:strCache>
                <c:ptCount val="1"/>
                <c:pt idx="0">
                  <c:v>15000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'Sensitivity B13, B14'!$D$41:$N$41</c:f>
              <c:numCache>
                <c:formatCode>0</c:formatCode>
                <c:ptCount val="11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</c:numCache>
            </c:numRef>
          </c:cat>
          <c:val>
            <c:numRef>
              <c:f>'Sensitivity B13, B14'!$D$47:$N$47</c:f>
              <c:numCache>
                <c:formatCode>General</c:formatCode>
                <c:ptCount val="11"/>
                <c:pt idx="0">
                  <c:v>1578370</c:v>
                </c:pt>
                <c:pt idx="1">
                  <c:v>1578370</c:v>
                </c:pt>
                <c:pt idx="2">
                  <c:v>1578370</c:v>
                </c:pt>
                <c:pt idx="3">
                  <c:v>1578370</c:v>
                </c:pt>
                <c:pt idx="4">
                  <c:v>1578370</c:v>
                </c:pt>
                <c:pt idx="5">
                  <c:v>1578370</c:v>
                </c:pt>
                <c:pt idx="6">
                  <c:v>1578370</c:v>
                </c:pt>
                <c:pt idx="7">
                  <c:v>1578370</c:v>
                </c:pt>
                <c:pt idx="8">
                  <c:v>1578370</c:v>
                </c:pt>
                <c:pt idx="9">
                  <c:v>1578370</c:v>
                </c:pt>
                <c:pt idx="10">
                  <c:v>1598250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87-41D5-B57B-45755A5E114B}"/>
            </c:ext>
          </c:extLst>
        </c:ser>
        <c:ser>
          <c:idx val="6"/>
          <c:order val="6"/>
          <c:tx>
            <c:strRef>
              <c:f>'Sensitivity B13, B14'!$C$48</c:f>
              <c:strCache>
                <c:ptCount val="1"/>
                <c:pt idx="0">
                  <c:v>17000</c:v>
                </c:pt>
              </c:strCache>
            </c:strRef>
          </c:tx>
          <c:spPr>
            <a:solidFill>
              <a:schemeClr val="accent1">
                <a:tint val="89000"/>
              </a:schemeClr>
            </a:solidFill>
            <a:ln/>
            <a:effectLst/>
            <a:sp3d/>
          </c:spPr>
          <c:cat>
            <c:numRef>
              <c:f>'Sensitivity B13, B14'!$D$41:$N$41</c:f>
              <c:numCache>
                <c:formatCode>0</c:formatCode>
                <c:ptCount val="11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</c:numCache>
            </c:numRef>
          </c:cat>
          <c:val>
            <c:numRef>
              <c:f>'Sensitivity B13, B14'!$D$48:$N$48</c:f>
              <c:numCache>
                <c:formatCode>General</c:formatCode>
                <c:ptCount val="11"/>
                <c:pt idx="0">
                  <c:v>1578370</c:v>
                </c:pt>
                <c:pt idx="1">
                  <c:v>1578370</c:v>
                </c:pt>
                <c:pt idx="2">
                  <c:v>1578370</c:v>
                </c:pt>
                <c:pt idx="3">
                  <c:v>1578370</c:v>
                </c:pt>
                <c:pt idx="4">
                  <c:v>1578370</c:v>
                </c:pt>
                <c:pt idx="5">
                  <c:v>1578370</c:v>
                </c:pt>
                <c:pt idx="6">
                  <c:v>1578370</c:v>
                </c:pt>
                <c:pt idx="7">
                  <c:v>1578370</c:v>
                </c:pt>
                <c:pt idx="8">
                  <c:v>1578370</c:v>
                </c:pt>
                <c:pt idx="9">
                  <c:v>1578370</c:v>
                </c:pt>
                <c:pt idx="10">
                  <c:v>1598250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87-41D5-B57B-45755A5E114B}"/>
            </c:ext>
          </c:extLst>
        </c:ser>
        <c:ser>
          <c:idx val="7"/>
          <c:order val="7"/>
          <c:tx>
            <c:strRef>
              <c:f>'Sensitivity B13, B14'!$C$49</c:f>
              <c:strCache>
                <c:ptCount val="1"/>
                <c:pt idx="0">
                  <c:v>19000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/>
            <a:effectLst/>
            <a:sp3d/>
          </c:spPr>
          <c:cat>
            <c:numRef>
              <c:f>'Sensitivity B13, B14'!$D$41:$N$41</c:f>
              <c:numCache>
                <c:formatCode>0</c:formatCode>
                <c:ptCount val="11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</c:numCache>
            </c:numRef>
          </c:cat>
          <c:val>
            <c:numRef>
              <c:f>'Sensitivity B13, B14'!$D$49:$N$49</c:f>
              <c:numCache>
                <c:formatCode>General</c:formatCode>
                <c:ptCount val="11"/>
                <c:pt idx="0">
                  <c:v>1578370</c:v>
                </c:pt>
                <c:pt idx="1">
                  <c:v>1578370</c:v>
                </c:pt>
                <c:pt idx="2">
                  <c:v>1578370</c:v>
                </c:pt>
                <c:pt idx="3">
                  <c:v>1578370</c:v>
                </c:pt>
                <c:pt idx="4">
                  <c:v>1578370</c:v>
                </c:pt>
                <c:pt idx="5">
                  <c:v>1578370</c:v>
                </c:pt>
                <c:pt idx="6">
                  <c:v>1578370</c:v>
                </c:pt>
                <c:pt idx="7">
                  <c:v>1578370</c:v>
                </c:pt>
                <c:pt idx="8">
                  <c:v>1578370</c:v>
                </c:pt>
                <c:pt idx="9">
                  <c:v>1578370</c:v>
                </c:pt>
                <c:pt idx="10">
                  <c:v>1598250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87-41D5-B57B-45755A5E114B}"/>
            </c:ext>
          </c:extLst>
        </c:ser>
        <c:ser>
          <c:idx val="8"/>
          <c:order val="8"/>
          <c:tx>
            <c:strRef>
              <c:f>'Sensitivity B13, B14'!$C$50</c:f>
              <c:strCache>
                <c:ptCount val="1"/>
                <c:pt idx="0">
                  <c:v>21000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/>
            <a:effectLst/>
            <a:sp3d/>
          </c:spPr>
          <c:cat>
            <c:numRef>
              <c:f>'Sensitivity B13, B14'!$D$41:$N$41</c:f>
              <c:numCache>
                <c:formatCode>0</c:formatCode>
                <c:ptCount val="11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</c:numCache>
            </c:numRef>
          </c:cat>
          <c:val>
            <c:numRef>
              <c:f>'Sensitivity B13, B14'!$D$50:$N$50</c:f>
              <c:numCache>
                <c:formatCode>General</c:formatCode>
                <c:ptCount val="11"/>
                <c:pt idx="0">
                  <c:v>1578370</c:v>
                </c:pt>
                <c:pt idx="1">
                  <c:v>1578370</c:v>
                </c:pt>
                <c:pt idx="2">
                  <c:v>1578370</c:v>
                </c:pt>
                <c:pt idx="3">
                  <c:v>1578370</c:v>
                </c:pt>
                <c:pt idx="4">
                  <c:v>1578370</c:v>
                </c:pt>
                <c:pt idx="5">
                  <c:v>1578370</c:v>
                </c:pt>
                <c:pt idx="6">
                  <c:v>1578370</c:v>
                </c:pt>
                <c:pt idx="7">
                  <c:v>1578370</c:v>
                </c:pt>
                <c:pt idx="8">
                  <c:v>1578370</c:v>
                </c:pt>
                <c:pt idx="9">
                  <c:v>1578370</c:v>
                </c:pt>
                <c:pt idx="10">
                  <c:v>1598250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87-41D5-B57B-45755A5E114B}"/>
            </c:ext>
          </c:extLst>
        </c:ser>
        <c:ser>
          <c:idx val="9"/>
          <c:order val="9"/>
          <c:tx>
            <c:strRef>
              <c:f>'Sensitivity B13, B14'!$C$51</c:f>
              <c:strCache>
                <c:ptCount val="1"/>
                <c:pt idx="0">
                  <c:v>23000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/>
            <a:effectLst/>
            <a:sp3d/>
          </c:spPr>
          <c:cat>
            <c:numRef>
              <c:f>'Sensitivity B13, B14'!$D$41:$N$41</c:f>
              <c:numCache>
                <c:formatCode>0</c:formatCode>
                <c:ptCount val="11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</c:numCache>
            </c:numRef>
          </c:cat>
          <c:val>
            <c:numRef>
              <c:f>'Sensitivity B13, B14'!$D$51:$N$51</c:f>
              <c:numCache>
                <c:formatCode>General</c:formatCode>
                <c:ptCount val="11"/>
                <c:pt idx="0">
                  <c:v>1631687.5</c:v>
                </c:pt>
                <c:pt idx="1">
                  <c:v>1631687.5</c:v>
                </c:pt>
                <c:pt idx="2">
                  <c:v>1631687.5</c:v>
                </c:pt>
                <c:pt idx="3">
                  <c:v>1631687.5</c:v>
                </c:pt>
                <c:pt idx="4">
                  <c:v>1631687.5</c:v>
                </c:pt>
                <c:pt idx="5">
                  <c:v>1631687.5</c:v>
                </c:pt>
                <c:pt idx="6">
                  <c:v>1631687.5</c:v>
                </c:pt>
                <c:pt idx="7">
                  <c:v>1631687.5</c:v>
                </c:pt>
                <c:pt idx="8">
                  <c:v>1631687.5</c:v>
                </c:pt>
                <c:pt idx="9">
                  <c:v>1631687.5</c:v>
                </c:pt>
                <c:pt idx="10">
                  <c:v>1631687.5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87-41D5-B57B-45755A5E114B}"/>
            </c:ext>
          </c:extLst>
        </c:ser>
        <c:ser>
          <c:idx val="10"/>
          <c:order val="10"/>
          <c:tx>
            <c:strRef>
              <c:f>'Sensitivity B13, B14'!$C$52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chemeClr val="accent1">
                <a:tint val="42000"/>
              </a:schemeClr>
            </a:solidFill>
            <a:ln/>
            <a:effectLst/>
            <a:sp3d/>
          </c:spPr>
          <c:cat>
            <c:numRef>
              <c:f>'Sensitivity B13, B14'!$D$41:$N$41</c:f>
              <c:numCache>
                <c:formatCode>0</c:formatCode>
                <c:ptCount val="11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</c:numCache>
            </c:numRef>
          </c:cat>
          <c:val>
            <c:numRef>
              <c:f>'Sensitivity B13, B14'!$D$52:$N$52</c:f>
              <c:numCache>
                <c:formatCode>General</c:formatCode>
                <c:ptCount val="11"/>
                <c:pt idx="0">
                  <c:v>1727437.5</c:v>
                </c:pt>
                <c:pt idx="1">
                  <c:v>1727437.5</c:v>
                </c:pt>
                <c:pt idx="2">
                  <c:v>1727437.5</c:v>
                </c:pt>
                <c:pt idx="3">
                  <c:v>1727437.5</c:v>
                </c:pt>
                <c:pt idx="4">
                  <c:v>1727437.5</c:v>
                </c:pt>
                <c:pt idx="5">
                  <c:v>1727437.5</c:v>
                </c:pt>
                <c:pt idx="6">
                  <c:v>1727437.5</c:v>
                </c:pt>
                <c:pt idx="7">
                  <c:v>1727437.5</c:v>
                </c:pt>
                <c:pt idx="8">
                  <c:v>1727437.5</c:v>
                </c:pt>
                <c:pt idx="9">
                  <c:v>1727437.5</c:v>
                </c:pt>
                <c:pt idx="10">
                  <c:v>1727437.5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87-41D5-B57B-45755A5E114B}"/>
            </c:ext>
          </c:extLst>
        </c:ser>
        <c:bandFmts>
          <c:bandFmt>
            <c:idx val="0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shade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shade val="68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shade val="8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shade val="9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tint val="94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tint val="8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tint val="69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tint val="56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tint val="43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tint val="3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tint val="18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tint val="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tint val="92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tint val="80000"/>
                </a:schemeClr>
              </a:solidFill>
              <a:ln/>
              <a:effectLst/>
              <a:sp3d/>
            </c:spPr>
          </c:bandFmt>
        </c:bandFmts>
        <c:axId val="764247384"/>
        <c:axId val="764242136"/>
        <c:axId val="753385344"/>
      </c:surface3DChart>
      <c:catAx>
        <c:axId val="76424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50000"/>
                      </a:schemeClr>
                    </a:solidFill>
                  </a:rPr>
                  <a:t>Avg number of orders delivered by used vehicle during high demand (B13)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42136"/>
        <c:crosses val="min"/>
        <c:auto val="1"/>
        <c:lblAlgn val="ctr"/>
        <c:lblOffset val="100"/>
        <c:noMultiLvlLbl val="0"/>
      </c:catAx>
      <c:valAx>
        <c:axId val="764242136"/>
        <c:scaling>
          <c:orientation val="minMax"/>
          <c:max val="1740000"/>
          <c:min val="15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47384"/>
        <c:crosses val="autoZero"/>
        <c:crossBetween val="midCat"/>
        <c:majorUnit val="20000"/>
      </c:valAx>
      <c:serAx>
        <c:axId val="75338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50000"/>
                      </a:schemeClr>
                    </a:solidFill>
                  </a:rPr>
                  <a:t>Avg number of orders delivered by third party vehicle during high demand (B14)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42136"/>
        <c:crosses val="min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238887</xdr:colOff>
      <xdr:row>84</xdr:row>
      <xdr:rowOff>177800</xdr:rowOff>
    </xdr:from>
    <xdr:to>
      <xdr:col>6</xdr:col>
      <xdr:colOff>127</xdr:colOff>
      <xdr:row>84</xdr:row>
      <xdr:rowOff>177800</xdr:rowOff>
    </xdr:to>
    <xdr:cxnSp macro="_xll.PtreeEvent_ObjectClick">
      <xdr:nvCxnSpPr>
        <xdr:cNvPr id="171" name="PTObj_DBranchHLine_2_28">
          <a:extLst>
            <a:ext uri="{FF2B5EF4-FFF2-40B4-BE49-F238E27FC236}">
              <a16:creationId xmlns:a16="http://schemas.microsoft.com/office/drawing/2014/main" id="{867EC740-2118-4041-8770-6BFE9A0A34FA}"/>
            </a:ext>
          </a:extLst>
        </xdr:cNvPr>
        <xdr:cNvCxnSpPr/>
      </xdr:nvCxnSpPr>
      <xdr:spPr>
        <a:xfrm>
          <a:off x="9771507" y="1611122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80</xdr:row>
      <xdr:rowOff>172721</xdr:rowOff>
    </xdr:from>
    <xdr:to>
      <xdr:col>5</xdr:col>
      <xdr:colOff>238887</xdr:colOff>
      <xdr:row>84</xdr:row>
      <xdr:rowOff>177800</xdr:rowOff>
    </xdr:to>
    <xdr:cxnSp macro="_xll.PtreeEvent_ObjectClick">
      <xdr:nvCxnSpPr>
        <xdr:cNvPr id="170" name="PTObj_DBranchDLine_2_28">
          <a:extLst>
            <a:ext uri="{FF2B5EF4-FFF2-40B4-BE49-F238E27FC236}">
              <a16:creationId xmlns:a16="http://schemas.microsoft.com/office/drawing/2014/main" id="{0B202EA9-596F-413E-B2F6-B791E21924A0}"/>
            </a:ext>
          </a:extLst>
        </xdr:cNvPr>
        <xdr:cNvCxnSpPr/>
      </xdr:nvCxnSpPr>
      <xdr:spPr>
        <a:xfrm>
          <a:off x="9619107" y="15374621"/>
          <a:ext cx="152400" cy="73659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82</xdr:row>
      <xdr:rowOff>177801</xdr:rowOff>
    </xdr:from>
    <xdr:to>
      <xdr:col>6</xdr:col>
      <xdr:colOff>127</xdr:colOff>
      <xdr:row>82</xdr:row>
      <xdr:rowOff>177801</xdr:rowOff>
    </xdr:to>
    <xdr:cxnSp macro="_xll.PtreeEvent_ObjectClick">
      <xdr:nvCxnSpPr>
        <xdr:cNvPr id="162" name="PTObj_DBranchHLine_2_27">
          <a:extLst>
            <a:ext uri="{FF2B5EF4-FFF2-40B4-BE49-F238E27FC236}">
              <a16:creationId xmlns:a16="http://schemas.microsoft.com/office/drawing/2014/main" id="{682A7B6E-6E6B-47E8-A39D-F72F93CF2C1B}"/>
            </a:ext>
          </a:extLst>
        </xdr:cNvPr>
        <xdr:cNvCxnSpPr/>
      </xdr:nvCxnSpPr>
      <xdr:spPr>
        <a:xfrm>
          <a:off x="9771507" y="15745461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80</xdr:row>
      <xdr:rowOff>172721</xdr:rowOff>
    </xdr:from>
    <xdr:to>
      <xdr:col>5</xdr:col>
      <xdr:colOff>238887</xdr:colOff>
      <xdr:row>82</xdr:row>
      <xdr:rowOff>177801</xdr:rowOff>
    </xdr:to>
    <xdr:cxnSp macro="_xll.PtreeEvent_ObjectClick">
      <xdr:nvCxnSpPr>
        <xdr:cNvPr id="161" name="PTObj_DBranchDLine_2_27">
          <a:extLst>
            <a:ext uri="{FF2B5EF4-FFF2-40B4-BE49-F238E27FC236}">
              <a16:creationId xmlns:a16="http://schemas.microsoft.com/office/drawing/2014/main" id="{4A67693B-94C4-4E84-A811-0A9BFC2CA177}"/>
            </a:ext>
          </a:extLst>
        </xdr:cNvPr>
        <xdr:cNvCxnSpPr/>
      </xdr:nvCxnSpPr>
      <xdr:spPr>
        <a:xfrm>
          <a:off x="9619107" y="15374621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78</xdr:row>
      <xdr:rowOff>177799</xdr:rowOff>
    </xdr:from>
    <xdr:to>
      <xdr:col>6</xdr:col>
      <xdr:colOff>127</xdr:colOff>
      <xdr:row>78</xdr:row>
      <xdr:rowOff>177799</xdr:rowOff>
    </xdr:to>
    <xdr:cxnSp macro="_xll.PtreeEvent_ObjectClick">
      <xdr:nvCxnSpPr>
        <xdr:cNvPr id="399" name="PTObj_DBranchHLine_2_26">
          <a:extLst>
            <a:ext uri="{FF2B5EF4-FFF2-40B4-BE49-F238E27FC236}">
              <a16:creationId xmlns:a16="http://schemas.microsoft.com/office/drawing/2014/main" id="{0A5D15D6-D67B-4708-A5DF-BD0ADF3DB794}"/>
            </a:ext>
          </a:extLst>
        </xdr:cNvPr>
        <xdr:cNvCxnSpPr/>
      </xdr:nvCxnSpPr>
      <xdr:spPr>
        <a:xfrm>
          <a:off x="9771507" y="15013939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78</xdr:row>
      <xdr:rowOff>177799</xdr:rowOff>
    </xdr:from>
    <xdr:to>
      <xdr:col>5</xdr:col>
      <xdr:colOff>238887</xdr:colOff>
      <xdr:row>80</xdr:row>
      <xdr:rowOff>172721</xdr:rowOff>
    </xdr:to>
    <xdr:cxnSp macro="_xll.PtreeEvent_ObjectClick">
      <xdr:nvCxnSpPr>
        <xdr:cNvPr id="398" name="PTObj_DBranchDLine_2_26">
          <a:extLst>
            <a:ext uri="{FF2B5EF4-FFF2-40B4-BE49-F238E27FC236}">
              <a16:creationId xmlns:a16="http://schemas.microsoft.com/office/drawing/2014/main" id="{046E4237-B1A9-4725-AA27-6647F9A735C8}"/>
            </a:ext>
          </a:extLst>
        </xdr:cNvPr>
        <xdr:cNvCxnSpPr/>
      </xdr:nvCxnSpPr>
      <xdr:spPr>
        <a:xfrm flipV="1">
          <a:off x="9619107" y="15013939"/>
          <a:ext cx="152400" cy="36068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80</xdr:row>
      <xdr:rowOff>177799</xdr:rowOff>
    </xdr:from>
    <xdr:to>
      <xdr:col>5</xdr:col>
      <xdr:colOff>127</xdr:colOff>
      <xdr:row>80</xdr:row>
      <xdr:rowOff>177799</xdr:rowOff>
    </xdr:to>
    <xdr:cxnSp macro="_xll.PtreeEvent_ObjectClick">
      <xdr:nvCxnSpPr>
        <xdr:cNvPr id="379" name="PTObj_DBranchHLine_2_19">
          <a:extLst>
            <a:ext uri="{FF2B5EF4-FFF2-40B4-BE49-F238E27FC236}">
              <a16:creationId xmlns:a16="http://schemas.microsoft.com/office/drawing/2014/main" id="{6FB1A83C-7160-477C-B739-D68819B0FEEA}"/>
            </a:ext>
          </a:extLst>
        </xdr:cNvPr>
        <xdr:cNvCxnSpPr/>
      </xdr:nvCxnSpPr>
      <xdr:spPr>
        <a:xfrm>
          <a:off x="7904607" y="15013939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68</xdr:row>
      <xdr:rowOff>172721</xdr:rowOff>
    </xdr:from>
    <xdr:to>
      <xdr:col>4</xdr:col>
      <xdr:colOff>238887</xdr:colOff>
      <xdr:row>80</xdr:row>
      <xdr:rowOff>177799</xdr:rowOff>
    </xdr:to>
    <xdr:cxnSp macro="_xll.PtreeEvent_ObjectClick">
      <xdr:nvCxnSpPr>
        <xdr:cNvPr id="378" name="PTObj_DBranchDLine_2_19">
          <a:extLst>
            <a:ext uri="{FF2B5EF4-FFF2-40B4-BE49-F238E27FC236}">
              <a16:creationId xmlns:a16="http://schemas.microsoft.com/office/drawing/2014/main" id="{CFC80431-7085-4245-8DA1-C057C40D3EAF}"/>
            </a:ext>
          </a:extLst>
        </xdr:cNvPr>
        <xdr:cNvCxnSpPr/>
      </xdr:nvCxnSpPr>
      <xdr:spPr>
        <a:xfrm>
          <a:off x="7752207" y="13180061"/>
          <a:ext cx="152400" cy="183387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76</xdr:row>
      <xdr:rowOff>177800</xdr:rowOff>
    </xdr:from>
    <xdr:to>
      <xdr:col>6</xdr:col>
      <xdr:colOff>127</xdr:colOff>
      <xdr:row>76</xdr:row>
      <xdr:rowOff>177800</xdr:rowOff>
    </xdr:to>
    <xdr:cxnSp macro="_xll.PtreeEvent_ObjectClick">
      <xdr:nvCxnSpPr>
        <xdr:cNvPr id="375" name="PTObj_DBranchHLine_2_25">
          <a:extLst>
            <a:ext uri="{FF2B5EF4-FFF2-40B4-BE49-F238E27FC236}">
              <a16:creationId xmlns:a16="http://schemas.microsoft.com/office/drawing/2014/main" id="{41B379B6-FA2A-4F8E-9C7E-0B125316C912}"/>
            </a:ext>
          </a:extLst>
        </xdr:cNvPr>
        <xdr:cNvCxnSpPr/>
      </xdr:nvCxnSpPr>
      <xdr:spPr>
        <a:xfrm>
          <a:off x="9771507" y="1464818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72</xdr:row>
      <xdr:rowOff>172722</xdr:rowOff>
    </xdr:from>
    <xdr:to>
      <xdr:col>5</xdr:col>
      <xdr:colOff>238887</xdr:colOff>
      <xdr:row>76</xdr:row>
      <xdr:rowOff>177800</xdr:rowOff>
    </xdr:to>
    <xdr:cxnSp macro="_xll.PtreeEvent_ObjectClick">
      <xdr:nvCxnSpPr>
        <xdr:cNvPr id="374" name="PTObj_DBranchDLine_2_25">
          <a:extLst>
            <a:ext uri="{FF2B5EF4-FFF2-40B4-BE49-F238E27FC236}">
              <a16:creationId xmlns:a16="http://schemas.microsoft.com/office/drawing/2014/main" id="{8B318AA4-41A2-42C6-A159-2A4FB73724F8}"/>
            </a:ext>
          </a:extLst>
        </xdr:cNvPr>
        <xdr:cNvCxnSpPr/>
      </xdr:nvCxnSpPr>
      <xdr:spPr>
        <a:xfrm>
          <a:off x="9619107" y="13911582"/>
          <a:ext cx="152400" cy="73659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74</xdr:row>
      <xdr:rowOff>177800</xdr:rowOff>
    </xdr:from>
    <xdr:to>
      <xdr:col>6</xdr:col>
      <xdr:colOff>127</xdr:colOff>
      <xdr:row>74</xdr:row>
      <xdr:rowOff>177800</xdr:rowOff>
    </xdr:to>
    <xdr:cxnSp macro="_xll.PtreeEvent_ObjectClick">
      <xdr:nvCxnSpPr>
        <xdr:cNvPr id="371" name="PTObj_DBranchHLine_2_24">
          <a:extLst>
            <a:ext uri="{FF2B5EF4-FFF2-40B4-BE49-F238E27FC236}">
              <a16:creationId xmlns:a16="http://schemas.microsoft.com/office/drawing/2014/main" id="{AF7B7533-2BB8-4E64-B843-58E5A2524299}"/>
            </a:ext>
          </a:extLst>
        </xdr:cNvPr>
        <xdr:cNvCxnSpPr/>
      </xdr:nvCxnSpPr>
      <xdr:spPr>
        <a:xfrm>
          <a:off x="9771507" y="1428242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72</xdr:row>
      <xdr:rowOff>172722</xdr:rowOff>
    </xdr:from>
    <xdr:to>
      <xdr:col>5</xdr:col>
      <xdr:colOff>238887</xdr:colOff>
      <xdr:row>74</xdr:row>
      <xdr:rowOff>177800</xdr:rowOff>
    </xdr:to>
    <xdr:cxnSp macro="_xll.PtreeEvent_ObjectClick">
      <xdr:nvCxnSpPr>
        <xdr:cNvPr id="370" name="PTObj_DBranchDLine_2_24">
          <a:extLst>
            <a:ext uri="{FF2B5EF4-FFF2-40B4-BE49-F238E27FC236}">
              <a16:creationId xmlns:a16="http://schemas.microsoft.com/office/drawing/2014/main" id="{0A65CC9F-F159-4558-ADC1-33A27605FBCD}"/>
            </a:ext>
          </a:extLst>
        </xdr:cNvPr>
        <xdr:cNvCxnSpPr/>
      </xdr:nvCxnSpPr>
      <xdr:spPr>
        <a:xfrm>
          <a:off x="9619107" y="13911582"/>
          <a:ext cx="152400" cy="37083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70</xdr:row>
      <xdr:rowOff>177800</xdr:rowOff>
    </xdr:from>
    <xdr:to>
      <xdr:col>6</xdr:col>
      <xdr:colOff>127</xdr:colOff>
      <xdr:row>70</xdr:row>
      <xdr:rowOff>177800</xdr:rowOff>
    </xdr:to>
    <xdr:cxnSp macro="_xll.PtreeEvent_ObjectClick">
      <xdr:nvCxnSpPr>
        <xdr:cNvPr id="367" name="PTObj_DBranchHLine_2_23">
          <a:extLst>
            <a:ext uri="{FF2B5EF4-FFF2-40B4-BE49-F238E27FC236}">
              <a16:creationId xmlns:a16="http://schemas.microsoft.com/office/drawing/2014/main" id="{F04067B8-0919-44CE-A1DE-5D060860F4B0}"/>
            </a:ext>
          </a:extLst>
        </xdr:cNvPr>
        <xdr:cNvCxnSpPr/>
      </xdr:nvCxnSpPr>
      <xdr:spPr>
        <a:xfrm>
          <a:off x="9771507" y="1355090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70</xdr:row>
      <xdr:rowOff>177800</xdr:rowOff>
    </xdr:from>
    <xdr:to>
      <xdr:col>5</xdr:col>
      <xdr:colOff>238887</xdr:colOff>
      <xdr:row>72</xdr:row>
      <xdr:rowOff>172722</xdr:rowOff>
    </xdr:to>
    <xdr:cxnSp macro="_xll.PtreeEvent_ObjectClick">
      <xdr:nvCxnSpPr>
        <xdr:cNvPr id="366" name="PTObj_DBranchDLine_2_23">
          <a:extLst>
            <a:ext uri="{FF2B5EF4-FFF2-40B4-BE49-F238E27FC236}">
              <a16:creationId xmlns:a16="http://schemas.microsoft.com/office/drawing/2014/main" id="{7542E408-2C75-48EA-BBC0-B48D6C55F741}"/>
            </a:ext>
          </a:extLst>
        </xdr:cNvPr>
        <xdr:cNvCxnSpPr/>
      </xdr:nvCxnSpPr>
      <xdr:spPr>
        <a:xfrm flipV="1">
          <a:off x="9619107" y="13550900"/>
          <a:ext cx="152400" cy="36068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72</xdr:row>
      <xdr:rowOff>177800</xdr:rowOff>
    </xdr:from>
    <xdr:to>
      <xdr:col>5</xdr:col>
      <xdr:colOff>127</xdr:colOff>
      <xdr:row>72</xdr:row>
      <xdr:rowOff>177800</xdr:rowOff>
    </xdr:to>
    <xdr:cxnSp macro="_xll.PtreeEvent_ObjectClick">
      <xdr:nvCxnSpPr>
        <xdr:cNvPr id="363" name="PTObj_DBranchHLine_2_18">
          <a:extLst>
            <a:ext uri="{FF2B5EF4-FFF2-40B4-BE49-F238E27FC236}">
              <a16:creationId xmlns:a16="http://schemas.microsoft.com/office/drawing/2014/main" id="{098030E0-F33C-4DA4-80E6-E85884E2A2D7}"/>
            </a:ext>
          </a:extLst>
        </xdr:cNvPr>
        <xdr:cNvCxnSpPr/>
      </xdr:nvCxnSpPr>
      <xdr:spPr>
        <a:xfrm>
          <a:off x="7904607" y="1355090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68</xdr:row>
      <xdr:rowOff>172721</xdr:rowOff>
    </xdr:from>
    <xdr:to>
      <xdr:col>4</xdr:col>
      <xdr:colOff>238887</xdr:colOff>
      <xdr:row>72</xdr:row>
      <xdr:rowOff>177800</xdr:rowOff>
    </xdr:to>
    <xdr:cxnSp macro="_xll.PtreeEvent_ObjectClick">
      <xdr:nvCxnSpPr>
        <xdr:cNvPr id="362" name="PTObj_DBranchDLine_2_18">
          <a:extLst>
            <a:ext uri="{FF2B5EF4-FFF2-40B4-BE49-F238E27FC236}">
              <a16:creationId xmlns:a16="http://schemas.microsoft.com/office/drawing/2014/main" id="{256E3219-EC41-416F-8788-44AD3DB879D6}"/>
            </a:ext>
          </a:extLst>
        </xdr:cNvPr>
        <xdr:cNvCxnSpPr/>
      </xdr:nvCxnSpPr>
      <xdr:spPr>
        <a:xfrm>
          <a:off x="7752207" y="1318006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66</xdr:row>
      <xdr:rowOff>177800</xdr:rowOff>
    </xdr:from>
    <xdr:to>
      <xdr:col>6</xdr:col>
      <xdr:colOff>127</xdr:colOff>
      <xdr:row>66</xdr:row>
      <xdr:rowOff>177800</xdr:rowOff>
    </xdr:to>
    <xdr:cxnSp macro="_xll.PtreeEvent_ObjectClick">
      <xdr:nvCxnSpPr>
        <xdr:cNvPr id="85" name="PTObj_DBranchHLine_2_22">
          <a:extLst>
            <a:ext uri="{FF2B5EF4-FFF2-40B4-BE49-F238E27FC236}">
              <a16:creationId xmlns:a16="http://schemas.microsoft.com/office/drawing/2014/main" id="{7CDBF63A-85DF-4D0A-961D-5B9E019A7613}"/>
            </a:ext>
          </a:extLst>
        </xdr:cNvPr>
        <xdr:cNvCxnSpPr/>
      </xdr:nvCxnSpPr>
      <xdr:spPr>
        <a:xfrm>
          <a:off x="9771507" y="1281938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62</xdr:row>
      <xdr:rowOff>172720</xdr:rowOff>
    </xdr:from>
    <xdr:to>
      <xdr:col>5</xdr:col>
      <xdr:colOff>238887</xdr:colOff>
      <xdr:row>66</xdr:row>
      <xdr:rowOff>177800</xdr:rowOff>
    </xdr:to>
    <xdr:cxnSp macro="_xll.PtreeEvent_ObjectClick">
      <xdr:nvCxnSpPr>
        <xdr:cNvPr id="84" name="PTObj_DBranchDLine_2_22">
          <a:extLst>
            <a:ext uri="{FF2B5EF4-FFF2-40B4-BE49-F238E27FC236}">
              <a16:creationId xmlns:a16="http://schemas.microsoft.com/office/drawing/2014/main" id="{6AD5A1A2-C33D-4FF3-A908-199834CC6BC9}"/>
            </a:ext>
          </a:extLst>
        </xdr:cNvPr>
        <xdr:cNvCxnSpPr/>
      </xdr:nvCxnSpPr>
      <xdr:spPr>
        <a:xfrm>
          <a:off x="9619107" y="1208278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64</xdr:row>
      <xdr:rowOff>177800</xdr:rowOff>
    </xdr:from>
    <xdr:to>
      <xdr:col>6</xdr:col>
      <xdr:colOff>127</xdr:colOff>
      <xdr:row>64</xdr:row>
      <xdr:rowOff>177800</xdr:rowOff>
    </xdr:to>
    <xdr:cxnSp macro="_xll.PtreeEvent_ObjectClick">
      <xdr:nvCxnSpPr>
        <xdr:cNvPr id="81" name="PTObj_DBranchHLine_2_21">
          <a:extLst>
            <a:ext uri="{FF2B5EF4-FFF2-40B4-BE49-F238E27FC236}">
              <a16:creationId xmlns:a16="http://schemas.microsoft.com/office/drawing/2014/main" id="{6FDD15BE-6FE5-4346-BEFB-55329C3D922F}"/>
            </a:ext>
          </a:extLst>
        </xdr:cNvPr>
        <xdr:cNvCxnSpPr/>
      </xdr:nvCxnSpPr>
      <xdr:spPr>
        <a:xfrm>
          <a:off x="9771507" y="1245362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62</xdr:row>
      <xdr:rowOff>172720</xdr:rowOff>
    </xdr:from>
    <xdr:to>
      <xdr:col>5</xdr:col>
      <xdr:colOff>238887</xdr:colOff>
      <xdr:row>64</xdr:row>
      <xdr:rowOff>177800</xdr:rowOff>
    </xdr:to>
    <xdr:cxnSp macro="_xll.PtreeEvent_ObjectClick">
      <xdr:nvCxnSpPr>
        <xdr:cNvPr id="80" name="PTObj_DBranchDLine_2_21">
          <a:extLst>
            <a:ext uri="{FF2B5EF4-FFF2-40B4-BE49-F238E27FC236}">
              <a16:creationId xmlns:a16="http://schemas.microsoft.com/office/drawing/2014/main" id="{35CF9AD4-E7E6-4ABE-B620-5CAF0F76EC8A}"/>
            </a:ext>
          </a:extLst>
        </xdr:cNvPr>
        <xdr:cNvCxnSpPr/>
      </xdr:nvCxnSpPr>
      <xdr:spPr>
        <a:xfrm>
          <a:off x="9619107" y="120827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60</xdr:row>
      <xdr:rowOff>177800</xdr:rowOff>
    </xdr:from>
    <xdr:to>
      <xdr:col>6</xdr:col>
      <xdr:colOff>127</xdr:colOff>
      <xdr:row>60</xdr:row>
      <xdr:rowOff>177800</xdr:rowOff>
    </xdr:to>
    <xdr:cxnSp macro="_xll.PtreeEvent_ObjectClick">
      <xdr:nvCxnSpPr>
        <xdr:cNvPr id="77" name="PTObj_DBranchHLine_2_20">
          <a:extLst>
            <a:ext uri="{FF2B5EF4-FFF2-40B4-BE49-F238E27FC236}">
              <a16:creationId xmlns:a16="http://schemas.microsoft.com/office/drawing/2014/main" id="{26EE69F3-6904-4E87-94FB-43A8AA2E97C3}"/>
            </a:ext>
          </a:extLst>
        </xdr:cNvPr>
        <xdr:cNvCxnSpPr/>
      </xdr:nvCxnSpPr>
      <xdr:spPr>
        <a:xfrm>
          <a:off x="9771507" y="1172210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60</xdr:row>
      <xdr:rowOff>177800</xdr:rowOff>
    </xdr:from>
    <xdr:to>
      <xdr:col>5</xdr:col>
      <xdr:colOff>238887</xdr:colOff>
      <xdr:row>62</xdr:row>
      <xdr:rowOff>172720</xdr:rowOff>
    </xdr:to>
    <xdr:cxnSp macro="_xll.PtreeEvent_ObjectClick">
      <xdr:nvCxnSpPr>
        <xdr:cNvPr id="76" name="PTObj_DBranchDLine_2_20">
          <a:extLst>
            <a:ext uri="{FF2B5EF4-FFF2-40B4-BE49-F238E27FC236}">
              <a16:creationId xmlns:a16="http://schemas.microsoft.com/office/drawing/2014/main" id="{D3049ED6-1030-450A-BD0A-7449BC8AE34C}"/>
            </a:ext>
          </a:extLst>
        </xdr:cNvPr>
        <xdr:cNvCxnSpPr/>
      </xdr:nvCxnSpPr>
      <xdr:spPr>
        <a:xfrm flipV="1">
          <a:off x="9619107" y="117221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62</xdr:row>
      <xdr:rowOff>177800</xdr:rowOff>
    </xdr:from>
    <xdr:to>
      <xdr:col>5</xdr:col>
      <xdr:colOff>127</xdr:colOff>
      <xdr:row>62</xdr:row>
      <xdr:rowOff>177800</xdr:rowOff>
    </xdr:to>
    <xdr:cxnSp macro="_xll.PtreeEvent_ObjectClick">
      <xdr:nvCxnSpPr>
        <xdr:cNvPr id="73" name="PTObj_DBranchHLine_2_17">
          <a:extLst>
            <a:ext uri="{FF2B5EF4-FFF2-40B4-BE49-F238E27FC236}">
              <a16:creationId xmlns:a16="http://schemas.microsoft.com/office/drawing/2014/main" id="{CF73BFBB-5541-4F98-9DFC-A54D71EC62C6}"/>
            </a:ext>
          </a:extLst>
        </xdr:cNvPr>
        <xdr:cNvCxnSpPr/>
      </xdr:nvCxnSpPr>
      <xdr:spPr>
        <a:xfrm>
          <a:off x="7904607" y="1172210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62</xdr:row>
      <xdr:rowOff>177800</xdr:rowOff>
    </xdr:from>
    <xdr:to>
      <xdr:col>4</xdr:col>
      <xdr:colOff>238887</xdr:colOff>
      <xdr:row>68</xdr:row>
      <xdr:rowOff>172720</xdr:rowOff>
    </xdr:to>
    <xdr:cxnSp macro="_xll.PtreeEvent_ObjectClick">
      <xdr:nvCxnSpPr>
        <xdr:cNvPr id="72" name="PTObj_DBranchDLine_2_17">
          <a:extLst>
            <a:ext uri="{FF2B5EF4-FFF2-40B4-BE49-F238E27FC236}">
              <a16:creationId xmlns:a16="http://schemas.microsoft.com/office/drawing/2014/main" id="{BC6C43F7-F966-44E0-AD40-F36D3471027D}"/>
            </a:ext>
          </a:extLst>
        </xdr:cNvPr>
        <xdr:cNvCxnSpPr/>
      </xdr:nvCxnSpPr>
      <xdr:spPr>
        <a:xfrm flipV="1">
          <a:off x="7752207" y="117221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68</xdr:row>
      <xdr:rowOff>177800</xdr:rowOff>
    </xdr:from>
    <xdr:to>
      <xdr:col>4</xdr:col>
      <xdr:colOff>127</xdr:colOff>
      <xdr:row>68</xdr:row>
      <xdr:rowOff>177800</xdr:rowOff>
    </xdr:to>
    <xdr:cxnSp macro="_xll.PtreeEvent_ObjectClick">
      <xdr:nvCxnSpPr>
        <xdr:cNvPr id="219" name="PTObj_DBranchHLine_2_16">
          <a:extLst>
            <a:ext uri="{FF2B5EF4-FFF2-40B4-BE49-F238E27FC236}">
              <a16:creationId xmlns:a16="http://schemas.microsoft.com/office/drawing/2014/main" id="{8745BC60-3F0D-41FE-9472-58C62776A906}"/>
            </a:ext>
          </a:extLst>
        </xdr:cNvPr>
        <xdr:cNvCxnSpPr/>
      </xdr:nvCxnSpPr>
      <xdr:spPr>
        <a:xfrm>
          <a:off x="6037707" y="1127252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56</xdr:row>
      <xdr:rowOff>172720</xdr:rowOff>
    </xdr:from>
    <xdr:to>
      <xdr:col>3</xdr:col>
      <xdr:colOff>238887</xdr:colOff>
      <xdr:row>68</xdr:row>
      <xdr:rowOff>177800</xdr:rowOff>
    </xdr:to>
    <xdr:cxnSp macro="_xll.PtreeEvent_ObjectClick">
      <xdr:nvCxnSpPr>
        <xdr:cNvPr id="218" name="PTObj_DBranchDLine_2_16">
          <a:extLst>
            <a:ext uri="{FF2B5EF4-FFF2-40B4-BE49-F238E27FC236}">
              <a16:creationId xmlns:a16="http://schemas.microsoft.com/office/drawing/2014/main" id="{5EFF686D-F098-4BF8-A577-B5945A063A2C}"/>
            </a:ext>
          </a:extLst>
        </xdr:cNvPr>
        <xdr:cNvCxnSpPr/>
      </xdr:nvCxnSpPr>
      <xdr:spPr>
        <a:xfrm>
          <a:off x="5885307" y="1053592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58</xdr:row>
      <xdr:rowOff>177800</xdr:rowOff>
    </xdr:from>
    <xdr:to>
      <xdr:col>4</xdr:col>
      <xdr:colOff>127</xdr:colOff>
      <xdr:row>58</xdr:row>
      <xdr:rowOff>177800</xdr:rowOff>
    </xdr:to>
    <xdr:cxnSp macro="_xll.PtreeEvent_ObjectClick">
      <xdr:nvCxnSpPr>
        <xdr:cNvPr id="211" name="PTObj_DBranchHLine_2_15">
          <a:extLst>
            <a:ext uri="{FF2B5EF4-FFF2-40B4-BE49-F238E27FC236}">
              <a16:creationId xmlns:a16="http://schemas.microsoft.com/office/drawing/2014/main" id="{86B74F4C-E6F2-4AE2-8CAF-0296578D0C62}"/>
            </a:ext>
          </a:extLst>
        </xdr:cNvPr>
        <xdr:cNvCxnSpPr/>
      </xdr:nvCxnSpPr>
      <xdr:spPr>
        <a:xfrm>
          <a:off x="6037707" y="1090676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56</xdr:row>
      <xdr:rowOff>172720</xdr:rowOff>
    </xdr:from>
    <xdr:to>
      <xdr:col>3</xdr:col>
      <xdr:colOff>238887</xdr:colOff>
      <xdr:row>58</xdr:row>
      <xdr:rowOff>177800</xdr:rowOff>
    </xdr:to>
    <xdr:cxnSp macro="_xll.PtreeEvent_ObjectClick">
      <xdr:nvCxnSpPr>
        <xdr:cNvPr id="210" name="PTObj_DBranchDLine_2_15">
          <a:extLst>
            <a:ext uri="{FF2B5EF4-FFF2-40B4-BE49-F238E27FC236}">
              <a16:creationId xmlns:a16="http://schemas.microsoft.com/office/drawing/2014/main" id="{32C6F53B-0987-4716-9F7B-449168B81D51}"/>
            </a:ext>
          </a:extLst>
        </xdr:cNvPr>
        <xdr:cNvCxnSpPr/>
      </xdr:nvCxnSpPr>
      <xdr:spPr>
        <a:xfrm>
          <a:off x="5885307" y="105359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54</xdr:row>
      <xdr:rowOff>177800</xdr:rowOff>
    </xdr:from>
    <xdr:to>
      <xdr:col>4</xdr:col>
      <xdr:colOff>127</xdr:colOff>
      <xdr:row>54</xdr:row>
      <xdr:rowOff>177800</xdr:rowOff>
    </xdr:to>
    <xdr:cxnSp macro="_xll.PtreeEvent_ObjectClick">
      <xdr:nvCxnSpPr>
        <xdr:cNvPr id="207" name="PTObj_DBranchHLine_2_14">
          <a:extLst>
            <a:ext uri="{FF2B5EF4-FFF2-40B4-BE49-F238E27FC236}">
              <a16:creationId xmlns:a16="http://schemas.microsoft.com/office/drawing/2014/main" id="{FF2E7586-44C6-4111-94CB-A982554CAB67}"/>
            </a:ext>
          </a:extLst>
        </xdr:cNvPr>
        <xdr:cNvCxnSpPr/>
      </xdr:nvCxnSpPr>
      <xdr:spPr>
        <a:xfrm>
          <a:off x="6037707" y="1017524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54</xdr:row>
      <xdr:rowOff>177800</xdr:rowOff>
    </xdr:from>
    <xdr:to>
      <xdr:col>3</xdr:col>
      <xdr:colOff>238887</xdr:colOff>
      <xdr:row>56</xdr:row>
      <xdr:rowOff>172720</xdr:rowOff>
    </xdr:to>
    <xdr:cxnSp macro="_xll.PtreeEvent_ObjectClick">
      <xdr:nvCxnSpPr>
        <xdr:cNvPr id="206" name="PTObj_DBranchDLine_2_14">
          <a:extLst>
            <a:ext uri="{FF2B5EF4-FFF2-40B4-BE49-F238E27FC236}">
              <a16:creationId xmlns:a16="http://schemas.microsoft.com/office/drawing/2014/main" id="{65F7738C-543C-4820-A964-D9EF4508D53C}"/>
            </a:ext>
          </a:extLst>
        </xdr:cNvPr>
        <xdr:cNvCxnSpPr/>
      </xdr:nvCxnSpPr>
      <xdr:spPr>
        <a:xfrm flipV="1">
          <a:off x="5885307" y="101752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239522</xdr:colOff>
      <xdr:row>56</xdr:row>
      <xdr:rowOff>177800</xdr:rowOff>
    </xdr:from>
    <xdr:to>
      <xdr:col>3</xdr:col>
      <xdr:colOff>127</xdr:colOff>
      <xdr:row>56</xdr:row>
      <xdr:rowOff>177800</xdr:rowOff>
    </xdr:to>
    <xdr:cxnSp macro="_xll.PtreeEvent_ObjectClick">
      <xdr:nvCxnSpPr>
        <xdr:cNvPr id="203" name="PTObj_DBranchHLine_2_33">
          <a:extLst>
            <a:ext uri="{FF2B5EF4-FFF2-40B4-BE49-F238E27FC236}">
              <a16:creationId xmlns:a16="http://schemas.microsoft.com/office/drawing/2014/main" id="{5023C78F-8FC0-41CA-BCFB-E242C4FF524D}"/>
            </a:ext>
          </a:extLst>
        </xdr:cNvPr>
        <xdr:cNvCxnSpPr/>
      </xdr:nvCxnSpPr>
      <xdr:spPr>
        <a:xfrm>
          <a:off x="4240022" y="10541000"/>
          <a:ext cx="155892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87122</xdr:colOff>
      <xdr:row>36</xdr:row>
      <xdr:rowOff>173355</xdr:rowOff>
    </xdr:from>
    <xdr:to>
      <xdr:col>2</xdr:col>
      <xdr:colOff>239522</xdr:colOff>
      <xdr:row>56</xdr:row>
      <xdr:rowOff>177800</xdr:rowOff>
    </xdr:to>
    <xdr:cxnSp macro="_xll.PtreeEvent_ObjectClick">
      <xdr:nvCxnSpPr>
        <xdr:cNvPr id="202" name="PTObj_DBranchDLine_2_33">
          <a:extLst>
            <a:ext uri="{FF2B5EF4-FFF2-40B4-BE49-F238E27FC236}">
              <a16:creationId xmlns:a16="http://schemas.microsoft.com/office/drawing/2014/main" id="{2224369C-EAFC-4C48-91D8-3C8E4BDD4946}"/>
            </a:ext>
          </a:extLst>
        </xdr:cNvPr>
        <xdr:cNvCxnSpPr/>
      </xdr:nvCxnSpPr>
      <xdr:spPr>
        <a:xfrm>
          <a:off x="4087622" y="6878955"/>
          <a:ext cx="152400" cy="366204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52</xdr:row>
      <xdr:rowOff>177800</xdr:rowOff>
    </xdr:from>
    <xdr:to>
      <xdr:col>4</xdr:col>
      <xdr:colOff>127</xdr:colOff>
      <xdr:row>52</xdr:row>
      <xdr:rowOff>177800</xdr:rowOff>
    </xdr:to>
    <xdr:cxnSp macro="_xll.PtreeEvent_ObjectClick">
      <xdr:nvCxnSpPr>
        <xdr:cNvPr id="195" name="PTObj_DBranchHLine_2_13">
          <a:extLst>
            <a:ext uri="{FF2B5EF4-FFF2-40B4-BE49-F238E27FC236}">
              <a16:creationId xmlns:a16="http://schemas.microsoft.com/office/drawing/2014/main" id="{C8F35994-9213-4C23-A51E-3FF999201502}"/>
            </a:ext>
          </a:extLst>
        </xdr:cNvPr>
        <xdr:cNvCxnSpPr/>
      </xdr:nvCxnSpPr>
      <xdr:spPr>
        <a:xfrm>
          <a:off x="6037707" y="980948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48</xdr:row>
      <xdr:rowOff>172720</xdr:rowOff>
    </xdr:from>
    <xdr:to>
      <xdr:col>3</xdr:col>
      <xdr:colOff>238887</xdr:colOff>
      <xdr:row>52</xdr:row>
      <xdr:rowOff>177800</xdr:rowOff>
    </xdr:to>
    <xdr:cxnSp macro="_xll.PtreeEvent_ObjectClick">
      <xdr:nvCxnSpPr>
        <xdr:cNvPr id="194" name="PTObj_DBranchDLine_2_13">
          <a:extLst>
            <a:ext uri="{FF2B5EF4-FFF2-40B4-BE49-F238E27FC236}">
              <a16:creationId xmlns:a16="http://schemas.microsoft.com/office/drawing/2014/main" id="{5CA32E38-5273-4B75-8E61-B004BC1E2362}"/>
            </a:ext>
          </a:extLst>
        </xdr:cNvPr>
        <xdr:cNvCxnSpPr/>
      </xdr:nvCxnSpPr>
      <xdr:spPr>
        <a:xfrm>
          <a:off x="5885307" y="907288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50</xdr:row>
      <xdr:rowOff>177800</xdr:rowOff>
    </xdr:from>
    <xdr:to>
      <xdr:col>4</xdr:col>
      <xdr:colOff>127</xdr:colOff>
      <xdr:row>50</xdr:row>
      <xdr:rowOff>177800</xdr:rowOff>
    </xdr:to>
    <xdr:cxnSp macro="_xll.PtreeEvent_ObjectClick">
      <xdr:nvCxnSpPr>
        <xdr:cNvPr id="191" name="PTObj_DBranchHLine_2_11">
          <a:extLst>
            <a:ext uri="{FF2B5EF4-FFF2-40B4-BE49-F238E27FC236}">
              <a16:creationId xmlns:a16="http://schemas.microsoft.com/office/drawing/2014/main" id="{7A88EC0F-410B-4CB4-BCC6-8F5556987C7F}"/>
            </a:ext>
          </a:extLst>
        </xdr:cNvPr>
        <xdr:cNvCxnSpPr/>
      </xdr:nvCxnSpPr>
      <xdr:spPr>
        <a:xfrm>
          <a:off x="6037707" y="944372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48</xdr:row>
      <xdr:rowOff>172720</xdr:rowOff>
    </xdr:from>
    <xdr:to>
      <xdr:col>3</xdr:col>
      <xdr:colOff>238887</xdr:colOff>
      <xdr:row>50</xdr:row>
      <xdr:rowOff>177800</xdr:rowOff>
    </xdr:to>
    <xdr:cxnSp macro="_xll.PtreeEvent_ObjectClick">
      <xdr:nvCxnSpPr>
        <xdr:cNvPr id="190" name="PTObj_DBranchDLine_2_11">
          <a:extLst>
            <a:ext uri="{FF2B5EF4-FFF2-40B4-BE49-F238E27FC236}">
              <a16:creationId xmlns:a16="http://schemas.microsoft.com/office/drawing/2014/main" id="{9B685AB6-30B2-4CE6-BDD2-C5392F44215B}"/>
            </a:ext>
          </a:extLst>
        </xdr:cNvPr>
        <xdr:cNvCxnSpPr/>
      </xdr:nvCxnSpPr>
      <xdr:spPr>
        <a:xfrm>
          <a:off x="5885307" y="90728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46</xdr:row>
      <xdr:rowOff>177800</xdr:rowOff>
    </xdr:from>
    <xdr:to>
      <xdr:col>4</xdr:col>
      <xdr:colOff>127</xdr:colOff>
      <xdr:row>46</xdr:row>
      <xdr:rowOff>177800</xdr:rowOff>
    </xdr:to>
    <xdr:cxnSp macro="_xll.PtreeEvent_ObjectClick">
      <xdr:nvCxnSpPr>
        <xdr:cNvPr id="187" name="PTObj_DBranchHLine_2_10">
          <a:extLst>
            <a:ext uri="{FF2B5EF4-FFF2-40B4-BE49-F238E27FC236}">
              <a16:creationId xmlns:a16="http://schemas.microsoft.com/office/drawing/2014/main" id="{8F71192A-6F6D-408A-815D-8859222185E4}"/>
            </a:ext>
          </a:extLst>
        </xdr:cNvPr>
        <xdr:cNvCxnSpPr/>
      </xdr:nvCxnSpPr>
      <xdr:spPr>
        <a:xfrm>
          <a:off x="6037707" y="871220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46</xdr:row>
      <xdr:rowOff>177800</xdr:rowOff>
    </xdr:from>
    <xdr:to>
      <xdr:col>3</xdr:col>
      <xdr:colOff>238887</xdr:colOff>
      <xdr:row>48</xdr:row>
      <xdr:rowOff>172720</xdr:rowOff>
    </xdr:to>
    <xdr:cxnSp macro="_xll.PtreeEvent_ObjectClick">
      <xdr:nvCxnSpPr>
        <xdr:cNvPr id="186" name="PTObj_DBranchDLine_2_10">
          <a:extLst>
            <a:ext uri="{FF2B5EF4-FFF2-40B4-BE49-F238E27FC236}">
              <a16:creationId xmlns:a16="http://schemas.microsoft.com/office/drawing/2014/main" id="{50DAB092-C0DF-4B6D-82CA-189D0D10426E}"/>
            </a:ext>
          </a:extLst>
        </xdr:cNvPr>
        <xdr:cNvCxnSpPr/>
      </xdr:nvCxnSpPr>
      <xdr:spPr>
        <a:xfrm flipV="1">
          <a:off x="5885307" y="87122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239522</xdr:colOff>
      <xdr:row>48</xdr:row>
      <xdr:rowOff>177800</xdr:rowOff>
    </xdr:from>
    <xdr:to>
      <xdr:col>3</xdr:col>
      <xdr:colOff>127</xdr:colOff>
      <xdr:row>48</xdr:row>
      <xdr:rowOff>177800</xdr:rowOff>
    </xdr:to>
    <xdr:cxnSp macro="_xll.PtreeEvent_ObjectClick">
      <xdr:nvCxnSpPr>
        <xdr:cNvPr id="167" name="PTObj_DBranchHLine_2_12">
          <a:extLst>
            <a:ext uri="{FF2B5EF4-FFF2-40B4-BE49-F238E27FC236}">
              <a16:creationId xmlns:a16="http://schemas.microsoft.com/office/drawing/2014/main" id="{872AB5A2-C78F-4EC1-A17B-8E855DDA7DC4}"/>
            </a:ext>
          </a:extLst>
        </xdr:cNvPr>
        <xdr:cNvCxnSpPr/>
      </xdr:nvCxnSpPr>
      <xdr:spPr>
        <a:xfrm>
          <a:off x="4240022" y="9077960"/>
          <a:ext cx="155892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87122</xdr:colOff>
      <xdr:row>36</xdr:row>
      <xdr:rowOff>173355</xdr:rowOff>
    </xdr:from>
    <xdr:to>
      <xdr:col>2</xdr:col>
      <xdr:colOff>239522</xdr:colOff>
      <xdr:row>48</xdr:row>
      <xdr:rowOff>177800</xdr:rowOff>
    </xdr:to>
    <xdr:cxnSp macro="_xll.PtreeEvent_ObjectClick">
      <xdr:nvCxnSpPr>
        <xdr:cNvPr id="166" name="PTObj_DBranchDLine_2_12">
          <a:extLst>
            <a:ext uri="{FF2B5EF4-FFF2-40B4-BE49-F238E27FC236}">
              <a16:creationId xmlns:a16="http://schemas.microsoft.com/office/drawing/2014/main" id="{9F494248-14B1-41E6-B09E-79C27352CE60}"/>
            </a:ext>
          </a:extLst>
        </xdr:cNvPr>
        <xdr:cNvCxnSpPr/>
      </xdr:nvCxnSpPr>
      <xdr:spPr>
        <a:xfrm>
          <a:off x="4087622" y="6878955"/>
          <a:ext cx="152400" cy="219900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44</xdr:row>
      <xdr:rowOff>177800</xdr:rowOff>
    </xdr:from>
    <xdr:to>
      <xdr:col>4</xdr:col>
      <xdr:colOff>127</xdr:colOff>
      <xdr:row>44</xdr:row>
      <xdr:rowOff>177800</xdr:rowOff>
    </xdr:to>
    <xdr:cxnSp macro="_xll.PtreeEvent_ObjectClick">
      <xdr:nvCxnSpPr>
        <xdr:cNvPr id="123" name="PTObj_DBranchHLine_2_9">
          <a:extLst>
            <a:ext uri="{FF2B5EF4-FFF2-40B4-BE49-F238E27FC236}">
              <a16:creationId xmlns:a16="http://schemas.microsoft.com/office/drawing/2014/main" id="{E4145CC3-DDA9-4B54-AD50-0F3A1A196656}"/>
            </a:ext>
          </a:extLst>
        </xdr:cNvPr>
        <xdr:cNvCxnSpPr/>
      </xdr:nvCxnSpPr>
      <xdr:spPr>
        <a:xfrm>
          <a:off x="6037707" y="834644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40</xdr:row>
      <xdr:rowOff>172721</xdr:rowOff>
    </xdr:from>
    <xdr:to>
      <xdr:col>3</xdr:col>
      <xdr:colOff>238887</xdr:colOff>
      <xdr:row>44</xdr:row>
      <xdr:rowOff>177800</xdr:rowOff>
    </xdr:to>
    <xdr:cxnSp macro="_xll.PtreeEvent_ObjectClick">
      <xdr:nvCxnSpPr>
        <xdr:cNvPr id="122" name="PTObj_DBranchDLine_2_9">
          <a:extLst>
            <a:ext uri="{FF2B5EF4-FFF2-40B4-BE49-F238E27FC236}">
              <a16:creationId xmlns:a16="http://schemas.microsoft.com/office/drawing/2014/main" id="{FDBE7A62-11CE-4B59-B50F-3EBA2AA5C447}"/>
            </a:ext>
          </a:extLst>
        </xdr:cNvPr>
        <xdr:cNvCxnSpPr/>
      </xdr:nvCxnSpPr>
      <xdr:spPr>
        <a:xfrm>
          <a:off x="5885307" y="7609841"/>
          <a:ext cx="152400" cy="73659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42</xdr:row>
      <xdr:rowOff>177800</xdr:rowOff>
    </xdr:from>
    <xdr:to>
      <xdr:col>4</xdr:col>
      <xdr:colOff>127</xdr:colOff>
      <xdr:row>42</xdr:row>
      <xdr:rowOff>177800</xdr:rowOff>
    </xdr:to>
    <xdr:cxnSp macro="_xll.PtreeEvent_ObjectClick">
      <xdr:nvCxnSpPr>
        <xdr:cNvPr id="119" name="PTObj_DBranchHLine_2_8">
          <a:extLst>
            <a:ext uri="{FF2B5EF4-FFF2-40B4-BE49-F238E27FC236}">
              <a16:creationId xmlns:a16="http://schemas.microsoft.com/office/drawing/2014/main" id="{001F09C5-E6CF-48EF-959C-DC63380A73E7}"/>
            </a:ext>
          </a:extLst>
        </xdr:cNvPr>
        <xdr:cNvCxnSpPr/>
      </xdr:nvCxnSpPr>
      <xdr:spPr>
        <a:xfrm>
          <a:off x="6037707" y="798068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40</xdr:row>
      <xdr:rowOff>172721</xdr:rowOff>
    </xdr:from>
    <xdr:to>
      <xdr:col>3</xdr:col>
      <xdr:colOff>238887</xdr:colOff>
      <xdr:row>42</xdr:row>
      <xdr:rowOff>177800</xdr:rowOff>
    </xdr:to>
    <xdr:cxnSp macro="_xll.PtreeEvent_ObjectClick">
      <xdr:nvCxnSpPr>
        <xdr:cNvPr id="118" name="PTObj_DBranchDLine_2_8">
          <a:extLst>
            <a:ext uri="{FF2B5EF4-FFF2-40B4-BE49-F238E27FC236}">
              <a16:creationId xmlns:a16="http://schemas.microsoft.com/office/drawing/2014/main" id="{45466D8D-8648-4BFF-B9C3-94AECC97371F}"/>
            </a:ext>
          </a:extLst>
        </xdr:cNvPr>
        <xdr:cNvCxnSpPr/>
      </xdr:nvCxnSpPr>
      <xdr:spPr>
        <a:xfrm>
          <a:off x="5885307" y="760984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38</xdr:row>
      <xdr:rowOff>177800</xdr:rowOff>
    </xdr:from>
    <xdr:to>
      <xdr:col>4</xdr:col>
      <xdr:colOff>127</xdr:colOff>
      <xdr:row>38</xdr:row>
      <xdr:rowOff>177800</xdr:rowOff>
    </xdr:to>
    <xdr:cxnSp macro="_xll.PtreeEvent_ObjectClick">
      <xdr:nvCxnSpPr>
        <xdr:cNvPr id="115" name="PTObj_DBranchHLine_2_7">
          <a:extLst>
            <a:ext uri="{FF2B5EF4-FFF2-40B4-BE49-F238E27FC236}">
              <a16:creationId xmlns:a16="http://schemas.microsoft.com/office/drawing/2014/main" id="{F641E841-2D6F-43AD-98DC-5E1A1BC2EF9F}"/>
            </a:ext>
          </a:extLst>
        </xdr:cNvPr>
        <xdr:cNvCxnSpPr/>
      </xdr:nvCxnSpPr>
      <xdr:spPr>
        <a:xfrm>
          <a:off x="6037707" y="724916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38</xdr:row>
      <xdr:rowOff>177800</xdr:rowOff>
    </xdr:from>
    <xdr:to>
      <xdr:col>3</xdr:col>
      <xdr:colOff>238887</xdr:colOff>
      <xdr:row>40</xdr:row>
      <xdr:rowOff>172721</xdr:rowOff>
    </xdr:to>
    <xdr:cxnSp macro="_xll.PtreeEvent_ObjectClick">
      <xdr:nvCxnSpPr>
        <xdr:cNvPr id="114" name="PTObj_DBranchDLine_2_7">
          <a:extLst>
            <a:ext uri="{FF2B5EF4-FFF2-40B4-BE49-F238E27FC236}">
              <a16:creationId xmlns:a16="http://schemas.microsoft.com/office/drawing/2014/main" id="{1D00495E-887E-40CD-BC00-0CC745BFF7A2}"/>
            </a:ext>
          </a:extLst>
        </xdr:cNvPr>
        <xdr:cNvCxnSpPr/>
      </xdr:nvCxnSpPr>
      <xdr:spPr>
        <a:xfrm flipV="1">
          <a:off x="5885307" y="7249160"/>
          <a:ext cx="152400" cy="360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239522</xdr:colOff>
      <xdr:row>40</xdr:row>
      <xdr:rowOff>177800</xdr:rowOff>
    </xdr:from>
    <xdr:to>
      <xdr:col>3</xdr:col>
      <xdr:colOff>127</xdr:colOff>
      <xdr:row>40</xdr:row>
      <xdr:rowOff>177800</xdr:rowOff>
    </xdr:to>
    <xdr:cxnSp macro="_xll.PtreeEvent_ObjectClick">
      <xdr:nvCxnSpPr>
        <xdr:cNvPr id="111" name="PTObj_DBranchHLine_2_3">
          <a:extLst>
            <a:ext uri="{FF2B5EF4-FFF2-40B4-BE49-F238E27FC236}">
              <a16:creationId xmlns:a16="http://schemas.microsoft.com/office/drawing/2014/main" id="{890AFB9B-C19E-4770-AF02-406AA9C7493A}"/>
            </a:ext>
          </a:extLst>
        </xdr:cNvPr>
        <xdr:cNvCxnSpPr/>
      </xdr:nvCxnSpPr>
      <xdr:spPr>
        <a:xfrm>
          <a:off x="4240022" y="7614920"/>
          <a:ext cx="155892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87122</xdr:colOff>
      <xdr:row>36</xdr:row>
      <xdr:rowOff>173355</xdr:rowOff>
    </xdr:from>
    <xdr:to>
      <xdr:col>2</xdr:col>
      <xdr:colOff>239522</xdr:colOff>
      <xdr:row>40</xdr:row>
      <xdr:rowOff>177800</xdr:rowOff>
    </xdr:to>
    <xdr:cxnSp macro="_xll.PtreeEvent_ObjectClick">
      <xdr:nvCxnSpPr>
        <xdr:cNvPr id="110" name="PTObj_DBranchDLine_2_3">
          <a:extLst>
            <a:ext uri="{FF2B5EF4-FFF2-40B4-BE49-F238E27FC236}">
              <a16:creationId xmlns:a16="http://schemas.microsoft.com/office/drawing/2014/main" id="{4CDEEA6E-DB18-4D6A-8064-50862799DB50}"/>
            </a:ext>
          </a:extLst>
        </xdr:cNvPr>
        <xdr:cNvCxnSpPr/>
      </xdr:nvCxnSpPr>
      <xdr:spPr>
        <a:xfrm>
          <a:off x="4087622" y="6878955"/>
          <a:ext cx="152400" cy="73596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34</xdr:row>
      <xdr:rowOff>177800</xdr:rowOff>
    </xdr:from>
    <xdr:to>
      <xdr:col>4</xdr:col>
      <xdr:colOff>127</xdr:colOff>
      <xdr:row>34</xdr:row>
      <xdr:rowOff>177800</xdr:rowOff>
    </xdr:to>
    <xdr:cxnSp macro="_xll.PtreeEvent_ObjectClick">
      <xdr:nvCxnSpPr>
        <xdr:cNvPr id="103" name="PTObj_DBranchHLine_2_6">
          <a:extLst>
            <a:ext uri="{FF2B5EF4-FFF2-40B4-BE49-F238E27FC236}">
              <a16:creationId xmlns:a16="http://schemas.microsoft.com/office/drawing/2014/main" id="{B61F9206-9E0F-46A2-975C-D65466389302}"/>
            </a:ext>
          </a:extLst>
        </xdr:cNvPr>
        <xdr:cNvCxnSpPr/>
      </xdr:nvCxnSpPr>
      <xdr:spPr>
        <a:xfrm>
          <a:off x="6037707" y="651764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30</xdr:row>
      <xdr:rowOff>172720</xdr:rowOff>
    </xdr:from>
    <xdr:to>
      <xdr:col>3</xdr:col>
      <xdr:colOff>238887</xdr:colOff>
      <xdr:row>34</xdr:row>
      <xdr:rowOff>177800</xdr:rowOff>
    </xdr:to>
    <xdr:cxnSp macro="_xll.PtreeEvent_ObjectClick">
      <xdr:nvCxnSpPr>
        <xdr:cNvPr id="102" name="PTObj_DBranchDLine_2_6">
          <a:extLst>
            <a:ext uri="{FF2B5EF4-FFF2-40B4-BE49-F238E27FC236}">
              <a16:creationId xmlns:a16="http://schemas.microsoft.com/office/drawing/2014/main" id="{866E3ACF-20CE-41CC-B63C-C940B068C8B0}"/>
            </a:ext>
          </a:extLst>
        </xdr:cNvPr>
        <xdr:cNvCxnSpPr/>
      </xdr:nvCxnSpPr>
      <xdr:spPr>
        <a:xfrm>
          <a:off x="5885307" y="578104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32</xdr:row>
      <xdr:rowOff>177800</xdr:rowOff>
    </xdr:from>
    <xdr:to>
      <xdr:col>4</xdr:col>
      <xdr:colOff>127</xdr:colOff>
      <xdr:row>32</xdr:row>
      <xdr:rowOff>177800</xdr:rowOff>
    </xdr:to>
    <xdr:cxnSp macro="_xll.PtreeEvent_ObjectClick">
      <xdr:nvCxnSpPr>
        <xdr:cNvPr id="99" name="PTObj_DBranchHLine_2_5">
          <a:extLst>
            <a:ext uri="{FF2B5EF4-FFF2-40B4-BE49-F238E27FC236}">
              <a16:creationId xmlns:a16="http://schemas.microsoft.com/office/drawing/2014/main" id="{D91D7F36-8563-47F3-AE25-6495B2E22EEF}"/>
            </a:ext>
          </a:extLst>
        </xdr:cNvPr>
        <xdr:cNvCxnSpPr/>
      </xdr:nvCxnSpPr>
      <xdr:spPr>
        <a:xfrm>
          <a:off x="6037707" y="615188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30</xdr:row>
      <xdr:rowOff>172720</xdr:rowOff>
    </xdr:from>
    <xdr:to>
      <xdr:col>3</xdr:col>
      <xdr:colOff>238887</xdr:colOff>
      <xdr:row>32</xdr:row>
      <xdr:rowOff>177800</xdr:rowOff>
    </xdr:to>
    <xdr:cxnSp macro="_xll.PtreeEvent_ObjectClick">
      <xdr:nvCxnSpPr>
        <xdr:cNvPr id="98" name="PTObj_DBranchDLine_2_5">
          <a:extLst>
            <a:ext uri="{FF2B5EF4-FFF2-40B4-BE49-F238E27FC236}">
              <a16:creationId xmlns:a16="http://schemas.microsoft.com/office/drawing/2014/main" id="{C5C34E27-C9AC-4EEE-A9E3-7BEB90988477}"/>
            </a:ext>
          </a:extLst>
        </xdr:cNvPr>
        <xdr:cNvCxnSpPr/>
      </xdr:nvCxnSpPr>
      <xdr:spPr>
        <a:xfrm>
          <a:off x="5885307" y="578104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28</xdr:row>
      <xdr:rowOff>177800</xdr:rowOff>
    </xdr:from>
    <xdr:to>
      <xdr:col>4</xdr:col>
      <xdr:colOff>127</xdr:colOff>
      <xdr:row>28</xdr:row>
      <xdr:rowOff>177800</xdr:rowOff>
    </xdr:to>
    <xdr:cxnSp macro="_xll.PtreeEvent_ObjectClick">
      <xdr:nvCxnSpPr>
        <xdr:cNvPr id="95" name="PTObj_DBranchHLine_2_4">
          <a:extLst>
            <a:ext uri="{FF2B5EF4-FFF2-40B4-BE49-F238E27FC236}">
              <a16:creationId xmlns:a16="http://schemas.microsoft.com/office/drawing/2014/main" id="{FC3A7906-0DB9-4D19-A4B1-09DDB879BB1A}"/>
            </a:ext>
          </a:extLst>
        </xdr:cNvPr>
        <xdr:cNvCxnSpPr/>
      </xdr:nvCxnSpPr>
      <xdr:spPr>
        <a:xfrm>
          <a:off x="6037707" y="542036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28</xdr:row>
      <xdr:rowOff>177800</xdr:rowOff>
    </xdr:from>
    <xdr:to>
      <xdr:col>3</xdr:col>
      <xdr:colOff>238887</xdr:colOff>
      <xdr:row>30</xdr:row>
      <xdr:rowOff>172720</xdr:rowOff>
    </xdr:to>
    <xdr:cxnSp macro="_xll.PtreeEvent_ObjectClick">
      <xdr:nvCxnSpPr>
        <xdr:cNvPr id="19" name="PTObj_DBranchDLine_2_4">
          <a:extLst>
            <a:ext uri="{FF2B5EF4-FFF2-40B4-BE49-F238E27FC236}">
              <a16:creationId xmlns:a16="http://schemas.microsoft.com/office/drawing/2014/main" id="{FF70DD8D-2391-4D69-AED7-822857F37786}"/>
            </a:ext>
          </a:extLst>
        </xdr:cNvPr>
        <xdr:cNvCxnSpPr/>
      </xdr:nvCxnSpPr>
      <xdr:spPr>
        <a:xfrm flipV="1">
          <a:off x="5885307" y="54203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239522</xdr:colOff>
      <xdr:row>30</xdr:row>
      <xdr:rowOff>177800</xdr:rowOff>
    </xdr:from>
    <xdr:to>
      <xdr:col>3</xdr:col>
      <xdr:colOff>127</xdr:colOff>
      <xdr:row>30</xdr:row>
      <xdr:rowOff>177800</xdr:rowOff>
    </xdr:to>
    <xdr:cxnSp macro="_xll.PtreeEvent_ObjectClick">
      <xdr:nvCxnSpPr>
        <xdr:cNvPr id="16" name="PTObj_DBranchHLine_2_2">
          <a:extLst>
            <a:ext uri="{FF2B5EF4-FFF2-40B4-BE49-F238E27FC236}">
              <a16:creationId xmlns:a16="http://schemas.microsoft.com/office/drawing/2014/main" id="{2DB689E0-1C95-4BDC-97B0-8731AF3B4C7C}"/>
            </a:ext>
          </a:extLst>
        </xdr:cNvPr>
        <xdr:cNvCxnSpPr/>
      </xdr:nvCxnSpPr>
      <xdr:spPr>
        <a:xfrm>
          <a:off x="4240022" y="5786120"/>
          <a:ext cx="155892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87122</xdr:colOff>
      <xdr:row>30</xdr:row>
      <xdr:rowOff>177800</xdr:rowOff>
    </xdr:from>
    <xdr:to>
      <xdr:col>2</xdr:col>
      <xdr:colOff>239522</xdr:colOff>
      <xdr:row>36</xdr:row>
      <xdr:rowOff>173355</xdr:rowOff>
    </xdr:to>
    <xdr:cxnSp macro="_xll.PtreeEvent_ObjectClick">
      <xdr:nvCxnSpPr>
        <xdr:cNvPr id="15" name="PTObj_DBranchDLine_2_2">
          <a:extLst>
            <a:ext uri="{FF2B5EF4-FFF2-40B4-BE49-F238E27FC236}">
              <a16:creationId xmlns:a16="http://schemas.microsoft.com/office/drawing/2014/main" id="{5A4CE23D-E9ED-49EC-941E-37FB09974959}"/>
            </a:ext>
          </a:extLst>
        </xdr:cNvPr>
        <xdr:cNvCxnSpPr/>
      </xdr:nvCxnSpPr>
      <xdr:spPr>
        <a:xfrm flipV="1">
          <a:off x="4087622" y="5786120"/>
          <a:ext cx="152400" cy="109283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36</xdr:row>
      <xdr:rowOff>179070</xdr:rowOff>
    </xdr:from>
    <xdr:to>
      <xdr:col>2</xdr:col>
      <xdr:colOff>127</xdr:colOff>
      <xdr:row>36</xdr:row>
      <xdr:rowOff>179070</xdr:rowOff>
    </xdr:to>
    <xdr:cxnSp macro="_xll.PtreeEvent_ObjectClick">
      <xdr:nvCxnSpPr>
        <xdr:cNvPr id="56" name="PTObj_DBranchHLine_2_1">
          <a:extLst>
            <a:ext uri="{FF2B5EF4-FFF2-40B4-BE49-F238E27FC236}">
              <a16:creationId xmlns:a16="http://schemas.microsoft.com/office/drawing/2014/main" id="{BD47B420-D186-4BE9-BA3E-32DF71D7565C}"/>
            </a:ext>
          </a:extLst>
        </xdr:cNvPr>
        <xdr:cNvCxnSpPr/>
      </xdr:nvCxnSpPr>
      <xdr:spPr>
        <a:xfrm>
          <a:off x="787400" y="6440170"/>
          <a:ext cx="98437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127</xdr:colOff>
      <xdr:row>36</xdr:row>
      <xdr:rowOff>86995</xdr:rowOff>
    </xdr:from>
    <xdr:to>
      <xdr:col>2</xdr:col>
      <xdr:colOff>184277</xdr:colOff>
      <xdr:row>37</xdr:row>
      <xdr:rowOff>86995</xdr:rowOff>
    </xdr:to>
    <xdr:sp macro="_xll.PtreeEvent_ObjectClick" textlink="">
      <xdr:nvSpPr>
        <xdr:cNvPr id="57" name="PTObj_DNode_2_1">
          <a:extLst>
            <a:ext uri="{FF2B5EF4-FFF2-40B4-BE49-F238E27FC236}">
              <a16:creationId xmlns:a16="http://schemas.microsoft.com/office/drawing/2014/main" id="{0E5CFF9C-6F70-448A-B983-0B08869E2C10}"/>
            </a:ext>
          </a:extLst>
        </xdr:cNvPr>
        <xdr:cNvSpPr/>
      </xdr:nvSpPr>
      <xdr:spPr>
        <a:xfrm>
          <a:off x="1771777" y="63480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215900</xdr:colOff>
      <xdr:row>36</xdr:row>
      <xdr:rowOff>88757</xdr:rowOff>
    </xdr:from>
    <xdr:ext cx="587020" cy="180627"/>
    <xdr:sp macro="_xll.PtreeEvent_ObjectClick" textlink="">
      <xdr:nvSpPr>
        <xdr:cNvPr id="58" name="PTObj_DBranchName_2_1">
          <a:extLst>
            <a:ext uri="{FF2B5EF4-FFF2-40B4-BE49-F238E27FC236}">
              <a16:creationId xmlns:a16="http://schemas.microsoft.com/office/drawing/2014/main" id="{5999F762-CFEB-4B20-8D4A-1DDC597F0478}"/>
            </a:ext>
          </a:extLst>
        </xdr:cNvPr>
        <xdr:cNvSpPr txBox="1"/>
      </xdr:nvSpPr>
      <xdr:spPr>
        <a:xfrm>
          <a:off x="825500" y="6349857"/>
          <a:ext cx="58702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Bharat Bazar</a:t>
          </a:r>
        </a:p>
      </xdr:txBody>
    </xdr:sp>
    <xdr:clientData/>
  </xdr:oneCellAnchor>
  <xdr:twoCellAnchor editAs="oneCell">
    <xdr:from>
      <xdr:col>3</xdr:col>
      <xdr:colOff>127</xdr:colOff>
      <xdr:row>30</xdr:row>
      <xdr:rowOff>86360</xdr:rowOff>
    </xdr:from>
    <xdr:to>
      <xdr:col>3</xdr:col>
      <xdr:colOff>183007</xdr:colOff>
      <xdr:row>31</xdr:row>
      <xdr:rowOff>86361</xdr:rowOff>
    </xdr:to>
    <xdr:sp macro="_xll.PtreeEvent_ObjectClick" textlink="">
      <xdr:nvSpPr>
        <xdr:cNvPr id="14" name="PTObj_DNode_2_2">
          <a:extLst>
            <a:ext uri="{FF2B5EF4-FFF2-40B4-BE49-F238E27FC236}">
              <a16:creationId xmlns:a16="http://schemas.microsoft.com/office/drawing/2014/main" id="{DB942BD4-19F0-4295-A10B-C674B8C898D6}"/>
            </a:ext>
          </a:extLst>
        </xdr:cNvPr>
        <xdr:cNvSpPr/>
      </xdr:nvSpPr>
      <xdr:spPr>
        <a:xfrm>
          <a:off x="5798947" y="569468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277622</xdr:colOff>
      <xdr:row>30</xdr:row>
      <xdr:rowOff>87487</xdr:rowOff>
    </xdr:from>
    <xdr:ext cx="801438" cy="180627"/>
    <xdr:sp macro="_xll.PtreeEvent_ObjectClick" textlink="">
      <xdr:nvSpPr>
        <xdr:cNvPr id="17" name="PTObj_DBranchName_2_2">
          <a:extLst>
            <a:ext uri="{FF2B5EF4-FFF2-40B4-BE49-F238E27FC236}">
              <a16:creationId xmlns:a16="http://schemas.microsoft.com/office/drawing/2014/main" id="{04D83C43-D875-4CFC-B75B-201F8DAE709F}"/>
            </a:ext>
          </a:extLst>
        </xdr:cNvPr>
        <xdr:cNvSpPr txBox="1"/>
      </xdr:nvSpPr>
      <xdr:spPr>
        <a:xfrm>
          <a:off x="4278122" y="5695807"/>
          <a:ext cx="80143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Buy a new vehicle</a:t>
          </a:r>
        </a:p>
      </xdr:txBody>
    </xdr:sp>
    <xdr:clientData/>
  </xdr:oneCellAnchor>
  <xdr:twoCellAnchor editAs="oneCell">
    <xdr:from>
      <xdr:col>4</xdr:col>
      <xdr:colOff>127</xdr:colOff>
      <xdr:row>28</xdr:row>
      <xdr:rowOff>86360</xdr:rowOff>
    </xdr:from>
    <xdr:to>
      <xdr:col>4</xdr:col>
      <xdr:colOff>183007</xdr:colOff>
      <xdr:row>29</xdr:row>
      <xdr:rowOff>86361</xdr:rowOff>
    </xdr:to>
    <xdr:sp macro="_xll.PtreeEvent_ObjectClick" textlink="">
      <xdr:nvSpPr>
        <xdr:cNvPr id="18" name="PTObj_DNode_2_4">
          <a:extLst>
            <a:ext uri="{FF2B5EF4-FFF2-40B4-BE49-F238E27FC236}">
              <a16:creationId xmlns:a16="http://schemas.microsoft.com/office/drawing/2014/main" id="{F913EAFD-E5A0-45C9-8E99-78A9E2F12C38}"/>
            </a:ext>
          </a:extLst>
        </xdr:cNvPr>
        <xdr:cNvSpPr/>
      </xdr:nvSpPr>
      <xdr:spPr>
        <a:xfrm rot="-5400000">
          <a:off x="7665847" y="53289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28</xdr:row>
      <xdr:rowOff>87486</xdr:rowOff>
    </xdr:from>
    <xdr:ext cx="612155" cy="180627"/>
    <xdr:sp macro="_xll.PtreeEvent_ObjectClick" textlink="">
      <xdr:nvSpPr>
        <xdr:cNvPr id="96" name="PTObj_DBranchName_2_4">
          <a:extLst>
            <a:ext uri="{FF2B5EF4-FFF2-40B4-BE49-F238E27FC236}">
              <a16:creationId xmlns:a16="http://schemas.microsoft.com/office/drawing/2014/main" id="{008A3C37-9295-4829-8C14-1AD3F906F010}"/>
            </a:ext>
          </a:extLst>
        </xdr:cNvPr>
        <xdr:cNvSpPr txBox="1"/>
      </xdr:nvSpPr>
      <xdr:spPr>
        <a:xfrm>
          <a:off x="6075807" y="4613766"/>
          <a:ext cx="61215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4</xdr:col>
      <xdr:colOff>127</xdr:colOff>
      <xdr:row>32</xdr:row>
      <xdr:rowOff>86360</xdr:rowOff>
    </xdr:from>
    <xdr:to>
      <xdr:col>4</xdr:col>
      <xdr:colOff>183007</xdr:colOff>
      <xdr:row>33</xdr:row>
      <xdr:rowOff>86358</xdr:rowOff>
    </xdr:to>
    <xdr:sp macro="_xll.PtreeEvent_ObjectClick" textlink="">
      <xdr:nvSpPr>
        <xdr:cNvPr id="97" name="PTObj_DNode_2_5">
          <a:extLst>
            <a:ext uri="{FF2B5EF4-FFF2-40B4-BE49-F238E27FC236}">
              <a16:creationId xmlns:a16="http://schemas.microsoft.com/office/drawing/2014/main" id="{F247EBB7-6E12-423F-AF08-8BF6FCC714D1}"/>
            </a:ext>
          </a:extLst>
        </xdr:cNvPr>
        <xdr:cNvSpPr/>
      </xdr:nvSpPr>
      <xdr:spPr>
        <a:xfrm rot="-5400000">
          <a:off x="7665847" y="60604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32</xdr:row>
      <xdr:rowOff>87486</xdr:rowOff>
    </xdr:from>
    <xdr:ext cx="839590" cy="180627"/>
    <xdr:sp macro="_xll.PtreeEvent_ObjectClick" textlink="">
      <xdr:nvSpPr>
        <xdr:cNvPr id="100" name="PTObj_DBranchName_2_5">
          <a:extLst>
            <a:ext uri="{FF2B5EF4-FFF2-40B4-BE49-F238E27FC236}">
              <a16:creationId xmlns:a16="http://schemas.microsoft.com/office/drawing/2014/main" id="{51954558-0E0A-4890-8365-7CC8DED46D43}"/>
            </a:ext>
          </a:extLst>
        </xdr:cNvPr>
        <xdr:cNvSpPr txBox="1"/>
      </xdr:nvSpPr>
      <xdr:spPr>
        <a:xfrm>
          <a:off x="6075807" y="6511146"/>
          <a:ext cx="83959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Moderate demand</a:t>
          </a:r>
        </a:p>
      </xdr:txBody>
    </xdr:sp>
    <xdr:clientData/>
  </xdr:oneCellAnchor>
  <xdr:twoCellAnchor editAs="oneCell">
    <xdr:from>
      <xdr:col>4</xdr:col>
      <xdr:colOff>127</xdr:colOff>
      <xdr:row>34</xdr:row>
      <xdr:rowOff>86360</xdr:rowOff>
    </xdr:from>
    <xdr:to>
      <xdr:col>4</xdr:col>
      <xdr:colOff>183007</xdr:colOff>
      <xdr:row>35</xdr:row>
      <xdr:rowOff>86359</xdr:rowOff>
    </xdr:to>
    <xdr:sp macro="_xll.PtreeEvent_ObjectClick" textlink="">
      <xdr:nvSpPr>
        <xdr:cNvPr id="101" name="PTObj_DNode_2_6">
          <a:extLst>
            <a:ext uri="{FF2B5EF4-FFF2-40B4-BE49-F238E27FC236}">
              <a16:creationId xmlns:a16="http://schemas.microsoft.com/office/drawing/2014/main" id="{32F4A4FE-0F2E-443B-BD7E-2592ACC74A40}"/>
            </a:ext>
          </a:extLst>
        </xdr:cNvPr>
        <xdr:cNvSpPr/>
      </xdr:nvSpPr>
      <xdr:spPr>
        <a:xfrm rot="-5400000">
          <a:off x="7665847" y="64262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34</xdr:row>
      <xdr:rowOff>87487</xdr:rowOff>
    </xdr:from>
    <xdr:ext cx="593112" cy="180627"/>
    <xdr:sp macro="_xll.PtreeEvent_ObjectClick" textlink="">
      <xdr:nvSpPr>
        <xdr:cNvPr id="104" name="PTObj_DBranchName_2_6">
          <a:extLst>
            <a:ext uri="{FF2B5EF4-FFF2-40B4-BE49-F238E27FC236}">
              <a16:creationId xmlns:a16="http://schemas.microsoft.com/office/drawing/2014/main" id="{7333C93E-C76B-46E1-BB67-E43D2A57EA0E}"/>
            </a:ext>
          </a:extLst>
        </xdr:cNvPr>
        <xdr:cNvSpPr txBox="1"/>
      </xdr:nvSpPr>
      <xdr:spPr>
        <a:xfrm>
          <a:off x="6075807" y="5711047"/>
          <a:ext cx="59311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3</xdr:col>
      <xdr:colOff>127</xdr:colOff>
      <xdr:row>40</xdr:row>
      <xdr:rowOff>86360</xdr:rowOff>
    </xdr:from>
    <xdr:to>
      <xdr:col>3</xdr:col>
      <xdr:colOff>183007</xdr:colOff>
      <xdr:row>41</xdr:row>
      <xdr:rowOff>86361</xdr:rowOff>
    </xdr:to>
    <xdr:sp macro="_xll.PtreeEvent_ObjectClick" textlink="">
      <xdr:nvSpPr>
        <xdr:cNvPr id="109" name="PTObj_DNode_2_3">
          <a:extLst>
            <a:ext uri="{FF2B5EF4-FFF2-40B4-BE49-F238E27FC236}">
              <a16:creationId xmlns:a16="http://schemas.microsoft.com/office/drawing/2014/main" id="{0A96DAD4-5172-4168-B83B-291E5EBFA386}"/>
            </a:ext>
          </a:extLst>
        </xdr:cNvPr>
        <xdr:cNvSpPr/>
      </xdr:nvSpPr>
      <xdr:spPr>
        <a:xfrm>
          <a:off x="5798947" y="7523480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277622</xdr:colOff>
      <xdr:row>40</xdr:row>
      <xdr:rowOff>87487</xdr:rowOff>
    </xdr:from>
    <xdr:ext cx="749821" cy="180627"/>
    <xdr:sp macro="_xll.PtreeEvent_ObjectClick" textlink="">
      <xdr:nvSpPr>
        <xdr:cNvPr id="112" name="PTObj_DBranchName_2_3">
          <a:extLst>
            <a:ext uri="{FF2B5EF4-FFF2-40B4-BE49-F238E27FC236}">
              <a16:creationId xmlns:a16="http://schemas.microsoft.com/office/drawing/2014/main" id="{19945B86-D08B-4D7A-A7C7-BD0C4D27EC6D}"/>
            </a:ext>
          </a:extLst>
        </xdr:cNvPr>
        <xdr:cNvSpPr txBox="1"/>
      </xdr:nvSpPr>
      <xdr:spPr>
        <a:xfrm>
          <a:off x="4278122" y="7524607"/>
          <a:ext cx="74982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Buy used vehicle</a:t>
          </a:r>
        </a:p>
      </xdr:txBody>
    </xdr:sp>
    <xdr:clientData/>
  </xdr:oneCellAnchor>
  <xdr:twoCellAnchor editAs="oneCell">
    <xdr:from>
      <xdr:col>4</xdr:col>
      <xdr:colOff>127</xdr:colOff>
      <xdr:row>38</xdr:row>
      <xdr:rowOff>86360</xdr:rowOff>
    </xdr:from>
    <xdr:to>
      <xdr:col>4</xdr:col>
      <xdr:colOff>183007</xdr:colOff>
      <xdr:row>39</xdr:row>
      <xdr:rowOff>86358</xdr:rowOff>
    </xdr:to>
    <xdr:sp macro="_xll.PtreeEvent_ObjectClick" textlink="">
      <xdr:nvSpPr>
        <xdr:cNvPr id="113" name="PTObj_DNode_2_7">
          <a:extLst>
            <a:ext uri="{FF2B5EF4-FFF2-40B4-BE49-F238E27FC236}">
              <a16:creationId xmlns:a16="http://schemas.microsoft.com/office/drawing/2014/main" id="{A904D121-97EC-4DA4-BF6B-44E5394608B6}"/>
            </a:ext>
          </a:extLst>
        </xdr:cNvPr>
        <xdr:cNvSpPr/>
      </xdr:nvSpPr>
      <xdr:spPr>
        <a:xfrm rot="-5400000">
          <a:off x="7665847" y="71577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38</xdr:row>
      <xdr:rowOff>87487</xdr:rowOff>
    </xdr:from>
    <xdr:ext cx="612155" cy="180627"/>
    <xdr:sp macro="_xll.PtreeEvent_ObjectClick" textlink="">
      <xdr:nvSpPr>
        <xdr:cNvPr id="116" name="PTObj_DBranchName_2_7">
          <a:extLst>
            <a:ext uri="{FF2B5EF4-FFF2-40B4-BE49-F238E27FC236}">
              <a16:creationId xmlns:a16="http://schemas.microsoft.com/office/drawing/2014/main" id="{C6B5A01A-ECAD-4E4F-9281-64BADC65D890}"/>
            </a:ext>
          </a:extLst>
        </xdr:cNvPr>
        <xdr:cNvSpPr txBox="1"/>
      </xdr:nvSpPr>
      <xdr:spPr>
        <a:xfrm>
          <a:off x="6075807" y="6442567"/>
          <a:ext cx="61215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4</xdr:col>
      <xdr:colOff>127</xdr:colOff>
      <xdr:row>42</xdr:row>
      <xdr:rowOff>86360</xdr:rowOff>
    </xdr:from>
    <xdr:to>
      <xdr:col>4</xdr:col>
      <xdr:colOff>183007</xdr:colOff>
      <xdr:row>43</xdr:row>
      <xdr:rowOff>86359</xdr:rowOff>
    </xdr:to>
    <xdr:sp macro="_xll.PtreeEvent_ObjectClick" textlink="">
      <xdr:nvSpPr>
        <xdr:cNvPr id="117" name="PTObj_DNode_2_8">
          <a:extLst>
            <a:ext uri="{FF2B5EF4-FFF2-40B4-BE49-F238E27FC236}">
              <a16:creationId xmlns:a16="http://schemas.microsoft.com/office/drawing/2014/main" id="{3D72CF3F-F774-4A6A-A448-DF7B0A55BB66}"/>
            </a:ext>
          </a:extLst>
        </xdr:cNvPr>
        <xdr:cNvSpPr/>
      </xdr:nvSpPr>
      <xdr:spPr>
        <a:xfrm rot="-5400000">
          <a:off x="7665847" y="78892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42</xdr:row>
      <xdr:rowOff>87486</xdr:rowOff>
    </xdr:from>
    <xdr:ext cx="839590" cy="180627"/>
    <xdr:sp macro="_xll.PtreeEvent_ObjectClick" textlink="">
      <xdr:nvSpPr>
        <xdr:cNvPr id="120" name="PTObj_DBranchName_2_8">
          <a:extLst>
            <a:ext uri="{FF2B5EF4-FFF2-40B4-BE49-F238E27FC236}">
              <a16:creationId xmlns:a16="http://schemas.microsoft.com/office/drawing/2014/main" id="{06CC2C4B-3126-4291-A32C-EA4CAE2B6272}"/>
            </a:ext>
          </a:extLst>
        </xdr:cNvPr>
        <xdr:cNvSpPr txBox="1"/>
      </xdr:nvSpPr>
      <xdr:spPr>
        <a:xfrm>
          <a:off x="6075807" y="8339946"/>
          <a:ext cx="83959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Moderate demand</a:t>
          </a:r>
        </a:p>
      </xdr:txBody>
    </xdr:sp>
    <xdr:clientData/>
  </xdr:oneCellAnchor>
  <xdr:twoCellAnchor editAs="oneCell">
    <xdr:from>
      <xdr:col>4</xdr:col>
      <xdr:colOff>127</xdr:colOff>
      <xdr:row>44</xdr:row>
      <xdr:rowOff>86360</xdr:rowOff>
    </xdr:from>
    <xdr:to>
      <xdr:col>4</xdr:col>
      <xdr:colOff>183007</xdr:colOff>
      <xdr:row>45</xdr:row>
      <xdr:rowOff>86361</xdr:rowOff>
    </xdr:to>
    <xdr:sp macro="_xll.PtreeEvent_ObjectClick" textlink="">
      <xdr:nvSpPr>
        <xdr:cNvPr id="121" name="PTObj_DNode_2_9">
          <a:extLst>
            <a:ext uri="{FF2B5EF4-FFF2-40B4-BE49-F238E27FC236}">
              <a16:creationId xmlns:a16="http://schemas.microsoft.com/office/drawing/2014/main" id="{8DB01374-C23B-4847-AFCB-EA411D3ECA68}"/>
            </a:ext>
          </a:extLst>
        </xdr:cNvPr>
        <xdr:cNvSpPr/>
      </xdr:nvSpPr>
      <xdr:spPr>
        <a:xfrm rot="-5400000">
          <a:off x="7665847" y="82550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44</xdr:row>
      <xdr:rowOff>87486</xdr:rowOff>
    </xdr:from>
    <xdr:ext cx="593112" cy="180627"/>
    <xdr:sp macro="_xll.PtreeEvent_ObjectClick" textlink="">
      <xdr:nvSpPr>
        <xdr:cNvPr id="124" name="PTObj_DBranchName_2_9">
          <a:extLst>
            <a:ext uri="{FF2B5EF4-FFF2-40B4-BE49-F238E27FC236}">
              <a16:creationId xmlns:a16="http://schemas.microsoft.com/office/drawing/2014/main" id="{4A8E33B0-DC91-476E-ABC7-E9EF33194DD3}"/>
            </a:ext>
          </a:extLst>
        </xdr:cNvPr>
        <xdr:cNvSpPr txBox="1"/>
      </xdr:nvSpPr>
      <xdr:spPr>
        <a:xfrm>
          <a:off x="6075807" y="7539846"/>
          <a:ext cx="59311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3</xdr:col>
      <xdr:colOff>127</xdr:colOff>
      <xdr:row>48</xdr:row>
      <xdr:rowOff>86360</xdr:rowOff>
    </xdr:from>
    <xdr:to>
      <xdr:col>3</xdr:col>
      <xdr:colOff>183007</xdr:colOff>
      <xdr:row>49</xdr:row>
      <xdr:rowOff>86358</xdr:rowOff>
    </xdr:to>
    <xdr:sp macro="_xll.PtreeEvent_ObjectClick" textlink="">
      <xdr:nvSpPr>
        <xdr:cNvPr id="165" name="PTObj_DNode_2_12">
          <a:extLst>
            <a:ext uri="{FF2B5EF4-FFF2-40B4-BE49-F238E27FC236}">
              <a16:creationId xmlns:a16="http://schemas.microsoft.com/office/drawing/2014/main" id="{0862D97B-F8D2-49A9-9371-3C6EEA53B18E}"/>
            </a:ext>
          </a:extLst>
        </xdr:cNvPr>
        <xdr:cNvSpPr/>
      </xdr:nvSpPr>
      <xdr:spPr>
        <a:xfrm>
          <a:off x="5798947" y="89865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277622</xdr:colOff>
      <xdr:row>48</xdr:row>
      <xdr:rowOff>87487</xdr:rowOff>
    </xdr:from>
    <xdr:ext cx="839653" cy="180627"/>
    <xdr:sp macro="_xll.PtreeEvent_ObjectClick" textlink="">
      <xdr:nvSpPr>
        <xdr:cNvPr id="168" name="PTObj_DBranchName_2_12">
          <a:extLst>
            <a:ext uri="{FF2B5EF4-FFF2-40B4-BE49-F238E27FC236}">
              <a16:creationId xmlns:a16="http://schemas.microsoft.com/office/drawing/2014/main" id="{FFD55AF7-1216-4EAE-8891-6196ACDE94F4}"/>
            </a:ext>
          </a:extLst>
        </xdr:cNvPr>
        <xdr:cNvSpPr txBox="1"/>
      </xdr:nvSpPr>
      <xdr:spPr>
        <a:xfrm>
          <a:off x="4278122" y="8987647"/>
          <a:ext cx="83965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Third-party vehicle</a:t>
          </a:r>
        </a:p>
      </xdr:txBody>
    </xdr:sp>
    <xdr:clientData/>
  </xdr:oneCellAnchor>
  <xdr:twoCellAnchor editAs="oneCell">
    <xdr:from>
      <xdr:col>4</xdr:col>
      <xdr:colOff>127</xdr:colOff>
      <xdr:row>46</xdr:row>
      <xdr:rowOff>86360</xdr:rowOff>
    </xdr:from>
    <xdr:to>
      <xdr:col>4</xdr:col>
      <xdr:colOff>183007</xdr:colOff>
      <xdr:row>47</xdr:row>
      <xdr:rowOff>86362</xdr:rowOff>
    </xdr:to>
    <xdr:sp macro="_xll.PtreeEvent_ObjectClick" textlink="">
      <xdr:nvSpPr>
        <xdr:cNvPr id="169" name="PTObj_DNode_2_10">
          <a:extLst>
            <a:ext uri="{FF2B5EF4-FFF2-40B4-BE49-F238E27FC236}">
              <a16:creationId xmlns:a16="http://schemas.microsoft.com/office/drawing/2014/main" id="{D7DF6B21-83DD-4D95-8C25-4246A97F7E7A}"/>
            </a:ext>
          </a:extLst>
        </xdr:cNvPr>
        <xdr:cNvSpPr/>
      </xdr:nvSpPr>
      <xdr:spPr>
        <a:xfrm rot="-5400000">
          <a:off x="7665847" y="86207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46</xdr:row>
      <xdr:rowOff>87486</xdr:rowOff>
    </xdr:from>
    <xdr:ext cx="612155" cy="180627"/>
    <xdr:sp macro="_xll.PtreeEvent_ObjectClick" textlink="">
      <xdr:nvSpPr>
        <xdr:cNvPr id="188" name="PTObj_DBranchName_2_10">
          <a:extLst>
            <a:ext uri="{FF2B5EF4-FFF2-40B4-BE49-F238E27FC236}">
              <a16:creationId xmlns:a16="http://schemas.microsoft.com/office/drawing/2014/main" id="{84BAD0E2-DE22-4FC6-9440-004ACFC6A149}"/>
            </a:ext>
          </a:extLst>
        </xdr:cNvPr>
        <xdr:cNvSpPr txBox="1"/>
      </xdr:nvSpPr>
      <xdr:spPr>
        <a:xfrm>
          <a:off x="6075807" y="7905606"/>
          <a:ext cx="61215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4</xdr:col>
      <xdr:colOff>126</xdr:colOff>
      <xdr:row>50</xdr:row>
      <xdr:rowOff>86361</xdr:rowOff>
    </xdr:from>
    <xdr:to>
      <xdr:col>4</xdr:col>
      <xdr:colOff>183007</xdr:colOff>
      <xdr:row>51</xdr:row>
      <xdr:rowOff>86361</xdr:rowOff>
    </xdr:to>
    <xdr:sp macro="_xll.PtreeEvent_ObjectClick" textlink="">
      <xdr:nvSpPr>
        <xdr:cNvPr id="189" name="PTObj_DNode_2_11">
          <a:extLst>
            <a:ext uri="{FF2B5EF4-FFF2-40B4-BE49-F238E27FC236}">
              <a16:creationId xmlns:a16="http://schemas.microsoft.com/office/drawing/2014/main" id="{D983E6FC-112B-4522-99E3-023D1BC1164D}"/>
            </a:ext>
          </a:extLst>
        </xdr:cNvPr>
        <xdr:cNvSpPr/>
      </xdr:nvSpPr>
      <xdr:spPr>
        <a:xfrm rot="-5400000">
          <a:off x="7665847" y="93522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50</xdr:row>
      <xdr:rowOff>87487</xdr:rowOff>
    </xdr:from>
    <xdr:ext cx="839590" cy="180627"/>
    <xdr:sp macro="_xll.PtreeEvent_ObjectClick" textlink="">
      <xdr:nvSpPr>
        <xdr:cNvPr id="192" name="PTObj_DBranchName_2_11">
          <a:extLst>
            <a:ext uri="{FF2B5EF4-FFF2-40B4-BE49-F238E27FC236}">
              <a16:creationId xmlns:a16="http://schemas.microsoft.com/office/drawing/2014/main" id="{9CE7C364-FDDF-4FB6-A0DA-C9EAE1838A0F}"/>
            </a:ext>
          </a:extLst>
        </xdr:cNvPr>
        <xdr:cNvSpPr txBox="1"/>
      </xdr:nvSpPr>
      <xdr:spPr>
        <a:xfrm>
          <a:off x="6075807" y="9802987"/>
          <a:ext cx="83959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Moderate demand</a:t>
          </a:r>
        </a:p>
      </xdr:txBody>
    </xdr:sp>
    <xdr:clientData/>
  </xdr:oneCellAnchor>
  <xdr:twoCellAnchor editAs="oneCell">
    <xdr:from>
      <xdr:col>4</xdr:col>
      <xdr:colOff>127</xdr:colOff>
      <xdr:row>52</xdr:row>
      <xdr:rowOff>86360</xdr:rowOff>
    </xdr:from>
    <xdr:to>
      <xdr:col>4</xdr:col>
      <xdr:colOff>183007</xdr:colOff>
      <xdr:row>53</xdr:row>
      <xdr:rowOff>86360</xdr:rowOff>
    </xdr:to>
    <xdr:sp macro="_xll.PtreeEvent_ObjectClick" textlink="">
      <xdr:nvSpPr>
        <xdr:cNvPr id="193" name="PTObj_DNode_2_13">
          <a:extLst>
            <a:ext uri="{FF2B5EF4-FFF2-40B4-BE49-F238E27FC236}">
              <a16:creationId xmlns:a16="http://schemas.microsoft.com/office/drawing/2014/main" id="{46210508-15E3-420B-BFE8-3332701C18C1}"/>
            </a:ext>
          </a:extLst>
        </xdr:cNvPr>
        <xdr:cNvSpPr/>
      </xdr:nvSpPr>
      <xdr:spPr>
        <a:xfrm rot="-5400000">
          <a:off x="7665847" y="97180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52</xdr:row>
      <xdr:rowOff>87486</xdr:rowOff>
    </xdr:from>
    <xdr:ext cx="593112" cy="180627"/>
    <xdr:sp macro="_xll.PtreeEvent_ObjectClick" textlink="">
      <xdr:nvSpPr>
        <xdr:cNvPr id="196" name="PTObj_DBranchName_2_13">
          <a:extLst>
            <a:ext uri="{FF2B5EF4-FFF2-40B4-BE49-F238E27FC236}">
              <a16:creationId xmlns:a16="http://schemas.microsoft.com/office/drawing/2014/main" id="{58388A4E-E2BF-4647-851E-D2E0E9D4B5B1}"/>
            </a:ext>
          </a:extLst>
        </xdr:cNvPr>
        <xdr:cNvSpPr txBox="1"/>
      </xdr:nvSpPr>
      <xdr:spPr>
        <a:xfrm>
          <a:off x="6075807" y="9002886"/>
          <a:ext cx="59311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3</xdr:col>
      <xdr:colOff>127</xdr:colOff>
      <xdr:row>56</xdr:row>
      <xdr:rowOff>86360</xdr:rowOff>
    </xdr:from>
    <xdr:to>
      <xdr:col>3</xdr:col>
      <xdr:colOff>183007</xdr:colOff>
      <xdr:row>57</xdr:row>
      <xdr:rowOff>86361</xdr:rowOff>
    </xdr:to>
    <xdr:sp macro="_xll.PtreeEvent_ObjectClick" textlink="">
      <xdr:nvSpPr>
        <xdr:cNvPr id="201" name="PTObj_DNode_2_33">
          <a:extLst>
            <a:ext uri="{FF2B5EF4-FFF2-40B4-BE49-F238E27FC236}">
              <a16:creationId xmlns:a16="http://schemas.microsoft.com/office/drawing/2014/main" id="{5C98588C-F992-431C-9EE3-687656AC3932}"/>
            </a:ext>
          </a:extLst>
        </xdr:cNvPr>
        <xdr:cNvSpPr/>
      </xdr:nvSpPr>
      <xdr:spPr>
        <a:xfrm>
          <a:off x="5798947" y="104495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277622</xdr:colOff>
      <xdr:row>56</xdr:row>
      <xdr:rowOff>87486</xdr:rowOff>
    </xdr:from>
    <xdr:ext cx="720903" cy="180627"/>
    <xdr:sp macro="_xll.PtreeEvent_ObjectClick" textlink="">
      <xdr:nvSpPr>
        <xdr:cNvPr id="204" name="PTObj_DBranchName_2_33">
          <a:extLst>
            <a:ext uri="{FF2B5EF4-FFF2-40B4-BE49-F238E27FC236}">
              <a16:creationId xmlns:a16="http://schemas.microsoft.com/office/drawing/2014/main" id="{F890D87C-3B89-4922-8920-0E981696A05C}"/>
            </a:ext>
          </a:extLst>
        </xdr:cNvPr>
        <xdr:cNvSpPr txBox="1"/>
      </xdr:nvSpPr>
      <xdr:spPr>
        <a:xfrm>
          <a:off x="4278122" y="10450686"/>
          <a:ext cx="72090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Curbside pickup</a:t>
          </a:r>
        </a:p>
      </xdr:txBody>
    </xdr:sp>
    <xdr:clientData/>
  </xdr:oneCellAnchor>
  <xdr:twoCellAnchor editAs="oneCell">
    <xdr:from>
      <xdr:col>4</xdr:col>
      <xdr:colOff>127</xdr:colOff>
      <xdr:row>54</xdr:row>
      <xdr:rowOff>86360</xdr:rowOff>
    </xdr:from>
    <xdr:to>
      <xdr:col>4</xdr:col>
      <xdr:colOff>183007</xdr:colOff>
      <xdr:row>55</xdr:row>
      <xdr:rowOff>86361</xdr:rowOff>
    </xdr:to>
    <xdr:sp macro="_xll.PtreeEvent_ObjectClick" textlink="">
      <xdr:nvSpPr>
        <xdr:cNvPr id="205" name="PTObj_DNode_2_14">
          <a:extLst>
            <a:ext uri="{FF2B5EF4-FFF2-40B4-BE49-F238E27FC236}">
              <a16:creationId xmlns:a16="http://schemas.microsoft.com/office/drawing/2014/main" id="{3636C9AD-6CF1-4781-B041-F13296B7A1A6}"/>
            </a:ext>
          </a:extLst>
        </xdr:cNvPr>
        <xdr:cNvSpPr/>
      </xdr:nvSpPr>
      <xdr:spPr>
        <a:xfrm rot="-5400000">
          <a:off x="7665847" y="100838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54</xdr:row>
      <xdr:rowOff>87486</xdr:rowOff>
    </xdr:from>
    <xdr:ext cx="612155" cy="180627"/>
    <xdr:sp macro="_xll.PtreeEvent_ObjectClick" textlink="">
      <xdr:nvSpPr>
        <xdr:cNvPr id="208" name="PTObj_DBranchName_2_14">
          <a:extLst>
            <a:ext uri="{FF2B5EF4-FFF2-40B4-BE49-F238E27FC236}">
              <a16:creationId xmlns:a16="http://schemas.microsoft.com/office/drawing/2014/main" id="{B9921D64-072B-4E46-8095-097F7A5FC1BD}"/>
            </a:ext>
          </a:extLst>
        </xdr:cNvPr>
        <xdr:cNvSpPr txBox="1"/>
      </xdr:nvSpPr>
      <xdr:spPr>
        <a:xfrm>
          <a:off x="6075807" y="9368646"/>
          <a:ext cx="61215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4</xdr:col>
      <xdr:colOff>127</xdr:colOff>
      <xdr:row>58</xdr:row>
      <xdr:rowOff>86360</xdr:rowOff>
    </xdr:from>
    <xdr:to>
      <xdr:col>4</xdr:col>
      <xdr:colOff>183007</xdr:colOff>
      <xdr:row>59</xdr:row>
      <xdr:rowOff>86358</xdr:rowOff>
    </xdr:to>
    <xdr:sp macro="_xll.PtreeEvent_ObjectClick" textlink="">
      <xdr:nvSpPr>
        <xdr:cNvPr id="209" name="PTObj_DNode_2_15">
          <a:extLst>
            <a:ext uri="{FF2B5EF4-FFF2-40B4-BE49-F238E27FC236}">
              <a16:creationId xmlns:a16="http://schemas.microsoft.com/office/drawing/2014/main" id="{4993BEF7-BED8-4D09-8BA7-DAA0DC2CDD5B}"/>
            </a:ext>
          </a:extLst>
        </xdr:cNvPr>
        <xdr:cNvSpPr/>
      </xdr:nvSpPr>
      <xdr:spPr>
        <a:xfrm rot="-5400000">
          <a:off x="7665847" y="108153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58</xdr:row>
      <xdr:rowOff>87487</xdr:rowOff>
    </xdr:from>
    <xdr:ext cx="839590" cy="180627"/>
    <xdr:sp macro="_xll.PtreeEvent_ObjectClick" textlink="">
      <xdr:nvSpPr>
        <xdr:cNvPr id="212" name="PTObj_DBranchName_2_15">
          <a:extLst>
            <a:ext uri="{FF2B5EF4-FFF2-40B4-BE49-F238E27FC236}">
              <a16:creationId xmlns:a16="http://schemas.microsoft.com/office/drawing/2014/main" id="{A91EE055-1FC2-4674-810F-010BC89C4145}"/>
            </a:ext>
          </a:extLst>
        </xdr:cNvPr>
        <xdr:cNvSpPr txBox="1"/>
      </xdr:nvSpPr>
      <xdr:spPr>
        <a:xfrm>
          <a:off x="6075807" y="11266027"/>
          <a:ext cx="83959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Moderate demand</a:t>
          </a:r>
        </a:p>
      </xdr:txBody>
    </xdr:sp>
    <xdr:clientData/>
  </xdr:oneCellAnchor>
  <xdr:twoCellAnchor editAs="oneCell">
    <xdr:from>
      <xdr:col>4</xdr:col>
      <xdr:colOff>127</xdr:colOff>
      <xdr:row>68</xdr:row>
      <xdr:rowOff>86360</xdr:rowOff>
    </xdr:from>
    <xdr:to>
      <xdr:col>4</xdr:col>
      <xdr:colOff>183007</xdr:colOff>
      <xdr:row>69</xdr:row>
      <xdr:rowOff>71270</xdr:rowOff>
    </xdr:to>
    <xdr:sp macro="_xll.PtreeEvent_ObjectClick" textlink="">
      <xdr:nvSpPr>
        <xdr:cNvPr id="217" name="PTObj_DNode_2_16">
          <a:extLst>
            <a:ext uri="{FF2B5EF4-FFF2-40B4-BE49-F238E27FC236}">
              <a16:creationId xmlns:a16="http://schemas.microsoft.com/office/drawing/2014/main" id="{62C7E3AB-CFAB-43F0-AFF5-F8A8D7902BE1}"/>
            </a:ext>
          </a:extLst>
        </xdr:cNvPr>
        <xdr:cNvSpPr/>
      </xdr:nvSpPr>
      <xdr:spPr>
        <a:xfrm>
          <a:off x="7665847" y="11181080"/>
          <a:ext cx="182880" cy="182881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276987</xdr:colOff>
      <xdr:row>68</xdr:row>
      <xdr:rowOff>87487</xdr:rowOff>
    </xdr:from>
    <xdr:ext cx="593112" cy="180627"/>
    <xdr:sp macro="_xll.PtreeEvent_ObjectClick" textlink="">
      <xdr:nvSpPr>
        <xdr:cNvPr id="220" name="PTObj_DBranchName_2_16">
          <a:extLst>
            <a:ext uri="{FF2B5EF4-FFF2-40B4-BE49-F238E27FC236}">
              <a16:creationId xmlns:a16="http://schemas.microsoft.com/office/drawing/2014/main" id="{75B1C6CA-10CC-4BE9-A911-5DEF53F75777}"/>
            </a:ext>
          </a:extLst>
        </xdr:cNvPr>
        <xdr:cNvSpPr txBox="1"/>
      </xdr:nvSpPr>
      <xdr:spPr>
        <a:xfrm>
          <a:off x="6075807" y="11928967"/>
          <a:ext cx="59311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5</xdr:col>
      <xdr:colOff>127</xdr:colOff>
      <xdr:row>62</xdr:row>
      <xdr:rowOff>86360</xdr:rowOff>
    </xdr:from>
    <xdr:to>
      <xdr:col>5</xdr:col>
      <xdr:colOff>183007</xdr:colOff>
      <xdr:row>63</xdr:row>
      <xdr:rowOff>86361</xdr:rowOff>
    </xdr:to>
    <xdr:sp macro="_xll.PtreeEvent_ObjectClick" textlink="">
      <xdr:nvSpPr>
        <xdr:cNvPr id="71" name="PTObj_DNode_2_17">
          <a:extLst>
            <a:ext uri="{FF2B5EF4-FFF2-40B4-BE49-F238E27FC236}">
              <a16:creationId xmlns:a16="http://schemas.microsoft.com/office/drawing/2014/main" id="{21364C32-C800-4AA9-810F-B1841DBE5FFA}"/>
            </a:ext>
          </a:extLst>
        </xdr:cNvPr>
        <xdr:cNvSpPr/>
      </xdr:nvSpPr>
      <xdr:spPr>
        <a:xfrm>
          <a:off x="9532747" y="116306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62</xdr:row>
      <xdr:rowOff>87486</xdr:rowOff>
    </xdr:from>
    <xdr:ext cx="729110" cy="180627"/>
    <xdr:sp macro="_xll.PtreeEvent_ObjectClick" textlink="">
      <xdr:nvSpPr>
        <xdr:cNvPr id="74" name="PTObj_DBranchName_2_17">
          <a:extLst>
            <a:ext uri="{FF2B5EF4-FFF2-40B4-BE49-F238E27FC236}">
              <a16:creationId xmlns:a16="http://schemas.microsoft.com/office/drawing/2014/main" id="{606CF4D9-7DDB-4502-BB3C-17BA85D137D1}"/>
            </a:ext>
          </a:extLst>
        </xdr:cNvPr>
        <xdr:cNvSpPr txBox="1"/>
      </xdr:nvSpPr>
      <xdr:spPr>
        <a:xfrm>
          <a:off x="7942707" y="11631786"/>
          <a:ext cx="72911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Buy new vehicle</a:t>
          </a:r>
        </a:p>
      </xdr:txBody>
    </xdr:sp>
    <xdr:clientData/>
  </xdr:oneCellAnchor>
  <xdr:twoCellAnchor editAs="oneCell">
    <xdr:from>
      <xdr:col>6</xdr:col>
      <xdr:colOff>127</xdr:colOff>
      <xdr:row>60</xdr:row>
      <xdr:rowOff>86360</xdr:rowOff>
    </xdr:from>
    <xdr:to>
      <xdr:col>6</xdr:col>
      <xdr:colOff>183007</xdr:colOff>
      <xdr:row>61</xdr:row>
      <xdr:rowOff>86359</xdr:rowOff>
    </xdr:to>
    <xdr:sp macro="_xll.PtreeEvent_ObjectClick" textlink="">
      <xdr:nvSpPr>
        <xdr:cNvPr id="75" name="PTObj_DNode_2_20">
          <a:extLst>
            <a:ext uri="{FF2B5EF4-FFF2-40B4-BE49-F238E27FC236}">
              <a16:creationId xmlns:a16="http://schemas.microsoft.com/office/drawing/2014/main" id="{D8F87DEB-FF0A-4F3A-9355-C90F486ABF91}"/>
            </a:ext>
          </a:extLst>
        </xdr:cNvPr>
        <xdr:cNvSpPr/>
      </xdr:nvSpPr>
      <xdr:spPr>
        <a:xfrm rot="-5400000">
          <a:off x="11399647" y="116306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60</xdr:row>
      <xdr:rowOff>87486</xdr:rowOff>
    </xdr:from>
    <xdr:ext cx="612155" cy="180627"/>
    <xdr:sp macro="_xll.PtreeEvent_ObjectClick" textlink="">
      <xdr:nvSpPr>
        <xdr:cNvPr id="78" name="PTObj_DBranchName_2_20">
          <a:extLst>
            <a:ext uri="{FF2B5EF4-FFF2-40B4-BE49-F238E27FC236}">
              <a16:creationId xmlns:a16="http://schemas.microsoft.com/office/drawing/2014/main" id="{032688C7-AD70-4CD5-82EB-74F061C497C7}"/>
            </a:ext>
          </a:extLst>
        </xdr:cNvPr>
        <xdr:cNvSpPr txBox="1"/>
      </xdr:nvSpPr>
      <xdr:spPr>
        <a:xfrm>
          <a:off x="9809607" y="11631786"/>
          <a:ext cx="61215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6</xdr:col>
      <xdr:colOff>126</xdr:colOff>
      <xdr:row>64</xdr:row>
      <xdr:rowOff>86361</xdr:rowOff>
    </xdr:from>
    <xdr:to>
      <xdr:col>6</xdr:col>
      <xdr:colOff>183007</xdr:colOff>
      <xdr:row>65</xdr:row>
      <xdr:rowOff>86362</xdr:rowOff>
    </xdr:to>
    <xdr:sp macro="_xll.PtreeEvent_ObjectClick" textlink="">
      <xdr:nvSpPr>
        <xdr:cNvPr id="79" name="PTObj_DNode_2_21">
          <a:extLst>
            <a:ext uri="{FF2B5EF4-FFF2-40B4-BE49-F238E27FC236}">
              <a16:creationId xmlns:a16="http://schemas.microsoft.com/office/drawing/2014/main" id="{3D573A9A-DF3E-41B4-A3EC-1E59A6F983E6}"/>
            </a:ext>
          </a:extLst>
        </xdr:cNvPr>
        <xdr:cNvSpPr/>
      </xdr:nvSpPr>
      <xdr:spPr>
        <a:xfrm rot="-5400000">
          <a:off x="11399647" y="123621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64</xdr:row>
      <xdr:rowOff>87487</xdr:rowOff>
    </xdr:from>
    <xdr:ext cx="839589" cy="180627"/>
    <xdr:sp macro="_xll.PtreeEvent_ObjectClick" textlink="">
      <xdr:nvSpPr>
        <xdr:cNvPr id="82" name="PTObj_DBranchName_2_21">
          <a:extLst>
            <a:ext uri="{FF2B5EF4-FFF2-40B4-BE49-F238E27FC236}">
              <a16:creationId xmlns:a16="http://schemas.microsoft.com/office/drawing/2014/main" id="{8B91627A-1D29-4308-8383-7314161DBE41}"/>
            </a:ext>
          </a:extLst>
        </xdr:cNvPr>
        <xdr:cNvSpPr txBox="1"/>
      </xdr:nvSpPr>
      <xdr:spPr>
        <a:xfrm>
          <a:off x="9809607" y="12363307"/>
          <a:ext cx="83958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Moderate demand</a:t>
          </a:r>
        </a:p>
      </xdr:txBody>
    </xdr:sp>
    <xdr:clientData/>
  </xdr:oneCellAnchor>
  <xdr:twoCellAnchor editAs="oneCell">
    <xdr:from>
      <xdr:col>6</xdr:col>
      <xdr:colOff>127</xdr:colOff>
      <xdr:row>66</xdr:row>
      <xdr:rowOff>86360</xdr:rowOff>
    </xdr:from>
    <xdr:to>
      <xdr:col>6</xdr:col>
      <xdr:colOff>183007</xdr:colOff>
      <xdr:row>67</xdr:row>
      <xdr:rowOff>86360</xdr:rowOff>
    </xdr:to>
    <xdr:sp macro="_xll.PtreeEvent_ObjectClick" textlink="">
      <xdr:nvSpPr>
        <xdr:cNvPr id="83" name="PTObj_DNode_2_22">
          <a:extLst>
            <a:ext uri="{FF2B5EF4-FFF2-40B4-BE49-F238E27FC236}">
              <a16:creationId xmlns:a16="http://schemas.microsoft.com/office/drawing/2014/main" id="{BE76B048-DDF7-4674-B1F4-7DCE754852ED}"/>
            </a:ext>
          </a:extLst>
        </xdr:cNvPr>
        <xdr:cNvSpPr/>
      </xdr:nvSpPr>
      <xdr:spPr>
        <a:xfrm rot="-5400000">
          <a:off x="11399647" y="127279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66</xdr:row>
      <xdr:rowOff>87486</xdr:rowOff>
    </xdr:from>
    <xdr:ext cx="593111" cy="180627"/>
    <xdr:sp macro="_xll.PtreeEvent_ObjectClick" textlink="">
      <xdr:nvSpPr>
        <xdr:cNvPr id="86" name="PTObj_DBranchName_2_22">
          <a:extLst>
            <a:ext uri="{FF2B5EF4-FFF2-40B4-BE49-F238E27FC236}">
              <a16:creationId xmlns:a16="http://schemas.microsoft.com/office/drawing/2014/main" id="{CDDE32C6-2F4D-4C25-B17A-F4641753678C}"/>
            </a:ext>
          </a:extLst>
        </xdr:cNvPr>
        <xdr:cNvSpPr txBox="1"/>
      </xdr:nvSpPr>
      <xdr:spPr>
        <a:xfrm>
          <a:off x="9809607" y="12729066"/>
          <a:ext cx="59311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5</xdr:col>
      <xdr:colOff>127</xdr:colOff>
      <xdr:row>72</xdr:row>
      <xdr:rowOff>86361</xdr:rowOff>
    </xdr:from>
    <xdr:to>
      <xdr:col>5</xdr:col>
      <xdr:colOff>183007</xdr:colOff>
      <xdr:row>73</xdr:row>
      <xdr:rowOff>86362</xdr:rowOff>
    </xdr:to>
    <xdr:sp macro="_xll.PtreeEvent_ObjectClick" textlink="">
      <xdr:nvSpPr>
        <xdr:cNvPr id="361" name="PTObj_DNode_2_18">
          <a:extLst>
            <a:ext uri="{FF2B5EF4-FFF2-40B4-BE49-F238E27FC236}">
              <a16:creationId xmlns:a16="http://schemas.microsoft.com/office/drawing/2014/main" id="{D52954CF-570A-4431-97DC-0F4526450A16}"/>
            </a:ext>
          </a:extLst>
        </xdr:cNvPr>
        <xdr:cNvSpPr/>
      </xdr:nvSpPr>
      <xdr:spPr>
        <a:xfrm>
          <a:off x="9532747" y="13459461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72</xdr:row>
      <xdr:rowOff>87486</xdr:rowOff>
    </xdr:from>
    <xdr:ext cx="749821" cy="180627"/>
    <xdr:sp macro="_xll.PtreeEvent_ObjectClick" textlink="">
      <xdr:nvSpPr>
        <xdr:cNvPr id="364" name="PTObj_DBranchName_2_18">
          <a:extLst>
            <a:ext uri="{FF2B5EF4-FFF2-40B4-BE49-F238E27FC236}">
              <a16:creationId xmlns:a16="http://schemas.microsoft.com/office/drawing/2014/main" id="{08492498-96EE-405F-8259-7A7AF54EEC21}"/>
            </a:ext>
          </a:extLst>
        </xdr:cNvPr>
        <xdr:cNvSpPr txBox="1"/>
      </xdr:nvSpPr>
      <xdr:spPr>
        <a:xfrm>
          <a:off x="7942707" y="13460586"/>
          <a:ext cx="74982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Buy used vehicle</a:t>
          </a:r>
        </a:p>
      </xdr:txBody>
    </xdr:sp>
    <xdr:clientData/>
  </xdr:oneCellAnchor>
  <xdr:twoCellAnchor editAs="oneCell">
    <xdr:from>
      <xdr:col>6</xdr:col>
      <xdr:colOff>127</xdr:colOff>
      <xdr:row>70</xdr:row>
      <xdr:rowOff>86361</xdr:rowOff>
    </xdr:from>
    <xdr:to>
      <xdr:col>6</xdr:col>
      <xdr:colOff>183007</xdr:colOff>
      <xdr:row>71</xdr:row>
      <xdr:rowOff>86359</xdr:rowOff>
    </xdr:to>
    <xdr:sp macro="_xll.PtreeEvent_ObjectClick" textlink="">
      <xdr:nvSpPr>
        <xdr:cNvPr id="365" name="PTObj_DNode_2_23">
          <a:extLst>
            <a:ext uri="{FF2B5EF4-FFF2-40B4-BE49-F238E27FC236}">
              <a16:creationId xmlns:a16="http://schemas.microsoft.com/office/drawing/2014/main" id="{537812BD-014A-4E51-9FC0-5A80E887F781}"/>
            </a:ext>
          </a:extLst>
        </xdr:cNvPr>
        <xdr:cNvSpPr/>
      </xdr:nvSpPr>
      <xdr:spPr>
        <a:xfrm rot="-5400000">
          <a:off x="11399647" y="13459461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70</xdr:row>
      <xdr:rowOff>87486</xdr:rowOff>
    </xdr:from>
    <xdr:ext cx="612155" cy="180627"/>
    <xdr:sp macro="_xll.PtreeEvent_ObjectClick" textlink="">
      <xdr:nvSpPr>
        <xdr:cNvPr id="368" name="PTObj_DBranchName_2_23">
          <a:extLst>
            <a:ext uri="{FF2B5EF4-FFF2-40B4-BE49-F238E27FC236}">
              <a16:creationId xmlns:a16="http://schemas.microsoft.com/office/drawing/2014/main" id="{D273A4A7-2F00-46FC-B61F-CFF1B23DED72}"/>
            </a:ext>
          </a:extLst>
        </xdr:cNvPr>
        <xdr:cNvSpPr txBox="1"/>
      </xdr:nvSpPr>
      <xdr:spPr>
        <a:xfrm>
          <a:off x="9809607" y="13460586"/>
          <a:ext cx="61215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6</xdr:col>
      <xdr:colOff>126</xdr:colOff>
      <xdr:row>74</xdr:row>
      <xdr:rowOff>86361</xdr:rowOff>
    </xdr:from>
    <xdr:to>
      <xdr:col>6</xdr:col>
      <xdr:colOff>183007</xdr:colOff>
      <xdr:row>75</xdr:row>
      <xdr:rowOff>86362</xdr:rowOff>
    </xdr:to>
    <xdr:sp macro="_xll.PtreeEvent_ObjectClick" textlink="">
      <xdr:nvSpPr>
        <xdr:cNvPr id="369" name="PTObj_DNode_2_24">
          <a:extLst>
            <a:ext uri="{FF2B5EF4-FFF2-40B4-BE49-F238E27FC236}">
              <a16:creationId xmlns:a16="http://schemas.microsoft.com/office/drawing/2014/main" id="{15600B1B-C527-445F-8794-F1460E89088B}"/>
            </a:ext>
          </a:extLst>
        </xdr:cNvPr>
        <xdr:cNvSpPr/>
      </xdr:nvSpPr>
      <xdr:spPr>
        <a:xfrm rot="-5400000">
          <a:off x="11399647" y="141909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74</xdr:row>
      <xdr:rowOff>87486</xdr:rowOff>
    </xdr:from>
    <xdr:ext cx="839589" cy="180627"/>
    <xdr:sp macro="_xll.PtreeEvent_ObjectClick" textlink="">
      <xdr:nvSpPr>
        <xdr:cNvPr id="372" name="PTObj_DBranchName_2_24">
          <a:extLst>
            <a:ext uri="{FF2B5EF4-FFF2-40B4-BE49-F238E27FC236}">
              <a16:creationId xmlns:a16="http://schemas.microsoft.com/office/drawing/2014/main" id="{0D1B1653-FC03-4123-AFB2-C4EDED59C677}"/>
            </a:ext>
          </a:extLst>
        </xdr:cNvPr>
        <xdr:cNvSpPr txBox="1"/>
      </xdr:nvSpPr>
      <xdr:spPr>
        <a:xfrm>
          <a:off x="9809607" y="14192106"/>
          <a:ext cx="83958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Moderate demand</a:t>
          </a:r>
        </a:p>
      </xdr:txBody>
    </xdr:sp>
    <xdr:clientData/>
  </xdr:oneCellAnchor>
  <xdr:twoCellAnchor editAs="oneCell">
    <xdr:from>
      <xdr:col>6</xdr:col>
      <xdr:colOff>126</xdr:colOff>
      <xdr:row>76</xdr:row>
      <xdr:rowOff>86360</xdr:rowOff>
    </xdr:from>
    <xdr:to>
      <xdr:col>6</xdr:col>
      <xdr:colOff>183007</xdr:colOff>
      <xdr:row>77</xdr:row>
      <xdr:rowOff>86360</xdr:rowOff>
    </xdr:to>
    <xdr:sp macro="_xll.PtreeEvent_ObjectClick" textlink="">
      <xdr:nvSpPr>
        <xdr:cNvPr id="373" name="PTObj_DNode_2_25">
          <a:extLst>
            <a:ext uri="{FF2B5EF4-FFF2-40B4-BE49-F238E27FC236}">
              <a16:creationId xmlns:a16="http://schemas.microsoft.com/office/drawing/2014/main" id="{16B84CBB-1B09-4A3D-9218-5A9992061802}"/>
            </a:ext>
          </a:extLst>
        </xdr:cNvPr>
        <xdr:cNvSpPr/>
      </xdr:nvSpPr>
      <xdr:spPr>
        <a:xfrm rot="-5400000">
          <a:off x="11399647" y="14556739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76</xdr:row>
      <xdr:rowOff>87486</xdr:rowOff>
    </xdr:from>
    <xdr:ext cx="593111" cy="180627"/>
    <xdr:sp macro="_xll.PtreeEvent_ObjectClick" textlink="">
      <xdr:nvSpPr>
        <xdr:cNvPr id="376" name="PTObj_DBranchName_2_25">
          <a:extLst>
            <a:ext uri="{FF2B5EF4-FFF2-40B4-BE49-F238E27FC236}">
              <a16:creationId xmlns:a16="http://schemas.microsoft.com/office/drawing/2014/main" id="{FB6B6502-C2BC-48B3-B44B-117C3FDD63C4}"/>
            </a:ext>
          </a:extLst>
        </xdr:cNvPr>
        <xdr:cNvSpPr txBox="1"/>
      </xdr:nvSpPr>
      <xdr:spPr>
        <a:xfrm>
          <a:off x="9809607" y="14557866"/>
          <a:ext cx="59311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5</xdr:col>
      <xdr:colOff>127</xdr:colOff>
      <xdr:row>80</xdr:row>
      <xdr:rowOff>86360</xdr:rowOff>
    </xdr:from>
    <xdr:to>
      <xdr:col>5</xdr:col>
      <xdr:colOff>183007</xdr:colOff>
      <xdr:row>81</xdr:row>
      <xdr:rowOff>86359</xdr:rowOff>
    </xdr:to>
    <xdr:sp macro="_xll.PtreeEvent_ObjectClick" textlink="">
      <xdr:nvSpPr>
        <xdr:cNvPr id="377" name="PTObj_DNode_2_19">
          <a:extLst>
            <a:ext uri="{FF2B5EF4-FFF2-40B4-BE49-F238E27FC236}">
              <a16:creationId xmlns:a16="http://schemas.microsoft.com/office/drawing/2014/main" id="{C9CF6DF8-66AC-47C0-A46A-49D63E59521E}"/>
            </a:ext>
          </a:extLst>
        </xdr:cNvPr>
        <xdr:cNvSpPr/>
      </xdr:nvSpPr>
      <xdr:spPr>
        <a:xfrm>
          <a:off x="9532747" y="1492250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80</xdr:row>
      <xdr:rowOff>87487</xdr:rowOff>
    </xdr:from>
    <xdr:ext cx="839653" cy="180627"/>
    <xdr:sp macro="_xll.PtreeEvent_ObjectClick" textlink="">
      <xdr:nvSpPr>
        <xdr:cNvPr id="380" name="PTObj_DBranchName_2_19">
          <a:extLst>
            <a:ext uri="{FF2B5EF4-FFF2-40B4-BE49-F238E27FC236}">
              <a16:creationId xmlns:a16="http://schemas.microsoft.com/office/drawing/2014/main" id="{7134B0A9-B49E-43DA-85A0-E3B10BC37714}"/>
            </a:ext>
          </a:extLst>
        </xdr:cNvPr>
        <xdr:cNvSpPr txBox="1"/>
      </xdr:nvSpPr>
      <xdr:spPr>
        <a:xfrm>
          <a:off x="7942707" y="14923627"/>
          <a:ext cx="8396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Third-party vehicle</a:t>
          </a:r>
        </a:p>
      </xdr:txBody>
    </xdr:sp>
    <xdr:clientData/>
  </xdr:oneCellAnchor>
  <xdr:twoCellAnchor editAs="oneCell">
    <xdr:from>
      <xdr:col>6</xdr:col>
      <xdr:colOff>127</xdr:colOff>
      <xdr:row>78</xdr:row>
      <xdr:rowOff>86360</xdr:rowOff>
    </xdr:from>
    <xdr:to>
      <xdr:col>6</xdr:col>
      <xdr:colOff>183007</xdr:colOff>
      <xdr:row>79</xdr:row>
      <xdr:rowOff>86359</xdr:rowOff>
    </xdr:to>
    <xdr:sp macro="_xll.PtreeEvent_ObjectClick" textlink="">
      <xdr:nvSpPr>
        <xdr:cNvPr id="397" name="PTObj_DNode_2_26">
          <a:extLst>
            <a:ext uri="{FF2B5EF4-FFF2-40B4-BE49-F238E27FC236}">
              <a16:creationId xmlns:a16="http://schemas.microsoft.com/office/drawing/2014/main" id="{315CE037-E40C-457C-B7A2-2ED54B37DAB5}"/>
            </a:ext>
          </a:extLst>
        </xdr:cNvPr>
        <xdr:cNvSpPr/>
      </xdr:nvSpPr>
      <xdr:spPr>
        <a:xfrm rot="-5400000">
          <a:off x="11399647" y="149225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78</xdr:row>
      <xdr:rowOff>87487</xdr:rowOff>
    </xdr:from>
    <xdr:ext cx="612155" cy="180627"/>
    <xdr:sp macro="_xll.PtreeEvent_ObjectClick" textlink="">
      <xdr:nvSpPr>
        <xdr:cNvPr id="400" name="PTObj_DBranchName_2_26">
          <a:extLst>
            <a:ext uri="{FF2B5EF4-FFF2-40B4-BE49-F238E27FC236}">
              <a16:creationId xmlns:a16="http://schemas.microsoft.com/office/drawing/2014/main" id="{ABEB7790-B00C-4957-8700-A8E1B2B917CF}"/>
            </a:ext>
          </a:extLst>
        </xdr:cNvPr>
        <xdr:cNvSpPr txBox="1"/>
      </xdr:nvSpPr>
      <xdr:spPr>
        <a:xfrm>
          <a:off x="9809607" y="14923627"/>
          <a:ext cx="61215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6</xdr:col>
      <xdr:colOff>127</xdr:colOff>
      <xdr:row>82</xdr:row>
      <xdr:rowOff>86360</xdr:rowOff>
    </xdr:from>
    <xdr:to>
      <xdr:col>6</xdr:col>
      <xdr:colOff>183007</xdr:colOff>
      <xdr:row>83</xdr:row>
      <xdr:rowOff>86361</xdr:rowOff>
    </xdr:to>
    <xdr:sp macro="_xll.PtreeEvent_ObjectClick" textlink="">
      <xdr:nvSpPr>
        <xdr:cNvPr id="160" name="PTObj_DNode_2_27">
          <a:extLst>
            <a:ext uri="{FF2B5EF4-FFF2-40B4-BE49-F238E27FC236}">
              <a16:creationId xmlns:a16="http://schemas.microsoft.com/office/drawing/2014/main" id="{D1C2D886-97EB-4671-9B71-9C35EC601B4D}"/>
            </a:ext>
          </a:extLst>
        </xdr:cNvPr>
        <xdr:cNvSpPr/>
      </xdr:nvSpPr>
      <xdr:spPr>
        <a:xfrm rot="-5400000">
          <a:off x="11399647" y="156540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82</xdr:row>
      <xdr:rowOff>87487</xdr:rowOff>
    </xdr:from>
    <xdr:ext cx="839589" cy="180627"/>
    <xdr:sp macro="_xll.PtreeEvent_ObjectClick" textlink="">
      <xdr:nvSpPr>
        <xdr:cNvPr id="163" name="PTObj_DBranchName_2_27">
          <a:extLst>
            <a:ext uri="{FF2B5EF4-FFF2-40B4-BE49-F238E27FC236}">
              <a16:creationId xmlns:a16="http://schemas.microsoft.com/office/drawing/2014/main" id="{9C94FB7A-4E63-4ADF-8A7C-063588C4A639}"/>
            </a:ext>
          </a:extLst>
        </xdr:cNvPr>
        <xdr:cNvSpPr txBox="1"/>
      </xdr:nvSpPr>
      <xdr:spPr>
        <a:xfrm>
          <a:off x="9809607" y="15655147"/>
          <a:ext cx="83958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Moderate demand</a:t>
          </a:r>
        </a:p>
      </xdr:txBody>
    </xdr:sp>
    <xdr:clientData/>
  </xdr:oneCellAnchor>
  <xdr:twoCellAnchor editAs="oneCell">
    <xdr:from>
      <xdr:col>6</xdr:col>
      <xdr:colOff>126</xdr:colOff>
      <xdr:row>84</xdr:row>
      <xdr:rowOff>86361</xdr:rowOff>
    </xdr:from>
    <xdr:to>
      <xdr:col>6</xdr:col>
      <xdr:colOff>183007</xdr:colOff>
      <xdr:row>85</xdr:row>
      <xdr:rowOff>86363</xdr:rowOff>
    </xdr:to>
    <xdr:sp macro="_xll.PtreeEvent_ObjectClick" textlink="">
      <xdr:nvSpPr>
        <xdr:cNvPr id="164" name="PTObj_DNode_2_28">
          <a:extLst>
            <a:ext uri="{FF2B5EF4-FFF2-40B4-BE49-F238E27FC236}">
              <a16:creationId xmlns:a16="http://schemas.microsoft.com/office/drawing/2014/main" id="{A2C0585D-42E9-4468-8BD7-E0EE5263805E}"/>
            </a:ext>
          </a:extLst>
        </xdr:cNvPr>
        <xdr:cNvSpPr/>
      </xdr:nvSpPr>
      <xdr:spPr>
        <a:xfrm rot="-5400000">
          <a:off x="11399647" y="160197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84</xdr:row>
      <xdr:rowOff>87486</xdr:rowOff>
    </xdr:from>
    <xdr:ext cx="593111" cy="180627"/>
    <xdr:sp macro="_xll.PtreeEvent_ObjectClick" textlink="">
      <xdr:nvSpPr>
        <xdr:cNvPr id="172" name="PTObj_DBranchName_2_28">
          <a:extLst>
            <a:ext uri="{FF2B5EF4-FFF2-40B4-BE49-F238E27FC236}">
              <a16:creationId xmlns:a16="http://schemas.microsoft.com/office/drawing/2014/main" id="{F026BA84-413A-4FF0-A044-497927AF646E}"/>
            </a:ext>
          </a:extLst>
        </xdr:cNvPr>
        <xdr:cNvSpPr txBox="1"/>
      </xdr:nvSpPr>
      <xdr:spPr>
        <a:xfrm>
          <a:off x="9809607" y="16020906"/>
          <a:ext cx="59311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13557          ">
          <a:extLst xmlns:a="http://schemas.openxmlformats.org/drawingml/2006/main">
            <a:ext uri="{FF2B5EF4-FFF2-40B4-BE49-F238E27FC236}">
              <a16:creationId xmlns:a16="http://schemas.microsoft.com/office/drawing/2014/main" id="{B11BD5F0-A7D7-49BA-9322-A0612FBE9A94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13557         ">
          <a:extLst xmlns:a="http://schemas.openxmlformats.org/drawingml/2006/main">
            <a:ext uri="{FF2B5EF4-FFF2-40B4-BE49-F238E27FC236}">
              <a16:creationId xmlns:a16="http://schemas.microsoft.com/office/drawing/2014/main" id="{B260B1C6-7BAB-4904-B213-97E1A973FE95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13557        ">
          <a:extLst xmlns:a="http://schemas.openxmlformats.org/drawingml/2006/main">
            <a:ext uri="{FF2B5EF4-FFF2-40B4-BE49-F238E27FC236}">
              <a16:creationId xmlns:a16="http://schemas.microsoft.com/office/drawing/2014/main" id="{18045EA0-AA87-4AFE-8C6B-2E55353C38A7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13557       ">
          <a:extLst xmlns:a="http://schemas.openxmlformats.org/drawingml/2006/main">
            <a:ext uri="{FF2B5EF4-FFF2-40B4-BE49-F238E27FC236}">
              <a16:creationId xmlns:a16="http://schemas.microsoft.com/office/drawing/2014/main" id="{4386CEA1-D682-4BAC-BBB2-24A23A03B52A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13557      ">
          <a:extLst xmlns:a="http://schemas.openxmlformats.org/drawingml/2006/main">
            <a:ext uri="{FF2B5EF4-FFF2-40B4-BE49-F238E27FC236}">
              <a16:creationId xmlns:a16="http://schemas.microsoft.com/office/drawing/2014/main" id="{F8E799E0-160A-4059-80B2-39E6D7D4687E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12</xdr:col>
      <xdr:colOff>438150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FD48A-94DD-4279-9FD7-DF1C80D63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28450          ">
          <a:extLst xmlns:a="http://schemas.openxmlformats.org/drawingml/2006/main">
            <a:ext uri="{FF2B5EF4-FFF2-40B4-BE49-F238E27FC236}">
              <a16:creationId xmlns:a16="http://schemas.microsoft.com/office/drawing/2014/main" id="{612C6AFC-B293-44D7-A487-97966499B58C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28450         ">
          <a:extLst xmlns:a="http://schemas.openxmlformats.org/drawingml/2006/main">
            <a:ext uri="{FF2B5EF4-FFF2-40B4-BE49-F238E27FC236}">
              <a16:creationId xmlns:a16="http://schemas.microsoft.com/office/drawing/2014/main" id="{21C998F8-6ED7-4693-89BD-A57B8DE94F66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28450        ">
          <a:extLst xmlns:a="http://schemas.openxmlformats.org/drawingml/2006/main">
            <a:ext uri="{FF2B5EF4-FFF2-40B4-BE49-F238E27FC236}">
              <a16:creationId xmlns:a16="http://schemas.microsoft.com/office/drawing/2014/main" id="{C3ECE4FD-00C7-4082-9270-CB15BF794DBF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28450       ">
          <a:extLst xmlns:a="http://schemas.openxmlformats.org/drawingml/2006/main">
            <a:ext uri="{FF2B5EF4-FFF2-40B4-BE49-F238E27FC236}">
              <a16:creationId xmlns:a16="http://schemas.microsoft.com/office/drawing/2014/main" id="{FA8DAB92-BD51-4951-9DF0-6006F70FFB70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28450      ">
          <a:extLst xmlns:a="http://schemas.openxmlformats.org/drawingml/2006/main">
            <a:ext uri="{FF2B5EF4-FFF2-40B4-BE49-F238E27FC236}">
              <a16:creationId xmlns:a16="http://schemas.microsoft.com/office/drawing/2014/main" id="{128BF1AC-1495-49AE-A8A5-F8B604F74054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12</xdr:col>
      <xdr:colOff>152400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40F87-6994-4074-94F3-D5EADFC0E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6482          ">
          <a:extLst xmlns:a="http://schemas.openxmlformats.org/drawingml/2006/main">
            <a:ext uri="{FF2B5EF4-FFF2-40B4-BE49-F238E27FC236}">
              <a16:creationId xmlns:a16="http://schemas.microsoft.com/office/drawing/2014/main" id="{E93BA4FD-D883-4BD9-9C9C-0AB0CBD9060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6482         ">
          <a:extLst xmlns:a="http://schemas.openxmlformats.org/drawingml/2006/main">
            <a:ext uri="{FF2B5EF4-FFF2-40B4-BE49-F238E27FC236}">
              <a16:creationId xmlns:a16="http://schemas.microsoft.com/office/drawing/2014/main" id="{FBF15649-254A-4839-A0C8-847B4B9778D4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6482        ">
          <a:extLst xmlns:a="http://schemas.openxmlformats.org/drawingml/2006/main">
            <a:ext uri="{FF2B5EF4-FFF2-40B4-BE49-F238E27FC236}">
              <a16:creationId xmlns:a16="http://schemas.microsoft.com/office/drawing/2014/main" id="{4B9D7767-3B38-4D70-8701-B25DFF15F0D7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6482       ">
          <a:extLst xmlns:a="http://schemas.openxmlformats.org/drawingml/2006/main">
            <a:ext uri="{FF2B5EF4-FFF2-40B4-BE49-F238E27FC236}">
              <a16:creationId xmlns:a16="http://schemas.microsoft.com/office/drawing/2014/main" id="{703BE8F5-E322-4E55-8822-948F06CE9B07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6482      ">
          <a:extLst xmlns:a="http://schemas.openxmlformats.org/drawingml/2006/main">
            <a:ext uri="{FF2B5EF4-FFF2-40B4-BE49-F238E27FC236}">
              <a16:creationId xmlns:a16="http://schemas.microsoft.com/office/drawing/2014/main" id="{F7E103E2-8E31-47A3-A2B9-FAB6B9FA7460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12</xdr:col>
      <xdr:colOff>520700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A3336-7E34-4DB3-84AC-D094A1A9D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24770          ">
          <a:extLst xmlns:a="http://schemas.openxmlformats.org/drawingml/2006/main">
            <a:ext uri="{FF2B5EF4-FFF2-40B4-BE49-F238E27FC236}">
              <a16:creationId xmlns:a16="http://schemas.microsoft.com/office/drawing/2014/main" id="{AD17DD0C-2BDA-45B2-A071-1ECA233FBFCC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24770         ">
          <a:extLst xmlns:a="http://schemas.openxmlformats.org/drawingml/2006/main">
            <a:ext uri="{FF2B5EF4-FFF2-40B4-BE49-F238E27FC236}">
              <a16:creationId xmlns:a16="http://schemas.microsoft.com/office/drawing/2014/main" id="{C9100386-F5C4-458B-94C8-64D1817EB4DD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24770        ">
          <a:extLst xmlns:a="http://schemas.openxmlformats.org/drawingml/2006/main">
            <a:ext uri="{FF2B5EF4-FFF2-40B4-BE49-F238E27FC236}">
              <a16:creationId xmlns:a16="http://schemas.microsoft.com/office/drawing/2014/main" id="{2994E3D8-123C-4035-9380-78894D4438E2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24770       ">
          <a:extLst xmlns:a="http://schemas.openxmlformats.org/drawingml/2006/main">
            <a:ext uri="{FF2B5EF4-FFF2-40B4-BE49-F238E27FC236}">
              <a16:creationId xmlns:a16="http://schemas.microsoft.com/office/drawing/2014/main" id="{A631ECD9-F76E-4244-91D5-80AAD1876881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24770      ">
          <a:extLst xmlns:a="http://schemas.openxmlformats.org/drawingml/2006/main">
            <a:ext uri="{FF2B5EF4-FFF2-40B4-BE49-F238E27FC236}">
              <a16:creationId xmlns:a16="http://schemas.microsoft.com/office/drawing/2014/main" id="{E846B13D-D9AB-4C9B-BC34-4C8942EB5DD0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10</xdr:col>
      <xdr:colOff>279400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C6652-B650-4472-9896-D915BFEA7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30529          ">
          <a:extLst xmlns:a="http://schemas.openxmlformats.org/drawingml/2006/main">
            <a:ext uri="{FF2B5EF4-FFF2-40B4-BE49-F238E27FC236}">
              <a16:creationId xmlns:a16="http://schemas.microsoft.com/office/drawing/2014/main" id="{E01E319B-5E7C-4F68-9D94-9E8B8ACA80ED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30529         ">
          <a:extLst xmlns:a="http://schemas.openxmlformats.org/drawingml/2006/main">
            <a:ext uri="{FF2B5EF4-FFF2-40B4-BE49-F238E27FC236}">
              <a16:creationId xmlns:a16="http://schemas.microsoft.com/office/drawing/2014/main" id="{0B22E0C1-D653-44A2-9E4C-5AD4F0306F1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30529        ">
          <a:extLst xmlns:a="http://schemas.openxmlformats.org/drawingml/2006/main">
            <a:ext uri="{FF2B5EF4-FFF2-40B4-BE49-F238E27FC236}">
              <a16:creationId xmlns:a16="http://schemas.microsoft.com/office/drawing/2014/main" id="{90D0B00F-1D3F-4D88-BC81-11A526D1B1B9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30529       ">
          <a:extLst xmlns:a="http://schemas.openxmlformats.org/drawingml/2006/main">
            <a:ext uri="{FF2B5EF4-FFF2-40B4-BE49-F238E27FC236}">
              <a16:creationId xmlns:a16="http://schemas.microsoft.com/office/drawing/2014/main" id="{C0F1E521-2A0A-468E-9E8A-BFF3331C022A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30529      ">
          <a:extLst xmlns:a="http://schemas.openxmlformats.org/drawingml/2006/main">
            <a:ext uri="{FF2B5EF4-FFF2-40B4-BE49-F238E27FC236}">
              <a16:creationId xmlns:a16="http://schemas.microsoft.com/office/drawing/2014/main" id="{56FC3FD6-267E-45F2-A522-A20F00ABC8AA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1</xdr:rowOff>
    </xdr:from>
    <xdr:to>
      <xdr:col>11</xdr:col>
      <xdr:colOff>470959</xdr:colOff>
      <xdr:row>32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379F6-591F-42AC-8E31-18F5908AA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238887</xdr:colOff>
      <xdr:row>11</xdr:row>
      <xdr:rowOff>177800</xdr:rowOff>
    </xdr:from>
    <xdr:to>
      <xdr:col>3</xdr:col>
      <xdr:colOff>127</xdr:colOff>
      <xdr:row>11</xdr:row>
      <xdr:rowOff>177800</xdr:rowOff>
    </xdr:to>
    <xdr:cxnSp macro="">
      <xdr:nvCxnSpPr>
        <xdr:cNvPr id="50" name="PTObj_DBranchHLine_2_6">
          <a:extLst>
            <a:ext uri="{FF2B5EF4-FFF2-40B4-BE49-F238E27FC236}">
              <a16:creationId xmlns:a16="http://schemas.microsoft.com/office/drawing/2014/main" id="{500A56A9-F86B-4BB4-9538-5141CC93B420}"/>
            </a:ext>
          </a:extLst>
        </xdr:cNvPr>
        <xdr:cNvCxnSpPr/>
      </xdr:nvCxnSpPr>
      <xdr:spPr>
        <a:xfrm>
          <a:off x="6037707" y="655574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7</xdr:row>
      <xdr:rowOff>172720</xdr:rowOff>
    </xdr:from>
    <xdr:to>
      <xdr:col>2</xdr:col>
      <xdr:colOff>238887</xdr:colOff>
      <xdr:row>11</xdr:row>
      <xdr:rowOff>177800</xdr:rowOff>
    </xdr:to>
    <xdr:cxnSp macro="">
      <xdr:nvCxnSpPr>
        <xdr:cNvPr id="51" name="PTObj_DBranchDLine_2_6">
          <a:extLst>
            <a:ext uri="{FF2B5EF4-FFF2-40B4-BE49-F238E27FC236}">
              <a16:creationId xmlns:a16="http://schemas.microsoft.com/office/drawing/2014/main" id="{E43E04D9-E2B8-468F-9F87-9D3D10815E51}"/>
            </a:ext>
          </a:extLst>
        </xdr:cNvPr>
        <xdr:cNvCxnSpPr/>
      </xdr:nvCxnSpPr>
      <xdr:spPr>
        <a:xfrm>
          <a:off x="5885307" y="581914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9</xdr:row>
      <xdr:rowOff>177800</xdr:rowOff>
    </xdr:from>
    <xdr:to>
      <xdr:col>3</xdr:col>
      <xdr:colOff>127</xdr:colOff>
      <xdr:row>9</xdr:row>
      <xdr:rowOff>177800</xdr:rowOff>
    </xdr:to>
    <xdr:cxnSp macro="">
      <xdr:nvCxnSpPr>
        <xdr:cNvPr id="52" name="PTObj_DBranchHLine_2_5">
          <a:extLst>
            <a:ext uri="{FF2B5EF4-FFF2-40B4-BE49-F238E27FC236}">
              <a16:creationId xmlns:a16="http://schemas.microsoft.com/office/drawing/2014/main" id="{0C6920D9-1310-42FF-AADB-E3EB44876D5D}"/>
            </a:ext>
          </a:extLst>
        </xdr:cNvPr>
        <xdr:cNvCxnSpPr/>
      </xdr:nvCxnSpPr>
      <xdr:spPr>
        <a:xfrm>
          <a:off x="6037707" y="618998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7</xdr:row>
      <xdr:rowOff>172720</xdr:rowOff>
    </xdr:from>
    <xdr:to>
      <xdr:col>2</xdr:col>
      <xdr:colOff>238887</xdr:colOff>
      <xdr:row>9</xdr:row>
      <xdr:rowOff>177800</xdr:rowOff>
    </xdr:to>
    <xdr:cxnSp macro="">
      <xdr:nvCxnSpPr>
        <xdr:cNvPr id="53" name="PTObj_DBranchDLine_2_5">
          <a:extLst>
            <a:ext uri="{FF2B5EF4-FFF2-40B4-BE49-F238E27FC236}">
              <a16:creationId xmlns:a16="http://schemas.microsoft.com/office/drawing/2014/main" id="{CE48DF8B-76D5-4A70-AE22-CBADFB61A477}"/>
            </a:ext>
          </a:extLst>
        </xdr:cNvPr>
        <xdr:cNvCxnSpPr/>
      </xdr:nvCxnSpPr>
      <xdr:spPr>
        <a:xfrm>
          <a:off x="5885307" y="581914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5</xdr:row>
      <xdr:rowOff>177800</xdr:rowOff>
    </xdr:from>
    <xdr:to>
      <xdr:col>3</xdr:col>
      <xdr:colOff>127</xdr:colOff>
      <xdr:row>5</xdr:row>
      <xdr:rowOff>177800</xdr:rowOff>
    </xdr:to>
    <xdr:cxnSp macro="">
      <xdr:nvCxnSpPr>
        <xdr:cNvPr id="54" name="PTObj_DBranchHLine_2_4">
          <a:extLst>
            <a:ext uri="{FF2B5EF4-FFF2-40B4-BE49-F238E27FC236}">
              <a16:creationId xmlns:a16="http://schemas.microsoft.com/office/drawing/2014/main" id="{BA244D54-5896-461C-B860-4683AB76F317}"/>
            </a:ext>
          </a:extLst>
        </xdr:cNvPr>
        <xdr:cNvCxnSpPr/>
      </xdr:nvCxnSpPr>
      <xdr:spPr>
        <a:xfrm>
          <a:off x="6037707" y="5458460"/>
          <a:ext cx="16281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5</xdr:row>
      <xdr:rowOff>177800</xdr:rowOff>
    </xdr:from>
    <xdr:to>
      <xdr:col>2</xdr:col>
      <xdr:colOff>238887</xdr:colOff>
      <xdr:row>7</xdr:row>
      <xdr:rowOff>172720</xdr:rowOff>
    </xdr:to>
    <xdr:cxnSp macro="">
      <xdr:nvCxnSpPr>
        <xdr:cNvPr id="55" name="PTObj_DBranchDLine_2_4">
          <a:extLst>
            <a:ext uri="{FF2B5EF4-FFF2-40B4-BE49-F238E27FC236}">
              <a16:creationId xmlns:a16="http://schemas.microsoft.com/office/drawing/2014/main" id="{59325AB7-7D4F-402D-BDDB-8F01EF7209AE}"/>
            </a:ext>
          </a:extLst>
        </xdr:cNvPr>
        <xdr:cNvCxnSpPr/>
      </xdr:nvCxnSpPr>
      <xdr:spPr>
        <a:xfrm flipV="1">
          <a:off x="5885307" y="54584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239522</xdr:colOff>
      <xdr:row>7</xdr:row>
      <xdr:rowOff>177800</xdr:rowOff>
    </xdr:from>
    <xdr:to>
      <xdr:col>2</xdr:col>
      <xdr:colOff>127</xdr:colOff>
      <xdr:row>7</xdr:row>
      <xdr:rowOff>177800</xdr:rowOff>
    </xdr:to>
    <xdr:cxnSp macro="">
      <xdr:nvCxnSpPr>
        <xdr:cNvPr id="56" name="PTObj_DBranchHLine_2_2">
          <a:extLst>
            <a:ext uri="{FF2B5EF4-FFF2-40B4-BE49-F238E27FC236}">
              <a16:creationId xmlns:a16="http://schemas.microsoft.com/office/drawing/2014/main" id="{91461D0E-29D9-4B0B-BABB-D4BEDBA03495}"/>
            </a:ext>
          </a:extLst>
        </xdr:cNvPr>
        <xdr:cNvCxnSpPr/>
      </xdr:nvCxnSpPr>
      <xdr:spPr>
        <a:xfrm>
          <a:off x="4240022" y="5824220"/>
          <a:ext cx="155892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87122</xdr:colOff>
      <xdr:row>7</xdr:row>
      <xdr:rowOff>177800</xdr:rowOff>
    </xdr:from>
    <xdr:to>
      <xdr:col>1</xdr:col>
      <xdr:colOff>239522</xdr:colOff>
      <xdr:row>13</xdr:row>
      <xdr:rowOff>173355</xdr:rowOff>
    </xdr:to>
    <xdr:cxnSp macro="">
      <xdr:nvCxnSpPr>
        <xdr:cNvPr id="57" name="PTObj_DBranchDLine_2_2">
          <a:extLst>
            <a:ext uri="{FF2B5EF4-FFF2-40B4-BE49-F238E27FC236}">
              <a16:creationId xmlns:a16="http://schemas.microsoft.com/office/drawing/2014/main" id="{7B3BCEF4-5D92-4F72-BB47-BD651470A001}"/>
            </a:ext>
          </a:extLst>
        </xdr:cNvPr>
        <xdr:cNvCxnSpPr/>
      </xdr:nvCxnSpPr>
      <xdr:spPr>
        <a:xfrm flipV="1">
          <a:off x="4087622" y="5824220"/>
          <a:ext cx="152400" cy="109283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13</xdr:row>
      <xdr:rowOff>179070</xdr:rowOff>
    </xdr:from>
    <xdr:to>
      <xdr:col>1</xdr:col>
      <xdr:colOff>127</xdr:colOff>
      <xdr:row>13</xdr:row>
      <xdr:rowOff>179070</xdr:rowOff>
    </xdr:to>
    <xdr:cxnSp macro="">
      <xdr:nvCxnSpPr>
        <xdr:cNvPr id="58" name="PTObj_DBranchHLine_2_1">
          <a:extLst>
            <a:ext uri="{FF2B5EF4-FFF2-40B4-BE49-F238E27FC236}">
              <a16:creationId xmlns:a16="http://schemas.microsoft.com/office/drawing/2014/main" id="{093F68E9-E563-427A-9DCE-0AD01D8DC6DD}"/>
            </a:ext>
          </a:extLst>
        </xdr:cNvPr>
        <xdr:cNvCxnSpPr/>
      </xdr:nvCxnSpPr>
      <xdr:spPr>
        <a:xfrm>
          <a:off x="2966720" y="6922770"/>
          <a:ext cx="103390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13</xdr:row>
      <xdr:rowOff>86995</xdr:rowOff>
    </xdr:from>
    <xdr:to>
      <xdr:col>1</xdr:col>
      <xdr:colOff>184277</xdr:colOff>
      <xdr:row>14</xdr:row>
      <xdr:rowOff>86995</xdr:rowOff>
    </xdr:to>
    <xdr:sp macro="" textlink="">
      <xdr:nvSpPr>
        <xdr:cNvPr id="59" name="PTObj_DNode_2_1">
          <a:extLst>
            <a:ext uri="{FF2B5EF4-FFF2-40B4-BE49-F238E27FC236}">
              <a16:creationId xmlns:a16="http://schemas.microsoft.com/office/drawing/2014/main" id="{4BA7534A-55A6-4675-AFBC-0288160ED27C}"/>
            </a:ext>
          </a:extLst>
        </xdr:cNvPr>
        <xdr:cNvSpPr/>
      </xdr:nvSpPr>
      <xdr:spPr>
        <a:xfrm>
          <a:off x="4000627" y="6830695"/>
          <a:ext cx="18415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13</xdr:row>
      <xdr:rowOff>88757</xdr:rowOff>
    </xdr:from>
    <xdr:ext cx="587020" cy="180627"/>
    <xdr:sp macro="" textlink="">
      <xdr:nvSpPr>
        <xdr:cNvPr id="60" name="PTObj_DBranchName_2_1">
          <a:extLst>
            <a:ext uri="{FF2B5EF4-FFF2-40B4-BE49-F238E27FC236}">
              <a16:creationId xmlns:a16="http://schemas.microsoft.com/office/drawing/2014/main" id="{CEC5A5C4-D131-4B61-B263-E351FECCD46B}"/>
            </a:ext>
          </a:extLst>
        </xdr:cNvPr>
        <xdr:cNvSpPr txBox="1"/>
      </xdr:nvSpPr>
      <xdr:spPr>
        <a:xfrm>
          <a:off x="3004820" y="6832457"/>
          <a:ext cx="58702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Bharat Bazar</a:t>
          </a:r>
        </a:p>
      </xdr:txBody>
    </xdr:sp>
    <xdr:clientData/>
  </xdr:oneCellAnchor>
  <xdr:twoCellAnchor editAs="oneCell">
    <xdr:from>
      <xdr:col>2</xdr:col>
      <xdr:colOff>127</xdr:colOff>
      <xdr:row>7</xdr:row>
      <xdr:rowOff>86360</xdr:rowOff>
    </xdr:from>
    <xdr:to>
      <xdr:col>2</xdr:col>
      <xdr:colOff>183007</xdr:colOff>
      <xdr:row>8</xdr:row>
      <xdr:rowOff>86361</xdr:rowOff>
    </xdr:to>
    <xdr:sp macro="" textlink="">
      <xdr:nvSpPr>
        <xdr:cNvPr id="61" name="PTObj_DNode_2_2">
          <a:extLst>
            <a:ext uri="{FF2B5EF4-FFF2-40B4-BE49-F238E27FC236}">
              <a16:creationId xmlns:a16="http://schemas.microsoft.com/office/drawing/2014/main" id="{33E8C7C2-12BD-416B-BDC9-E376DA15F89D}"/>
            </a:ext>
          </a:extLst>
        </xdr:cNvPr>
        <xdr:cNvSpPr/>
      </xdr:nvSpPr>
      <xdr:spPr>
        <a:xfrm>
          <a:off x="5798947" y="5732780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277622</xdr:colOff>
      <xdr:row>7</xdr:row>
      <xdr:rowOff>87487</xdr:rowOff>
    </xdr:from>
    <xdr:ext cx="801438" cy="180627"/>
    <xdr:sp macro="" textlink="">
      <xdr:nvSpPr>
        <xdr:cNvPr id="62" name="PTObj_DBranchName_2_2">
          <a:extLst>
            <a:ext uri="{FF2B5EF4-FFF2-40B4-BE49-F238E27FC236}">
              <a16:creationId xmlns:a16="http://schemas.microsoft.com/office/drawing/2014/main" id="{912C46CF-BE3D-46AD-82EF-51B6593EA1C2}"/>
            </a:ext>
          </a:extLst>
        </xdr:cNvPr>
        <xdr:cNvSpPr txBox="1"/>
      </xdr:nvSpPr>
      <xdr:spPr>
        <a:xfrm>
          <a:off x="4278122" y="5733907"/>
          <a:ext cx="80143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Buy a new vehicle</a:t>
          </a:r>
        </a:p>
      </xdr:txBody>
    </xdr:sp>
    <xdr:clientData/>
  </xdr:oneCellAnchor>
  <xdr:twoCellAnchor editAs="oneCell">
    <xdr:from>
      <xdr:col>3</xdr:col>
      <xdr:colOff>127</xdr:colOff>
      <xdr:row>5</xdr:row>
      <xdr:rowOff>86360</xdr:rowOff>
    </xdr:from>
    <xdr:to>
      <xdr:col>3</xdr:col>
      <xdr:colOff>183007</xdr:colOff>
      <xdr:row>6</xdr:row>
      <xdr:rowOff>86361</xdr:rowOff>
    </xdr:to>
    <xdr:sp macro="" textlink="">
      <xdr:nvSpPr>
        <xdr:cNvPr id="63" name="PTObj_DNode_2_4">
          <a:extLst>
            <a:ext uri="{FF2B5EF4-FFF2-40B4-BE49-F238E27FC236}">
              <a16:creationId xmlns:a16="http://schemas.microsoft.com/office/drawing/2014/main" id="{1E0AEB75-E74C-434F-B592-C313E55CE1F5}"/>
            </a:ext>
          </a:extLst>
        </xdr:cNvPr>
        <xdr:cNvSpPr/>
      </xdr:nvSpPr>
      <xdr:spPr>
        <a:xfrm rot="-5400000">
          <a:off x="7665846" y="5367021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276987</xdr:colOff>
      <xdr:row>5</xdr:row>
      <xdr:rowOff>87486</xdr:rowOff>
    </xdr:from>
    <xdr:ext cx="612155" cy="180627"/>
    <xdr:sp macro="" textlink="">
      <xdr:nvSpPr>
        <xdr:cNvPr id="64" name="PTObj_DBranchName_2_4">
          <a:extLst>
            <a:ext uri="{FF2B5EF4-FFF2-40B4-BE49-F238E27FC236}">
              <a16:creationId xmlns:a16="http://schemas.microsoft.com/office/drawing/2014/main" id="{B8515B73-903C-4810-937E-CE5848DCA4AB}"/>
            </a:ext>
          </a:extLst>
        </xdr:cNvPr>
        <xdr:cNvSpPr txBox="1"/>
      </xdr:nvSpPr>
      <xdr:spPr>
        <a:xfrm>
          <a:off x="6075807" y="5368146"/>
          <a:ext cx="61215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3</xdr:col>
      <xdr:colOff>127</xdr:colOff>
      <xdr:row>9</xdr:row>
      <xdr:rowOff>86360</xdr:rowOff>
    </xdr:from>
    <xdr:to>
      <xdr:col>3</xdr:col>
      <xdr:colOff>183007</xdr:colOff>
      <xdr:row>10</xdr:row>
      <xdr:rowOff>86358</xdr:rowOff>
    </xdr:to>
    <xdr:sp macro="" textlink="">
      <xdr:nvSpPr>
        <xdr:cNvPr id="65" name="PTObj_DNode_2_5">
          <a:extLst>
            <a:ext uri="{FF2B5EF4-FFF2-40B4-BE49-F238E27FC236}">
              <a16:creationId xmlns:a16="http://schemas.microsoft.com/office/drawing/2014/main" id="{22151E43-58F4-415C-B520-555E080481A0}"/>
            </a:ext>
          </a:extLst>
        </xdr:cNvPr>
        <xdr:cNvSpPr/>
      </xdr:nvSpPr>
      <xdr:spPr>
        <a:xfrm rot="-5400000">
          <a:off x="7665848" y="6098539"/>
          <a:ext cx="182878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276987</xdr:colOff>
      <xdr:row>9</xdr:row>
      <xdr:rowOff>87486</xdr:rowOff>
    </xdr:from>
    <xdr:ext cx="839590" cy="180627"/>
    <xdr:sp macro="" textlink="">
      <xdr:nvSpPr>
        <xdr:cNvPr id="66" name="PTObj_DBranchName_2_5">
          <a:extLst>
            <a:ext uri="{FF2B5EF4-FFF2-40B4-BE49-F238E27FC236}">
              <a16:creationId xmlns:a16="http://schemas.microsoft.com/office/drawing/2014/main" id="{BD5B4B18-4BA1-4BB7-9E81-A21DCDE8DFEA}"/>
            </a:ext>
          </a:extLst>
        </xdr:cNvPr>
        <xdr:cNvSpPr txBox="1"/>
      </xdr:nvSpPr>
      <xdr:spPr>
        <a:xfrm>
          <a:off x="6075807" y="6099666"/>
          <a:ext cx="83959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Moderate demand</a:t>
          </a:r>
        </a:p>
      </xdr:txBody>
    </xdr:sp>
    <xdr:clientData/>
  </xdr:oneCellAnchor>
  <xdr:twoCellAnchor editAs="oneCell">
    <xdr:from>
      <xdr:col>3</xdr:col>
      <xdr:colOff>127</xdr:colOff>
      <xdr:row>11</xdr:row>
      <xdr:rowOff>86360</xdr:rowOff>
    </xdr:from>
    <xdr:to>
      <xdr:col>3</xdr:col>
      <xdr:colOff>183007</xdr:colOff>
      <xdr:row>12</xdr:row>
      <xdr:rowOff>86359</xdr:rowOff>
    </xdr:to>
    <xdr:sp macro="" textlink="">
      <xdr:nvSpPr>
        <xdr:cNvPr id="67" name="PTObj_DNode_2_6">
          <a:extLst>
            <a:ext uri="{FF2B5EF4-FFF2-40B4-BE49-F238E27FC236}">
              <a16:creationId xmlns:a16="http://schemas.microsoft.com/office/drawing/2014/main" id="{891BFD95-E832-47F8-B9FA-9CF296C39DFB}"/>
            </a:ext>
          </a:extLst>
        </xdr:cNvPr>
        <xdr:cNvSpPr/>
      </xdr:nvSpPr>
      <xdr:spPr>
        <a:xfrm rot="-5400000">
          <a:off x="7665847" y="6464300"/>
          <a:ext cx="182879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276987</xdr:colOff>
      <xdr:row>11</xdr:row>
      <xdr:rowOff>87487</xdr:rowOff>
    </xdr:from>
    <xdr:ext cx="593112" cy="180627"/>
    <xdr:sp macro="" textlink="">
      <xdr:nvSpPr>
        <xdr:cNvPr id="68" name="PTObj_DBranchName_2_6">
          <a:extLst>
            <a:ext uri="{FF2B5EF4-FFF2-40B4-BE49-F238E27FC236}">
              <a16:creationId xmlns:a16="http://schemas.microsoft.com/office/drawing/2014/main" id="{CE6F60F5-F375-43E9-845F-20AEF6EC7768}"/>
            </a:ext>
          </a:extLst>
        </xdr:cNvPr>
        <xdr:cNvSpPr txBox="1"/>
      </xdr:nvSpPr>
      <xdr:spPr>
        <a:xfrm>
          <a:off x="6075807" y="6465427"/>
          <a:ext cx="59311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24216          ">
          <a:extLst xmlns:a="http://schemas.openxmlformats.org/drawingml/2006/main">
            <a:ext uri="{FF2B5EF4-FFF2-40B4-BE49-F238E27FC236}">
              <a16:creationId xmlns:a16="http://schemas.microsoft.com/office/drawing/2014/main" id="{C66913EC-BB33-4B8E-B2AA-E2D38D4666E5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24216         ">
          <a:extLst xmlns:a="http://schemas.openxmlformats.org/drawingml/2006/main">
            <a:ext uri="{FF2B5EF4-FFF2-40B4-BE49-F238E27FC236}">
              <a16:creationId xmlns:a16="http://schemas.microsoft.com/office/drawing/2014/main" id="{1904AA4E-2F3E-43EE-97ED-2CD91E34116F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24216        ">
          <a:extLst xmlns:a="http://schemas.openxmlformats.org/drawingml/2006/main">
            <a:ext uri="{FF2B5EF4-FFF2-40B4-BE49-F238E27FC236}">
              <a16:creationId xmlns:a16="http://schemas.microsoft.com/office/drawing/2014/main" id="{AF47AB12-8068-4D90-B4FD-54A2707CA1A8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24216       ">
          <a:extLst xmlns:a="http://schemas.openxmlformats.org/drawingml/2006/main">
            <a:ext uri="{FF2B5EF4-FFF2-40B4-BE49-F238E27FC236}">
              <a16:creationId xmlns:a16="http://schemas.microsoft.com/office/drawing/2014/main" id="{68F3E894-3B57-44E5-A078-2D908E621969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24216      ">
          <a:extLst xmlns:a="http://schemas.openxmlformats.org/drawingml/2006/main">
            <a:ext uri="{FF2B5EF4-FFF2-40B4-BE49-F238E27FC236}">
              <a16:creationId xmlns:a16="http://schemas.microsoft.com/office/drawing/2014/main" id="{DF9EAF5B-2F48-435D-86D6-BA68F9E4D343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5</xdr:col>
      <xdr:colOff>1018382</xdr:colOff>
      <xdr:row>35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30796-4ED3-44B9-89A0-D429546E4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15497          ">
          <a:extLst xmlns:a="http://schemas.openxmlformats.org/drawingml/2006/main">
            <a:ext uri="{FF2B5EF4-FFF2-40B4-BE49-F238E27FC236}">
              <a16:creationId xmlns:a16="http://schemas.microsoft.com/office/drawing/2014/main" id="{CDF58B1B-1CA4-4899-87A9-1D71A81F201F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15497         ">
          <a:extLst xmlns:a="http://schemas.openxmlformats.org/drawingml/2006/main">
            <a:ext uri="{FF2B5EF4-FFF2-40B4-BE49-F238E27FC236}">
              <a16:creationId xmlns:a16="http://schemas.microsoft.com/office/drawing/2014/main" id="{CD67F03D-5B62-4BAB-8DDD-064CB7498791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15497        ">
          <a:extLst xmlns:a="http://schemas.openxmlformats.org/drawingml/2006/main">
            <a:ext uri="{FF2B5EF4-FFF2-40B4-BE49-F238E27FC236}">
              <a16:creationId xmlns:a16="http://schemas.microsoft.com/office/drawing/2014/main" id="{7E47C273-1EB0-43AD-9E45-4C59A1869116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15497       ">
          <a:extLst xmlns:a="http://schemas.openxmlformats.org/drawingml/2006/main">
            <a:ext uri="{FF2B5EF4-FFF2-40B4-BE49-F238E27FC236}">
              <a16:creationId xmlns:a16="http://schemas.microsoft.com/office/drawing/2014/main" id="{7DD27C1D-AF62-4905-8E40-9819D1AB30A5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15497      ">
          <a:extLst xmlns:a="http://schemas.openxmlformats.org/drawingml/2006/main">
            <a:ext uri="{FF2B5EF4-FFF2-40B4-BE49-F238E27FC236}">
              <a16:creationId xmlns:a16="http://schemas.microsoft.com/office/drawing/2014/main" id="{AB35861D-3FA7-47EE-975F-40B4765E933C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6</xdr:row>
      <xdr:rowOff>190499</xdr:rowOff>
    </xdr:from>
    <xdr:to>
      <xdr:col>15</xdr:col>
      <xdr:colOff>35719</xdr:colOff>
      <xdr:row>34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D319F-0C80-4E61-BD8A-A2D3ACECB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25548          ">
          <a:extLst xmlns:a="http://schemas.openxmlformats.org/drawingml/2006/main">
            <a:ext uri="{FF2B5EF4-FFF2-40B4-BE49-F238E27FC236}">
              <a16:creationId xmlns:a16="http://schemas.microsoft.com/office/drawing/2014/main" id="{8C9FF2C5-6CCB-4BC0-9A61-0169BB1D943A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25548         ">
          <a:extLst xmlns:a="http://schemas.openxmlformats.org/drawingml/2006/main">
            <a:ext uri="{FF2B5EF4-FFF2-40B4-BE49-F238E27FC236}">
              <a16:creationId xmlns:a16="http://schemas.microsoft.com/office/drawing/2014/main" id="{AA56563C-FB05-40DC-89F3-6D905CC6D6A9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25548        ">
          <a:extLst xmlns:a="http://schemas.openxmlformats.org/drawingml/2006/main">
            <a:ext uri="{FF2B5EF4-FFF2-40B4-BE49-F238E27FC236}">
              <a16:creationId xmlns:a16="http://schemas.microsoft.com/office/drawing/2014/main" id="{7D03D02F-BF80-4769-B2BA-24E4573AAF00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25548       ">
          <a:extLst xmlns:a="http://schemas.openxmlformats.org/drawingml/2006/main">
            <a:ext uri="{FF2B5EF4-FFF2-40B4-BE49-F238E27FC236}">
              <a16:creationId xmlns:a16="http://schemas.microsoft.com/office/drawing/2014/main" id="{C6C19668-D664-464F-A651-D5EA24840348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25548      ">
          <a:extLst xmlns:a="http://schemas.openxmlformats.org/drawingml/2006/main">
            <a:ext uri="{FF2B5EF4-FFF2-40B4-BE49-F238E27FC236}">
              <a16:creationId xmlns:a16="http://schemas.microsoft.com/office/drawing/2014/main" id="{D3F82E4C-0FB8-4CF4-B58F-C75203C8D5D4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7</xdr:col>
      <xdr:colOff>25400</xdr:colOff>
      <xdr:row>35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C6533-5F68-440E-B8B0-5DEFE26E8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17357          ">
          <a:extLst xmlns:a="http://schemas.openxmlformats.org/drawingml/2006/main">
            <a:ext uri="{FF2B5EF4-FFF2-40B4-BE49-F238E27FC236}">
              <a16:creationId xmlns:a16="http://schemas.microsoft.com/office/drawing/2014/main" id="{64693536-9764-486B-AFCE-4AD72A0F8C05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17357         ">
          <a:extLst xmlns:a="http://schemas.openxmlformats.org/drawingml/2006/main">
            <a:ext uri="{FF2B5EF4-FFF2-40B4-BE49-F238E27FC236}">
              <a16:creationId xmlns:a16="http://schemas.microsoft.com/office/drawing/2014/main" id="{74B6899C-4685-4A3B-8BA9-A7B657A3199B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17357        ">
          <a:extLst xmlns:a="http://schemas.openxmlformats.org/drawingml/2006/main">
            <a:ext uri="{FF2B5EF4-FFF2-40B4-BE49-F238E27FC236}">
              <a16:creationId xmlns:a16="http://schemas.microsoft.com/office/drawing/2014/main" id="{D6BE60DB-718A-4B0D-BB8F-7BA3989DBE1D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17357       ">
          <a:extLst xmlns:a="http://schemas.openxmlformats.org/drawingml/2006/main">
            <a:ext uri="{FF2B5EF4-FFF2-40B4-BE49-F238E27FC236}">
              <a16:creationId xmlns:a16="http://schemas.microsoft.com/office/drawing/2014/main" id="{6955ADFE-617B-48E8-8EEA-989DAE0B5342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17357      ">
          <a:extLst xmlns:a="http://schemas.openxmlformats.org/drawingml/2006/main">
            <a:ext uri="{FF2B5EF4-FFF2-40B4-BE49-F238E27FC236}">
              <a16:creationId xmlns:a16="http://schemas.microsoft.com/office/drawing/2014/main" id="{0428EAE8-A3EC-4BDC-879D-A10E733BDCD3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78740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F22B9-1A66-4739-B7EE-F83ECF2B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24476          ">
          <a:extLst xmlns:a="http://schemas.openxmlformats.org/drawingml/2006/main">
            <a:ext uri="{FF2B5EF4-FFF2-40B4-BE49-F238E27FC236}">
              <a16:creationId xmlns:a16="http://schemas.microsoft.com/office/drawing/2014/main" id="{B54C2F22-2EA9-44CF-859F-E7AD7304DEB7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24476         ">
          <a:extLst xmlns:a="http://schemas.openxmlformats.org/drawingml/2006/main">
            <a:ext uri="{FF2B5EF4-FFF2-40B4-BE49-F238E27FC236}">
              <a16:creationId xmlns:a16="http://schemas.microsoft.com/office/drawing/2014/main" id="{E7C969FD-CE44-4F86-83E7-D3545EE0ACBA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24476        ">
          <a:extLst xmlns:a="http://schemas.openxmlformats.org/drawingml/2006/main">
            <a:ext uri="{FF2B5EF4-FFF2-40B4-BE49-F238E27FC236}">
              <a16:creationId xmlns:a16="http://schemas.microsoft.com/office/drawing/2014/main" id="{D21DCA81-ECF2-4BDE-9761-775CBC723E28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24476       ">
          <a:extLst xmlns:a="http://schemas.openxmlformats.org/drawingml/2006/main">
            <a:ext uri="{FF2B5EF4-FFF2-40B4-BE49-F238E27FC236}">
              <a16:creationId xmlns:a16="http://schemas.microsoft.com/office/drawing/2014/main" id="{EE849076-F3CE-47A8-8D1B-0C3B42D8D30E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24476      ">
          <a:extLst xmlns:a="http://schemas.openxmlformats.org/drawingml/2006/main">
            <a:ext uri="{FF2B5EF4-FFF2-40B4-BE49-F238E27FC236}">
              <a16:creationId xmlns:a16="http://schemas.microsoft.com/office/drawing/2014/main" id="{2B729FAE-7FD8-41DF-97C8-6434221B1587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311150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69352-9F7D-42B5-9DBD-A6023E5A7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15402          ">
          <a:extLst xmlns:a="http://schemas.openxmlformats.org/drawingml/2006/main">
            <a:ext uri="{FF2B5EF4-FFF2-40B4-BE49-F238E27FC236}">
              <a16:creationId xmlns:a16="http://schemas.microsoft.com/office/drawing/2014/main" id="{B204B64E-F776-4B5C-99C3-16B242203F3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15402         ">
          <a:extLst xmlns:a="http://schemas.openxmlformats.org/drawingml/2006/main">
            <a:ext uri="{FF2B5EF4-FFF2-40B4-BE49-F238E27FC236}">
              <a16:creationId xmlns:a16="http://schemas.microsoft.com/office/drawing/2014/main" id="{1660A43E-D89D-4CB7-98E7-F759C3A8DCCE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15402        ">
          <a:extLst xmlns:a="http://schemas.openxmlformats.org/drawingml/2006/main">
            <a:ext uri="{FF2B5EF4-FFF2-40B4-BE49-F238E27FC236}">
              <a16:creationId xmlns:a16="http://schemas.microsoft.com/office/drawing/2014/main" id="{D61C4E37-9855-4C05-A277-A57F9553B93C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15402       ">
          <a:extLst xmlns:a="http://schemas.openxmlformats.org/drawingml/2006/main">
            <a:ext uri="{FF2B5EF4-FFF2-40B4-BE49-F238E27FC236}">
              <a16:creationId xmlns:a16="http://schemas.microsoft.com/office/drawing/2014/main" id="{F07114F2-366F-4CE2-B87F-1F7FD3EF681D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15402      ">
          <a:extLst xmlns:a="http://schemas.openxmlformats.org/drawingml/2006/main">
            <a:ext uri="{FF2B5EF4-FFF2-40B4-BE49-F238E27FC236}">
              <a16:creationId xmlns:a16="http://schemas.microsoft.com/office/drawing/2014/main" id="{9A420E01-0FEB-4035-B664-AEB91867A84A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222250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CB6F6-374F-4801-BB9B-5D6D26FE5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14222          ">
          <a:extLst xmlns:a="http://schemas.openxmlformats.org/drawingml/2006/main">
            <a:ext uri="{FF2B5EF4-FFF2-40B4-BE49-F238E27FC236}">
              <a16:creationId xmlns:a16="http://schemas.microsoft.com/office/drawing/2014/main" id="{A40F1559-A469-4295-BF4E-362EC625B7F5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14222         ">
          <a:extLst xmlns:a="http://schemas.openxmlformats.org/drawingml/2006/main">
            <a:ext uri="{FF2B5EF4-FFF2-40B4-BE49-F238E27FC236}">
              <a16:creationId xmlns:a16="http://schemas.microsoft.com/office/drawing/2014/main" id="{70BD76DC-E27E-447E-9538-125A8738174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14222        ">
          <a:extLst xmlns:a="http://schemas.openxmlformats.org/drawingml/2006/main">
            <a:ext uri="{FF2B5EF4-FFF2-40B4-BE49-F238E27FC236}">
              <a16:creationId xmlns:a16="http://schemas.microsoft.com/office/drawing/2014/main" id="{7D11D64A-8970-442B-AFB0-7040308C2085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14222       ">
          <a:extLst xmlns:a="http://schemas.openxmlformats.org/drawingml/2006/main">
            <a:ext uri="{FF2B5EF4-FFF2-40B4-BE49-F238E27FC236}">
              <a16:creationId xmlns:a16="http://schemas.microsoft.com/office/drawing/2014/main" id="{F90E7576-FC23-468D-8036-A5186EF7FFE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14222      ">
          <a:extLst xmlns:a="http://schemas.openxmlformats.org/drawingml/2006/main">
            <a:ext uri="{FF2B5EF4-FFF2-40B4-BE49-F238E27FC236}">
              <a16:creationId xmlns:a16="http://schemas.microsoft.com/office/drawing/2014/main" id="{5BD73FBF-0452-4349-B02C-285BFCECB639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311150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9782D-4608-4690-81B9-F959FC687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8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77CD-06EC-4E1F-A4CB-03F8FEE1C683}">
  <dimension ref="A1:M86"/>
  <sheetViews>
    <sheetView tabSelected="1" zoomScaleNormal="100" workbookViewId="0"/>
  </sheetViews>
  <sheetFormatPr defaultRowHeight="15" x14ac:dyDescent="0.25"/>
  <cols>
    <col min="1" max="1" width="40.7109375" customWidth="1"/>
    <col min="2" max="2" width="17.7109375" customWidth="1"/>
    <col min="3" max="3" width="26.28515625" customWidth="1"/>
    <col min="4" max="4" width="30" customWidth="1"/>
    <col min="5" max="5" width="28.7109375" customWidth="1"/>
    <col min="6" max="6" width="36" customWidth="1"/>
    <col min="7" max="7" width="21.140625" customWidth="1"/>
    <col min="8" max="8" width="27.28515625" customWidth="1"/>
  </cols>
  <sheetData>
    <row r="1" spans="1:13" x14ac:dyDescent="0.25">
      <c r="A1" s="38" t="s">
        <v>49</v>
      </c>
    </row>
    <row r="2" spans="1:13" x14ac:dyDescent="0.25">
      <c r="L2" s="13"/>
    </row>
    <row r="3" spans="1:13" ht="26.25" x14ac:dyDescent="0.25">
      <c r="A3" s="55" t="s">
        <v>94</v>
      </c>
      <c r="B3" s="39" t="s">
        <v>51</v>
      </c>
      <c r="C3" s="39" t="s">
        <v>52</v>
      </c>
      <c r="D3" s="39" t="s">
        <v>95</v>
      </c>
      <c r="E3" s="40" t="s">
        <v>53</v>
      </c>
      <c r="F3" s="39" t="s">
        <v>96</v>
      </c>
      <c r="I3" s="13"/>
      <c r="J3" s="14"/>
      <c r="K3" s="14"/>
      <c r="L3" s="14"/>
      <c r="M3" s="15"/>
    </row>
    <row r="4" spans="1:13" x14ac:dyDescent="0.25">
      <c r="A4" s="41" t="s">
        <v>97</v>
      </c>
      <c r="B4" s="42">
        <v>49000</v>
      </c>
      <c r="C4" s="42">
        <v>380</v>
      </c>
      <c r="D4" s="42"/>
      <c r="E4" s="42">
        <f>SUM(B4:D4)</f>
        <v>49380</v>
      </c>
      <c r="F4" s="42">
        <v>95.75</v>
      </c>
    </row>
    <row r="5" spans="1:13" x14ac:dyDescent="0.25">
      <c r="A5" s="41" t="s">
        <v>98</v>
      </c>
      <c r="B5" s="42">
        <v>25000</v>
      </c>
      <c r="C5" s="42">
        <v>4500</v>
      </c>
      <c r="D5" s="42"/>
      <c r="E5" s="42">
        <f>SUM(B5:D5)</f>
        <v>29500</v>
      </c>
      <c r="F5" s="42">
        <v>95.75</v>
      </c>
    </row>
    <row r="6" spans="1:13" x14ac:dyDescent="0.25">
      <c r="A6" s="41" t="s">
        <v>99</v>
      </c>
      <c r="B6" s="42">
        <v>20000</v>
      </c>
      <c r="C6" s="42"/>
      <c r="D6" s="42"/>
      <c r="E6" s="42">
        <f>SUM(B6:D6)</f>
        <v>20000</v>
      </c>
      <c r="F6" s="42">
        <v>95.75</v>
      </c>
    </row>
    <row r="7" spans="1:13" x14ac:dyDescent="0.25">
      <c r="A7" s="41" t="s">
        <v>100</v>
      </c>
      <c r="B7" s="42">
        <v>0</v>
      </c>
      <c r="C7" s="42">
        <v>0</v>
      </c>
      <c r="D7" s="42">
        <v>8000</v>
      </c>
      <c r="E7" s="42">
        <f>SUM(B7:D7)</f>
        <v>8000</v>
      </c>
      <c r="F7" s="43">
        <v>46.5</v>
      </c>
    </row>
    <row r="8" spans="1:13" x14ac:dyDescent="0.25">
      <c r="G8" s="44"/>
    </row>
    <row r="9" spans="1:13" x14ac:dyDescent="0.25">
      <c r="A9" s="45" t="s">
        <v>54</v>
      </c>
      <c r="B9" s="46" t="s">
        <v>55</v>
      </c>
      <c r="C9" s="46" t="s">
        <v>101</v>
      </c>
      <c r="D9" s="46" t="s">
        <v>56</v>
      </c>
      <c r="G9" s="44"/>
    </row>
    <row r="10" spans="1:13" x14ac:dyDescent="0.25">
      <c r="A10" s="47" t="s">
        <v>47</v>
      </c>
      <c r="B10" s="42">
        <v>0.5</v>
      </c>
      <c r="C10" s="42">
        <v>0.4</v>
      </c>
      <c r="D10" s="42">
        <f>1-B10-C10</f>
        <v>9.9999999999999978E-2</v>
      </c>
    </row>
    <row r="11" spans="1:13" x14ac:dyDescent="0.25">
      <c r="A11" s="48" t="s">
        <v>102</v>
      </c>
      <c r="B11" s="49"/>
      <c r="C11" s="49"/>
      <c r="D11" s="50"/>
    </row>
    <row r="12" spans="1:13" x14ac:dyDescent="0.25">
      <c r="A12" s="41" t="s">
        <v>103</v>
      </c>
      <c r="B12" s="42">
        <v>20000</v>
      </c>
      <c r="C12" s="42">
        <v>15000</v>
      </c>
      <c r="D12" s="42">
        <v>10000</v>
      </c>
    </row>
    <row r="13" spans="1:13" x14ac:dyDescent="0.25">
      <c r="A13" s="41" t="s">
        <v>104</v>
      </c>
      <c r="B13" s="42">
        <v>15000</v>
      </c>
      <c r="C13" s="42">
        <v>10000</v>
      </c>
      <c r="D13" s="42">
        <v>5000</v>
      </c>
      <c r="F13" s="51"/>
    </row>
    <row r="14" spans="1:13" x14ac:dyDescent="0.25">
      <c r="A14" s="41" t="s">
        <v>105</v>
      </c>
      <c r="B14" s="42">
        <v>17500</v>
      </c>
      <c r="C14" s="42">
        <v>12500</v>
      </c>
      <c r="D14" s="42">
        <v>7500</v>
      </c>
      <c r="F14" s="51"/>
    </row>
    <row r="15" spans="1:13" x14ac:dyDescent="0.25">
      <c r="A15" s="41" t="s">
        <v>106</v>
      </c>
      <c r="B15" s="42">
        <v>11000</v>
      </c>
      <c r="C15" s="42">
        <v>6000</v>
      </c>
      <c r="D15" s="42">
        <v>1000</v>
      </c>
      <c r="F15" s="51"/>
    </row>
    <row r="16" spans="1:13" x14ac:dyDescent="0.25">
      <c r="A16" s="51"/>
      <c r="B16" s="51"/>
      <c r="C16" s="51"/>
      <c r="D16" s="51"/>
      <c r="F16" s="51"/>
    </row>
    <row r="17" spans="1:6" x14ac:dyDescent="0.25">
      <c r="B17" s="122" t="s">
        <v>172</v>
      </c>
      <c r="C17" s="123"/>
      <c r="D17" s="124"/>
      <c r="F17" s="44"/>
    </row>
    <row r="18" spans="1:6" x14ac:dyDescent="0.25">
      <c r="A18" s="57" t="s">
        <v>50</v>
      </c>
      <c r="B18" s="46" t="s">
        <v>55</v>
      </c>
      <c r="C18" s="46" t="s">
        <v>101</v>
      </c>
      <c r="D18" s="46" t="s">
        <v>56</v>
      </c>
      <c r="E18" s="44"/>
    </row>
    <row r="19" spans="1:6" x14ac:dyDescent="0.25">
      <c r="A19" s="41" t="s">
        <v>97</v>
      </c>
      <c r="B19" s="52">
        <f>(B12*F4)</f>
        <v>1915000</v>
      </c>
      <c r="C19" s="52">
        <f>(C12*F4)</f>
        <v>1436250</v>
      </c>
      <c r="D19" s="52">
        <f>(D12*F4)</f>
        <v>957500</v>
      </c>
      <c r="E19" s="44"/>
    </row>
    <row r="20" spans="1:6" x14ac:dyDescent="0.25">
      <c r="A20" s="41" t="s">
        <v>98</v>
      </c>
      <c r="B20" s="52">
        <f>(B13*F5)</f>
        <v>1436250</v>
      </c>
      <c r="C20" s="52">
        <f>(C13*F5)</f>
        <v>957500</v>
      </c>
      <c r="D20" s="52">
        <f>(D13*F5)</f>
        <v>478750</v>
      </c>
      <c r="E20" s="53"/>
    </row>
    <row r="21" spans="1:6" x14ac:dyDescent="0.25">
      <c r="A21" s="41" t="s">
        <v>99</v>
      </c>
      <c r="B21" s="52">
        <f>(B14*F6)</f>
        <v>1675625</v>
      </c>
      <c r="C21" s="52">
        <f>(C14*F6)</f>
        <v>1196875</v>
      </c>
      <c r="D21" s="52">
        <f>(D14*F6)</f>
        <v>718125</v>
      </c>
      <c r="E21" s="54"/>
      <c r="F21" s="54"/>
    </row>
    <row r="22" spans="1:6" x14ac:dyDescent="0.25">
      <c r="A22" s="41" t="s">
        <v>48</v>
      </c>
      <c r="B22" s="52">
        <f>(B15*F7)</f>
        <v>511500</v>
      </c>
      <c r="C22" s="52">
        <f>(C15*F7)</f>
        <v>279000</v>
      </c>
      <c r="D22" s="52">
        <f>(D15*F7)</f>
        <v>46500</v>
      </c>
      <c r="E22" s="44"/>
      <c r="F22" s="44"/>
    </row>
    <row r="23" spans="1:6" x14ac:dyDescent="0.25">
      <c r="A23" s="36"/>
      <c r="B23" s="37"/>
      <c r="C23" s="37"/>
      <c r="D23" s="37"/>
      <c r="E23" s="16"/>
      <c r="F23" s="16"/>
    </row>
    <row r="24" spans="1:6" x14ac:dyDescent="0.25">
      <c r="A24" s="36"/>
      <c r="B24" s="37"/>
      <c r="C24" s="37"/>
      <c r="D24" s="37"/>
      <c r="E24" s="16"/>
      <c r="F24" s="16"/>
    </row>
    <row r="25" spans="1:6" x14ac:dyDescent="0.25">
      <c r="A25" s="36"/>
      <c r="B25" s="37"/>
      <c r="C25" s="37"/>
      <c r="D25" s="37"/>
      <c r="E25" s="16"/>
      <c r="F25" s="16"/>
    </row>
    <row r="26" spans="1:6" x14ac:dyDescent="0.25">
      <c r="A26" s="36"/>
      <c r="B26" s="37"/>
      <c r="C26" s="37"/>
      <c r="D26" s="37"/>
      <c r="E26" s="16"/>
      <c r="F26" s="16"/>
    </row>
    <row r="27" spans="1:6" x14ac:dyDescent="0.25">
      <c r="A27" s="36"/>
      <c r="B27" s="37"/>
      <c r="C27" s="37"/>
      <c r="D27" s="37"/>
      <c r="E27" s="16"/>
      <c r="F27" s="16"/>
    </row>
    <row r="29" spans="1:6" ht="14.45" customHeight="1" x14ac:dyDescent="0.25">
      <c r="D29" s="11">
        <f>B10</f>
        <v>0.5</v>
      </c>
      <c r="E29" s="5" t="e">
        <f ca="1">_xll.PTreeNodeProbability(treeCalc_2!$F$2,4)</f>
        <v>#VALUE!</v>
      </c>
    </row>
    <row r="30" spans="1:6" ht="14.45" customHeight="1" x14ac:dyDescent="0.25">
      <c r="D30" s="17">
        <f>B19</f>
        <v>1915000</v>
      </c>
      <c r="E30" s="4" t="e">
        <f ca="1">_xll.PTreeNodeValue(treeCalc_2!$F$2,4)</f>
        <v>#VALUE!</v>
      </c>
    </row>
    <row r="31" spans="1:6" ht="14.45" customHeight="1" x14ac:dyDescent="0.25">
      <c r="C31" s="9" t="e">
        <f ca="1">_xll.PTreeNodeDecision(treeCalc_2!$F$2,2)</f>
        <v>#VALUE!</v>
      </c>
      <c r="D31" s="12" t="s">
        <v>90</v>
      </c>
    </row>
    <row r="32" spans="1:6" ht="14.45" customHeight="1" x14ac:dyDescent="0.25">
      <c r="C32" s="17">
        <f>-$E$4</f>
        <v>-49380</v>
      </c>
      <c r="D32" s="10" t="e">
        <f ca="1">_xll.PTreeNodeValue(treeCalc_2!$F$2,2)</f>
        <v>#VALUE!</v>
      </c>
    </row>
    <row r="33" spans="2:5" ht="14.45" customHeight="1" x14ac:dyDescent="0.25">
      <c r="D33" s="11">
        <f>C10</f>
        <v>0.4</v>
      </c>
      <c r="E33" s="5" t="e">
        <f ca="1">_xll.PTreeNodeProbability(treeCalc_2!$F$2,5)</f>
        <v>#VALUE!</v>
      </c>
    </row>
    <row r="34" spans="2:5" ht="14.45" customHeight="1" x14ac:dyDescent="0.25">
      <c r="D34" s="17">
        <f>C19</f>
        <v>1436250</v>
      </c>
      <c r="E34" s="4" t="e">
        <f ca="1">_xll.PTreeNodeValue(treeCalc_2!$F$2,5)</f>
        <v>#VALUE!</v>
      </c>
    </row>
    <row r="35" spans="2:5" ht="14.45" customHeight="1" x14ac:dyDescent="0.25">
      <c r="D35" s="11">
        <f>D10</f>
        <v>9.9999999999999978E-2</v>
      </c>
      <c r="E35" s="5" t="e">
        <f ca="1">_xll.PTreeNodeProbability(treeCalc_2!$F$2,6)</f>
        <v>#VALUE!</v>
      </c>
    </row>
    <row r="36" spans="2:5" ht="14.45" customHeight="1" x14ac:dyDescent="0.25">
      <c r="D36" s="17">
        <f>D19</f>
        <v>957500</v>
      </c>
      <c r="E36" s="4" t="e">
        <f ca="1">_xll.PTreeNodeValue(treeCalc_2!$F$2,6)</f>
        <v>#VALUE!</v>
      </c>
    </row>
    <row r="37" spans="2:5" ht="14.65" customHeight="1" x14ac:dyDescent="0.25">
      <c r="B37" s="6"/>
      <c r="C37" s="7" t="s">
        <v>150</v>
      </c>
    </row>
    <row r="38" spans="2:5" ht="14.65" customHeight="1" x14ac:dyDescent="0.25">
      <c r="B38" s="6"/>
      <c r="C38" s="8" t="e">
        <f ca="1">_xll.PTreeNodeValue(treeCalc_2!$F$2,1)</f>
        <v>#VALUE!</v>
      </c>
    </row>
    <row r="39" spans="2:5" ht="14.45" customHeight="1" x14ac:dyDescent="0.25">
      <c r="D39" s="11">
        <f>B10</f>
        <v>0.5</v>
      </c>
      <c r="E39" s="5" t="e">
        <f ca="1">_xll.PTreeNodeProbability(treeCalc_2!$F$2,7)</f>
        <v>#VALUE!</v>
      </c>
    </row>
    <row r="40" spans="2:5" ht="14.45" customHeight="1" x14ac:dyDescent="0.25">
      <c r="D40" s="17">
        <f>B20</f>
        <v>1436250</v>
      </c>
      <c r="E40" s="4" t="e">
        <f ca="1">_xll.PTreeNodeValue(treeCalc_2!$F$2,7)</f>
        <v>#VALUE!</v>
      </c>
    </row>
    <row r="41" spans="2:5" ht="14.45" customHeight="1" x14ac:dyDescent="0.25">
      <c r="C41" s="9" t="e">
        <f ca="1">_xll.PTreeNodeDecision(treeCalc_2!$F$2,3)</f>
        <v>#VALUE!</v>
      </c>
      <c r="D41" s="12" t="s">
        <v>91</v>
      </c>
    </row>
    <row r="42" spans="2:5" ht="14.45" customHeight="1" x14ac:dyDescent="0.25">
      <c r="C42" s="6">
        <f>-$E$5</f>
        <v>-29500</v>
      </c>
      <c r="D42" s="10" t="e">
        <f ca="1">_xll.PTreeNodeValue(treeCalc_2!$F$2,3)</f>
        <v>#VALUE!</v>
      </c>
    </row>
    <row r="43" spans="2:5" ht="14.45" customHeight="1" x14ac:dyDescent="0.25">
      <c r="D43" s="11">
        <f>C10</f>
        <v>0.4</v>
      </c>
      <c r="E43" s="5" t="e">
        <f ca="1">_xll.PTreeNodeProbability(treeCalc_2!$F$2,8)</f>
        <v>#VALUE!</v>
      </c>
    </row>
    <row r="44" spans="2:5" ht="14.45" customHeight="1" x14ac:dyDescent="0.25">
      <c r="D44" s="17">
        <f>C20</f>
        <v>957500</v>
      </c>
      <c r="E44" s="4" t="e">
        <f ca="1">_xll.PTreeNodeValue(treeCalc_2!$F$2,8)</f>
        <v>#VALUE!</v>
      </c>
    </row>
    <row r="45" spans="2:5" ht="14.45" customHeight="1" x14ac:dyDescent="0.25">
      <c r="D45" s="11">
        <f>D10</f>
        <v>9.9999999999999978E-2</v>
      </c>
      <c r="E45" s="5" t="e">
        <f ca="1">_xll.PTreeNodeProbability(treeCalc_2!$F$2,9)</f>
        <v>#VALUE!</v>
      </c>
    </row>
    <row r="46" spans="2:5" ht="14.45" customHeight="1" x14ac:dyDescent="0.25">
      <c r="D46" s="17">
        <f>D20</f>
        <v>478750</v>
      </c>
      <c r="E46" s="4" t="e">
        <f ca="1">_xll.PTreeNodeValue(treeCalc_2!$F$2,9)</f>
        <v>#VALUE!</v>
      </c>
    </row>
    <row r="47" spans="2:5" ht="14.45" customHeight="1" x14ac:dyDescent="0.25">
      <c r="D47" s="11">
        <f>B10</f>
        <v>0.5</v>
      </c>
      <c r="E47" s="5" t="e">
        <f ca="1">_xll.PTreeNodeProbability(treeCalc_2!$F$2,10)</f>
        <v>#VALUE!</v>
      </c>
    </row>
    <row r="48" spans="2:5" ht="14.45" customHeight="1" x14ac:dyDescent="0.25">
      <c r="D48" s="17">
        <f>B21</f>
        <v>1675625</v>
      </c>
      <c r="E48" s="4" t="e">
        <f ca="1">_xll.PTreeNodeValue(treeCalc_2!$F$2,10)</f>
        <v>#VALUE!</v>
      </c>
    </row>
    <row r="49" spans="3:7" ht="14.45" customHeight="1" x14ac:dyDescent="0.25">
      <c r="C49" s="9" t="e">
        <f ca="1">_xll.PTreeNodeDecision(treeCalc_2!$F$2,12)</f>
        <v>#VALUE!</v>
      </c>
      <c r="D49" s="12" t="s">
        <v>92</v>
      </c>
    </row>
    <row r="50" spans="3:7" ht="14.45" customHeight="1" x14ac:dyDescent="0.25">
      <c r="C50" s="6">
        <f>-$E$6</f>
        <v>-20000</v>
      </c>
      <c r="D50" s="10" t="e">
        <f ca="1">_xll.PTreeNodeValue(treeCalc_2!$F$2,12)</f>
        <v>#VALUE!</v>
      </c>
    </row>
    <row r="51" spans="3:7" ht="14.45" customHeight="1" x14ac:dyDescent="0.25">
      <c r="D51" s="11">
        <f>C10</f>
        <v>0.4</v>
      </c>
      <c r="E51" s="5" t="e">
        <f ca="1">_xll.PTreeNodeProbability(treeCalc_2!$F$2,11)</f>
        <v>#VALUE!</v>
      </c>
    </row>
    <row r="52" spans="3:7" ht="14.45" customHeight="1" x14ac:dyDescent="0.25">
      <c r="D52" s="17">
        <f>C21</f>
        <v>1196875</v>
      </c>
      <c r="E52" s="4" t="e">
        <f ca="1">_xll.PTreeNodeValue(treeCalc_2!$F$2,11)</f>
        <v>#VALUE!</v>
      </c>
    </row>
    <row r="53" spans="3:7" ht="14.45" customHeight="1" x14ac:dyDescent="0.25">
      <c r="D53" s="11">
        <f>D10</f>
        <v>9.9999999999999978E-2</v>
      </c>
      <c r="E53" s="5" t="e">
        <f ca="1">_xll.PTreeNodeProbability(treeCalc_2!$F$2,13)</f>
        <v>#VALUE!</v>
      </c>
    </row>
    <row r="54" spans="3:7" ht="14.45" customHeight="1" x14ac:dyDescent="0.25">
      <c r="D54" s="17">
        <f>D21</f>
        <v>718125</v>
      </c>
      <c r="E54" s="4" t="e">
        <f ca="1">_xll.PTreeNodeValue(treeCalc_2!$F$2,13)</f>
        <v>#VALUE!</v>
      </c>
    </row>
    <row r="55" spans="3:7" ht="14.45" customHeight="1" x14ac:dyDescent="0.25">
      <c r="D55" s="11">
        <f>B10</f>
        <v>0.5</v>
      </c>
      <c r="E55" s="5" t="e">
        <f ca="1">_xll.PTreeNodeProbability(treeCalc_2!$F$2,14)</f>
        <v>#VALUE!</v>
      </c>
    </row>
    <row r="56" spans="3:7" ht="14.45" customHeight="1" x14ac:dyDescent="0.25">
      <c r="D56" s="17">
        <f>B22</f>
        <v>511500</v>
      </c>
      <c r="E56" s="4" t="e">
        <f ca="1">_xll.PTreeNodeValue(treeCalc_2!$F$2,14)</f>
        <v>#VALUE!</v>
      </c>
    </row>
    <row r="57" spans="3:7" ht="14.45" customHeight="1" x14ac:dyDescent="0.25">
      <c r="C57" s="9" t="e">
        <f ca="1">_xll.PTreeNodeDecision(treeCalc_2!$F$2,33)</f>
        <v>#VALUE!</v>
      </c>
      <c r="D57" s="12" t="s">
        <v>93</v>
      </c>
    </row>
    <row r="58" spans="3:7" ht="14.45" customHeight="1" x14ac:dyDescent="0.25">
      <c r="C58" s="6">
        <f>-$E$7</f>
        <v>-8000</v>
      </c>
      <c r="D58" s="10" t="e">
        <f ca="1">_xll.PTreeNodeValue(treeCalc_2!$F$2,33)</f>
        <v>#VALUE!</v>
      </c>
    </row>
    <row r="59" spans="3:7" ht="14.45" customHeight="1" x14ac:dyDescent="0.25">
      <c r="D59" s="11">
        <f>C10</f>
        <v>0.4</v>
      </c>
      <c r="E59" s="5" t="e">
        <f ca="1">_xll.PTreeNodeProbability(treeCalc_2!$F$2,15)</f>
        <v>#VALUE!</v>
      </c>
    </row>
    <row r="60" spans="3:7" ht="14.45" customHeight="1" x14ac:dyDescent="0.25">
      <c r="D60" s="17">
        <f>C22</f>
        <v>279000</v>
      </c>
      <c r="E60" s="4" t="e">
        <f ca="1">_xll.PTreeNodeValue(treeCalc_2!$F$2,15)</f>
        <v>#VALUE!</v>
      </c>
    </row>
    <row r="61" spans="3:7" ht="14.45" customHeight="1" x14ac:dyDescent="0.25">
      <c r="F61" s="11">
        <f>B10</f>
        <v>0.5</v>
      </c>
      <c r="G61" s="5" t="e">
        <f ca="1">_xll.PTreeNodeProbability(treeCalc_2!$F$2,20)</f>
        <v>#VALUE!</v>
      </c>
    </row>
    <row r="62" spans="3:7" ht="14.45" customHeight="1" x14ac:dyDescent="0.25">
      <c r="F62" s="17">
        <f>B19</f>
        <v>1915000</v>
      </c>
      <c r="G62" s="4" t="e">
        <f ca="1">_xll.PTreeNodeValue(treeCalc_2!$F$2,20)</f>
        <v>#VALUE!</v>
      </c>
    </row>
    <row r="63" spans="3:7" ht="14.45" customHeight="1" x14ac:dyDescent="0.25">
      <c r="E63" s="9" t="e">
        <f ca="1">_xll.PTreeNodeDecision(treeCalc_2!$F$2,17)</f>
        <v>#VALUE!</v>
      </c>
      <c r="F63" s="56" t="s">
        <v>90</v>
      </c>
    </row>
    <row r="64" spans="3:7" ht="14.45" customHeight="1" x14ac:dyDescent="0.25">
      <c r="E64" s="19">
        <f>-$E$4</f>
        <v>-49380</v>
      </c>
      <c r="F64" s="10" t="e">
        <f ca="1">_xll.PTreeNodeValue(treeCalc_2!$F$2,17)</f>
        <v>#VALUE!</v>
      </c>
    </row>
    <row r="65" spans="4:7" ht="14.45" customHeight="1" x14ac:dyDescent="0.25">
      <c r="F65" s="11">
        <f>C10</f>
        <v>0.4</v>
      </c>
      <c r="G65" s="5" t="e">
        <f ca="1">_xll.PTreeNodeProbability(treeCalc_2!$F$2,21)</f>
        <v>#VALUE!</v>
      </c>
    </row>
    <row r="66" spans="4:7" ht="14.45" customHeight="1" x14ac:dyDescent="0.25">
      <c r="F66" s="17">
        <f>C19</f>
        <v>1436250</v>
      </c>
      <c r="G66" s="4" t="e">
        <f ca="1">_xll.PTreeNodeValue(treeCalc_2!$F$2,21)</f>
        <v>#VALUE!</v>
      </c>
    </row>
    <row r="67" spans="4:7" ht="14.45" customHeight="1" x14ac:dyDescent="0.25">
      <c r="F67" s="11">
        <f>D10</f>
        <v>9.9999999999999978E-2</v>
      </c>
      <c r="G67" s="5" t="e">
        <f ca="1">_xll.PTreeNodeProbability(treeCalc_2!$F$2,22)</f>
        <v>#VALUE!</v>
      </c>
    </row>
    <row r="68" spans="4:7" ht="14.45" customHeight="1" x14ac:dyDescent="0.25">
      <c r="F68" s="17">
        <f>D19</f>
        <v>957500</v>
      </c>
      <c r="G68" s="4" t="e">
        <f ca="1">_xll.PTreeNodeValue(treeCalc_2!$F$2,22)</f>
        <v>#VALUE!</v>
      </c>
    </row>
    <row r="69" spans="4:7" ht="15.6" customHeight="1" x14ac:dyDescent="0.25">
      <c r="D69" s="11">
        <f>D10</f>
        <v>9.9999999999999978E-2</v>
      </c>
      <c r="E69" s="82" t="s">
        <v>151</v>
      </c>
    </row>
    <row r="70" spans="4:7" ht="14.45" customHeight="1" x14ac:dyDescent="0.25">
      <c r="D70" s="17">
        <f>D22</f>
        <v>46500</v>
      </c>
      <c r="E70" s="8" t="e">
        <f ca="1">_xll.PTreeNodeValue(treeCalc_2!$F$2,16)</f>
        <v>#VALUE!</v>
      </c>
    </row>
    <row r="71" spans="4:7" ht="14.45" customHeight="1" x14ac:dyDescent="0.25">
      <c r="F71" s="11">
        <f>B10</f>
        <v>0.5</v>
      </c>
      <c r="G71" s="5" t="e">
        <f ca="1">_xll.PTreeNodeProbability(treeCalc_2!$F$2,23)</f>
        <v>#VALUE!</v>
      </c>
    </row>
    <row r="72" spans="4:7" ht="14.45" customHeight="1" x14ac:dyDescent="0.25">
      <c r="F72" s="17">
        <f>B20</f>
        <v>1436250</v>
      </c>
      <c r="G72" s="4" t="e">
        <f ca="1">_xll.PTreeNodeValue(treeCalc_2!$F$2,23)</f>
        <v>#VALUE!</v>
      </c>
    </row>
    <row r="73" spans="4:7" ht="14.45" customHeight="1" x14ac:dyDescent="0.25">
      <c r="E73" s="9" t="e">
        <f ca="1">_xll.PTreeNodeDecision(treeCalc_2!$F$2,18)</f>
        <v>#VALUE!</v>
      </c>
      <c r="F73" s="56" t="s">
        <v>91</v>
      </c>
    </row>
    <row r="74" spans="4:7" ht="14.45" customHeight="1" x14ac:dyDescent="0.25">
      <c r="E74" s="19">
        <f>-$E$5</f>
        <v>-29500</v>
      </c>
      <c r="F74" s="10" t="e">
        <f ca="1">_xll.PTreeNodeValue(treeCalc_2!$F$2,18)</f>
        <v>#VALUE!</v>
      </c>
    </row>
    <row r="75" spans="4:7" ht="14.45" customHeight="1" x14ac:dyDescent="0.25">
      <c r="F75" s="11">
        <f>C10</f>
        <v>0.4</v>
      </c>
      <c r="G75" s="5" t="e">
        <f ca="1">_xll.PTreeNodeProbability(treeCalc_2!$F$2,24)</f>
        <v>#VALUE!</v>
      </c>
    </row>
    <row r="76" spans="4:7" ht="14.45" customHeight="1" x14ac:dyDescent="0.25">
      <c r="F76" s="17">
        <f>C20</f>
        <v>957500</v>
      </c>
      <c r="G76" s="4" t="e">
        <f ca="1">_xll.PTreeNodeValue(treeCalc_2!$F$2,24)</f>
        <v>#VALUE!</v>
      </c>
    </row>
    <row r="77" spans="4:7" ht="14.45" customHeight="1" x14ac:dyDescent="0.25">
      <c r="F77" s="11">
        <f>D10</f>
        <v>9.9999999999999978E-2</v>
      </c>
      <c r="G77" s="5" t="e">
        <f ca="1">_xll.PTreeNodeProbability(treeCalc_2!$F$2,25)</f>
        <v>#VALUE!</v>
      </c>
    </row>
    <row r="78" spans="4:7" ht="14.45" customHeight="1" x14ac:dyDescent="0.25">
      <c r="F78" s="17">
        <f>D20</f>
        <v>478750</v>
      </c>
      <c r="G78" s="4" t="e">
        <f ca="1">_xll.PTreeNodeValue(treeCalc_2!$F$2,25)</f>
        <v>#VALUE!</v>
      </c>
    </row>
    <row r="79" spans="4:7" ht="14.45" customHeight="1" x14ac:dyDescent="0.25">
      <c r="F79" s="11">
        <f>B10</f>
        <v>0.5</v>
      </c>
      <c r="G79" s="5" t="e">
        <f ca="1">_xll.PTreeNodeProbability(treeCalc_2!$F$2,26)</f>
        <v>#VALUE!</v>
      </c>
    </row>
    <row r="80" spans="4:7" ht="14.45" customHeight="1" x14ac:dyDescent="0.25">
      <c r="F80" s="17">
        <f>B21</f>
        <v>1675625</v>
      </c>
      <c r="G80" s="4" t="e">
        <f ca="1">_xll.PTreeNodeValue(treeCalc_2!$F$2,26)</f>
        <v>#VALUE!</v>
      </c>
    </row>
    <row r="81" spans="5:7" ht="14.45" customHeight="1" x14ac:dyDescent="0.25">
      <c r="E81" s="9" t="e">
        <f ca="1">_xll.PTreeNodeDecision(treeCalc_2!$F$2,19)</f>
        <v>#VALUE!</v>
      </c>
      <c r="F81" s="56" t="s">
        <v>92</v>
      </c>
    </row>
    <row r="82" spans="5:7" ht="14.45" customHeight="1" x14ac:dyDescent="0.25">
      <c r="E82" s="19">
        <f>-$E$6</f>
        <v>-20000</v>
      </c>
      <c r="F82" s="10" t="e">
        <f ca="1">_xll.PTreeNodeValue(treeCalc_2!$F$2,19)</f>
        <v>#VALUE!</v>
      </c>
    </row>
    <row r="83" spans="5:7" ht="14.45" customHeight="1" x14ac:dyDescent="0.25">
      <c r="F83" s="11">
        <f>C10</f>
        <v>0.4</v>
      </c>
      <c r="G83" s="5" t="e">
        <f ca="1">_xll.PTreeNodeProbability(treeCalc_2!$F$2,27)</f>
        <v>#VALUE!</v>
      </c>
    </row>
    <row r="84" spans="5:7" ht="14.45" customHeight="1" x14ac:dyDescent="0.25">
      <c r="F84" s="17">
        <f>C21</f>
        <v>1196875</v>
      </c>
      <c r="G84" s="4" t="e">
        <f ca="1">_xll.PTreeNodeValue(treeCalc_2!$F$2,27)</f>
        <v>#VALUE!</v>
      </c>
    </row>
    <row r="85" spans="5:7" ht="14.45" customHeight="1" x14ac:dyDescent="0.25">
      <c r="F85" s="11">
        <f>D10</f>
        <v>9.9999999999999978E-2</v>
      </c>
      <c r="G85" s="5" t="e">
        <f ca="1">_xll.PTreeNodeProbability(treeCalc_2!$F$2,28)</f>
        <v>#VALUE!</v>
      </c>
    </row>
    <row r="86" spans="5:7" ht="14.45" customHeight="1" x14ac:dyDescent="0.25">
      <c r="F86" s="17">
        <f>D21</f>
        <v>718125</v>
      </c>
      <c r="G86" s="4" t="e">
        <f ca="1">_xll.PTreeNodeValue(treeCalc_2!$F$2,28)</f>
        <v>#VALUE!</v>
      </c>
    </row>
  </sheetData>
  <mergeCells count="1">
    <mergeCell ref="B17:D1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FEE8-C289-4595-A8C9-879BC24FF931}">
  <dimension ref="B1:L42"/>
  <sheetViews>
    <sheetView showGridLines="0" workbookViewId="0">
      <selection activeCell="B1" sqref="B1"/>
    </sheetView>
  </sheetViews>
  <sheetFormatPr defaultColWidth="9.140625" defaultRowHeight="15" x14ac:dyDescent="0.25"/>
  <cols>
    <col min="1" max="1" width="0.28515625" customWidth="1"/>
    <col min="2" max="2" width="2.7109375" bestFit="1" customWidth="1"/>
    <col min="3" max="3" width="4.28515625" bestFit="1" customWidth="1"/>
    <col min="5" max="5" width="6" bestFit="1" customWidth="1"/>
    <col min="6" max="6" width="7.5703125" bestFit="1" customWidth="1"/>
    <col min="7" max="7" width="6.28515625" bestFit="1" customWidth="1"/>
    <col min="8" max="8" width="7.5703125" bestFit="1" customWidth="1"/>
    <col min="9" max="9" width="6.42578125" bestFit="1" customWidth="1"/>
    <col min="10" max="10" width="7.5703125" bestFit="1" customWidth="1"/>
    <col min="11" max="11" width="5.28515625" bestFit="1" customWidth="1"/>
    <col min="12" max="12" width="7.5703125" bestFit="1" customWidth="1"/>
  </cols>
  <sheetData>
    <row r="1" spans="2:2" s="20" customFormat="1" ht="18" x14ac:dyDescent="0.25">
      <c r="B1" s="23" t="s">
        <v>130</v>
      </c>
    </row>
    <row r="2" spans="2:2" s="21" customFormat="1" ht="10.5" x14ac:dyDescent="0.15">
      <c r="B2" s="24" t="s">
        <v>110</v>
      </c>
    </row>
    <row r="3" spans="2:2" s="21" customFormat="1" ht="10.5" x14ac:dyDescent="0.15">
      <c r="B3" s="24" t="s">
        <v>134</v>
      </c>
    </row>
    <row r="4" spans="2:2" s="21" customFormat="1" ht="10.5" x14ac:dyDescent="0.15">
      <c r="B4" s="24" t="s">
        <v>112</v>
      </c>
    </row>
    <row r="5" spans="2:2" s="22" customFormat="1" ht="10.5" x14ac:dyDescent="0.15">
      <c r="B5" s="25" t="s">
        <v>129</v>
      </c>
    </row>
    <row r="28" spans="2:12" ht="15.75" thickBot="1" x14ac:dyDescent="0.3"/>
    <row r="29" spans="2:12" ht="15.75" thickBot="1" x14ac:dyDescent="0.3">
      <c r="B29" s="99" t="s">
        <v>132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1"/>
    </row>
    <row r="30" spans="2:12" x14ac:dyDescent="0.25">
      <c r="B30" s="28"/>
      <c r="C30" s="102" t="s">
        <v>123</v>
      </c>
      <c r="D30" s="104"/>
      <c r="E30" s="105" t="s">
        <v>58</v>
      </c>
      <c r="F30" s="104"/>
      <c r="G30" s="105" t="s">
        <v>59</v>
      </c>
      <c r="H30" s="104"/>
      <c r="I30" s="105" t="s">
        <v>60</v>
      </c>
      <c r="J30" s="104"/>
      <c r="K30" s="105" t="s">
        <v>61</v>
      </c>
      <c r="L30" s="106"/>
    </row>
    <row r="31" spans="2:12" x14ac:dyDescent="0.25">
      <c r="B31" s="29"/>
      <c r="C31" s="26" t="s">
        <v>87</v>
      </c>
      <c r="D31" s="61" t="s">
        <v>124</v>
      </c>
      <c r="E31" s="26" t="s">
        <v>87</v>
      </c>
      <c r="F31" s="61" t="s">
        <v>124</v>
      </c>
      <c r="G31" s="26" t="s">
        <v>87</v>
      </c>
      <c r="H31" s="61" t="s">
        <v>124</v>
      </c>
      <c r="I31" s="26" t="s">
        <v>87</v>
      </c>
      <c r="J31" s="61" t="s">
        <v>124</v>
      </c>
      <c r="K31" s="26" t="s">
        <v>87</v>
      </c>
      <c r="L31" s="27" t="s">
        <v>124</v>
      </c>
    </row>
    <row r="32" spans="2:12" x14ac:dyDescent="0.25">
      <c r="B32" s="30" t="s">
        <v>84</v>
      </c>
      <c r="C32" s="32">
        <v>25000</v>
      </c>
      <c r="D32" s="62">
        <v>-0.48979591836734693</v>
      </c>
      <c r="E32" s="32">
        <v>1602370</v>
      </c>
      <c r="F32" s="62">
        <v>1.5205560166500884E-2</v>
      </c>
      <c r="G32" s="32">
        <v>1119500</v>
      </c>
      <c r="H32" s="62">
        <v>-0.29072397473342754</v>
      </c>
      <c r="I32" s="32">
        <v>1368375</v>
      </c>
      <c r="J32" s="62">
        <v>-0.13304548363184804</v>
      </c>
      <c r="K32" s="32">
        <v>524237</v>
      </c>
      <c r="L32" s="64">
        <v>-0.6678617814580865</v>
      </c>
    </row>
    <row r="33" spans="2:12" x14ac:dyDescent="0.25">
      <c r="B33" s="30" t="s">
        <v>85</v>
      </c>
      <c r="C33" s="32">
        <v>30000</v>
      </c>
      <c r="D33" s="62">
        <v>-0.38775510204081631</v>
      </c>
      <c r="E33" s="32">
        <v>1597370</v>
      </c>
      <c r="F33" s="62">
        <v>1.20377351318132E-2</v>
      </c>
      <c r="G33" s="32">
        <v>1119500</v>
      </c>
      <c r="H33" s="62">
        <v>-0.29072397473342754</v>
      </c>
      <c r="I33" s="32">
        <v>1368375</v>
      </c>
      <c r="J33" s="62">
        <v>-0.13304548363184804</v>
      </c>
      <c r="K33" s="32">
        <v>523737</v>
      </c>
      <c r="L33" s="64">
        <v>-0.66817856396155528</v>
      </c>
    </row>
    <row r="34" spans="2:12" x14ac:dyDescent="0.25">
      <c r="B34" s="30" t="s">
        <v>86</v>
      </c>
      <c r="C34" s="32">
        <v>35000</v>
      </c>
      <c r="D34" s="62">
        <v>-0.2857142857142857</v>
      </c>
      <c r="E34" s="32">
        <v>1592370</v>
      </c>
      <c r="F34" s="62">
        <v>8.8699100971255159E-3</v>
      </c>
      <c r="G34" s="32">
        <v>1119500</v>
      </c>
      <c r="H34" s="62">
        <v>-0.29072397473342754</v>
      </c>
      <c r="I34" s="32">
        <v>1368375</v>
      </c>
      <c r="J34" s="62">
        <v>-0.13304548363184804</v>
      </c>
      <c r="K34" s="32">
        <v>523237</v>
      </c>
      <c r="L34" s="64">
        <v>-0.66849534646502407</v>
      </c>
    </row>
    <row r="35" spans="2:12" x14ac:dyDescent="0.25">
      <c r="B35" s="30" t="s">
        <v>115</v>
      </c>
      <c r="C35" s="32">
        <v>40000</v>
      </c>
      <c r="D35" s="62">
        <v>-0.18367346938775511</v>
      </c>
      <c r="E35" s="32">
        <v>1587370</v>
      </c>
      <c r="F35" s="62">
        <v>5.7020850624378318E-3</v>
      </c>
      <c r="G35" s="32">
        <v>1119500</v>
      </c>
      <c r="H35" s="62">
        <v>-0.29072397473342754</v>
      </c>
      <c r="I35" s="32">
        <v>1368375</v>
      </c>
      <c r="J35" s="62">
        <v>-0.13304548363184804</v>
      </c>
      <c r="K35" s="32">
        <v>522737</v>
      </c>
      <c r="L35" s="64">
        <v>-0.66881212896849285</v>
      </c>
    </row>
    <row r="36" spans="2:12" x14ac:dyDescent="0.25">
      <c r="B36" s="30" t="s">
        <v>116</v>
      </c>
      <c r="C36" s="32">
        <v>45000</v>
      </c>
      <c r="D36" s="62">
        <v>-8.1632653061224483E-2</v>
      </c>
      <c r="E36" s="32">
        <v>1582370</v>
      </c>
      <c r="F36" s="62">
        <v>2.5342600277501472E-3</v>
      </c>
      <c r="G36" s="32">
        <v>1119500</v>
      </c>
      <c r="H36" s="62">
        <v>-0.29072397473342754</v>
      </c>
      <c r="I36" s="32">
        <v>1368375</v>
      </c>
      <c r="J36" s="62">
        <v>-0.13304548363184804</v>
      </c>
      <c r="K36" s="32">
        <v>522237</v>
      </c>
      <c r="L36" s="64">
        <v>-0.66912891147196163</v>
      </c>
    </row>
    <row r="37" spans="2:12" x14ac:dyDescent="0.25">
      <c r="B37" s="30" t="s">
        <v>117</v>
      </c>
      <c r="C37" s="32">
        <v>50000</v>
      </c>
      <c r="D37" s="62">
        <v>2.0408163265306121E-2</v>
      </c>
      <c r="E37" s="32">
        <v>1577370</v>
      </c>
      <c r="F37" s="62">
        <v>-6.335650069375368E-4</v>
      </c>
      <c r="G37" s="32">
        <v>1119500</v>
      </c>
      <c r="H37" s="62">
        <v>-0.29072397473342754</v>
      </c>
      <c r="I37" s="32">
        <v>1368375</v>
      </c>
      <c r="J37" s="62">
        <v>-0.13304548363184804</v>
      </c>
      <c r="K37" s="32">
        <v>521737</v>
      </c>
      <c r="L37" s="64">
        <v>-0.6694456939754303</v>
      </c>
    </row>
    <row r="38" spans="2:12" x14ac:dyDescent="0.25">
      <c r="B38" s="30" t="s">
        <v>118</v>
      </c>
      <c r="C38" s="32">
        <v>55000</v>
      </c>
      <c r="D38" s="62">
        <v>0.12244897959183673</v>
      </c>
      <c r="E38" s="32">
        <v>1572370</v>
      </c>
      <c r="F38" s="62">
        <v>-3.801390041625221E-3</v>
      </c>
      <c r="G38" s="32">
        <v>1119500</v>
      </c>
      <c r="H38" s="62">
        <v>-0.29072397473342754</v>
      </c>
      <c r="I38" s="32">
        <v>1368375</v>
      </c>
      <c r="J38" s="62">
        <v>-0.13304548363184804</v>
      </c>
      <c r="K38" s="32">
        <v>521237</v>
      </c>
      <c r="L38" s="64">
        <v>-0.66976247647889908</v>
      </c>
    </row>
    <row r="39" spans="2:12" x14ac:dyDescent="0.25">
      <c r="B39" s="30" t="s">
        <v>119</v>
      </c>
      <c r="C39" s="32">
        <v>60000</v>
      </c>
      <c r="D39" s="62">
        <v>0.22448979591836735</v>
      </c>
      <c r="E39" s="32">
        <v>1567370</v>
      </c>
      <c r="F39" s="62">
        <v>-6.9692150763129047E-3</v>
      </c>
      <c r="G39" s="32">
        <v>1119500</v>
      </c>
      <c r="H39" s="62">
        <v>-0.29072397473342754</v>
      </c>
      <c r="I39" s="32">
        <v>1368375</v>
      </c>
      <c r="J39" s="62">
        <v>-0.13304548363184804</v>
      </c>
      <c r="K39" s="32">
        <v>520737</v>
      </c>
      <c r="L39" s="64">
        <v>-0.67007925898236786</v>
      </c>
    </row>
    <row r="40" spans="2:12" x14ac:dyDescent="0.25">
      <c r="B40" s="30" t="s">
        <v>120</v>
      </c>
      <c r="C40" s="32">
        <v>65000</v>
      </c>
      <c r="D40" s="62">
        <v>0.32653061224489793</v>
      </c>
      <c r="E40" s="32">
        <v>1562370</v>
      </c>
      <c r="F40" s="62">
        <v>-1.0137040111000589E-2</v>
      </c>
      <c r="G40" s="32">
        <v>1119500</v>
      </c>
      <c r="H40" s="62">
        <v>-0.29072397473342754</v>
      </c>
      <c r="I40" s="32">
        <v>1368375</v>
      </c>
      <c r="J40" s="62">
        <v>-0.13304548363184804</v>
      </c>
      <c r="K40" s="32">
        <v>520237</v>
      </c>
      <c r="L40" s="64">
        <v>-0.67039604148583665</v>
      </c>
    </row>
    <row r="41" spans="2:12" x14ac:dyDescent="0.25">
      <c r="B41" s="30" t="s">
        <v>121</v>
      </c>
      <c r="C41" s="32">
        <v>70000</v>
      </c>
      <c r="D41" s="62">
        <v>0.42857142857142855</v>
      </c>
      <c r="E41" s="32">
        <v>1557370</v>
      </c>
      <c r="F41" s="62">
        <v>-1.3304865145688273E-2</v>
      </c>
      <c r="G41" s="32">
        <v>1119500</v>
      </c>
      <c r="H41" s="62">
        <v>-0.29072397473342754</v>
      </c>
      <c r="I41" s="32">
        <v>1368375</v>
      </c>
      <c r="J41" s="62">
        <v>-0.13304548363184804</v>
      </c>
      <c r="K41" s="32">
        <v>519737</v>
      </c>
      <c r="L41" s="64">
        <v>-0.67071282398930543</v>
      </c>
    </row>
    <row r="42" spans="2:12" ht="15.75" thickBot="1" x14ac:dyDescent="0.3">
      <c r="B42" s="31" t="s">
        <v>122</v>
      </c>
      <c r="C42" s="33">
        <v>75000</v>
      </c>
      <c r="D42" s="63">
        <v>0.53061224489795922</v>
      </c>
      <c r="E42" s="33">
        <v>1552370</v>
      </c>
      <c r="F42" s="63">
        <v>-1.6472690180375959E-2</v>
      </c>
      <c r="G42" s="33">
        <v>1119500</v>
      </c>
      <c r="H42" s="63">
        <v>-0.29072397473342754</v>
      </c>
      <c r="I42" s="33">
        <v>1368375</v>
      </c>
      <c r="J42" s="63">
        <v>-0.13304548363184804</v>
      </c>
      <c r="K42" s="33">
        <v>519237</v>
      </c>
      <c r="L42" s="65">
        <v>-0.67102960649277421</v>
      </c>
    </row>
  </sheetData>
  <mergeCells count="6">
    <mergeCell ref="B29:L29"/>
    <mergeCell ref="C30:D30"/>
    <mergeCell ref="E30:F30"/>
    <mergeCell ref="G30:H30"/>
    <mergeCell ref="I30:J30"/>
    <mergeCell ref="K30:L30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8021-369C-4B14-8AEB-094F3DC7F101}">
  <dimension ref="B1:J35"/>
  <sheetViews>
    <sheetView showGridLines="0" workbookViewId="0">
      <selection activeCell="B1" sqref="B1"/>
    </sheetView>
  </sheetViews>
  <sheetFormatPr defaultColWidth="9.140625" defaultRowHeight="15" x14ac:dyDescent="0.25"/>
  <cols>
    <col min="1" max="1" width="0.28515625" customWidth="1"/>
    <col min="2" max="2" width="3.7109375" bestFit="1" customWidth="1"/>
    <col min="3" max="3" width="30.7109375" customWidth="1"/>
    <col min="4" max="4" width="2.85546875" bestFit="1" customWidth="1"/>
    <col min="5" max="5" width="5.7109375" bestFit="1" customWidth="1"/>
    <col min="6" max="6" width="7.5703125" bestFit="1" customWidth="1"/>
    <col min="7" max="7" width="4.28515625" bestFit="1" customWidth="1"/>
    <col min="8" max="8" width="7.28515625" bestFit="1" customWidth="1"/>
    <col min="9" max="9" width="7.5703125" bestFit="1" customWidth="1"/>
    <col min="10" max="10" width="4.28515625" bestFit="1" customWidth="1"/>
  </cols>
  <sheetData>
    <row r="1" spans="2:2" s="20" customFormat="1" ht="18" x14ac:dyDescent="0.25">
      <c r="B1" s="23" t="s">
        <v>135</v>
      </c>
    </row>
    <row r="2" spans="2:2" s="21" customFormat="1" ht="10.5" x14ac:dyDescent="0.15">
      <c r="B2" s="24" t="s">
        <v>110</v>
      </c>
    </row>
    <row r="3" spans="2:2" s="21" customFormat="1" ht="10.5" x14ac:dyDescent="0.15">
      <c r="B3" s="24" t="s">
        <v>136</v>
      </c>
    </row>
    <row r="4" spans="2:2" s="22" customFormat="1" ht="10.5" x14ac:dyDescent="0.15">
      <c r="B4" s="25" t="s">
        <v>112</v>
      </c>
    </row>
    <row r="27" spans="2:10" ht="15.75" thickBot="1" x14ac:dyDescent="0.3"/>
    <row r="28" spans="2:10" x14ac:dyDescent="0.25">
      <c r="B28" s="99" t="s">
        <v>137</v>
      </c>
      <c r="C28" s="100"/>
      <c r="D28" s="100"/>
      <c r="E28" s="100"/>
      <c r="F28" s="100"/>
      <c r="G28" s="100"/>
      <c r="H28" s="100"/>
      <c r="I28" s="100"/>
      <c r="J28" s="101"/>
    </row>
    <row r="29" spans="2:10" ht="15.75" thickBot="1" x14ac:dyDescent="0.3">
      <c r="B29" s="107" t="s">
        <v>138</v>
      </c>
      <c r="C29" s="108"/>
      <c r="D29" s="108"/>
      <c r="E29" s="108"/>
      <c r="F29" s="108"/>
      <c r="G29" s="108"/>
      <c r="H29" s="108"/>
      <c r="I29" s="108"/>
      <c r="J29" s="109"/>
    </row>
    <row r="30" spans="2:10" x14ac:dyDescent="0.25">
      <c r="B30" s="68"/>
      <c r="C30" s="58"/>
      <c r="D30" s="58"/>
      <c r="E30" s="110" t="s">
        <v>142</v>
      </c>
      <c r="F30" s="111"/>
      <c r="G30" s="111"/>
      <c r="H30" s="110" t="s">
        <v>143</v>
      </c>
      <c r="I30" s="111"/>
      <c r="J30" s="114"/>
    </row>
    <row r="31" spans="2:10" x14ac:dyDescent="0.25">
      <c r="B31" s="69"/>
      <c r="C31" s="70"/>
      <c r="D31" s="74"/>
      <c r="E31" s="112" t="s">
        <v>125</v>
      </c>
      <c r="F31" s="113"/>
      <c r="G31" s="74" t="s">
        <v>123</v>
      </c>
      <c r="H31" s="112" t="s">
        <v>125</v>
      </c>
      <c r="I31" s="113"/>
      <c r="J31" s="71" t="s">
        <v>123</v>
      </c>
    </row>
    <row r="32" spans="2:10" x14ac:dyDescent="0.25">
      <c r="B32" s="72" t="s">
        <v>139</v>
      </c>
      <c r="C32" s="73" t="s">
        <v>140</v>
      </c>
      <c r="D32" s="75" t="s">
        <v>141</v>
      </c>
      <c r="E32" s="26" t="s">
        <v>87</v>
      </c>
      <c r="F32" s="61" t="s">
        <v>124</v>
      </c>
      <c r="G32" s="61" t="s">
        <v>87</v>
      </c>
      <c r="H32" s="26" t="s">
        <v>87</v>
      </c>
      <c r="I32" s="61" t="s">
        <v>124</v>
      </c>
      <c r="J32" s="27" t="s">
        <v>87</v>
      </c>
    </row>
    <row r="33" spans="2:10" ht="22.5" x14ac:dyDescent="0.25">
      <c r="B33" s="66">
        <v>1</v>
      </c>
      <c r="C33" s="78" t="s">
        <v>144</v>
      </c>
      <c r="D33" s="79" t="s">
        <v>145</v>
      </c>
      <c r="E33" s="32">
        <v>1368375</v>
      </c>
      <c r="F33" s="62">
        <v>-0.13304548363184804</v>
      </c>
      <c r="G33" s="76">
        <v>10000</v>
      </c>
      <c r="H33" s="32">
        <v>2057120</v>
      </c>
      <c r="I33" s="62">
        <v>0.30331924707134578</v>
      </c>
      <c r="J33" s="59">
        <v>30000</v>
      </c>
    </row>
    <row r="34" spans="2:10" x14ac:dyDescent="0.25">
      <c r="B34" s="66">
        <v>2</v>
      </c>
      <c r="C34" s="78" t="s">
        <v>146</v>
      </c>
      <c r="D34" s="79" t="s">
        <v>147</v>
      </c>
      <c r="E34" s="32">
        <v>1434745</v>
      </c>
      <c r="F34" s="62">
        <v>-9.0995774121403722E-2</v>
      </c>
      <c r="G34" s="76">
        <v>0.1</v>
      </c>
      <c r="H34" s="32">
        <v>1602307.5</v>
      </c>
      <c r="I34" s="62">
        <v>1.5165962353567288E-2</v>
      </c>
      <c r="J34" s="59">
        <v>0.45</v>
      </c>
    </row>
    <row r="35" spans="2:10" ht="15.75" thickBot="1" x14ac:dyDescent="0.3">
      <c r="B35" s="67">
        <v>3</v>
      </c>
      <c r="C35" s="80" t="s">
        <v>148</v>
      </c>
      <c r="D35" s="81" t="s">
        <v>149</v>
      </c>
      <c r="E35" s="33">
        <v>1552370</v>
      </c>
      <c r="F35" s="63">
        <v>-1.6472690180375959E-2</v>
      </c>
      <c r="G35" s="77">
        <v>75000</v>
      </c>
      <c r="H35" s="33">
        <v>1602370</v>
      </c>
      <c r="I35" s="63">
        <v>1.5205560166500884E-2</v>
      </c>
      <c r="J35" s="60">
        <v>25000</v>
      </c>
    </row>
  </sheetData>
  <mergeCells count="6">
    <mergeCell ref="B28:J28"/>
    <mergeCell ref="B29:J29"/>
    <mergeCell ref="E30:G30"/>
    <mergeCell ref="E31:F31"/>
    <mergeCell ref="H30:J30"/>
    <mergeCell ref="H31:I31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A632-8DD6-48F8-9320-A2F9537061C5}">
  <dimension ref="B1:N52"/>
  <sheetViews>
    <sheetView showGridLines="0" zoomScaleNormal="100" workbookViewId="0">
      <selection activeCell="B1" sqref="B1"/>
    </sheetView>
  </sheetViews>
  <sheetFormatPr defaultRowHeight="15" x14ac:dyDescent="0.25"/>
  <cols>
    <col min="1" max="1" width="0.28515625" customWidth="1"/>
    <col min="2" max="2" width="6.7109375" customWidth="1"/>
    <col min="3" max="3" width="6" customWidth="1"/>
    <col min="4" max="13" width="8.7109375" bestFit="1" customWidth="1"/>
    <col min="14" max="14" width="9.42578125" customWidth="1"/>
  </cols>
  <sheetData>
    <row r="1" spans="2:2" s="20" customFormat="1" ht="18" x14ac:dyDescent="0.25">
      <c r="B1" s="23" t="s">
        <v>155</v>
      </c>
    </row>
    <row r="2" spans="2:2" s="21" customFormat="1" ht="10.5" x14ac:dyDescent="0.15">
      <c r="B2" s="24" t="s">
        <v>156</v>
      </c>
    </row>
    <row r="3" spans="2:2" s="21" customFormat="1" ht="10.5" x14ac:dyDescent="0.15">
      <c r="B3" s="24" t="s">
        <v>168</v>
      </c>
    </row>
    <row r="4" spans="2:2" s="21" customFormat="1" ht="10.5" x14ac:dyDescent="0.15">
      <c r="B4" s="24" t="s">
        <v>112</v>
      </c>
    </row>
    <row r="5" spans="2:2" s="21" customFormat="1" ht="10.5" x14ac:dyDescent="0.15">
      <c r="B5" s="24" t="s">
        <v>173</v>
      </c>
    </row>
    <row r="6" spans="2:2" s="22" customFormat="1" ht="10.5" x14ac:dyDescent="0.15">
      <c r="B6" s="25" t="s">
        <v>174</v>
      </c>
    </row>
    <row r="37" spans="2:14" ht="15.75" thickBot="1" x14ac:dyDescent="0.3"/>
    <row r="38" spans="2:14" x14ac:dyDescent="0.25">
      <c r="B38" s="99" t="s">
        <v>157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1"/>
    </row>
    <row r="39" spans="2:14" ht="15.75" thickBot="1" x14ac:dyDescent="0.3">
      <c r="B39" s="107" t="s">
        <v>171</v>
      </c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9"/>
    </row>
    <row r="40" spans="2:14" x14ac:dyDescent="0.25">
      <c r="B40" s="83"/>
      <c r="C40" s="84"/>
      <c r="D40" s="115" t="s">
        <v>169</v>
      </c>
      <c r="E40" s="116"/>
      <c r="F40" s="116"/>
      <c r="G40" s="116"/>
      <c r="H40" s="116"/>
      <c r="I40" s="116"/>
      <c r="J40" s="116"/>
      <c r="K40" s="116"/>
      <c r="L40" s="116"/>
      <c r="M40" s="116"/>
      <c r="N40" s="117"/>
    </row>
    <row r="41" spans="2:14" x14ac:dyDescent="0.25">
      <c r="B41" s="85"/>
      <c r="C41" s="86"/>
      <c r="D41" s="87">
        <v>5000</v>
      </c>
      <c r="E41" s="87">
        <v>7000</v>
      </c>
      <c r="F41" s="87">
        <v>9000</v>
      </c>
      <c r="G41" s="87">
        <v>11000</v>
      </c>
      <c r="H41" s="87">
        <v>13000</v>
      </c>
      <c r="I41" s="87">
        <v>15000</v>
      </c>
      <c r="J41" s="87">
        <v>17000</v>
      </c>
      <c r="K41" s="87">
        <v>19000</v>
      </c>
      <c r="L41" s="87">
        <v>21000</v>
      </c>
      <c r="M41" s="87">
        <v>23000</v>
      </c>
      <c r="N41" s="88">
        <v>25000</v>
      </c>
    </row>
    <row r="42" spans="2:14" x14ac:dyDescent="0.25">
      <c r="B42" s="118" t="s">
        <v>170</v>
      </c>
      <c r="C42" s="89">
        <v>5000</v>
      </c>
      <c r="D42" s="32">
        <v>1578370</v>
      </c>
      <c r="E42" s="32">
        <v>1578370</v>
      </c>
      <c r="F42" s="32">
        <v>1578370</v>
      </c>
      <c r="G42" s="32">
        <v>1578370</v>
      </c>
      <c r="H42" s="32">
        <v>1578370</v>
      </c>
      <c r="I42" s="32">
        <v>1578370</v>
      </c>
      <c r="J42" s="32">
        <v>1578370</v>
      </c>
      <c r="K42" s="32">
        <v>1578370</v>
      </c>
      <c r="L42" s="32">
        <v>1578370</v>
      </c>
      <c r="M42" s="32">
        <v>1578370</v>
      </c>
      <c r="N42" s="59">
        <v>1598250</v>
      </c>
    </row>
    <row r="43" spans="2:14" x14ac:dyDescent="0.25">
      <c r="B43" s="119"/>
      <c r="C43" s="89">
        <v>7000</v>
      </c>
      <c r="D43" s="32">
        <v>1578370</v>
      </c>
      <c r="E43" s="32">
        <v>1578370</v>
      </c>
      <c r="F43" s="32">
        <v>1578370</v>
      </c>
      <c r="G43" s="32">
        <v>1578370</v>
      </c>
      <c r="H43" s="32">
        <v>1578370</v>
      </c>
      <c r="I43" s="32">
        <v>1578370</v>
      </c>
      <c r="J43" s="32">
        <v>1578370</v>
      </c>
      <c r="K43" s="32">
        <v>1578370</v>
      </c>
      <c r="L43" s="32">
        <v>1578370</v>
      </c>
      <c r="M43" s="32">
        <v>1578370</v>
      </c>
      <c r="N43" s="59">
        <v>1598250</v>
      </c>
    </row>
    <row r="44" spans="2:14" x14ac:dyDescent="0.25">
      <c r="B44" s="119"/>
      <c r="C44" s="89">
        <v>9000</v>
      </c>
      <c r="D44" s="32">
        <v>1578370</v>
      </c>
      <c r="E44" s="32">
        <v>1578370</v>
      </c>
      <c r="F44" s="32">
        <v>1578370</v>
      </c>
      <c r="G44" s="32">
        <v>1578370</v>
      </c>
      <c r="H44" s="32">
        <v>1578370</v>
      </c>
      <c r="I44" s="32">
        <v>1578370</v>
      </c>
      <c r="J44" s="32">
        <v>1578370</v>
      </c>
      <c r="K44" s="32">
        <v>1578370</v>
      </c>
      <c r="L44" s="32">
        <v>1578370</v>
      </c>
      <c r="M44" s="32">
        <v>1578370</v>
      </c>
      <c r="N44" s="59">
        <v>1598250</v>
      </c>
    </row>
    <row r="45" spans="2:14" x14ac:dyDescent="0.25">
      <c r="B45" s="119"/>
      <c r="C45" s="89">
        <v>11000</v>
      </c>
      <c r="D45" s="32">
        <v>1578370</v>
      </c>
      <c r="E45" s="32">
        <v>1578370</v>
      </c>
      <c r="F45" s="32">
        <v>1578370</v>
      </c>
      <c r="G45" s="32">
        <v>1578370</v>
      </c>
      <c r="H45" s="32">
        <v>1578370</v>
      </c>
      <c r="I45" s="32">
        <v>1578370</v>
      </c>
      <c r="J45" s="32">
        <v>1578370</v>
      </c>
      <c r="K45" s="32">
        <v>1578370</v>
      </c>
      <c r="L45" s="32">
        <v>1578370</v>
      </c>
      <c r="M45" s="32">
        <v>1578370</v>
      </c>
      <c r="N45" s="59">
        <v>1598250</v>
      </c>
    </row>
    <row r="46" spans="2:14" x14ac:dyDescent="0.25">
      <c r="B46" s="119"/>
      <c r="C46" s="89">
        <v>13000</v>
      </c>
      <c r="D46" s="32">
        <v>1578370</v>
      </c>
      <c r="E46" s="32">
        <v>1578370</v>
      </c>
      <c r="F46" s="32">
        <v>1578370</v>
      </c>
      <c r="G46" s="32">
        <v>1578370</v>
      </c>
      <c r="H46" s="32">
        <v>1578370</v>
      </c>
      <c r="I46" s="32">
        <v>1578370</v>
      </c>
      <c r="J46" s="32">
        <v>1578370</v>
      </c>
      <c r="K46" s="32">
        <v>1578370</v>
      </c>
      <c r="L46" s="32">
        <v>1578370</v>
      </c>
      <c r="M46" s="32">
        <v>1578370</v>
      </c>
      <c r="N46" s="59">
        <v>1598250</v>
      </c>
    </row>
    <row r="47" spans="2:14" x14ac:dyDescent="0.25">
      <c r="B47" s="119"/>
      <c r="C47" s="89">
        <v>15000</v>
      </c>
      <c r="D47" s="32">
        <v>1578370</v>
      </c>
      <c r="E47" s="32">
        <v>1578370</v>
      </c>
      <c r="F47" s="32">
        <v>1578370</v>
      </c>
      <c r="G47" s="32">
        <v>1578370</v>
      </c>
      <c r="H47" s="32">
        <v>1578370</v>
      </c>
      <c r="I47" s="32">
        <v>1578370</v>
      </c>
      <c r="J47" s="32">
        <v>1578370</v>
      </c>
      <c r="K47" s="32">
        <v>1578370</v>
      </c>
      <c r="L47" s="32">
        <v>1578370</v>
      </c>
      <c r="M47" s="32">
        <v>1578370</v>
      </c>
      <c r="N47" s="59">
        <v>1598250</v>
      </c>
    </row>
    <row r="48" spans="2:14" x14ac:dyDescent="0.25">
      <c r="B48" s="119"/>
      <c r="C48" s="89">
        <v>17000</v>
      </c>
      <c r="D48" s="32">
        <v>1578370</v>
      </c>
      <c r="E48" s="32">
        <v>1578370</v>
      </c>
      <c r="F48" s="32">
        <v>1578370</v>
      </c>
      <c r="G48" s="32">
        <v>1578370</v>
      </c>
      <c r="H48" s="32">
        <v>1578370</v>
      </c>
      <c r="I48" s="32">
        <v>1578370</v>
      </c>
      <c r="J48" s="32">
        <v>1578370</v>
      </c>
      <c r="K48" s="32">
        <v>1578370</v>
      </c>
      <c r="L48" s="32">
        <v>1578370</v>
      </c>
      <c r="M48" s="32">
        <v>1578370</v>
      </c>
      <c r="N48" s="59">
        <v>1598250</v>
      </c>
    </row>
    <row r="49" spans="2:14" x14ac:dyDescent="0.25">
      <c r="B49" s="119"/>
      <c r="C49" s="89">
        <v>19000</v>
      </c>
      <c r="D49" s="32">
        <v>1578370</v>
      </c>
      <c r="E49" s="32">
        <v>1578370</v>
      </c>
      <c r="F49" s="32">
        <v>1578370</v>
      </c>
      <c r="G49" s="32">
        <v>1578370</v>
      </c>
      <c r="H49" s="32">
        <v>1578370</v>
      </c>
      <c r="I49" s="32">
        <v>1578370</v>
      </c>
      <c r="J49" s="32">
        <v>1578370</v>
      </c>
      <c r="K49" s="32">
        <v>1578370</v>
      </c>
      <c r="L49" s="32">
        <v>1578370</v>
      </c>
      <c r="M49" s="32">
        <v>1578370</v>
      </c>
      <c r="N49" s="59">
        <v>1598250</v>
      </c>
    </row>
    <row r="50" spans="2:14" x14ac:dyDescent="0.25">
      <c r="B50" s="119"/>
      <c r="C50" s="89">
        <v>21000</v>
      </c>
      <c r="D50" s="32">
        <v>1578370</v>
      </c>
      <c r="E50" s="32">
        <v>1578370</v>
      </c>
      <c r="F50" s="32">
        <v>1578370</v>
      </c>
      <c r="G50" s="32">
        <v>1578370</v>
      </c>
      <c r="H50" s="32">
        <v>1578370</v>
      </c>
      <c r="I50" s="32">
        <v>1578370</v>
      </c>
      <c r="J50" s="32">
        <v>1578370</v>
      </c>
      <c r="K50" s="32">
        <v>1578370</v>
      </c>
      <c r="L50" s="32">
        <v>1578370</v>
      </c>
      <c r="M50" s="32">
        <v>1578370</v>
      </c>
      <c r="N50" s="59">
        <v>1598250</v>
      </c>
    </row>
    <row r="51" spans="2:14" x14ac:dyDescent="0.25">
      <c r="B51" s="119"/>
      <c r="C51" s="89">
        <v>23000</v>
      </c>
      <c r="D51" s="32">
        <v>1631687.5</v>
      </c>
      <c r="E51" s="32">
        <v>1631687.5</v>
      </c>
      <c r="F51" s="32">
        <v>1631687.5</v>
      </c>
      <c r="G51" s="32">
        <v>1631687.5</v>
      </c>
      <c r="H51" s="32">
        <v>1631687.5</v>
      </c>
      <c r="I51" s="32">
        <v>1631687.5</v>
      </c>
      <c r="J51" s="32">
        <v>1631687.5</v>
      </c>
      <c r="K51" s="32">
        <v>1631687.5</v>
      </c>
      <c r="L51" s="32">
        <v>1631687.5</v>
      </c>
      <c r="M51" s="32">
        <v>1631687.5</v>
      </c>
      <c r="N51" s="59">
        <v>1631687.5</v>
      </c>
    </row>
    <row r="52" spans="2:14" ht="15.75" thickBot="1" x14ac:dyDescent="0.3">
      <c r="B52" s="120"/>
      <c r="C52" s="90">
        <v>25000</v>
      </c>
      <c r="D52" s="33">
        <v>1727437.5</v>
      </c>
      <c r="E52" s="33">
        <v>1727437.5</v>
      </c>
      <c r="F52" s="33">
        <v>1727437.5</v>
      </c>
      <c r="G52" s="33">
        <v>1727437.5</v>
      </c>
      <c r="H52" s="33">
        <v>1727437.5</v>
      </c>
      <c r="I52" s="33">
        <v>1727437.5</v>
      </c>
      <c r="J52" s="33">
        <v>1727437.5</v>
      </c>
      <c r="K52" s="33">
        <v>1727437.5</v>
      </c>
      <c r="L52" s="33">
        <v>1727437.5</v>
      </c>
      <c r="M52" s="33">
        <v>1727437.5</v>
      </c>
      <c r="N52" s="60">
        <v>1727437.5</v>
      </c>
    </row>
  </sheetData>
  <mergeCells count="4">
    <mergeCell ref="B38:N38"/>
    <mergeCell ref="B39:N39"/>
    <mergeCell ref="D40:N40"/>
    <mergeCell ref="B42:B52"/>
  </mergeCells>
  <pageMargins left="0.7" right="0.7" top="0.75" bottom="0.75" header="0.3" footer="0.3"/>
  <pageSetup orientation="portrait" horizontalDpi="360" verticalDpi="36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BE9E-786F-4048-9175-3D301DCBDF07}">
  <dimension ref="B1:G130"/>
  <sheetViews>
    <sheetView showGridLines="0" zoomScale="80" zoomScaleNormal="80" workbookViewId="0">
      <selection sqref="A1:XFD1"/>
    </sheetView>
  </sheetViews>
  <sheetFormatPr defaultRowHeight="15" x14ac:dyDescent="0.25"/>
  <cols>
    <col min="1" max="1" width="0.28515625" customWidth="1"/>
    <col min="2" max="2" width="15.7109375" customWidth="1"/>
    <col min="3" max="3" width="19.140625" bestFit="1" customWidth="1"/>
    <col min="4" max="7" width="15.7109375" customWidth="1"/>
  </cols>
  <sheetData>
    <row r="1" spans="2:2" s="20" customFormat="1" ht="18" x14ac:dyDescent="0.25">
      <c r="B1" s="23" t="s">
        <v>160</v>
      </c>
    </row>
    <row r="2" spans="2:2" s="21" customFormat="1" ht="10.5" x14ac:dyDescent="0.15">
      <c r="B2" s="24" t="s">
        <v>156</v>
      </c>
    </row>
    <row r="3" spans="2:2" s="21" customFormat="1" ht="10.5" x14ac:dyDescent="0.15">
      <c r="B3" s="24" t="s">
        <v>168</v>
      </c>
    </row>
    <row r="4" spans="2:2" s="21" customFormat="1" ht="10.5" x14ac:dyDescent="0.15">
      <c r="B4" s="24" t="s">
        <v>161</v>
      </c>
    </row>
    <row r="5" spans="2:2" s="21" customFormat="1" ht="10.5" x14ac:dyDescent="0.15">
      <c r="B5" s="24" t="s">
        <v>175</v>
      </c>
    </row>
    <row r="6" spans="2:2" s="22" customFormat="1" ht="10.5" x14ac:dyDescent="0.15">
      <c r="B6" s="25" t="s">
        <v>176</v>
      </c>
    </row>
    <row r="37" spans="2:7" ht="15.75" thickBot="1" x14ac:dyDescent="0.3"/>
    <row r="38" spans="2:7" ht="15.75" thickBot="1" x14ac:dyDescent="0.3">
      <c r="B38" s="99" t="s">
        <v>162</v>
      </c>
      <c r="C38" s="100"/>
      <c r="D38" s="100"/>
      <c r="E38" s="100"/>
      <c r="F38" s="100"/>
      <c r="G38" s="101"/>
    </row>
    <row r="39" spans="2:7" x14ac:dyDescent="0.25">
      <c r="B39" s="121" t="s">
        <v>58</v>
      </c>
      <c r="C39" s="111"/>
      <c r="D39" s="110" t="s">
        <v>59</v>
      </c>
      <c r="E39" s="111"/>
      <c r="F39" s="110" t="s">
        <v>60</v>
      </c>
      <c r="G39" s="114"/>
    </row>
    <row r="40" spans="2:7" ht="45.75" x14ac:dyDescent="0.25">
      <c r="B40" s="93" t="s">
        <v>158</v>
      </c>
      <c r="C40" s="95" t="s">
        <v>159</v>
      </c>
      <c r="D40" s="94" t="s">
        <v>158</v>
      </c>
      <c r="E40" s="95" t="s">
        <v>159</v>
      </c>
      <c r="F40" s="94" t="s">
        <v>158</v>
      </c>
      <c r="G40" s="96" t="s">
        <v>159</v>
      </c>
    </row>
    <row r="41" spans="2:7" x14ac:dyDescent="0.25">
      <c r="B41" s="91">
        <v>5000</v>
      </c>
      <c r="C41" s="76">
        <v>5000</v>
      </c>
      <c r="D41" s="32">
        <v>25000</v>
      </c>
      <c r="E41" s="76">
        <v>5000</v>
      </c>
      <c r="F41" s="32">
        <v>5000</v>
      </c>
      <c r="G41" s="59">
        <v>23000</v>
      </c>
    </row>
    <row r="42" spans="2:7" x14ac:dyDescent="0.25">
      <c r="B42" s="91">
        <v>5000</v>
      </c>
      <c r="C42" s="76">
        <v>7000</v>
      </c>
      <c r="D42" s="32">
        <v>25000</v>
      </c>
      <c r="E42" s="76">
        <v>7000</v>
      </c>
      <c r="F42" s="32">
        <v>5000</v>
      </c>
      <c r="G42" s="59">
        <v>25000</v>
      </c>
    </row>
    <row r="43" spans="2:7" x14ac:dyDescent="0.25">
      <c r="B43" s="91">
        <v>5000</v>
      </c>
      <c r="C43" s="76">
        <v>9000</v>
      </c>
      <c r="D43" s="32">
        <v>25000</v>
      </c>
      <c r="E43" s="76">
        <v>9000</v>
      </c>
      <c r="F43" s="32">
        <v>7000</v>
      </c>
      <c r="G43" s="59">
        <v>23000</v>
      </c>
    </row>
    <row r="44" spans="2:7" x14ac:dyDescent="0.25">
      <c r="B44" s="91">
        <v>5000</v>
      </c>
      <c r="C44" s="76">
        <v>11000</v>
      </c>
      <c r="D44" s="32">
        <v>25000</v>
      </c>
      <c r="E44" s="76">
        <v>11000</v>
      </c>
      <c r="F44" s="32">
        <v>7000</v>
      </c>
      <c r="G44" s="59">
        <v>25000</v>
      </c>
    </row>
    <row r="45" spans="2:7" x14ac:dyDescent="0.25">
      <c r="B45" s="91">
        <v>5000</v>
      </c>
      <c r="C45" s="76">
        <v>13000</v>
      </c>
      <c r="D45" s="32">
        <v>25000</v>
      </c>
      <c r="E45" s="76">
        <v>13000</v>
      </c>
      <c r="F45" s="32">
        <v>9000</v>
      </c>
      <c r="G45" s="59">
        <v>23000</v>
      </c>
    </row>
    <row r="46" spans="2:7" x14ac:dyDescent="0.25">
      <c r="B46" s="91">
        <v>5000</v>
      </c>
      <c r="C46" s="76">
        <v>15000</v>
      </c>
      <c r="D46" s="32">
        <v>25000</v>
      </c>
      <c r="E46" s="76">
        <v>15000</v>
      </c>
      <c r="F46" s="32">
        <v>9000</v>
      </c>
      <c r="G46" s="59">
        <v>25000</v>
      </c>
    </row>
    <row r="47" spans="2:7" x14ac:dyDescent="0.25">
      <c r="B47" s="91">
        <v>5000</v>
      </c>
      <c r="C47" s="76">
        <v>17000</v>
      </c>
      <c r="D47" s="32">
        <v>25000</v>
      </c>
      <c r="E47" s="76">
        <v>17000</v>
      </c>
      <c r="F47" s="32">
        <v>11000</v>
      </c>
      <c r="G47" s="59">
        <v>23000</v>
      </c>
    </row>
    <row r="48" spans="2:7" x14ac:dyDescent="0.25">
      <c r="B48" s="91">
        <v>5000</v>
      </c>
      <c r="C48" s="76">
        <v>19000</v>
      </c>
      <c r="D48" s="32">
        <v>25000</v>
      </c>
      <c r="E48" s="76">
        <v>19000</v>
      </c>
      <c r="F48" s="32">
        <v>11000</v>
      </c>
      <c r="G48" s="59">
        <v>25000</v>
      </c>
    </row>
    <row r="49" spans="2:7" x14ac:dyDescent="0.25">
      <c r="B49" s="91">
        <v>5000</v>
      </c>
      <c r="C49" s="76">
        <v>21000</v>
      </c>
      <c r="D49" s="32">
        <v>25000</v>
      </c>
      <c r="E49" s="76">
        <v>21000</v>
      </c>
      <c r="F49" s="32">
        <v>13000</v>
      </c>
      <c r="G49" s="59">
        <v>23000</v>
      </c>
    </row>
    <row r="50" spans="2:7" x14ac:dyDescent="0.25">
      <c r="B50" s="91">
        <v>7000</v>
      </c>
      <c r="C50" s="76">
        <v>5000</v>
      </c>
      <c r="D50" s="32"/>
      <c r="E50" s="76"/>
      <c r="F50" s="32">
        <v>13000</v>
      </c>
      <c r="G50" s="59">
        <v>25000</v>
      </c>
    </row>
    <row r="51" spans="2:7" x14ac:dyDescent="0.25">
      <c r="B51" s="91">
        <v>7000</v>
      </c>
      <c r="C51" s="76">
        <v>7000</v>
      </c>
      <c r="D51" s="32"/>
      <c r="E51" s="76"/>
      <c r="F51" s="32">
        <v>15000</v>
      </c>
      <c r="G51" s="59">
        <v>23000</v>
      </c>
    </row>
    <row r="52" spans="2:7" x14ac:dyDescent="0.25">
      <c r="B52" s="91">
        <v>7000</v>
      </c>
      <c r="C52" s="76">
        <v>9000</v>
      </c>
      <c r="D52" s="32"/>
      <c r="E52" s="76"/>
      <c r="F52" s="32">
        <v>15000</v>
      </c>
      <c r="G52" s="59">
        <v>25000</v>
      </c>
    </row>
    <row r="53" spans="2:7" x14ac:dyDescent="0.25">
      <c r="B53" s="91">
        <v>7000</v>
      </c>
      <c r="C53" s="76">
        <v>11000</v>
      </c>
      <c r="D53" s="32"/>
      <c r="E53" s="76"/>
      <c r="F53" s="32">
        <v>17000</v>
      </c>
      <c r="G53" s="59">
        <v>23000</v>
      </c>
    </row>
    <row r="54" spans="2:7" x14ac:dyDescent="0.25">
      <c r="B54" s="91">
        <v>7000</v>
      </c>
      <c r="C54" s="76">
        <v>13000</v>
      </c>
      <c r="D54" s="32"/>
      <c r="E54" s="76"/>
      <c r="F54" s="32">
        <v>17000</v>
      </c>
      <c r="G54" s="59">
        <v>25000</v>
      </c>
    </row>
    <row r="55" spans="2:7" x14ac:dyDescent="0.25">
      <c r="B55" s="91">
        <v>7000</v>
      </c>
      <c r="C55" s="76">
        <v>15000</v>
      </c>
      <c r="D55" s="32"/>
      <c r="E55" s="76"/>
      <c r="F55" s="32">
        <v>19000</v>
      </c>
      <c r="G55" s="59">
        <v>23000</v>
      </c>
    </row>
    <row r="56" spans="2:7" x14ac:dyDescent="0.25">
      <c r="B56" s="91">
        <v>7000</v>
      </c>
      <c r="C56" s="76">
        <v>17000</v>
      </c>
      <c r="D56" s="32"/>
      <c r="E56" s="76"/>
      <c r="F56" s="32">
        <v>19000</v>
      </c>
      <c r="G56" s="59">
        <v>25000</v>
      </c>
    </row>
    <row r="57" spans="2:7" x14ac:dyDescent="0.25">
      <c r="B57" s="91">
        <v>7000</v>
      </c>
      <c r="C57" s="76">
        <v>19000</v>
      </c>
      <c r="D57" s="32"/>
      <c r="E57" s="76"/>
      <c r="F57" s="32">
        <v>21000</v>
      </c>
      <c r="G57" s="59">
        <v>23000</v>
      </c>
    </row>
    <row r="58" spans="2:7" x14ac:dyDescent="0.25">
      <c r="B58" s="91">
        <v>7000</v>
      </c>
      <c r="C58" s="76">
        <v>21000</v>
      </c>
      <c r="D58" s="32"/>
      <c r="E58" s="76"/>
      <c r="F58" s="32">
        <v>21000</v>
      </c>
      <c r="G58" s="59">
        <v>25000</v>
      </c>
    </row>
    <row r="59" spans="2:7" x14ac:dyDescent="0.25">
      <c r="B59" s="91">
        <v>9000</v>
      </c>
      <c r="C59" s="76">
        <v>5000</v>
      </c>
      <c r="D59" s="32"/>
      <c r="E59" s="76"/>
      <c r="F59" s="32">
        <v>23000</v>
      </c>
      <c r="G59" s="59">
        <v>23000</v>
      </c>
    </row>
    <row r="60" spans="2:7" x14ac:dyDescent="0.25">
      <c r="B60" s="91">
        <v>9000</v>
      </c>
      <c r="C60" s="76">
        <v>7000</v>
      </c>
      <c r="D60" s="32"/>
      <c r="E60" s="76"/>
      <c r="F60" s="32">
        <v>23000</v>
      </c>
      <c r="G60" s="59">
        <v>25000</v>
      </c>
    </row>
    <row r="61" spans="2:7" x14ac:dyDescent="0.25">
      <c r="B61" s="91">
        <v>9000</v>
      </c>
      <c r="C61" s="76">
        <v>9000</v>
      </c>
      <c r="D61" s="32"/>
      <c r="E61" s="76"/>
      <c r="F61" s="32">
        <v>25000</v>
      </c>
      <c r="G61" s="59">
        <v>23000</v>
      </c>
    </row>
    <row r="62" spans="2:7" x14ac:dyDescent="0.25">
      <c r="B62" s="91">
        <v>9000</v>
      </c>
      <c r="C62" s="76">
        <v>11000</v>
      </c>
      <c r="D62" s="32"/>
      <c r="E62" s="76"/>
      <c r="F62" s="32">
        <v>25000</v>
      </c>
      <c r="G62" s="59">
        <v>25000</v>
      </c>
    </row>
    <row r="63" spans="2:7" x14ac:dyDescent="0.25">
      <c r="B63" s="91">
        <v>9000</v>
      </c>
      <c r="C63" s="76">
        <v>13000</v>
      </c>
      <c r="D63" s="32"/>
      <c r="E63" s="76"/>
      <c r="F63" s="32"/>
      <c r="G63" s="59"/>
    </row>
    <row r="64" spans="2:7" x14ac:dyDescent="0.25">
      <c r="B64" s="91">
        <v>9000</v>
      </c>
      <c r="C64" s="76">
        <v>15000</v>
      </c>
      <c r="D64" s="32"/>
      <c r="E64" s="76"/>
      <c r="F64" s="32"/>
      <c r="G64" s="59"/>
    </row>
    <row r="65" spans="2:7" x14ac:dyDescent="0.25">
      <c r="B65" s="91">
        <v>9000</v>
      </c>
      <c r="C65" s="76">
        <v>17000</v>
      </c>
      <c r="D65" s="32"/>
      <c r="E65" s="76"/>
      <c r="F65" s="32"/>
      <c r="G65" s="59"/>
    </row>
    <row r="66" spans="2:7" x14ac:dyDescent="0.25">
      <c r="B66" s="91">
        <v>9000</v>
      </c>
      <c r="C66" s="76">
        <v>19000</v>
      </c>
      <c r="D66" s="32"/>
      <c r="E66" s="76"/>
      <c r="F66" s="32"/>
      <c r="G66" s="59"/>
    </row>
    <row r="67" spans="2:7" x14ac:dyDescent="0.25">
      <c r="B67" s="91">
        <v>9000</v>
      </c>
      <c r="C67" s="76">
        <v>21000</v>
      </c>
      <c r="D67" s="32"/>
      <c r="E67" s="76"/>
      <c r="F67" s="32"/>
      <c r="G67" s="59"/>
    </row>
    <row r="68" spans="2:7" x14ac:dyDescent="0.25">
      <c r="B68" s="91">
        <v>11000</v>
      </c>
      <c r="C68" s="76">
        <v>5000</v>
      </c>
      <c r="D68" s="32"/>
      <c r="E68" s="76"/>
      <c r="F68" s="32"/>
      <c r="G68" s="59"/>
    </row>
    <row r="69" spans="2:7" x14ac:dyDescent="0.25">
      <c r="B69" s="91">
        <v>11000</v>
      </c>
      <c r="C69" s="76">
        <v>7000</v>
      </c>
      <c r="D69" s="32"/>
      <c r="E69" s="76"/>
      <c r="F69" s="32"/>
      <c r="G69" s="59"/>
    </row>
    <row r="70" spans="2:7" x14ac:dyDescent="0.25">
      <c r="B70" s="91">
        <v>11000</v>
      </c>
      <c r="C70" s="76">
        <v>9000</v>
      </c>
      <c r="D70" s="32"/>
      <c r="E70" s="76"/>
      <c r="F70" s="32"/>
      <c r="G70" s="59"/>
    </row>
    <row r="71" spans="2:7" x14ac:dyDescent="0.25">
      <c r="B71" s="91">
        <v>11000</v>
      </c>
      <c r="C71" s="76">
        <v>11000</v>
      </c>
      <c r="D71" s="32"/>
      <c r="E71" s="76"/>
      <c r="F71" s="32"/>
      <c r="G71" s="59"/>
    </row>
    <row r="72" spans="2:7" x14ac:dyDescent="0.25">
      <c r="B72" s="91">
        <v>11000</v>
      </c>
      <c r="C72" s="76">
        <v>13000</v>
      </c>
      <c r="D72" s="32"/>
      <c r="E72" s="76"/>
      <c r="F72" s="32"/>
      <c r="G72" s="59"/>
    </row>
    <row r="73" spans="2:7" x14ac:dyDescent="0.25">
      <c r="B73" s="91">
        <v>11000</v>
      </c>
      <c r="C73" s="76">
        <v>15000</v>
      </c>
      <c r="D73" s="32"/>
      <c r="E73" s="76"/>
      <c r="F73" s="32"/>
      <c r="G73" s="59"/>
    </row>
    <row r="74" spans="2:7" x14ac:dyDescent="0.25">
      <c r="B74" s="91">
        <v>11000</v>
      </c>
      <c r="C74" s="76">
        <v>17000</v>
      </c>
      <c r="D74" s="32"/>
      <c r="E74" s="76"/>
      <c r="F74" s="32"/>
      <c r="G74" s="59"/>
    </row>
    <row r="75" spans="2:7" x14ac:dyDescent="0.25">
      <c r="B75" s="91">
        <v>11000</v>
      </c>
      <c r="C75" s="76">
        <v>19000</v>
      </c>
      <c r="D75" s="32"/>
      <c r="E75" s="76"/>
      <c r="F75" s="32"/>
      <c r="G75" s="59"/>
    </row>
    <row r="76" spans="2:7" x14ac:dyDescent="0.25">
      <c r="B76" s="91">
        <v>11000</v>
      </c>
      <c r="C76" s="76">
        <v>21000</v>
      </c>
      <c r="D76" s="32"/>
      <c r="E76" s="76"/>
      <c r="F76" s="32"/>
      <c r="G76" s="59"/>
    </row>
    <row r="77" spans="2:7" x14ac:dyDescent="0.25">
      <c r="B77" s="91">
        <v>13000</v>
      </c>
      <c r="C77" s="76">
        <v>5000</v>
      </c>
      <c r="D77" s="32"/>
      <c r="E77" s="76"/>
      <c r="F77" s="32"/>
      <c r="G77" s="59"/>
    </row>
    <row r="78" spans="2:7" x14ac:dyDescent="0.25">
      <c r="B78" s="91">
        <v>13000</v>
      </c>
      <c r="C78" s="76">
        <v>7000</v>
      </c>
      <c r="D78" s="32"/>
      <c r="E78" s="76"/>
      <c r="F78" s="32"/>
      <c r="G78" s="59"/>
    </row>
    <row r="79" spans="2:7" x14ac:dyDescent="0.25">
      <c r="B79" s="91">
        <v>13000</v>
      </c>
      <c r="C79" s="76">
        <v>9000</v>
      </c>
      <c r="D79" s="32"/>
      <c r="E79" s="76"/>
      <c r="F79" s="32"/>
      <c r="G79" s="59"/>
    </row>
    <row r="80" spans="2:7" x14ac:dyDescent="0.25">
      <c r="B80" s="91">
        <v>13000</v>
      </c>
      <c r="C80" s="76">
        <v>11000</v>
      </c>
      <c r="D80" s="32"/>
      <c r="E80" s="76"/>
      <c r="F80" s="32"/>
      <c r="G80" s="59"/>
    </row>
    <row r="81" spans="2:7" x14ac:dyDescent="0.25">
      <c r="B81" s="91">
        <v>13000</v>
      </c>
      <c r="C81" s="76">
        <v>13000</v>
      </c>
      <c r="D81" s="32"/>
      <c r="E81" s="76"/>
      <c r="F81" s="32"/>
      <c r="G81" s="59"/>
    </row>
    <row r="82" spans="2:7" x14ac:dyDescent="0.25">
      <c r="B82" s="91">
        <v>13000</v>
      </c>
      <c r="C82" s="76">
        <v>15000</v>
      </c>
      <c r="D82" s="32"/>
      <c r="E82" s="76"/>
      <c r="F82" s="32"/>
      <c r="G82" s="59"/>
    </row>
    <row r="83" spans="2:7" x14ac:dyDescent="0.25">
      <c r="B83" s="91">
        <v>13000</v>
      </c>
      <c r="C83" s="76">
        <v>17000</v>
      </c>
      <c r="D83" s="32"/>
      <c r="E83" s="76"/>
      <c r="F83" s="32"/>
      <c r="G83" s="59"/>
    </row>
    <row r="84" spans="2:7" x14ac:dyDescent="0.25">
      <c r="B84" s="91">
        <v>13000</v>
      </c>
      <c r="C84" s="76">
        <v>19000</v>
      </c>
      <c r="D84" s="32"/>
      <c r="E84" s="76"/>
      <c r="F84" s="32"/>
      <c r="G84" s="59"/>
    </row>
    <row r="85" spans="2:7" x14ac:dyDescent="0.25">
      <c r="B85" s="91">
        <v>13000</v>
      </c>
      <c r="C85" s="76">
        <v>21000</v>
      </c>
      <c r="D85" s="32"/>
      <c r="E85" s="76"/>
      <c r="F85" s="32"/>
      <c r="G85" s="59"/>
    </row>
    <row r="86" spans="2:7" x14ac:dyDescent="0.25">
      <c r="B86" s="91">
        <v>15000</v>
      </c>
      <c r="C86" s="76">
        <v>5000</v>
      </c>
      <c r="D86" s="32"/>
      <c r="E86" s="76"/>
      <c r="F86" s="32"/>
      <c r="G86" s="59"/>
    </row>
    <row r="87" spans="2:7" x14ac:dyDescent="0.25">
      <c r="B87" s="91">
        <v>15000</v>
      </c>
      <c r="C87" s="76">
        <v>7000</v>
      </c>
      <c r="D87" s="32"/>
      <c r="E87" s="76"/>
      <c r="F87" s="32"/>
      <c r="G87" s="59"/>
    </row>
    <row r="88" spans="2:7" x14ac:dyDescent="0.25">
      <c r="B88" s="91">
        <v>15000</v>
      </c>
      <c r="C88" s="76">
        <v>9000</v>
      </c>
      <c r="D88" s="32"/>
      <c r="E88" s="76"/>
      <c r="F88" s="32"/>
      <c r="G88" s="59"/>
    </row>
    <row r="89" spans="2:7" x14ac:dyDescent="0.25">
      <c r="B89" s="91">
        <v>15000</v>
      </c>
      <c r="C89" s="76">
        <v>11000</v>
      </c>
      <c r="D89" s="32"/>
      <c r="E89" s="76"/>
      <c r="F89" s="32"/>
      <c r="G89" s="59"/>
    </row>
    <row r="90" spans="2:7" x14ac:dyDescent="0.25">
      <c r="B90" s="91">
        <v>15000</v>
      </c>
      <c r="C90" s="76">
        <v>13000</v>
      </c>
      <c r="D90" s="32"/>
      <c r="E90" s="76"/>
      <c r="F90" s="32"/>
      <c r="G90" s="59"/>
    </row>
    <row r="91" spans="2:7" x14ac:dyDescent="0.25">
      <c r="B91" s="91">
        <v>15000</v>
      </c>
      <c r="C91" s="76">
        <v>15000</v>
      </c>
      <c r="D91" s="32"/>
      <c r="E91" s="76"/>
      <c r="F91" s="32"/>
      <c r="G91" s="59"/>
    </row>
    <row r="92" spans="2:7" x14ac:dyDescent="0.25">
      <c r="B92" s="91">
        <v>15000</v>
      </c>
      <c r="C92" s="76">
        <v>17000</v>
      </c>
      <c r="D92" s="32"/>
      <c r="E92" s="76"/>
      <c r="F92" s="32"/>
      <c r="G92" s="59"/>
    </row>
    <row r="93" spans="2:7" x14ac:dyDescent="0.25">
      <c r="B93" s="91">
        <v>15000</v>
      </c>
      <c r="C93" s="76">
        <v>19000</v>
      </c>
      <c r="D93" s="32"/>
      <c r="E93" s="76"/>
      <c r="F93" s="32"/>
      <c r="G93" s="59"/>
    </row>
    <row r="94" spans="2:7" x14ac:dyDescent="0.25">
      <c r="B94" s="91">
        <v>15000</v>
      </c>
      <c r="C94" s="76">
        <v>21000</v>
      </c>
      <c r="D94" s="32"/>
      <c r="E94" s="76"/>
      <c r="F94" s="32"/>
      <c r="G94" s="59"/>
    </row>
    <row r="95" spans="2:7" x14ac:dyDescent="0.25">
      <c r="B95" s="91">
        <v>17000</v>
      </c>
      <c r="C95" s="76">
        <v>5000</v>
      </c>
      <c r="D95" s="32"/>
      <c r="E95" s="76"/>
      <c r="F95" s="32"/>
      <c r="G95" s="59"/>
    </row>
    <row r="96" spans="2:7" x14ac:dyDescent="0.25">
      <c r="B96" s="91">
        <v>17000</v>
      </c>
      <c r="C96" s="76">
        <v>7000</v>
      </c>
      <c r="D96" s="32"/>
      <c r="E96" s="76"/>
      <c r="F96" s="32"/>
      <c r="G96" s="59"/>
    </row>
    <row r="97" spans="2:7" x14ac:dyDescent="0.25">
      <c r="B97" s="91">
        <v>17000</v>
      </c>
      <c r="C97" s="76">
        <v>9000</v>
      </c>
      <c r="D97" s="32"/>
      <c r="E97" s="76"/>
      <c r="F97" s="32"/>
      <c r="G97" s="59"/>
    </row>
    <row r="98" spans="2:7" x14ac:dyDescent="0.25">
      <c r="B98" s="91">
        <v>17000</v>
      </c>
      <c r="C98" s="76">
        <v>11000</v>
      </c>
      <c r="D98" s="32"/>
      <c r="E98" s="76"/>
      <c r="F98" s="32"/>
      <c r="G98" s="59"/>
    </row>
    <row r="99" spans="2:7" x14ac:dyDescent="0.25">
      <c r="B99" s="91">
        <v>17000</v>
      </c>
      <c r="C99" s="76">
        <v>13000</v>
      </c>
      <c r="D99" s="32"/>
      <c r="E99" s="76"/>
      <c r="F99" s="32"/>
      <c r="G99" s="59"/>
    </row>
    <row r="100" spans="2:7" x14ac:dyDescent="0.25">
      <c r="B100" s="91">
        <v>17000</v>
      </c>
      <c r="C100" s="76">
        <v>15000</v>
      </c>
      <c r="D100" s="32"/>
      <c r="E100" s="76"/>
      <c r="F100" s="32"/>
      <c r="G100" s="59"/>
    </row>
    <row r="101" spans="2:7" x14ac:dyDescent="0.25">
      <c r="B101" s="91">
        <v>17000</v>
      </c>
      <c r="C101" s="76">
        <v>17000</v>
      </c>
      <c r="D101" s="32"/>
      <c r="E101" s="76"/>
      <c r="F101" s="32"/>
      <c r="G101" s="59"/>
    </row>
    <row r="102" spans="2:7" x14ac:dyDescent="0.25">
      <c r="B102" s="91">
        <v>17000</v>
      </c>
      <c r="C102" s="76">
        <v>19000</v>
      </c>
      <c r="D102" s="32"/>
      <c r="E102" s="76"/>
      <c r="F102" s="32"/>
      <c r="G102" s="59"/>
    </row>
    <row r="103" spans="2:7" x14ac:dyDescent="0.25">
      <c r="B103" s="91">
        <v>17000</v>
      </c>
      <c r="C103" s="76">
        <v>21000</v>
      </c>
      <c r="D103" s="32"/>
      <c r="E103" s="76"/>
      <c r="F103" s="32"/>
      <c r="G103" s="59"/>
    </row>
    <row r="104" spans="2:7" x14ac:dyDescent="0.25">
      <c r="B104" s="91">
        <v>19000</v>
      </c>
      <c r="C104" s="76">
        <v>5000</v>
      </c>
      <c r="D104" s="32"/>
      <c r="E104" s="76"/>
      <c r="F104" s="32"/>
      <c r="G104" s="59"/>
    </row>
    <row r="105" spans="2:7" x14ac:dyDescent="0.25">
      <c r="B105" s="91">
        <v>19000</v>
      </c>
      <c r="C105" s="76">
        <v>7000</v>
      </c>
      <c r="D105" s="32"/>
      <c r="E105" s="76"/>
      <c r="F105" s="32"/>
      <c r="G105" s="59"/>
    </row>
    <row r="106" spans="2:7" x14ac:dyDescent="0.25">
      <c r="B106" s="91">
        <v>19000</v>
      </c>
      <c r="C106" s="76">
        <v>9000</v>
      </c>
      <c r="D106" s="32"/>
      <c r="E106" s="76"/>
      <c r="F106" s="32"/>
      <c r="G106" s="59"/>
    </row>
    <row r="107" spans="2:7" x14ac:dyDescent="0.25">
      <c r="B107" s="91">
        <v>19000</v>
      </c>
      <c r="C107" s="76">
        <v>11000</v>
      </c>
      <c r="D107" s="32"/>
      <c r="E107" s="76"/>
      <c r="F107" s="32"/>
      <c r="G107" s="59"/>
    </row>
    <row r="108" spans="2:7" x14ac:dyDescent="0.25">
      <c r="B108" s="91">
        <v>19000</v>
      </c>
      <c r="C108" s="76">
        <v>13000</v>
      </c>
      <c r="D108" s="32"/>
      <c r="E108" s="76"/>
      <c r="F108" s="32"/>
      <c r="G108" s="59"/>
    </row>
    <row r="109" spans="2:7" x14ac:dyDescent="0.25">
      <c r="B109" s="91">
        <v>19000</v>
      </c>
      <c r="C109" s="76">
        <v>15000</v>
      </c>
      <c r="D109" s="32"/>
      <c r="E109" s="76"/>
      <c r="F109" s="32"/>
      <c r="G109" s="59"/>
    </row>
    <row r="110" spans="2:7" x14ac:dyDescent="0.25">
      <c r="B110" s="91">
        <v>19000</v>
      </c>
      <c r="C110" s="76">
        <v>17000</v>
      </c>
      <c r="D110" s="32"/>
      <c r="E110" s="76"/>
      <c r="F110" s="32"/>
      <c r="G110" s="59"/>
    </row>
    <row r="111" spans="2:7" x14ac:dyDescent="0.25">
      <c r="B111" s="91">
        <v>19000</v>
      </c>
      <c r="C111" s="76">
        <v>19000</v>
      </c>
      <c r="D111" s="32"/>
      <c r="E111" s="76"/>
      <c r="F111" s="32"/>
      <c r="G111" s="59"/>
    </row>
    <row r="112" spans="2:7" x14ac:dyDescent="0.25">
      <c r="B112" s="91">
        <v>19000</v>
      </c>
      <c r="C112" s="76">
        <v>21000</v>
      </c>
      <c r="D112" s="32"/>
      <c r="E112" s="76"/>
      <c r="F112" s="32"/>
      <c r="G112" s="59"/>
    </row>
    <row r="113" spans="2:7" x14ac:dyDescent="0.25">
      <c r="B113" s="91">
        <v>21000</v>
      </c>
      <c r="C113" s="76">
        <v>5000</v>
      </c>
      <c r="D113" s="32"/>
      <c r="E113" s="76"/>
      <c r="F113" s="32"/>
      <c r="G113" s="59"/>
    </row>
    <row r="114" spans="2:7" x14ac:dyDescent="0.25">
      <c r="B114" s="91">
        <v>21000</v>
      </c>
      <c r="C114" s="76">
        <v>7000</v>
      </c>
      <c r="D114" s="32"/>
      <c r="E114" s="76"/>
      <c r="F114" s="32"/>
      <c r="G114" s="59"/>
    </row>
    <row r="115" spans="2:7" x14ac:dyDescent="0.25">
      <c r="B115" s="91">
        <v>21000</v>
      </c>
      <c r="C115" s="76">
        <v>9000</v>
      </c>
      <c r="D115" s="32"/>
      <c r="E115" s="76"/>
      <c r="F115" s="32"/>
      <c r="G115" s="59"/>
    </row>
    <row r="116" spans="2:7" x14ac:dyDescent="0.25">
      <c r="B116" s="91">
        <v>21000</v>
      </c>
      <c r="C116" s="76">
        <v>11000</v>
      </c>
      <c r="D116" s="32"/>
      <c r="E116" s="76"/>
      <c r="F116" s="32"/>
      <c r="G116" s="59"/>
    </row>
    <row r="117" spans="2:7" x14ac:dyDescent="0.25">
      <c r="B117" s="91">
        <v>21000</v>
      </c>
      <c r="C117" s="76">
        <v>13000</v>
      </c>
      <c r="D117" s="32"/>
      <c r="E117" s="76"/>
      <c r="F117" s="32"/>
      <c r="G117" s="59"/>
    </row>
    <row r="118" spans="2:7" x14ac:dyDescent="0.25">
      <c r="B118" s="91">
        <v>21000</v>
      </c>
      <c r="C118" s="76">
        <v>15000</v>
      </c>
      <c r="D118" s="32"/>
      <c r="E118" s="76"/>
      <c r="F118" s="32"/>
      <c r="G118" s="59"/>
    </row>
    <row r="119" spans="2:7" x14ac:dyDescent="0.25">
      <c r="B119" s="91">
        <v>21000</v>
      </c>
      <c r="C119" s="76">
        <v>17000</v>
      </c>
      <c r="D119" s="32"/>
      <c r="E119" s="76"/>
      <c r="F119" s="32"/>
      <c r="G119" s="59"/>
    </row>
    <row r="120" spans="2:7" x14ac:dyDescent="0.25">
      <c r="B120" s="91">
        <v>21000</v>
      </c>
      <c r="C120" s="76">
        <v>19000</v>
      </c>
      <c r="D120" s="32"/>
      <c r="E120" s="76"/>
      <c r="F120" s="32"/>
      <c r="G120" s="59"/>
    </row>
    <row r="121" spans="2:7" x14ac:dyDescent="0.25">
      <c r="B121" s="91">
        <v>21000</v>
      </c>
      <c r="C121" s="76">
        <v>21000</v>
      </c>
      <c r="D121" s="32"/>
      <c r="E121" s="76"/>
      <c r="F121" s="32"/>
      <c r="G121" s="59"/>
    </row>
    <row r="122" spans="2:7" x14ac:dyDescent="0.25">
      <c r="B122" s="91">
        <v>23000</v>
      </c>
      <c r="C122" s="76">
        <v>5000</v>
      </c>
      <c r="D122" s="32"/>
      <c r="E122" s="76"/>
      <c r="F122" s="32"/>
      <c r="G122" s="59"/>
    </row>
    <row r="123" spans="2:7" x14ac:dyDescent="0.25">
      <c r="B123" s="91">
        <v>23000</v>
      </c>
      <c r="C123" s="76">
        <v>7000</v>
      </c>
      <c r="D123" s="32"/>
      <c r="E123" s="76"/>
      <c r="F123" s="32"/>
      <c r="G123" s="59"/>
    </row>
    <row r="124" spans="2:7" x14ac:dyDescent="0.25">
      <c r="B124" s="91">
        <v>23000</v>
      </c>
      <c r="C124" s="76">
        <v>9000</v>
      </c>
      <c r="D124" s="32"/>
      <c r="E124" s="76"/>
      <c r="F124" s="32"/>
      <c r="G124" s="59"/>
    </row>
    <row r="125" spans="2:7" x14ac:dyDescent="0.25">
      <c r="B125" s="91">
        <v>23000</v>
      </c>
      <c r="C125" s="76">
        <v>11000</v>
      </c>
      <c r="D125" s="32"/>
      <c r="E125" s="76"/>
      <c r="F125" s="32"/>
      <c r="G125" s="59"/>
    </row>
    <row r="126" spans="2:7" x14ac:dyDescent="0.25">
      <c r="B126" s="91">
        <v>23000</v>
      </c>
      <c r="C126" s="76">
        <v>13000</v>
      </c>
      <c r="D126" s="32"/>
      <c r="E126" s="76"/>
      <c r="F126" s="32"/>
      <c r="G126" s="59"/>
    </row>
    <row r="127" spans="2:7" x14ac:dyDescent="0.25">
      <c r="B127" s="91">
        <v>23000</v>
      </c>
      <c r="C127" s="76">
        <v>15000</v>
      </c>
      <c r="D127" s="32"/>
      <c r="E127" s="76"/>
      <c r="F127" s="32"/>
      <c r="G127" s="59"/>
    </row>
    <row r="128" spans="2:7" x14ac:dyDescent="0.25">
      <c r="B128" s="91">
        <v>23000</v>
      </c>
      <c r="C128" s="76">
        <v>17000</v>
      </c>
      <c r="D128" s="32"/>
      <c r="E128" s="76"/>
      <c r="F128" s="32"/>
      <c r="G128" s="59"/>
    </row>
    <row r="129" spans="2:7" x14ac:dyDescent="0.25">
      <c r="B129" s="91">
        <v>23000</v>
      </c>
      <c r="C129" s="76">
        <v>19000</v>
      </c>
      <c r="D129" s="32"/>
      <c r="E129" s="76"/>
      <c r="F129" s="32"/>
      <c r="G129" s="59"/>
    </row>
    <row r="130" spans="2:7" ht="15.75" thickBot="1" x14ac:dyDescent="0.3">
      <c r="B130" s="92">
        <v>23000</v>
      </c>
      <c r="C130" s="77">
        <v>21000</v>
      </c>
      <c r="D130" s="33"/>
      <c r="E130" s="77"/>
      <c r="F130" s="33"/>
      <c r="G130" s="60"/>
    </row>
  </sheetData>
  <mergeCells count="4">
    <mergeCell ref="B38:G38"/>
    <mergeCell ref="B39:C39"/>
    <mergeCell ref="D39:E39"/>
    <mergeCell ref="F39:G39"/>
  </mergeCells>
  <pageMargins left="0.7" right="0.7" top="0.75" bottom="0.75" header="0.3" footer="0.3"/>
  <pageSetup orientation="portrait" horizontalDpi="360" verticalDpi="36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0F9C-F5EA-463B-AD63-A0DA6E84C898}">
  <dimension ref="B1:N52"/>
  <sheetViews>
    <sheetView showGridLines="0" zoomScaleNormal="100" workbookViewId="0">
      <selection activeCell="B1" sqref="B1"/>
    </sheetView>
  </sheetViews>
  <sheetFormatPr defaultRowHeight="15" x14ac:dyDescent="0.25"/>
  <cols>
    <col min="1" max="1" width="0.28515625" customWidth="1"/>
    <col min="2" max="2" width="6.7109375" customWidth="1"/>
    <col min="3" max="14" width="7" bestFit="1" customWidth="1"/>
  </cols>
  <sheetData>
    <row r="1" spans="2:2" s="20" customFormat="1" ht="18" x14ac:dyDescent="0.25">
      <c r="B1" s="23" t="s">
        <v>155</v>
      </c>
    </row>
    <row r="2" spans="2:2" s="21" customFormat="1" ht="10.5" x14ac:dyDescent="0.15">
      <c r="B2" s="24" t="s">
        <v>156</v>
      </c>
    </row>
    <row r="3" spans="2:2" s="21" customFormat="1" ht="10.5" x14ac:dyDescent="0.15">
      <c r="B3" s="24" t="s">
        <v>163</v>
      </c>
    </row>
    <row r="4" spans="2:2" s="21" customFormat="1" ht="10.5" x14ac:dyDescent="0.15">
      <c r="B4" s="24" t="s">
        <v>112</v>
      </c>
    </row>
    <row r="5" spans="2:2" s="21" customFormat="1" ht="10.5" x14ac:dyDescent="0.15">
      <c r="B5" s="24" t="s">
        <v>164</v>
      </c>
    </row>
    <row r="6" spans="2:2" s="22" customFormat="1" ht="10.5" x14ac:dyDescent="0.15">
      <c r="B6" s="25" t="s">
        <v>177</v>
      </c>
    </row>
    <row r="37" spans="2:14" ht="15.75" thickBot="1" x14ac:dyDescent="0.3"/>
    <row r="38" spans="2:14" x14ac:dyDescent="0.25">
      <c r="B38" s="99" t="s">
        <v>157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1"/>
    </row>
    <row r="39" spans="2:14" ht="15.75" thickBot="1" x14ac:dyDescent="0.3">
      <c r="B39" s="107" t="s">
        <v>165</v>
      </c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9"/>
    </row>
    <row r="40" spans="2:14" x14ac:dyDescent="0.25">
      <c r="B40" s="83"/>
      <c r="C40" s="84"/>
      <c r="D40" s="115" t="s">
        <v>166</v>
      </c>
      <c r="E40" s="116"/>
      <c r="F40" s="116"/>
      <c r="G40" s="116"/>
      <c r="H40" s="116"/>
      <c r="I40" s="116"/>
      <c r="J40" s="116"/>
      <c r="K40" s="116"/>
      <c r="L40" s="116"/>
      <c r="M40" s="116"/>
      <c r="N40" s="117"/>
    </row>
    <row r="41" spans="2:14" x14ac:dyDescent="0.25">
      <c r="B41" s="85"/>
      <c r="C41" s="86"/>
      <c r="D41" s="97">
        <v>0.1</v>
      </c>
      <c r="E41" s="97">
        <v>0.14000000000000001</v>
      </c>
      <c r="F41" s="97">
        <v>0.18</v>
      </c>
      <c r="G41" s="97">
        <v>0.22</v>
      </c>
      <c r="H41" s="97">
        <v>0.26</v>
      </c>
      <c r="I41" s="97">
        <v>0.3</v>
      </c>
      <c r="J41" s="97">
        <v>0.34</v>
      </c>
      <c r="K41" s="97">
        <v>0.38</v>
      </c>
      <c r="L41" s="97">
        <v>0.42</v>
      </c>
      <c r="M41" s="97">
        <v>0.46</v>
      </c>
      <c r="N41" s="98">
        <v>0.5</v>
      </c>
    </row>
    <row r="42" spans="2:14" x14ac:dyDescent="0.25">
      <c r="B42" s="118" t="s">
        <v>144</v>
      </c>
      <c r="C42" s="89">
        <v>10000</v>
      </c>
      <c r="D42" s="32">
        <v>1099620</v>
      </c>
      <c r="E42" s="32">
        <v>1099620</v>
      </c>
      <c r="F42" s="32">
        <v>1099620</v>
      </c>
      <c r="G42" s="32">
        <v>1100275</v>
      </c>
      <c r="H42" s="32">
        <v>1138575</v>
      </c>
      <c r="I42" s="32">
        <v>1176875.0000000002</v>
      </c>
      <c r="J42" s="32">
        <v>1215175.0000000002</v>
      </c>
      <c r="K42" s="32">
        <v>1253475</v>
      </c>
      <c r="L42" s="32">
        <v>1291775</v>
      </c>
      <c r="M42" s="32">
        <v>1330075</v>
      </c>
      <c r="N42" s="59">
        <v>1368375</v>
      </c>
    </row>
    <row r="43" spans="2:14" x14ac:dyDescent="0.25">
      <c r="B43" s="119"/>
      <c r="C43" s="89">
        <v>12000</v>
      </c>
      <c r="D43" s="32">
        <v>1118770</v>
      </c>
      <c r="E43" s="32">
        <v>1126430</v>
      </c>
      <c r="F43" s="32">
        <v>1134090</v>
      </c>
      <c r="G43" s="32">
        <v>1141750</v>
      </c>
      <c r="H43" s="32">
        <v>1149410</v>
      </c>
      <c r="I43" s="32">
        <v>1176875.0000000002</v>
      </c>
      <c r="J43" s="32">
        <v>1215175.0000000002</v>
      </c>
      <c r="K43" s="32">
        <v>1253475</v>
      </c>
      <c r="L43" s="32">
        <v>1291775</v>
      </c>
      <c r="M43" s="32">
        <v>1330075</v>
      </c>
      <c r="N43" s="59">
        <v>1368375</v>
      </c>
    </row>
    <row r="44" spans="2:14" x14ac:dyDescent="0.25">
      <c r="B44" s="119"/>
      <c r="C44" s="89">
        <v>14000</v>
      </c>
      <c r="D44" s="32">
        <v>1137920</v>
      </c>
      <c r="E44" s="32">
        <v>1153240</v>
      </c>
      <c r="F44" s="32">
        <v>1168560</v>
      </c>
      <c r="G44" s="32">
        <v>1183880</v>
      </c>
      <c r="H44" s="32">
        <v>1199200</v>
      </c>
      <c r="I44" s="32">
        <v>1214520.0000000002</v>
      </c>
      <c r="J44" s="32">
        <v>1229840.0000000002</v>
      </c>
      <c r="K44" s="32">
        <v>1253475</v>
      </c>
      <c r="L44" s="32">
        <v>1291775</v>
      </c>
      <c r="M44" s="32">
        <v>1330075</v>
      </c>
      <c r="N44" s="59">
        <v>1368375</v>
      </c>
    </row>
    <row r="45" spans="2:14" x14ac:dyDescent="0.25">
      <c r="B45" s="119"/>
      <c r="C45" s="89">
        <v>16000</v>
      </c>
      <c r="D45" s="32">
        <v>1157070</v>
      </c>
      <c r="E45" s="32">
        <v>1180050</v>
      </c>
      <c r="F45" s="32">
        <v>1203030</v>
      </c>
      <c r="G45" s="32">
        <v>1226010</v>
      </c>
      <c r="H45" s="32">
        <v>1248990</v>
      </c>
      <c r="I45" s="32">
        <v>1271970.0000000002</v>
      </c>
      <c r="J45" s="32">
        <v>1294950.0000000002</v>
      </c>
      <c r="K45" s="32">
        <v>1317930</v>
      </c>
      <c r="L45" s="32">
        <v>1340910</v>
      </c>
      <c r="M45" s="32">
        <v>1363890.0000000002</v>
      </c>
      <c r="N45" s="59">
        <v>1386870</v>
      </c>
    </row>
    <row r="46" spans="2:14" x14ac:dyDescent="0.25">
      <c r="B46" s="119"/>
      <c r="C46" s="89">
        <v>18000</v>
      </c>
      <c r="D46" s="32">
        <v>1176220</v>
      </c>
      <c r="E46" s="32">
        <v>1206860</v>
      </c>
      <c r="F46" s="32">
        <v>1237500</v>
      </c>
      <c r="G46" s="32">
        <v>1268140</v>
      </c>
      <c r="H46" s="32">
        <v>1298780</v>
      </c>
      <c r="I46" s="32">
        <v>1329420.0000000002</v>
      </c>
      <c r="J46" s="32">
        <v>1360060.0000000002</v>
      </c>
      <c r="K46" s="32">
        <v>1390700</v>
      </c>
      <c r="L46" s="32">
        <v>1421340</v>
      </c>
      <c r="M46" s="32">
        <v>1451980.0000000002</v>
      </c>
      <c r="N46" s="59">
        <v>1482620</v>
      </c>
    </row>
    <row r="47" spans="2:14" x14ac:dyDescent="0.25">
      <c r="B47" s="119"/>
      <c r="C47" s="89">
        <v>20000</v>
      </c>
      <c r="D47" s="32">
        <v>1195370</v>
      </c>
      <c r="E47" s="32">
        <v>1233670</v>
      </c>
      <c r="F47" s="32">
        <v>1271970</v>
      </c>
      <c r="G47" s="32">
        <v>1310270</v>
      </c>
      <c r="H47" s="32">
        <v>1348570</v>
      </c>
      <c r="I47" s="32">
        <v>1386870.0000000005</v>
      </c>
      <c r="J47" s="32">
        <v>1425170.0000000002</v>
      </c>
      <c r="K47" s="32">
        <v>1463470</v>
      </c>
      <c r="L47" s="32">
        <v>1501770</v>
      </c>
      <c r="M47" s="32">
        <v>1540070.0000000002</v>
      </c>
      <c r="N47" s="59">
        <v>1578370</v>
      </c>
    </row>
    <row r="48" spans="2:14" x14ac:dyDescent="0.25">
      <c r="B48" s="119"/>
      <c r="C48" s="89">
        <v>22000</v>
      </c>
      <c r="D48" s="32">
        <v>1214520</v>
      </c>
      <c r="E48" s="32">
        <v>1260480</v>
      </c>
      <c r="F48" s="32">
        <v>1306440</v>
      </c>
      <c r="G48" s="32">
        <v>1352400</v>
      </c>
      <c r="H48" s="32">
        <v>1398360.0000000002</v>
      </c>
      <c r="I48" s="32">
        <v>1444320.0000000005</v>
      </c>
      <c r="J48" s="32">
        <v>1490280.0000000002</v>
      </c>
      <c r="K48" s="32">
        <v>1536240</v>
      </c>
      <c r="L48" s="32">
        <v>1582200</v>
      </c>
      <c r="M48" s="32">
        <v>1628160.0000000002</v>
      </c>
      <c r="N48" s="59">
        <v>1674120</v>
      </c>
    </row>
    <row r="49" spans="2:14" x14ac:dyDescent="0.25">
      <c r="B49" s="119"/>
      <c r="C49" s="89">
        <v>24000</v>
      </c>
      <c r="D49" s="32">
        <v>1233670</v>
      </c>
      <c r="E49" s="32">
        <v>1287290</v>
      </c>
      <c r="F49" s="32">
        <v>1340910</v>
      </c>
      <c r="G49" s="32">
        <v>1394530</v>
      </c>
      <c r="H49" s="32">
        <v>1448150.0000000002</v>
      </c>
      <c r="I49" s="32">
        <v>1501770.0000000005</v>
      </c>
      <c r="J49" s="32">
        <v>1555390.0000000002</v>
      </c>
      <c r="K49" s="32">
        <v>1609010</v>
      </c>
      <c r="L49" s="32">
        <v>1662630</v>
      </c>
      <c r="M49" s="32">
        <v>1716250.0000000002</v>
      </c>
      <c r="N49" s="59">
        <v>1769870</v>
      </c>
    </row>
    <row r="50" spans="2:14" x14ac:dyDescent="0.25">
      <c r="B50" s="119"/>
      <c r="C50" s="89">
        <v>26000</v>
      </c>
      <c r="D50" s="32">
        <v>1252820</v>
      </c>
      <c r="E50" s="32">
        <v>1314100</v>
      </c>
      <c r="F50" s="32">
        <v>1375380</v>
      </c>
      <c r="G50" s="32">
        <v>1436660</v>
      </c>
      <c r="H50" s="32">
        <v>1497940.0000000002</v>
      </c>
      <c r="I50" s="32">
        <v>1559220.0000000005</v>
      </c>
      <c r="J50" s="32">
        <v>1620500.0000000002</v>
      </c>
      <c r="K50" s="32">
        <v>1681780</v>
      </c>
      <c r="L50" s="32">
        <v>1743060</v>
      </c>
      <c r="M50" s="32">
        <v>1804340</v>
      </c>
      <c r="N50" s="59">
        <v>1865620</v>
      </c>
    </row>
    <row r="51" spans="2:14" x14ac:dyDescent="0.25">
      <c r="B51" s="119"/>
      <c r="C51" s="89">
        <v>28000</v>
      </c>
      <c r="D51" s="32">
        <v>1271970</v>
      </c>
      <c r="E51" s="32">
        <v>1340910</v>
      </c>
      <c r="F51" s="32">
        <v>1409850</v>
      </c>
      <c r="G51" s="32">
        <v>1478790</v>
      </c>
      <c r="H51" s="32">
        <v>1547730.0000000002</v>
      </c>
      <c r="I51" s="32">
        <v>1616670.0000000005</v>
      </c>
      <c r="J51" s="32">
        <v>1685610.0000000002</v>
      </c>
      <c r="K51" s="32">
        <v>1754550</v>
      </c>
      <c r="L51" s="32">
        <v>1823490</v>
      </c>
      <c r="M51" s="32">
        <v>1892430</v>
      </c>
      <c r="N51" s="59">
        <v>1961370</v>
      </c>
    </row>
    <row r="52" spans="2:14" ht="15.75" thickBot="1" x14ac:dyDescent="0.3">
      <c r="B52" s="120"/>
      <c r="C52" s="90">
        <v>30000</v>
      </c>
      <c r="D52" s="33">
        <v>1291120</v>
      </c>
      <c r="E52" s="33">
        <v>1367720</v>
      </c>
      <c r="F52" s="33">
        <v>1444320</v>
      </c>
      <c r="G52" s="33">
        <v>1520920</v>
      </c>
      <c r="H52" s="33">
        <v>1597520.0000000002</v>
      </c>
      <c r="I52" s="33">
        <v>1674120.0000000005</v>
      </c>
      <c r="J52" s="33">
        <v>1750720.0000000005</v>
      </c>
      <c r="K52" s="33">
        <v>1827320</v>
      </c>
      <c r="L52" s="33">
        <v>1903920</v>
      </c>
      <c r="M52" s="33">
        <v>1980520</v>
      </c>
      <c r="N52" s="60">
        <v>2057120</v>
      </c>
    </row>
  </sheetData>
  <mergeCells count="4">
    <mergeCell ref="B38:N38"/>
    <mergeCell ref="B39:N39"/>
    <mergeCell ref="D40:N40"/>
    <mergeCell ref="B42:B52"/>
  </mergeCells>
  <pageMargins left="0.7" right="0.7" top="0.75" bottom="0.75" header="0.3" footer="0.3"/>
  <pageSetup orientation="portrait" horizontalDpi="360" verticalDpi="36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77C5-2A1E-4ED2-8637-7CCFE44AE9A0}">
  <dimension ref="B1:E143"/>
  <sheetViews>
    <sheetView showGridLines="0" zoomScale="90" zoomScaleNormal="90" workbookViewId="0">
      <selection activeCell="B1" sqref="B1"/>
    </sheetView>
  </sheetViews>
  <sheetFormatPr defaultRowHeight="15" x14ac:dyDescent="0.25"/>
  <cols>
    <col min="1" max="1" width="0.28515625" customWidth="1"/>
    <col min="2" max="5" width="15.7109375" customWidth="1"/>
  </cols>
  <sheetData>
    <row r="1" spans="2:2" s="20" customFormat="1" ht="18" x14ac:dyDescent="0.25">
      <c r="B1" s="23" t="s">
        <v>160</v>
      </c>
    </row>
    <row r="2" spans="2:2" s="21" customFormat="1" ht="10.5" x14ac:dyDescent="0.15">
      <c r="B2" s="24" t="s">
        <v>156</v>
      </c>
    </row>
    <row r="3" spans="2:2" s="21" customFormat="1" ht="10.5" x14ac:dyDescent="0.15">
      <c r="B3" s="24" t="s">
        <v>163</v>
      </c>
    </row>
    <row r="4" spans="2:2" s="21" customFormat="1" ht="10.5" x14ac:dyDescent="0.15">
      <c r="B4" s="24" t="s">
        <v>161</v>
      </c>
    </row>
    <row r="5" spans="2:2" s="21" customFormat="1" ht="10.5" x14ac:dyDescent="0.15">
      <c r="B5" s="24" t="s">
        <v>167</v>
      </c>
    </row>
    <row r="6" spans="2:2" s="22" customFormat="1" ht="10.5" x14ac:dyDescent="0.15">
      <c r="B6" s="25" t="s">
        <v>178</v>
      </c>
    </row>
    <row r="37" spans="2:5" ht="15.75" thickBot="1" x14ac:dyDescent="0.3"/>
    <row r="38" spans="2:5" ht="15.75" thickBot="1" x14ac:dyDescent="0.3">
      <c r="B38" s="99" t="s">
        <v>162</v>
      </c>
      <c r="C38" s="100"/>
      <c r="D38" s="100"/>
      <c r="E38" s="101"/>
    </row>
    <row r="39" spans="2:5" x14ac:dyDescent="0.25">
      <c r="B39" s="121" t="s">
        <v>58</v>
      </c>
      <c r="C39" s="111"/>
      <c r="D39" s="110" t="s">
        <v>60</v>
      </c>
      <c r="E39" s="114"/>
    </row>
    <row r="40" spans="2:5" ht="34.5" x14ac:dyDescent="0.25">
      <c r="B40" s="93" t="s">
        <v>166</v>
      </c>
      <c r="C40" s="95" t="s">
        <v>144</v>
      </c>
      <c r="D40" s="94" t="s">
        <v>166</v>
      </c>
      <c r="E40" s="96" t="s">
        <v>144</v>
      </c>
    </row>
    <row r="41" spans="2:5" x14ac:dyDescent="0.25">
      <c r="B41" s="91">
        <v>0.1</v>
      </c>
      <c r="C41" s="76">
        <v>10000</v>
      </c>
      <c r="D41" s="32">
        <v>0.22</v>
      </c>
      <c r="E41" s="59">
        <v>10000</v>
      </c>
    </row>
    <row r="42" spans="2:5" x14ac:dyDescent="0.25">
      <c r="B42" s="91">
        <v>0.1</v>
      </c>
      <c r="C42" s="76">
        <v>12000</v>
      </c>
      <c r="D42" s="32">
        <v>0.26</v>
      </c>
      <c r="E42" s="59">
        <v>10000</v>
      </c>
    </row>
    <row r="43" spans="2:5" x14ac:dyDescent="0.25">
      <c r="B43" s="91">
        <v>0.1</v>
      </c>
      <c r="C43" s="76">
        <v>14000</v>
      </c>
      <c r="D43" s="32">
        <v>0.3</v>
      </c>
      <c r="E43" s="59">
        <v>10000</v>
      </c>
    </row>
    <row r="44" spans="2:5" x14ac:dyDescent="0.25">
      <c r="B44" s="91">
        <v>0.1</v>
      </c>
      <c r="C44" s="76">
        <v>16000</v>
      </c>
      <c r="D44" s="32">
        <v>0.3</v>
      </c>
      <c r="E44" s="59">
        <v>12000</v>
      </c>
    </row>
    <row r="45" spans="2:5" x14ac:dyDescent="0.25">
      <c r="B45" s="91">
        <v>0.1</v>
      </c>
      <c r="C45" s="76">
        <v>18000</v>
      </c>
      <c r="D45" s="32">
        <v>0.34</v>
      </c>
      <c r="E45" s="59">
        <v>10000</v>
      </c>
    </row>
    <row r="46" spans="2:5" x14ac:dyDescent="0.25">
      <c r="B46" s="91">
        <v>0.1</v>
      </c>
      <c r="C46" s="76">
        <v>20000</v>
      </c>
      <c r="D46" s="32">
        <v>0.34</v>
      </c>
      <c r="E46" s="59">
        <v>12000</v>
      </c>
    </row>
    <row r="47" spans="2:5" x14ac:dyDescent="0.25">
      <c r="B47" s="91">
        <v>0.1</v>
      </c>
      <c r="C47" s="76">
        <v>22000</v>
      </c>
      <c r="D47" s="32">
        <v>0.38</v>
      </c>
      <c r="E47" s="59">
        <v>10000</v>
      </c>
    </row>
    <row r="48" spans="2:5" x14ac:dyDescent="0.25">
      <c r="B48" s="91">
        <v>0.1</v>
      </c>
      <c r="C48" s="76">
        <v>24000</v>
      </c>
      <c r="D48" s="32">
        <v>0.38</v>
      </c>
      <c r="E48" s="59">
        <v>12000</v>
      </c>
    </row>
    <row r="49" spans="2:5" x14ac:dyDescent="0.25">
      <c r="B49" s="91">
        <v>0.1</v>
      </c>
      <c r="C49" s="76">
        <v>26000</v>
      </c>
      <c r="D49" s="32">
        <v>0.38</v>
      </c>
      <c r="E49" s="59">
        <v>14000</v>
      </c>
    </row>
    <row r="50" spans="2:5" x14ac:dyDescent="0.25">
      <c r="B50" s="91">
        <v>0.1</v>
      </c>
      <c r="C50" s="76">
        <v>28000</v>
      </c>
      <c r="D50" s="32">
        <v>0.42</v>
      </c>
      <c r="E50" s="59">
        <v>10000</v>
      </c>
    </row>
    <row r="51" spans="2:5" x14ac:dyDescent="0.25">
      <c r="B51" s="91">
        <v>0.1</v>
      </c>
      <c r="C51" s="76">
        <v>30000</v>
      </c>
      <c r="D51" s="32">
        <v>0.42</v>
      </c>
      <c r="E51" s="59">
        <v>12000</v>
      </c>
    </row>
    <row r="52" spans="2:5" x14ac:dyDescent="0.25">
      <c r="B52" s="91">
        <v>0.14000000000000001</v>
      </c>
      <c r="C52" s="76">
        <v>10000</v>
      </c>
      <c r="D52" s="32">
        <v>0.42</v>
      </c>
      <c r="E52" s="59">
        <v>14000</v>
      </c>
    </row>
    <row r="53" spans="2:5" x14ac:dyDescent="0.25">
      <c r="B53" s="91">
        <v>0.14000000000000001</v>
      </c>
      <c r="C53" s="76">
        <v>12000</v>
      </c>
      <c r="D53" s="32">
        <v>0.46</v>
      </c>
      <c r="E53" s="59">
        <v>10000</v>
      </c>
    </row>
    <row r="54" spans="2:5" x14ac:dyDescent="0.25">
      <c r="B54" s="91">
        <v>0.14000000000000001</v>
      </c>
      <c r="C54" s="76">
        <v>14000</v>
      </c>
      <c r="D54" s="32">
        <v>0.46</v>
      </c>
      <c r="E54" s="59">
        <v>12000</v>
      </c>
    </row>
    <row r="55" spans="2:5" x14ac:dyDescent="0.25">
      <c r="B55" s="91">
        <v>0.14000000000000001</v>
      </c>
      <c r="C55" s="76">
        <v>16000</v>
      </c>
      <c r="D55" s="32">
        <v>0.46</v>
      </c>
      <c r="E55" s="59">
        <v>14000</v>
      </c>
    </row>
    <row r="56" spans="2:5" x14ac:dyDescent="0.25">
      <c r="B56" s="91">
        <v>0.14000000000000001</v>
      </c>
      <c r="C56" s="76">
        <v>18000</v>
      </c>
      <c r="D56" s="32">
        <v>0.5</v>
      </c>
      <c r="E56" s="59">
        <v>10000</v>
      </c>
    </row>
    <row r="57" spans="2:5" x14ac:dyDescent="0.25">
      <c r="B57" s="91">
        <v>0.14000000000000001</v>
      </c>
      <c r="C57" s="76">
        <v>20000</v>
      </c>
      <c r="D57" s="32">
        <v>0.5</v>
      </c>
      <c r="E57" s="59">
        <v>12000</v>
      </c>
    </row>
    <row r="58" spans="2:5" x14ac:dyDescent="0.25">
      <c r="B58" s="91">
        <v>0.14000000000000001</v>
      </c>
      <c r="C58" s="76">
        <v>22000</v>
      </c>
      <c r="D58" s="32">
        <v>0.5</v>
      </c>
      <c r="E58" s="59">
        <v>14000</v>
      </c>
    </row>
    <row r="59" spans="2:5" x14ac:dyDescent="0.25">
      <c r="B59" s="91">
        <v>0.14000000000000001</v>
      </c>
      <c r="C59" s="76">
        <v>24000</v>
      </c>
      <c r="D59" s="32"/>
      <c r="E59" s="59"/>
    </row>
    <row r="60" spans="2:5" x14ac:dyDescent="0.25">
      <c r="B60" s="91">
        <v>0.14000000000000001</v>
      </c>
      <c r="C60" s="76">
        <v>26000</v>
      </c>
      <c r="D60" s="32"/>
      <c r="E60" s="59"/>
    </row>
    <row r="61" spans="2:5" x14ac:dyDescent="0.25">
      <c r="B61" s="91">
        <v>0.14000000000000001</v>
      </c>
      <c r="C61" s="76">
        <v>28000</v>
      </c>
      <c r="D61" s="32"/>
      <c r="E61" s="59"/>
    </row>
    <row r="62" spans="2:5" x14ac:dyDescent="0.25">
      <c r="B62" s="91">
        <v>0.14000000000000001</v>
      </c>
      <c r="C62" s="76">
        <v>30000</v>
      </c>
      <c r="D62" s="32"/>
      <c r="E62" s="59"/>
    </row>
    <row r="63" spans="2:5" x14ac:dyDescent="0.25">
      <c r="B63" s="91">
        <v>0.18</v>
      </c>
      <c r="C63" s="76">
        <v>10000</v>
      </c>
      <c r="D63" s="32"/>
      <c r="E63" s="59"/>
    </row>
    <row r="64" spans="2:5" x14ac:dyDescent="0.25">
      <c r="B64" s="91">
        <v>0.18</v>
      </c>
      <c r="C64" s="76">
        <v>12000</v>
      </c>
      <c r="D64" s="32"/>
      <c r="E64" s="59"/>
    </row>
    <row r="65" spans="2:5" x14ac:dyDescent="0.25">
      <c r="B65" s="91">
        <v>0.18</v>
      </c>
      <c r="C65" s="76">
        <v>14000</v>
      </c>
      <c r="D65" s="32"/>
      <c r="E65" s="59"/>
    </row>
    <row r="66" spans="2:5" x14ac:dyDescent="0.25">
      <c r="B66" s="91">
        <v>0.18</v>
      </c>
      <c r="C66" s="76">
        <v>16000</v>
      </c>
      <c r="D66" s="32"/>
      <c r="E66" s="59"/>
    </row>
    <row r="67" spans="2:5" x14ac:dyDescent="0.25">
      <c r="B67" s="91">
        <v>0.18</v>
      </c>
      <c r="C67" s="76">
        <v>18000</v>
      </c>
      <c r="D67" s="32"/>
      <c r="E67" s="59"/>
    </row>
    <row r="68" spans="2:5" x14ac:dyDescent="0.25">
      <c r="B68" s="91">
        <v>0.18</v>
      </c>
      <c r="C68" s="76">
        <v>20000</v>
      </c>
      <c r="D68" s="32"/>
      <c r="E68" s="59"/>
    </row>
    <row r="69" spans="2:5" x14ac:dyDescent="0.25">
      <c r="B69" s="91">
        <v>0.18</v>
      </c>
      <c r="C69" s="76">
        <v>22000</v>
      </c>
      <c r="D69" s="32"/>
      <c r="E69" s="59"/>
    </row>
    <row r="70" spans="2:5" x14ac:dyDescent="0.25">
      <c r="B70" s="91">
        <v>0.18</v>
      </c>
      <c r="C70" s="76">
        <v>24000</v>
      </c>
      <c r="D70" s="32"/>
      <c r="E70" s="59"/>
    </row>
    <row r="71" spans="2:5" x14ac:dyDescent="0.25">
      <c r="B71" s="91">
        <v>0.18</v>
      </c>
      <c r="C71" s="76">
        <v>26000</v>
      </c>
      <c r="D71" s="32"/>
      <c r="E71" s="59"/>
    </row>
    <row r="72" spans="2:5" x14ac:dyDescent="0.25">
      <c r="B72" s="91">
        <v>0.18</v>
      </c>
      <c r="C72" s="76">
        <v>28000</v>
      </c>
      <c r="D72" s="32"/>
      <c r="E72" s="59"/>
    </row>
    <row r="73" spans="2:5" x14ac:dyDescent="0.25">
      <c r="B73" s="91">
        <v>0.18</v>
      </c>
      <c r="C73" s="76">
        <v>30000</v>
      </c>
      <c r="D73" s="32"/>
      <c r="E73" s="59"/>
    </row>
    <row r="74" spans="2:5" x14ac:dyDescent="0.25">
      <c r="B74" s="91">
        <v>0.22</v>
      </c>
      <c r="C74" s="76">
        <v>12000</v>
      </c>
      <c r="D74" s="32"/>
      <c r="E74" s="59"/>
    </row>
    <row r="75" spans="2:5" x14ac:dyDescent="0.25">
      <c r="B75" s="91">
        <v>0.22</v>
      </c>
      <c r="C75" s="76">
        <v>14000</v>
      </c>
      <c r="D75" s="32"/>
      <c r="E75" s="59"/>
    </row>
    <row r="76" spans="2:5" x14ac:dyDescent="0.25">
      <c r="B76" s="91">
        <v>0.22</v>
      </c>
      <c r="C76" s="76">
        <v>16000</v>
      </c>
      <c r="D76" s="32"/>
      <c r="E76" s="59"/>
    </row>
    <row r="77" spans="2:5" x14ac:dyDescent="0.25">
      <c r="B77" s="91">
        <v>0.22</v>
      </c>
      <c r="C77" s="76">
        <v>18000</v>
      </c>
      <c r="D77" s="32"/>
      <c r="E77" s="59"/>
    </row>
    <row r="78" spans="2:5" x14ac:dyDescent="0.25">
      <c r="B78" s="91">
        <v>0.22</v>
      </c>
      <c r="C78" s="76">
        <v>20000</v>
      </c>
      <c r="D78" s="32"/>
      <c r="E78" s="59"/>
    </row>
    <row r="79" spans="2:5" x14ac:dyDescent="0.25">
      <c r="B79" s="91">
        <v>0.22</v>
      </c>
      <c r="C79" s="76">
        <v>22000</v>
      </c>
      <c r="D79" s="32"/>
      <c r="E79" s="59"/>
    </row>
    <row r="80" spans="2:5" x14ac:dyDescent="0.25">
      <c r="B80" s="91">
        <v>0.22</v>
      </c>
      <c r="C80" s="76">
        <v>24000</v>
      </c>
      <c r="D80" s="32"/>
      <c r="E80" s="59"/>
    </row>
    <row r="81" spans="2:5" x14ac:dyDescent="0.25">
      <c r="B81" s="91">
        <v>0.22</v>
      </c>
      <c r="C81" s="76">
        <v>26000</v>
      </c>
      <c r="D81" s="32"/>
      <c r="E81" s="59"/>
    </row>
    <row r="82" spans="2:5" x14ac:dyDescent="0.25">
      <c r="B82" s="91">
        <v>0.22</v>
      </c>
      <c r="C82" s="76">
        <v>28000</v>
      </c>
      <c r="D82" s="32"/>
      <c r="E82" s="59"/>
    </row>
    <row r="83" spans="2:5" x14ac:dyDescent="0.25">
      <c r="B83" s="91">
        <v>0.22</v>
      </c>
      <c r="C83" s="76">
        <v>30000</v>
      </c>
      <c r="D83" s="32"/>
      <c r="E83" s="59"/>
    </row>
    <row r="84" spans="2:5" x14ac:dyDescent="0.25">
      <c r="B84" s="91">
        <v>0.26</v>
      </c>
      <c r="C84" s="76">
        <v>12000</v>
      </c>
      <c r="D84" s="32"/>
      <c r="E84" s="59"/>
    </row>
    <row r="85" spans="2:5" x14ac:dyDescent="0.25">
      <c r="B85" s="91">
        <v>0.26</v>
      </c>
      <c r="C85" s="76">
        <v>14000</v>
      </c>
      <c r="D85" s="32"/>
      <c r="E85" s="59"/>
    </row>
    <row r="86" spans="2:5" x14ac:dyDescent="0.25">
      <c r="B86" s="91">
        <v>0.26</v>
      </c>
      <c r="C86" s="76">
        <v>16000</v>
      </c>
      <c r="D86" s="32"/>
      <c r="E86" s="59"/>
    </row>
    <row r="87" spans="2:5" x14ac:dyDescent="0.25">
      <c r="B87" s="91">
        <v>0.26</v>
      </c>
      <c r="C87" s="76">
        <v>18000</v>
      </c>
      <c r="D87" s="32"/>
      <c r="E87" s="59"/>
    </row>
    <row r="88" spans="2:5" x14ac:dyDescent="0.25">
      <c r="B88" s="91">
        <v>0.26</v>
      </c>
      <c r="C88" s="76">
        <v>20000</v>
      </c>
      <c r="D88" s="32"/>
      <c r="E88" s="59"/>
    </row>
    <row r="89" spans="2:5" x14ac:dyDescent="0.25">
      <c r="B89" s="91">
        <v>0.26</v>
      </c>
      <c r="C89" s="76">
        <v>22000</v>
      </c>
      <c r="D89" s="32"/>
      <c r="E89" s="59"/>
    </row>
    <row r="90" spans="2:5" x14ac:dyDescent="0.25">
      <c r="B90" s="91">
        <v>0.26</v>
      </c>
      <c r="C90" s="76">
        <v>24000</v>
      </c>
      <c r="D90" s="32"/>
      <c r="E90" s="59"/>
    </row>
    <row r="91" spans="2:5" x14ac:dyDescent="0.25">
      <c r="B91" s="91">
        <v>0.26</v>
      </c>
      <c r="C91" s="76">
        <v>26000</v>
      </c>
      <c r="D91" s="32"/>
      <c r="E91" s="59"/>
    </row>
    <row r="92" spans="2:5" x14ac:dyDescent="0.25">
      <c r="B92" s="91">
        <v>0.26</v>
      </c>
      <c r="C92" s="76">
        <v>28000</v>
      </c>
      <c r="D92" s="32"/>
      <c r="E92" s="59"/>
    </row>
    <row r="93" spans="2:5" x14ac:dyDescent="0.25">
      <c r="B93" s="91">
        <v>0.26</v>
      </c>
      <c r="C93" s="76">
        <v>30000</v>
      </c>
      <c r="D93" s="32"/>
      <c r="E93" s="59"/>
    </row>
    <row r="94" spans="2:5" x14ac:dyDescent="0.25">
      <c r="B94" s="91">
        <v>0.3</v>
      </c>
      <c r="C94" s="76">
        <v>14000</v>
      </c>
      <c r="D94" s="32"/>
      <c r="E94" s="59"/>
    </row>
    <row r="95" spans="2:5" x14ac:dyDescent="0.25">
      <c r="B95" s="91">
        <v>0.3</v>
      </c>
      <c r="C95" s="76">
        <v>16000</v>
      </c>
      <c r="D95" s="32"/>
      <c r="E95" s="59"/>
    </row>
    <row r="96" spans="2:5" x14ac:dyDescent="0.25">
      <c r="B96" s="91">
        <v>0.3</v>
      </c>
      <c r="C96" s="76">
        <v>18000</v>
      </c>
      <c r="D96" s="32"/>
      <c r="E96" s="59"/>
    </row>
    <row r="97" spans="2:5" x14ac:dyDescent="0.25">
      <c r="B97" s="91">
        <v>0.3</v>
      </c>
      <c r="C97" s="76">
        <v>20000</v>
      </c>
      <c r="D97" s="32"/>
      <c r="E97" s="59"/>
    </row>
    <row r="98" spans="2:5" x14ac:dyDescent="0.25">
      <c r="B98" s="91">
        <v>0.3</v>
      </c>
      <c r="C98" s="76">
        <v>22000</v>
      </c>
      <c r="D98" s="32"/>
      <c r="E98" s="59"/>
    </row>
    <row r="99" spans="2:5" x14ac:dyDescent="0.25">
      <c r="B99" s="91">
        <v>0.3</v>
      </c>
      <c r="C99" s="76">
        <v>24000</v>
      </c>
      <c r="D99" s="32"/>
      <c r="E99" s="59"/>
    </row>
    <row r="100" spans="2:5" x14ac:dyDescent="0.25">
      <c r="B100" s="91">
        <v>0.3</v>
      </c>
      <c r="C100" s="76">
        <v>26000</v>
      </c>
      <c r="D100" s="32"/>
      <c r="E100" s="59"/>
    </row>
    <row r="101" spans="2:5" x14ac:dyDescent="0.25">
      <c r="B101" s="91">
        <v>0.3</v>
      </c>
      <c r="C101" s="76">
        <v>28000</v>
      </c>
      <c r="D101" s="32"/>
      <c r="E101" s="59"/>
    </row>
    <row r="102" spans="2:5" x14ac:dyDescent="0.25">
      <c r="B102" s="91">
        <v>0.3</v>
      </c>
      <c r="C102" s="76">
        <v>30000</v>
      </c>
      <c r="D102" s="32"/>
      <c r="E102" s="59"/>
    </row>
    <row r="103" spans="2:5" x14ac:dyDescent="0.25">
      <c r="B103" s="91">
        <v>0.34</v>
      </c>
      <c r="C103" s="76">
        <v>14000</v>
      </c>
      <c r="D103" s="32"/>
      <c r="E103" s="59"/>
    </row>
    <row r="104" spans="2:5" x14ac:dyDescent="0.25">
      <c r="B104" s="91">
        <v>0.34</v>
      </c>
      <c r="C104" s="76">
        <v>16000</v>
      </c>
      <c r="D104" s="32"/>
      <c r="E104" s="59"/>
    </row>
    <row r="105" spans="2:5" x14ac:dyDescent="0.25">
      <c r="B105" s="91">
        <v>0.34</v>
      </c>
      <c r="C105" s="76">
        <v>18000</v>
      </c>
      <c r="D105" s="32"/>
      <c r="E105" s="59"/>
    </row>
    <row r="106" spans="2:5" x14ac:dyDescent="0.25">
      <c r="B106" s="91">
        <v>0.34</v>
      </c>
      <c r="C106" s="76">
        <v>20000</v>
      </c>
      <c r="D106" s="32"/>
      <c r="E106" s="59"/>
    </row>
    <row r="107" spans="2:5" x14ac:dyDescent="0.25">
      <c r="B107" s="91">
        <v>0.34</v>
      </c>
      <c r="C107" s="76">
        <v>22000</v>
      </c>
      <c r="D107" s="32"/>
      <c r="E107" s="59"/>
    </row>
    <row r="108" spans="2:5" x14ac:dyDescent="0.25">
      <c r="B108" s="91">
        <v>0.34</v>
      </c>
      <c r="C108" s="76">
        <v>24000</v>
      </c>
      <c r="D108" s="32"/>
      <c r="E108" s="59"/>
    </row>
    <row r="109" spans="2:5" x14ac:dyDescent="0.25">
      <c r="B109" s="91">
        <v>0.34</v>
      </c>
      <c r="C109" s="76">
        <v>26000</v>
      </c>
      <c r="D109" s="32"/>
      <c r="E109" s="59"/>
    </row>
    <row r="110" spans="2:5" x14ac:dyDescent="0.25">
      <c r="B110" s="91">
        <v>0.34</v>
      </c>
      <c r="C110" s="76">
        <v>28000</v>
      </c>
      <c r="D110" s="32"/>
      <c r="E110" s="59"/>
    </row>
    <row r="111" spans="2:5" x14ac:dyDescent="0.25">
      <c r="B111" s="91">
        <v>0.34</v>
      </c>
      <c r="C111" s="76">
        <v>30000</v>
      </c>
      <c r="D111" s="32"/>
      <c r="E111" s="59"/>
    </row>
    <row r="112" spans="2:5" x14ac:dyDescent="0.25">
      <c r="B112" s="91">
        <v>0.38</v>
      </c>
      <c r="C112" s="76">
        <v>16000</v>
      </c>
      <c r="D112" s="32"/>
      <c r="E112" s="59"/>
    </row>
    <row r="113" spans="2:5" x14ac:dyDescent="0.25">
      <c r="B113" s="91">
        <v>0.38</v>
      </c>
      <c r="C113" s="76">
        <v>18000</v>
      </c>
      <c r="D113" s="32"/>
      <c r="E113" s="59"/>
    </row>
    <row r="114" spans="2:5" x14ac:dyDescent="0.25">
      <c r="B114" s="91">
        <v>0.38</v>
      </c>
      <c r="C114" s="76">
        <v>20000</v>
      </c>
      <c r="D114" s="32"/>
      <c r="E114" s="59"/>
    </row>
    <row r="115" spans="2:5" x14ac:dyDescent="0.25">
      <c r="B115" s="91">
        <v>0.38</v>
      </c>
      <c r="C115" s="76">
        <v>22000</v>
      </c>
      <c r="D115" s="32"/>
      <c r="E115" s="59"/>
    </row>
    <row r="116" spans="2:5" x14ac:dyDescent="0.25">
      <c r="B116" s="91">
        <v>0.38</v>
      </c>
      <c r="C116" s="76">
        <v>24000</v>
      </c>
      <c r="D116" s="32"/>
      <c r="E116" s="59"/>
    </row>
    <row r="117" spans="2:5" x14ac:dyDescent="0.25">
      <c r="B117" s="91">
        <v>0.38</v>
      </c>
      <c r="C117" s="76">
        <v>26000</v>
      </c>
      <c r="D117" s="32"/>
      <c r="E117" s="59"/>
    </row>
    <row r="118" spans="2:5" x14ac:dyDescent="0.25">
      <c r="B118" s="91">
        <v>0.38</v>
      </c>
      <c r="C118" s="76">
        <v>28000</v>
      </c>
      <c r="D118" s="32"/>
      <c r="E118" s="59"/>
    </row>
    <row r="119" spans="2:5" x14ac:dyDescent="0.25">
      <c r="B119" s="91">
        <v>0.38</v>
      </c>
      <c r="C119" s="76">
        <v>30000</v>
      </c>
      <c r="D119" s="32"/>
      <c r="E119" s="59"/>
    </row>
    <row r="120" spans="2:5" x14ac:dyDescent="0.25">
      <c r="B120" s="91">
        <v>0.42</v>
      </c>
      <c r="C120" s="76">
        <v>16000</v>
      </c>
      <c r="D120" s="32"/>
      <c r="E120" s="59"/>
    </row>
    <row r="121" spans="2:5" x14ac:dyDescent="0.25">
      <c r="B121" s="91">
        <v>0.42</v>
      </c>
      <c r="C121" s="76">
        <v>18000</v>
      </c>
      <c r="D121" s="32"/>
      <c r="E121" s="59"/>
    </row>
    <row r="122" spans="2:5" x14ac:dyDescent="0.25">
      <c r="B122" s="91">
        <v>0.42</v>
      </c>
      <c r="C122" s="76">
        <v>20000</v>
      </c>
      <c r="D122" s="32"/>
      <c r="E122" s="59"/>
    </row>
    <row r="123" spans="2:5" x14ac:dyDescent="0.25">
      <c r="B123" s="91">
        <v>0.42</v>
      </c>
      <c r="C123" s="76">
        <v>22000</v>
      </c>
      <c r="D123" s="32"/>
      <c r="E123" s="59"/>
    </row>
    <row r="124" spans="2:5" x14ac:dyDescent="0.25">
      <c r="B124" s="91">
        <v>0.42</v>
      </c>
      <c r="C124" s="76">
        <v>24000</v>
      </c>
      <c r="D124" s="32"/>
      <c r="E124" s="59"/>
    </row>
    <row r="125" spans="2:5" x14ac:dyDescent="0.25">
      <c r="B125" s="91">
        <v>0.42</v>
      </c>
      <c r="C125" s="76">
        <v>26000</v>
      </c>
      <c r="D125" s="32"/>
      <c r="E125" s="59"/>
    </row>
    <row r="126" spans="2:5" x14ac:dyDescent="0.25">
      <c r="B126" s="91">
        <v>0.42</v>
      </c>
      <c r="C126" s="76">
        <v>28000</v>
      </c>
      <c r="D126" s="32"/>
      <c r="E126" s="59"/>
    </row>
    <row r="127" spans="2:5" x14ac:dyDescent="0.25">
      <c r="B127" s="91">
        <v>0.42</v>
      </c>
      <c r="C127" s="76">
        <v>30000</v>
      </c>
      <c r="D127" s="32"/>
      <c r="E127" s="59"/>
    </row>
    <row r="128" spans="2:5" x14ac:dyDescent="0.25">
      <c r="B128" s="91">
        <v>0.46</v>
      </c>
      <c r="C128" s="76">
        <v>16000</v>
      </c>
      <c r="D128" s="32"/>
      <c r="E128" s="59"/>
    </row>
    <row r="129" spans="2:5" x14ac:dyDescent="0.25">
      <c r="B129" s="91">
        <v>0.46</v>
      </c>
      <c r="C129" s="76">
        <v>18000</v>
      </c>
      <c r="D129" s="32"/>
      <c r="E129" s="59"/>
    </row>
    <row r="130" spans="2:5" x14ac:dyDescent="0.25">
      <c r="B130" s="91">
        <v>0.46</v>
      </c>
      <c r="C130" s="76">
        <v>20000</v>
      </c>
      <c r="D130" s="32"/>
      <c r="E130" s="59"/>
    </row>
    <row r="131" spans="2:5" x14ac:dyDescent="0.25">
      <c r="B131" s="91">
        <v>0.46</v>
      </c>
      <c r="C131" s="76">
        <v>22000</v>
      </c>
      <c r="D131" s="32"/>
      <c r="E131" s="59"/>
    </row>
    <row r="132" spans="2:5" x14ac:dyDescent="0.25">
      <c r="B132" s="91">
        <v>0.46</v>
      </c>
      <c r="C132" s="76">
        <v>24000</v>
      </c>
      <c r="D132" s="32"/>
      <c r="E132" s="59"/>
    </row>
    <row r="133" spans="2:5" x14ac:dyDescent="0.25">
      <c r="B133" s="91">
        <v>0.46</v>
      </c>
      <c r="C133" s="76">
        <v>26000</v>
      </c>
      <c r="D133" s="32"/>
      <c r="E133" s="59"/>
    </row>
    <row r="134" spans="2:5" x14ac:dyDescent="0.25">
      <c r="B134" s="91">
        <v>0.46</v>
      </c>
      <c r="C134" s="76">
        <v>28000</v>
      </c>
      <c r="D134" s="32"/>
      <c r="E134" s="59"/>
    </row>
    <row r="135" spans="2:5" x14ac:dyDescent="0.25">
      <c r="B135" s="91">
        <v>0.46</v>
      </c>
      <c r="C135" s="76">
        <v>30000</v>
      </c>
      <c r="D135" s="32"/>
      <c r="E135" s="59"/>
    </row>
    <row r="136" spans="2:5" x14ac:dyDescent="0.25">
      <c r="B136" s="91">
        <v>0.5</v>
      </c>
      <c r="C136" s="76">
        <v>16000</v>
      </c>
      <c r="D136" s="32"/>
      <c r="E136" s="59"/>
    </row>
    <row r="137" spans="2:5" x14ac:dyDescent="0.25">
      <c r="B137" s="91">
        <v>0.5</v>
      </c>
      <c r="C137" s="76">
        <v>18000</v>
      </c>
      <c r="D137" s="32"/>
      <c r="E137" s="59"/>
    </row>
    <row r="138" spans="2:5" x14ac:dyDescent="0.25">
      <c r="B138" s="91">
        <v>0.5</v>
      </c>
      <c r="C138" s="76">
        <v>20000</v>
      </c>
      <c r="D138" s="32"/>
      <c r="E138" s="59"/>
    </row>
    <row r="139" spans="2:5" x14ac:dyDescent="0.25">
      <c r="B139" s="91">
        <v>0.5</v>
      </c>
      <c r="C139" s="76">
        <v>22000</v>
      </c>
      <c r="D139" s="32"/>
      <c r="E139" s="59"/>
    </row>
    <row r="140" spans="2:5" x14ac:dyDescent="0.25">
      <c r="B140" s="91">
        <v>0.5</v>
      </c>
      <c r="C140" s="76">
        <v>24000</v>
      </c>
      <c r="D140" s="32"/>
      <c r="E140" s="59"/>
    </row>
    <row r="141" spans="2:5" x14ac:dyDescent="0.25">
      <c r="B141" s="91">
        <v>0.5</v>
      </c>
      <c r="C141" s="76">
        <v>26000</v>
      </c>
      <c r="D141" s="32"/>
      <c r="E141" s="59"/>
    </row>
    <row r="142" spans="2:5" x14ac:dyDescent="0.25">
      <c r="B142" s="91">
        <v>0.5</v>
      </c>
      <c r="C142" s="76">
        <v>28000</v>
      </c>
      <c r="D142" s="32"/>
      <c r="E142" s="59"/>
    </row>
    <row r="143" spans="2:5" ht="15.75" thickBot="1" x14ac:dyDescent="0.3">
      <c r="B143" s="92">
        <v>0.5</v>
      </c>
      <c r="C143" s="77">
        <v>30000</v>
      </c>
      <c r="D143" s="33"/>
      <c r="E143" s="60"/>
    </row>
  </sheetData>
  <mergeCells count="3">
    <mergeCell ref="B38:E38"/>
    <mergeCell ref="B39:C39"/>
    <mergeCell ref="D39:E39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319B-C41E-490E-ABCA-E57355D82B1D}">
  <dimension ref="A1:P43"/>
  <sheetViews>
    <sheetView workbookViewId="0">
      <selection sqref="A1:XFD1048576"/>
    </sheetView>
  </sheetViews>
  <sheetFormatPr defaultColWidth="15.7109375" defaultRowHeight="15" x14ac:dyDescent="0.25"/>
  <cols>
    <col min="1" max="16384" width="15.7109375" style="2"/>
  </cols>
  <sheetData>
    <row r="1" spans="1:16" x14ac:dyDescent="0.25">
      <c r="A1" s="2" t="s">
        <v>0</v>
      </c>
      <c r="B1" s="1" t="s">
        <v>46</v>
      </c>
      <c r="E1" s="2" t="s">
        <v>8</v>
      </c>
      <c r="F1" s="2">
        <v>3</v>
      </c>
      <c r="H1" s="2" t="s">
        <v>15</v>
      </c>
      <c r="I1" s="1" t="s">
        <v>41</v>
      </c>
      <c r="K1" s="2" t="s">
        <v>20</v>
      </c>
      <c r="L1" s="2">
        <v>100</v>
      </c>
    </row>
    <row r="2" spans="1:16" x14ac:dyDescent="0.25">
      <c r="A2" s="2" t="s">
        <v>1</v>
      </c>
      <c r="B2" s="2" t="e">
        <f>'Precision tree'!#REF!</f>
        <v>#REF!</v>
      </c>
      <c r="E2" s="2" t="s">
        <v>10</v>
      </c>
      <c r="F2" s="2" t="e">
        <f ca="1">_xll.PTreeEvaluate5(B3,$L$11:$L$43,$J$11:$J$43,$K$11:$K$43,$N$11:$N$43,$G$11:$G$43,,L1)</f>
        <v>#VALUE!</v>
      </c>
    </row>
    <row r="3" spans="1:16" x14ac:dyDescent="0.25">
      <c r="A3" s="2" t="s">
        <v>2</v>
      </c>
      <c r="B3" s="2" t="s">
        <v>44</v>
      </c>
      <c r="E3" s="2" t="s">
        <v>11</v>
      </c>
      <c r="F3" s="1" t="s">
        <v>37</v>
      </c>
      <c r="H3" s="2" t="s">
        <v>16</v>
      </c>
      <c r="I3" s="3" t="s">
        <v>39</v>
      </c>
    </row>
    <row r="4" spans="1:16" x14ac:dyDescent="0.25">
      <c r="A4" s="2" t="s">
        <v>3</v>
      </c>
      <c r="B4" s="2" t="s">
        <v>36</v>
      </c>
      <c r="E4" s="2" t="s">
        <v>12</v>
      </c>
      <c r="F4" s="1" t="s">
        <v>38</v>
      </c>
      <c r="H4" s="2" t="s">
        <v>17</v>
      </c>
      <c r="I4" s="1" t="s">
        <v>40</v>
      </c>
    </row>
    <row r="5" spans="1:16" x14ac:dyDescent="0.25">
      <c r="A5" s="2" t="s">
        <v>4</v>
      </c>
      <c r="B5" s="2">
        <v>0</v>
      </c>
      <c r="D5" s="2">
        <v>0</v>
      </c>
      <c r="E5" s="2" t="s">
        <v>13</v>
      </c>
      <c r="F5" s="1" t="s">
        <v>38</v>
      </c>
      <c r="H5" s="2" t="s">
        <v>18</v>
      </c>
      <c r="I5" s="3" t="s">
        <v>39</v>
      </c>
    </row>
    <row r="6" spans="1:16" x14ac:dyDescent="0.25">
      <c r="A6" s="2" t="s">
        <v>5</v>
      </c>
      <c r="E6" s="2" t="s">
        <v>14</v>
      </c>
      <c r="F6" s="1" t="s">
        <v>37</v>
      </c>
      <c r="H6" s="2" t="s">
        <v>19</v>
      </c>
      <c r="I6" s="1" t="s">
        <v>40</v>
      </c>
    </row>
    <row r="7" spans="1:16" x14ac:dyDescent="0.25">
      <c r="A7" s="2" t="s">
        <v>6</v>
      </c>
      <c r="E7" s="2" t="s">
        <v>9</v>
      </c>
      <c r="F7" s="1" t="s">
        <v>45</v>
      </c>
    </row>
    <row r="8" spans="1:16" x14ac:dyDescent="0.25">
      <c r="A8" s="2" t="s">
        <v>7</v>
      </c>
      <c r="B8" s="2">
        <v>33</v>
      </c>
    </row>
    <row r="10" spans="1:16" x14ac:dyDescent="0.25">
      <c r="A10" s="2" t="s">
        <v>21</v>
      </c>
      <c r="B10" s="2" t="s">
        <v>22</v>
      </c>
      <c r="C10" s="2" t="s">
        <v>23</v>
      </c>
      <c r="D10" s="2" t="s">
        <v>24</v>
      </c>
      <c r="E10" s="2" t="s">
        <v>25</v>
      </c>
      <c r="F10" s="2" t="s">
        <v>26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31</v>
      </c>
      <c r="L10" s="2" t="s">
        <v>2</v>
      </c>
      <c r="M10" s="2" t="s">
        <v>32</v>
      </c>
      <c r="N10" s="2" t="s">
        <v>33</v>
      </c>
      <c r="O10" s="2" t="s">
        <v>34</v>
      </c>
      <c r="P10" s="2" t="s">
        <v>35</v>
      </c>
    </row>
    <row r="11" spans="1:16" x14ac:dyDescent="0.25">
      <c r="A11" s="2" t="e">
        <f ca="1">'Precision tree'!$C$38</f>
        <v>#VALUE!</v>
      </c>
      <c r="B11" s="2" t="str">
        <f>B1</f>
        <v>Bharat Bazar</v>
      </c>
      <c r="C11" s="2">
        <v>0</v>
      </c>
      <c r="I11" s="2" t="s">
        <v>42</v>
      </c>
      <c r="J11" s="2">
        <f>'Precision tree'!$B$38</f>
        <v>0</v>
      </c>
      <c r="K11" s="2">
        <f>'Precision tree'!$B$37</f>
        <v>0</v>
      </c>
      <c r="L11" s="2" t="s">
        <v>57</v>
      </c>
      <c r="M11" s="1" t="s">
        <v>43</v>
      </c>
      <c r="O11" s="2" t="str">
        <f>'Precision tree'!$C$37</f>
        <v>Decision for online deliveries</v>
      </c>
      <c r="P11" s="2" t="b">
        <v>0</v>
      </c>
    </row>
    <row r="12" spans="1:16" x14ac:dyDescent="0.25">
      <c r="A12" s="2" t="e">
        <f ca="1">'Precision tree'!$D$32</f>
        <v>#VALUE!</v>
      </c>
      <c r="B12" s="1" t="s">
        <v>58</v>
      </c>
      <c r="C12" s="2">
        <v>0</v>
      </c>
      <c r="I12" s="2" t="s">
        <v>42</v>
      </c>
      <c r="J12" s="2">
        <f>'Precision tree'!$C$32</f>
        <v>-49380</v>
      </c>
      <c r="L12" s="2" t="s">
        <v>62</v>
      </c>
      <c r="M12" s="1" t="s">
        <v>43</v>
      </c>
      <c r="O12" s="2" t="str">
        <f>'Precision tree'!$D$31</f>
        <v>EMV for new vehicle</v>
      </c>
      <c r="P12" s="2" t="b">
        <v>0</v>
      </c>
    </row>
    <row r="13" spans="1:16" x14ac:dyDescent="0.25">
      <c r="A13" s="2" t="e">
        <f ca="1">'Precision tree'!$D$42</f>
        <v>#VALUE!</v>
      </c>
      <c r="B13" s="1" t="s">
        <v>59</v>
      </c>
      <c r="C13" s="2">
        <v>0</v>
      </c>
      <c r="I13" s="2" t="s">
        <v>42</v>
      </c>
      <c r="J13" s="2">
        <f>'Precision tree'!$C$42</f>
        <v>-29500</v>
      </c>
      <c r="L13" s="2" t="s">
        <v>64</v>
      </c>
      <c r="M13" s="1" t="s">
        <v>43</v>
      </c>
      <c r="O13" s="2" t="str">
        <f>'Precision tree'!$D$41</f>
        <v>EMV for used vehicle</v>
      </c>
      <c r="P13" s="2" t="b">
        <v>0</v>
      </c>
    </row>
    <row r="14" spans="1:16" x14ac:dyDescent="0.25">
      <c r="A14" s="2" t="e">
        <f ca="1">'Precision tree'!$E$30</f>
        <v>#VALUE!</v>
      </c>
      <c r="B14" s="1" t="s">
        <v>78</v>
      </c>
      <c r="C14" s="2">
        <v>0</v>
      </c>
      <c r="H14" s="2" t="s">
        <v>42</v>
      </c>
      <c r="I14" s="2" t="s">
        <v>42</v>
      </c>
      <c r="J14" s="2">
        <f>'Precision tree'!$D$30</f>
        <v>1915000</v>
      </c>
      <c r="K14" s="2">
        <f>'Precision tree'!$D$29</f>
        <v>0.5</v>
      </c>
      <c r="L14" s="2" t="s">
        <v>63</v>
      </c>
      <c r="M14" s="1" t="s">
        <v>43</v>
      </c>
      <c r="P14" s="2" t="b">
        <v>0</v>
      </c>
    </row>
    <row r="15" spans="1:16" x14ac:dyDescent="0.25">
      <c r="A15" s="2" t="e">
        <f ca="1">'Precision tree'!$E$34</f>
        <v>#VALUE!</v>
      </c>
      <c r="B15" s="1" t="s">
        <v>107</v>
      </c>
      <c r="C15" s="2">
        <v>0</v>
      </c>
      <c r="H15" s="2" t="s">
        <v>42</v>
      </c>
      <c r="I15" s="2" t="s">
        <v>42</v>
      </c>
      <c r="J15" s="2">
        <f>'Precision tree'!$D$34</f>
        <v>1436250</v>
      </c>
      <c r="K15" s="2">
        <f>'Precision tree'!$D$33</f>
        <v>0.4</v>
      </c>
      <c r="L15" s="2" t="s">
        <v>63</v>
      </c>
      <c r="M15" s="1" t="s">
        <v>43</v>
      </c>
      <c r="P15" s="2" t="b">
        <v>0</v>
      </c>
    </row>
    <row r="16" spans="1:16" x14ac:dyDescent="0.25">
      <c r="A16" s="2" t="e">
        <f ca="1">'Precision tree'!$E$36</f>
        <v>#VALUE!</v>
      </c>
      <c r="B16" s="1" t="s">
        <v>79</v>
      </c>
      <c r="C16" s="2">
        <v>0</v>
      </c>
      <c r="H16" s="2" t="s">
        <v>42</v>
      </c>
      <c r="I16" s="2" t="s">
        <v>42</v>
      </c>
      <c r="J16" s="2">
        <f>'Precision tree'!$D$36</f>
        <v>957500</v>
      </c>
      <c r="K16" s="2">
        <f>'Precision tree'!$D$35</f>
        <v>9.9999999999999978E-2</v>
      </c>
      <c r="L16" s="2" t="s">
        <v>63</v>
      </c>
      <c r="M16" s="1" t="s">
        <v>43</v>
      </c>
      <c r="P16" s="2" t="b">
        <v>0</v>
      </c>
    </row>
    <row r="17" spans="1:16" x14ac:dyDescent="0.25">
      <c r="A17" s="2" t="e">
        <f ca="1">'Precision tree'!$E$40</f>
        <v>#VALUE!</v>
      </c>
      <c r="B17" s="1" t="s">
        <v>78</v>
      </c>
      <c r="C17" s="2">
        <v>0</v>
      </c>
      <c r="H17" s="2" t="s">
        <v>42</v>
      </c>
      <c r="I17" s="2" t="s">
        <v>42</v>
      </c>
      <c r="J17" s="2">
        <f>'Precision tree'!$D$40</f>
        <v>1436250</v>
      </c>
      <c r="K17" s="2">
        <f>'Precision tree'!$D$39</f>
        <v>0.5</v>
      </c>
      <c r="L17" s="2" t="s">
        <v>65</v>
      </c>
      <c r="M17" s="1" t="s">
        <v>43</v>
      </c>
      <c r="P17" s="2" t="b">
        <v>0</v>
      </c>
    </row>
    <row r="18" spans="1:16" x14ac:dyDescent="0.25">
      <c r="A18" s="2" t="e">
        <f ca="1">'Precision tree'!$E$44</f>
        <v>#VALUE!</v>
      </c>
      <c r="B18" s="1" t="s">
        <v>107</v>
      </c>
      <c r="C18" s="2">
        <v>0</v>
      </c>
      <c r="H18" s="2" t="s">
        <v>42</v>
      </c>
      <c r="I18" s="2" t="s">
        <v>42</v>
      </c>
      <c r="J18" s="2">
        <f>'Precision tree'!$D$44</f>
        <v>957500</v>
      </c>
      <c r="K18" s="2">
        <f>'Precision tree'!$D$43</f>
        <v>0.4</v>
      </c>
      <c r="L18" s="2" t="s">
        <v>65</v>
      </c>
      <c r="M18" s="1" t="s">
        <v>43</v>
      </c>
      <c r="P18" s="2" t="b">
        <v>0</v>
      </c>
    </row>
    <row r="19" spans="1:16" x14ac:dyDescent="0.25">
      <c r="A19" s="2" t="e">
        <f ca="1">'Precision tree'!$E$46</f>
        <v>#VALUE!</v>
      </c>
      <c r="B19" s="1" t="s">
        <v>79</v>
      </c>
      <c r="C19" s="2">
        <v>0</v>
      </c>
      <c r="H19" s="2" t="s">
        <v>42</v>
      </c>
      <c r="I19" s="2" t="s">
        <v>42</v>
      </c>
      <c r="J19" s="2">
        <f>'Precision tree'!$D$46</f>
        <v>478750</v>
      </c>
      <c r="K19" s="2">
        <f>'Precision tree'!$D$45</f>
        <v>9.9999999999999978E-2</v>
      </c>
      <c r="L19" s="2" t="s">
        <v>65</v>
      </c>
      <c r="M19" s="1" t="s">
        <v>43</v>
      </c>
      <c r="P19" s="2" t="b">
        <v>0</v>
      </c>
    </row>
    <row r="20" spans="1:16" x14ac:dyDescent="0.25">
      <c r="A20" s="2" t="e">
        <f ca="1">'Precision tree'!$E$48</f>
        <v>#VALUE!</v>
      </c>
      <c r="B20" s="1" t="s">
        <v>78</v>
      </c>
      <c r="C20" s="2">
        <v>0</v>
      </c>
      <c r="H20" s="2" t="s">
        <v>42</v>
      </c>
      <c r="I20" s="2" t="s">
        <v>42</v>
      </c>
      <c r="J20" s="2">
        <f>'Precision tree'!$D$48</f>
        <v>1675625</v>
      </c>
      <c r="K20" s="2">
        <f>'Precision tree'!$D$47</f>
        <v>0.5</v>
      </c>
      <c r="L20" s="2" t="s">
        <v>67</v>
      </c>
      <c r="M20" s="1" t="s">
        <v>43</v>
      </c>
      <c r="P20" s="2" t="b">
        <v>0</v>
      </c>
    </row>
    <row r="21" spans="1:16" x14ac:dyDescent="0.25">
      <c r="A21" s="2" t="e">
        <f ca="1">'Precision tree'!$E$52</f>
        <v>#VALUE!</v>
      </c>
      <c r="B21" s="1" t="s">
        <v>107</v>
      </c>
      <c r="C21" s="2">
        <v>0</v>
      </c>
      <c r="H21" s="2" t="s">
        <v>42</v>
      </c>
      <c r="I21" s="2" t="s">
        <v>42</v>
      </c>
      <c r="J21" s="2">
        <f>'Precision tree'!$D$52</f>
        <v>1196875</v>
      </c>
      <c r="K21" s="2">
        <f>'Precision tree'!$D$51</f>
        <v>0.4</v>
      </c>
      <c r="L21" s="2" t="s">
        <v>67</v>
      </c>
      <c r="M21" s="1" t="s">
        <v>43</v>
      </c>
      <c r="P21" s="2" t="b">
        <v>0</v>
      </c>
    </row>
    <row r="22" spans="1:16" x14ac:dyDescent="0.25">
      <c r="A22" s="2" t="e">
        <f ca="1">'Precision tree'!$D$50</f>
        <v>#VALUE!</v>
      </c>
      <c r="B22" s="1" t="s">
        <v>60</v>
      </c>
      <c r="C22" s="2">
        <v>0</v>
      </c>
      <c r="I22" s="2" t="s">
        <v>42</v>
      </c>
      <c r="J22" s="2">
        <f>'Precision tree'!$C$50</f>
        <v>-20000</v>
      </c>
      <c r="L22" s="2" t="s">
        <v>66</v>
      </c>
      <c r="M22" s="1" t="s">
        <v>43</v>
      </c>
      <c r="O22" s="2" t="str">
        <f>'Precision tree'!$D$49</f>
        <v>EMV for third-party vehicle</v>
      </c>
      <c r="P22" s="2" t="b">
        <v>0</v>
      </c>
    </row>
    <row r="23" spans="1:16" x14ac:dyDescent="0.25">
      <c r="A23" s="2" t="e">
        <f ca="1">'Precision tree'!$E$54</f>
        <v>#VALUE!</v>
      </c>
      <c r="B23" s="1" t="s">
        <v>79</v>
      </c>
      <c r="C23" s="2">
        <v>0</v>
      </c>
      <c r="H23" s="2" t="s">
        <v>42</v>
      </c>
      <c r="I23" s="2" t="s">
        <v>42</v>
      </c>
      <c r="J23" s="2">
        <f>'Precision tree'!$D$54</f>
        <v>718125</v>
      </c>
      <c r="K23" s="2">
        <f>'Precision tree'!$D$53</f>
        <v>9.9999999999999978E-2</v>
      </c>
      <c r="L23" s="2" t="s">
        <v>67</v>
      </c>
      <c r="M23" s="1" t="s">
        <v>43</v>
      </c>
      <c r="P23" s="2" t="b">
        <v>0</v>
      </c>
    </row>
    <row r="24" spans="1:16" x14ac:dyDescent="0.25">
      <c r="A24" s="2" t="e">
        <f ca="1">'Precision tree'!$E$56</f>
        <v>#VALUE!</v>
      </c>
      <c r="B24" s="1" t="s">
        <v>78</v>
      </c>
      <c r="C24" s="2">
        <v>0</v>
      </c>
      <c r="H24" s="2" t="s">
        <v>42</v>
      </c>
      <c r="I24" s="2" t="s">
        <v>42</v>
      </c>
      <c r="J24" s="2">
        <f>'Precision tree'!$D$56</f>
        <v>511500</v>
      </c>
      <c r="K24" s="2">
        <f>'Precision tree'!$D$55</f>
        <v>0.5</v>
      </c>
      <c r="L24" s="2" t="s">
        <v>69</v>
      </c>
      <c r="M24" s="1" t="s">
        <v>43</v>
      </c>
      <c r="P24" s="2" t="b">
        <v>0</v>
      </c>
    </row>
    <row r="25" spans="1:16" x14ac:dyDescent="0.25">
      <c r="A25" s="2" t="e">
        <f ca="1">'Precision tree'!$E$60</f>
        <v>#VALUE!</v>
      </c>
      <c r="B25" s="1" t="s">
        <v>107</v>
      </c>
      <c r="C25" s="2">
        <v>0</v>
      </c>
      <c r="H25" s="2" t="s">
        <v>42</v>
      </c>
      <c r="I25" s="2" t="s">
        <v>42</v>
      </c>
      <c r="J25" s="2">
        <f>'Precision tree'!$D$60</f>
        <v>279000</v>
      </c>
      <c r="K25" s="2">
        <f>'Precision tree'!$D$59</f>
        <v>0.4</v>
      </c>
      <c r="L25" s="2" t="s">
        <v>69</v>
      </c>
      <c r="M25" s="1" t="s">
        <v>43</v>
      </c>
      <c r="P25" s="2" t="b">
        <v>0</v>
      </c>
    </row>
    <row r="26" spans="1:16" x14ac:dyDescent="0.25">
      <c r="A26" s="2" t="e">
        <f ca="1">'Precision tree'!$E$70</f>
        <v>#VALUE!</v>
      </c>
      <c r="B26" s="1" t="s">
        <v>79</v>
      </c>
      <c r="C26" s="2">
        <v>0</v>
      </c>
      <c r="I26" s="2" t="s">
        <v>42</v>
      </c>
      <c r="J26" s="2">
        <f>'Precision tree'!$D$70</f>
        <v>46500</v>
      </c>
      <c r="K26" s="2">
        <f>'Precision tree'!$D$69</f>
        <v>9.9999999999999978E-2</v>
      </c>
      <c r="L26" s="2" t="s">
        <v>70</v>
      </c>
      <c r="M26" s="1" t="s">
        <v>43</v>
      </c>
      <c r="O26" s="2" t="str">
        <f>'Precision tree'!$E$69</f>
        <v xml:space="preserve">Decision for curbside pickup </v>
      </c>
      <c r="P26" s="2" t="b">
        <v>0</v>
      </c>
    </row>
    <row r="27" spans="1:16" x14ac:dyDescent="0.25">
      <c r="A27" s="2" t="e">
        <f ca="1">'Precision tree'!$F$64</f>
        <v>#VALUE!</v>
      </c>
      <c r="B27" s="1" t="s">
        <v>71</v>
      </c>
      <c r="C27" s="2">
        <v>0</v>
      </c>
      <c r="I27" s="2" t="s">
        <v>42</v>
      </c>
      <c r="J27" s="18">
        <f>'Precision tree'!$E$64</f>
        <v>-49380</v>
      </c>
      <c r="L27" s="2" t="s">
        <v>72</v>
      </c>
      <c r="M27" s="1" t="s">
        <v>43</v>
      </c>
      <c r="O27" s="2" t="str">
        <f>'Precision tree'!$F$63</f>
        <v>EMV for new vehicle</v>
      </c>
      <c r="P27" s="2" t="b">
        <v>0</v>
      </c>
    </row>
    <row r="28" spans="1:16" x14ac:dyDescent="0.25">
      <c r="A28" s="2" t="e">
        <f ca="1">'Precision tree'!$F$74</f>
        <v>#VALUE!</v>
      </c>
      <c r="B28" s="1" t="s">
        <v>59</v>
      </c>
      <c r="C28" s="2">
        <v>0</v>
      </c>
      <c r="I28" s="2" t="s">
        <v>42</v>
      </c>
      <c r="J28" s="18">
        <f>'Precision tree'!$E$74</f>
        <v>-29500</v>
      </c>
      <c r="L28" s="2" t="s">
        <v>74</v>
      </c>
      <c r="M28" s="1" t="s">
        <v>43</v>
      </c>
      <c r="O28" s="2" t="str">
        <f>'Precision tree'!$F$73</f>
        <v>EMV for used vehicle</v>
      </c>
      <c r="P28" s="2" t="b">
        <v>0</v>
      </c>
    </row>
    <row r="29" spans="1:16" x14ac:dyDescent="0.25">
      <c r="A29" s="2" t="e">
        <f ca="1">'Precision tree'!$F$82</f>
        <v>#VALUE!</v>
      </c>
      <c r="B29" s="1" t="s">
        <v>60</v>
      </c>
      <c r="C29" s="2">
        <v>0</v>
      </c>
      <c r="I29" s="2" t="s">
        <v>42</v>
      </c>
      <c r="J29" s="18">
        <f>'Precision tree'!$E$82</f>
        <v>-20000</v>
      </c>
      <c r="L29" s="2" t="s">
        <v>76</v>
      </c>
      <c r="M29" s="1" t="s">
        <v>43</v>
      </c>
      <c r="O29" s="2" t="str">
        <f>'Precision tree'!$F$81</f>
        <v>EMV for third-party vehicle</v>
      </c>
      <c r="P29" s="2" t="b">
        <v>0</v>
      </c>
    </row>
    <row r="30" spans="1:16" x14ac:dyDescent="0.25">
      <c r="A30" s="2" t="e">
        <f ca="1">'Precision tree'!$G$62</f>
        <v>#VALUE!</v>
      </c>
      <c r="B30" s="1" t="s">
        <v>78</v>
      </c>
      <c r="C30" s="2">
        <v>0</v>
      </c>
      <c r="H30" s="2" t="s">
        <v>42</v>
      </c>
      <c r="I30" s="2" t="s">
        <v>42</v>
      </c>
      <c r="J30" s="18">
        <f>'Precision tree'!$F$62</f>
        <v>1915000</v>
      </c>
      <c r="K30" s="2">
        <f>'Precision tree'!$F$61</f>
        <v>0.5</v>
      </c>
      <c r="L30" s="2" t="s">
        <v>73</v>
      </c>
      <c r="M30" s="1" t="s">
        <v>43</v>
      </c>
      <c r="P30" s="2" t="b">
        <v>0</v>
      </c>
    </row>
    <row r="31" spans="1:16" x14ac:dyDescent="0.25">
      <c r="A31" s="2" t="e">
        <f ca="1">'Precision tree'!$G$66</f>
        <v>#VALUE!</v>
      </c>
      <c r="B31" s="1" t="s">
        <v>107</v>
      </c>
      <c r="C31" s="2">
        <v>0</v>
      </c>
      <c r="H31" s="2" t="s">
        <v>42</v>
      </c>
      <c r="I31" s="2" t="s">
        <v>42</v>
      </c>
      <c r="J31" s="18">
        <f>'Precision tree'!$F$66</f>
        <v>1436250</v>
      </c>
      <c r="K31" s="2">
        <f>'Precision tree'!$F$65</f>
        <v>0.4</v>
      </c>
      <c r="L31" s="2" t="s">
        <v>73</v>
      </c>
      <c r="M31" s="1" t="s">
        <v>43</v>
      </c>
      <c r="P31" s="2" t="b">
        <v>0</v>
      </c>
    </row>
    <row r="32" spans="1:16" x14ac:dyDescent="0.25">
      <c r="A32" s="2" t="e">
        <f ca="1">'Precision tree'!$G$68</f>
        <v>#VALUE!</v>
      </c>
      <c r="B32" s="1" t="s">
        <v>79</v>
      </c>
      <c r="C32" s="2">
        <v>0</v>
      </c>
      <c r="H32" s="2" t="s">
        <v>42</v>
      </c>
      <c r="I32" s="2" t="s">
        <v>42</v>
      </c>
      <c r="J32" s="18">
        <f>'Precision tree'!$F$68</f>
        <v>957500</v>
      </c>
      <c r="K32" s="2">
        <f>'Precision tree'!$F$67</f>
        <v>9.9999999999999978E-2</v>
      </c>
      <c r="L32" s="2" t="s">
        <v>73</v>
      </c>
      <c r="M32" s="1" t="s">
        <v>43</v>
      </c>
      <c r="P32" s="2" t="b">
        <v>0</v>
      </c>
    </row>
    <row r="33" spans="1:16" x14ac:dyDescent="0.25">
      <c r="A33" s="2" t="e">
        <f ca="1">'Precision tree'!$G$72</f>
        <v>#VALUE!</v>
      </c>
      <c r="B33" s="1" t="s">
        <v>78</v>
      </c>
      <c r="C33" s="2">
        <v>0</v>
      </c>
      <c r="H33" s="2" t="s">
        <v>42</v>
      </c>
      <c r="I33" s="2" t="s">
        <v>42</v>
      </c>
      <c r="J33" s="18">
        <f>'Precision tree'!$F$72</f>
        <v>1436250</v>
      </c>
      <c r="K33" s="2">
        <f>'Precision tree'!$F$71</f>
        <v>0.5</v>
      </c>
      <c r="L33" s="2" t="s">
        <v>75</v>
      </c>
      <c r="M33" s="1" t="s">
        <v>43</v>
      </c>
      <c r="P33" s="2" t="b">
        <v>0</v>
      </c>
    </row>
    <row r="34" spans="1:16" x14ac:dyDescent="0.25">
      <c r="A34" s="2" t="e">
        <f ca="1">'Precision tree'!$G$76</f>
        <v>#VALUE!</v>
      </c>
      <c r="B34" s="1" t="s">
        <v>107</v>
      </c>
      <c r="C34" s="2">
        <v>0</v>
      </c>
      <c r="H34" s="2" t="s">
        <v>42</v>
      </c>
      <c r="I34" s="2" t="s">
        <v>42</v>
      </c>
      <c r="J34" s="18">
        <f>'Precision tree'!$F$76</f>
        <v>957500</v>
      </c>
      <c r="K34" s="2">
        <f>'Precision tree'!$F$75</f>
        <v>0.4</v>
      </c>
      <c r="L34" s="2" t="s">
        <v>75</v>
      </c>
      <c r="M34" s="1" t="s">
        <v>43</v>
      </c>
      <c r="P34" s="2" t="b">
        <v>0</v>
      </c>
    </row>
    <row r="35" spans="1:16" x14ac:dyDescent="0.25">
      <c r="A35" s="2" t="e">
        <f ca="1">'Precision tree'!$G$78</f>
        <v>#VALUE!</v>
      </c>
      <c r="B35" s="1" t="s">
        <v>79</v>
      </c>
      <c r="C35" s="2">
        <v>0</v>
      </c>
      <c r="H35" s="2" t="s">
        <v>42</v>
      </c>
      <c r="I35" s="2" t="s">
        <v>42</v>
      </c>
      <c r="J35" s="18">
        <f>'Precision tree'!$F$78</f>
        <v>478750</v>
      </c>
      <c r="K35" s="2">
        <f>'Precision tree'!$F$77</f>
        <v>9.9999999999999978E-2</v>
      </c>
      <c r="L35" s="2" t="s">
        <v>75</v>
      </c>
      <c r="M35" s="1" t="s">
        <v>43</v>
      </c>
      <c r="P35" s="2" t="b">
        <v>0</v>
      </c>
    </row>
    <row r="36" spans="1:16" x14ac:dyDescent="0.25">
      <c r="A36" s="2" t="e">
        <f ca="1">'Precision tree'!$G$80</f>
        <v>#VALUE!</v>
      </c>
      <c r="B36" s="1" t="s">
        <v>78</v>
      </c>
      <c r="C36" s="2">
        <v>0</v>
      </c>
      <c r="H36" s="2" t="s">
        <v>42</v>
      </c>
      <c r="I36" s="2" t="s">
        <v>42</v>
      </c>
      <c r="J36" s="2">
        <f>'Precision tree'!$F$80</f>
        <v>1675625</v>
      </c>
      <c r="K36" s="2">
        <f>'Precision tree'!$F$79</f>
        <v>0.5</v>
      </c>
      <c r="L36" s="2" t="s">
        <v>77</v>
      </c>
      <c r="M36" s="1" t="s">
        <v>43</v>
      </c>
      <c r="P36" s="2" t="b">
        <v>0</v>
      </c>
    </row>
    <row r="37" spans="1:16" x14ac:dyDescent="0.25">
      <c r="A37" s="2" t="e">
        <f ca="1">'Precision tree'!$G$84</f>
        <v>#VALUE!</v>
      </c>
      <c r="B37" s="1" t="s">
        <v>107</v>
      </c>
      <c r="C37" s="2">
        <v>0</v>
      </c>
      <c r="H37" s="2" t="s">
        <v>42</v>
      </c>
      <c r="I37" s="2" t="s">
        <v>42</v>
      </c>
      <c r="J37" s="2">
        <f>'Precision tree'!$F$84</f>
        <v>1196875</v>
      </c>
      <c r="K37" s="2">
        <f>'Precision tree'!$F$83</f>
        <v>0.4</v>
      </c>
      <c r="L37" s="2" t="s">
        <v>77</v>
      </c>
      <c r="M37" s="1" t="s">
        <v>43</v>
      </c>
      <c r="P37" s="2" t="b">
        <v>0</v>
      </c>
    </row>
    <row r="38" spans="1:16" x14ac:dyDescent="0.25">
      <c r="A38" s="2" t="e">
        <f ca="1">'Precision tree'!$G$86</f>
        <v>#VALUE!</v>
      </c>
      <c r="B38" s="1" t="s">
        <v>79</v>
      </c>
      <c r="C38" s="2">
        <v>0</v>
      </c>
      <c r="H38" s="2" t="s">
        <v>42</v>
      </c>
      <c r="I38" s="2" t="s">
        <v>42</v>
      </c>
      <c r="J38" s="2">
        <f>'Precision tree'!$F$86</f>
        <v>718125</v>
      </c>
      <c r="K38" s="2">
        <f>'Precision tree'!$F$85</f>
        <v>9.9999999999999978E-2</v>
      </c>
      <c r="L38" s="2" t="s">
        <v>77</v>
      </c>
      <c r="M38" s="1" t="s">
        <v>43</v>
      </c>
      <c r="P38" s="2" t="b">
        <v>0</v>
      </c>
    </row>
    <row r="39" spans="1:16" x14ac:dyDescent="0.25">
      <c r="B39" s="1"/>
      <c r="M39" s="1"/>
    </row>
    <row r="40" spans="1:16" x14ac:dyDescent="0.25">
      <c r="B40" s="1"/>
      <c r="M40" s="1"/>
    </row>
    <row r="41" spans="1:16" x14ac:dyDescent="0.25">
      <c r="B41" s="1"/>
      <c r="M41" s="1"/>
    </row>
    <row r="42" spans="1:16" x14ac:dyDescent="0.25">
      <c r="B42" s="1"/>
      <c r="M42" s="1"/>
    </row>
    <row r="43" spans="1:16" x14ac:dyDescent="0.25">
      <c r="A43" s="2" t="e">
        <f ca="1">'Precision tree'!$D$58</f>
        <v>#VALUE!</v>
      </c>
      <c r="B43" s="1" t="s">
        <v>61</v>
      </c>
      <c r="C43" s="2">
        <v>0</v>
      </c>
      <c r="I43" s="2" t="s">
        <v>42</v>
      </c>
      <c r="J43" s="2">
        <f>'Precision tree'!$C$58</f>
        <v>-8000</v>
      </c>
      <c r="L43" s="2" t="s">
        <v>68</v>
      </c>
      <c r="M43" s="1" t="s">
        <v>43</v>
      </c>
      <c r="O43" s="2" t="str">
        <f>'Precision tree'!$D$57</f>
        <v>EMV for curbside pickup</v>
      </c>
      <c r="P43" s="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8539-1473-4C6D-8E34-9442281B4F8B}">
  <dimension ref="A1:D15"/>
  <sheetViews>
    <sheetView showGridLines="0" workbookViewId="0"/>
  </sheetViews>
  <sheetFormatPr defaultColWidth="9.28515625" defaultRowHeight="15" x14ac:dyDescent="0.25"/>
  <cols>
    <col min="1" max="1" width="17.7109375" customWidth="1"/>
    <col min="2" max="2" width="26.28515625" customWidth="1"/>
    <col min="3" max="6" width="27.28515625" customWidth="1"/>
  </cols>
  <sheetData>
    <row r="1" spans="1:4" s="20" customFormat="1" ht="18" x14ac:dyDescent="0.25">
      <c r="A1" s="23" t="s">
        <v>80</v>
      </c>
    </row>
    <row r="2" spans="1:4" s="21" customFormat="1" ht="10.5" x14ac:dyDescent="0.15">
      <c r="A2" s="24" t="s">
        <v>108</v>
      </c>
    </row>
    <row r="3" spans="1:4" s="21" customFormat="1" ht="10.5" x14ac:dyDescent="0.15">
      <c r="A3" s="24" t="s">
        <v>152</v>
      </c>
    </row>
    <row r="4" spans="1:4" s="22" customFormat="1" ht="10.5" x14ac:dyDescent="0.15">
      <c r="A4" s="25" t="s">
        <v>153</v>
      </c>
    </row>
    <row r="6" spans="1:4" ht="14.45" customHeight="1" x14ac:dyDescent="0.25">
      <c r="C6" s="11">
        <v>0.5</v>
      </c>
      <c r="D6" s="5">
        <v>0.5</v>
      </c>
    </row>
    <row r="7" spans="1:4" ht="14.45" customHeight="1" x14ac:dyDescent="0.25">
      <c r="C7" s="17">
        <v>1915000</v>
      </c>
      <c r="D7" s="4">
        <v>1865620</v>
      </c>
    </row>
    <row r="8" spans="1:4" ht="14.45" customHeight="1" x14ac:dyDescent="0.25">
      <c r="B8" s="9" t="b">
        <v>1</v>
      </c>
      <c r="C8" s="12" t="s">
        <v>90</v>
      </c>
    </row>
    <row r="9" spans="1:4" ht="14.45" customHeight="1" x14ac:dyDescent="0.25">
      <c r="B9" s="17">
        <v>-49380</v>
      </c>
      <c r="C9" s="10">
        <v>1578370</v>
      </c>
    </row>
    <row r="10" spans="1:4" ht="14.45" customHeight="1" x14ac:dyDescent="0.25">
      <c r="C10" s="11">
        <v>0.4</v>
      </c>
      <c r="D10" s="5">
        <v>0.4</v>
      </c>
    </row>
    <row r="11" spans="1:4" ht="14.45" customHeight="1" x14ac:dyDescent="0.25">
      <c r="C11" s="17">
        <v>1436250</v>
      </c>
      <c r="D11" s="4">
        <v>1386870</v>
      </c>
    </row>
    <row r="12" spans="1:4" ht="14.45" customHeight="1" x14ac:dyDescent="0.25">
      <c r="C12" s="11">
        <v>9.9999999999999978E-2</v>
      </c>
      <c r="D12" s="5">
        <v>9.9999999999999978E-2</v>
      </c>
    </row>
    <row r="13" spans="1:4" ht="14.45" customHeight="1" x14ac:dyDescent="0.25">
      <c r="C13" s="17">
        <v>957500</v>
      </c>
      <c r="D13" s="4">
        <v>908120</v>
      </c>
    </row>
    <row r="14" spans="1:4" ht="14.65" customHeight="1" x14ac:dyDescent="0.25">
      <c r="A14" s="6"/>
      <c r="B14" s="7" t="s">
        <v>150</v>
      </c>
    </row>
    <row r="15" spans="1:4" ht="14.65" customHeight="1" x14ac:dyDescent="0.25">
      <c r="A15" s="6"/>
      <c r="B15" s="8">
        <v>1578370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99FE-57AF-4692-A98E-8C9B3EB67CA6}">
  <dimension ref="B1:D34"/>
  <sheetViews>
    <sheetView showGridLines="0" workbookViewId="0">
      <selection activeCell="B1" sqref="B1"/>
    </sheetView>
  </sheetViews>
  <sheetFormatPr defaultColWidth="9.28515625" defaultRowHeight="15" x14ac:dyDescent="0.25"/>
  <cols>
    <col min="1" max="1" width="0.28515625" customWidth="1"/>
    <col min="3" max="3" width="6.28515625" bestFit="1" customWidth="1"/>
    <col min="4" max="4" width="7.28515625" bestFit="1" customWidth="1"/>
  </cols>
  <sheetData>
    <row r="1" spans="2:2" s="20" customFormat="1" ht="18" x14ac:dyDescent="0.25">
      <c r="B1" s="23" t="s">
        <v>81</v>
      </c>
    </row>
    <row r="2" spans="2:2" s="21" customFormat="1" ht="10.5" x14ac:dyDescent="0.15">
      <c r="B2" s="24" t="s">
        <v>108</v>
      </c>
    </row>
    <row r="3" spans="2:2" s="21" customFormat="1" ht="10.5" x14ac:dyDescent="0.15">
      <c r="B3" s="24" t="s">
        <v>154</v>
      </c>
    </row>
    <row r="4" spans="2:2" s="21" customFormat="1" ht="10.5" x14ac:dyDescent="0.15">
      <c r="B4" s="24" t="s">
        <v>153</v>
      </c>
    </row>
    <row r="5" spans="2:2" s="22" customFormat="1" ht="10.5" x14ac:dyDescent="0.15">
      <c r="B5" s="25" t="s">
        <v>82</v>
      </c>
    </row>
    <row r="28" spans="2:4" ht="15.75" thickBot="1" x14ac:dyDescent="0.3"/>
    <row r="29" spans="2:4" ht="15.75" thickBot="1" x14ac:dyDescent="0.3">
      <c r="B29" s="99" t="s">
        <v>83</v>
      </c>
      <c r="C29" s="100"/>
      <c r="D29" s="101"/>
    </row>
    <row r="30" spans="2:4" x14ac:dyDescent="0.25">
      <c r="B30" s="28"/>
      <c r="C30" s="102" t="s">
        <v>89</v>
      </c>
      <c r="D30" s="103"/>
    </row>
    <row r="31" spans="2:4" x14ac:dyDescent="0.25">
      <c r="B31" s="29"/>
      <c r="C31" s="26" t="s">
        <v>87</v>
      </c>
      <c r="D31" s="27" t="s">
        <v>88</v>
      </c>
    </row>
    <row r="32" spans="2:4" x14ac:dyDescent="0.25">
      <c r="B32" s="30" t="s">
        <v>84</v>
      </c>
      <c r="C32" s="32">
        <v>908120</v>
      </c>
      <c r="D32" s="34">
        <v>9.9999999999999978E-2</v>
      </c>
    </row>
    <row r="33" spans="2:4" x14ac:dyDescent="0.25">
      <c r="B33" s="30" t="s">
        <v>85</v>
      </c>
      <c r="C33" s="32">
        <v>1386870</v>
      </c>
      <c r="D33" s="34">
        <v>0.4</v>
      </c>
    </row>
    <row r="34" spans="2:4" ht="15.75" thickBot="1" x14ac:dyDescent="0.3">
      <c r="B34" s="31" t="s">
        <v>86</v>
      </c>
      <c r="C34" s="33">
        <v>1865620</v>
      </c>
      <c r="D34" s="35">
        <v>0.5</v>
      </c>
    </row>
  </sheetData>
  <mergeCells count="2">
    <mergeCell ref="B29:D29"/>
    <mergeCell ref="C30:D30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0F12-AA82-4666-AFF5-7CF47E6CDC02}">
  <dimension ref="B1:F42"/>
  <sheetViews>
    <sheetView showGridLines="0" workbookViewId="0">
      <selection activeCell="C1" sqref="C1"/>
    </sheetView>
  </sheetViews>
  <sheetFormatPr defaultColWidth="9.140625" defaultRowHeight="15" x14ac:dyDescent="0.25"/>
  <cols>
    <col min="1" max="1" width="0.28515625" customWidth="1"/>
    <col min="2" max="2" width="2.7109375" bestFit="1" customWidth="1"/>
    <col min="3" max="3" width="4.28515625" bestFit="1" customWidth="1"/>
    <col min="4" max="4" width="7.5703125" bestFit="1" customWidth="1"/>
    <col min="5" max="5" width="5.7109375" bestFit="1" customWidth="1"/>
    <col min="6" max="6" width="7.5703125" bestFit="1" customWidth="1"/>
  </cols>
  <sheetData>
    <row r="1" spans="2:2" s="20" customFormat="1" ht="18" x14ac:dyDescent="0.25">
      <c r="B1" s="23" t="s">
        <v>109</v>
      </c>
    </row>
    <row r="2" spans="2:2" s="21" customFormat="1" ht="10.5" x14ac:dyDescent="0.15">
      <c r="B2" s="24" t="s">
        <v>110</v>
      </c>
    </row>
    <row r="3" spans="2:2" s="21" customFormat="1" ht="10.5" x14ac:dyDescent="0.15">
      <c r="B3" s="24" t="s">
        <v>111</v>
      </c>
    </row>
    <row r="4" spans="2:2" s="21" customFormat="1" ht="10.5" x14ac:dyDescent="0.15">
      <c r="B4" s="24" t="s">
        <v>112</v>
      </c>
    </row>
    <row r="5" spans="2:2" s="22" customFormat="1" ht="10.5" x14ac:dyDescent="0.15">
      <c r="B5" s="25" t="s">
        <v>113</v>
      </c>
    </row>
    <row r="28" spans="2:6" ht="15.75" thickBot="1" x14ac:dyDescent="0.3"/>
    <row r="29" spans="2:6" ht="15.75" thickBot="1" x14ac:dyDescent="0.3">
      <c r="B29" s="99" t="s">
        <v>114</v>
      </c>
      <c r="C29" s="100"/>
      <c r="D29" s="100"/>
      <c r="E29" s="100"/>
      <c r="F29" s="101"/>
    </row>
    <row r="30" spans="2:6" x14ac:dyDescent="0.25">
      <c r="B30" s="28"/>
      <c r="C30" s="102" t="s">
        <v>123</v>
      </c>
      <c r="D30" s="104"/>
      <c r="E30" s="105" t="s">
        <v>125</v>
      </c>
      <c r="F30" s="106"/>
    </row>
    <row r="31" spans="2:6" x14ac:dyDescent="0.25">
      <c r="B31" s="29"/>
      <c r="C31" s="26" t="s">
        <v>87</v>
      </c>
      <c r="D31" s="61" t="s">
        <v>124</v>
      </c>
      <c r="E31" s="26" t="s">
        <v>87</v>
      </c>
      <c r="F31" s="27" t="s">
        <v>124</v>
      </c>
    </row>
    <row r="32" spans="2:6" x14ac:dyDescent="0.25">
      <c r="B32" s="30" t="s">
        <v>84</v>
      </c>
      <c r="C32" s="32">
        <v>10000</v>
      </c>
      <c r="D32" s="62">
        <v>-0.5</v>
      </c>
      <c r="E32" s="32">
        <v>1368375</v>
      </c>
      <c r="F32" s="64">
        <v>-0.13304548363184804</v>
      </c>
    </row>
    <row r="33" spans="2:6" x14ac:dyDescent="0.25">
      <c r="B33" s="30" t="s">
        <v>85</v>
      </c>
      <c r="C33" s="32">
        <v>12000</v>
      </c>
      <c r="D33" s="62">
        <v>-0.4</v>
      </c>
      <c r="E33" s="32">
        <v>1368375</v>
      </c>
      <c r="F33" s="64">
        <v>-0.13304548363184804</v>
      </c>
    </row>
    <row r="34" spans="2:6" x14ac:dyDescent="0.25">
      <c r="B34" s="30" t="s">
        <v>86</v>
      </c>
      <c r="C34" s="32">
        <v>14000</v>
      </c>
      <c r="D34" s="62">
        <v>-0.3</v>
      </c>
      <c r="E34" s="32">
        <v>1368375</v>
      </c>
      <c r="F34" s="64">
        <v>-0.13304548363184804</v>
      </c>
    </row>
    <row r="35" spans="2:6" x14ac:dyDescent="0.25">
      <c r="B35" s="30" t="s">
        <v>115</v>
      </c>
      <c r="C35" s="32">
        <v>16000</v>
      </c>
      <c r="D35" s="62">
        <v>-0.2</v>
      </c>
      <c r="E35" s="32">
        <v>1386870</v>
      </c>
      <c r="F35" s="64">
        <v>-0.12132769882853831</v>
      </c>
    </row>
    <row r="36" spans="2:6" x14ac:dyDescent="0.25">
      <c r="B36" s="30" t="s">
        <v>116</v>
      </c>
      <c r="C36" s="32">
        <v>18000</v>
      </c>
      <c r="D36" s="62">
        <v>-0.1</v>
      </c>
      <c r="E36" s="32">
        <v>1482620</v>
      </c>
      <c r="F36" s="64">
        <v>-6.0663849414269153E-2</v>
      </c>
    </row>
    <row r="37" spans="2:6" x14ac:dyDescent="0.25">
      <c r="B37" s="30" t="s">
        <v>117</v>
      </c>
      <c r="C37" s="32">
        <v>20000</v>
      </c>
      <c r="D37" s="62">
        <v>0</v>
      </c>
      <c r="E37" s="32">
        <v>1578370</v>
      </c>
      <c r="F37" s="64">
        <v>0</v>
      </c>
    </row>
    <row r="38" spans="2:6" x14ac:dyDescent="0.25">
      <c r="B38" s="30" t="s">
        <v>118</v>
      </c>
      <c r="C38" s="32">
        <v>22000</v>
      </c>
      <c r="D38" s="62">
        <v>0.1</v>
      </c>
      <c r="E38" s="32">
        <v>1674120</v>
      </c>
      <c r="F38" s="64">
        <v>6.0663849414269153E-2</v>
      </c>
    </row>
    <row r="39" spans="2:6" x14ac:dyDescent="0.25">
      <c r="B39" s="30" t="s">
        <v>119</v>
      </c>
      <c r="C39" s="32">
        <v>24000</v>
      </c>
      <c r="D39" s="62">
        <v>0.2</v>
      </c>
      <c r="E39" s="32">
        <v>1769870</v>
      </c>
      <c r="F39" s="64">
        <v>0.12132769882853831</v>
      </c>
    </row>
    <row r="40" spans="2:6" x14ac:dyDescent="0.25">
      <c r="B40" s="30" t="s">
        <v>120</v>
      </c>
      <c r="C40" s="32">
        <v>26000</v>
      </c>
      <c r="D40" s="62">
        <v>0.3</v>
      </c>
      <c r="E40" s="32">
        <v>1865620</v>
      </c>
      <c r="F40" s="64">
        <v>0.18199154824280744</v>
      </c>
    </row>
    <row r="41" spans="2:6" x14ac:dyDescent="0.25">
      <c r="B41" s="30" t="s">
        <v>121</v>
      </c>
      <c r="C41" s="32">
        <v>28000</v>
      </c>
      <c r="D41" s="62">
        <v>0.4</v>
      </c>
      <c r="E41" s="32">
        <v>1961370</v>
      </c>
      <c r="F41" s="64">
        <v>0.24265539765707661</v>
      </c>
    </row>
    <row r="42" spans="2:6" ht="15.75" thickBot="1" x14ac:dyDescent="0.3">
      <c r="B42" s="31" t="s">
        <v>122</v>
      </c>
      <c r="C42" s="33">
        <v>30000</v>
      </c>
      <c r="D42" s="63">
        <v>0.5</v>
      </c>
      <c r="E42" s="33">
        <v>2057120</v>
      </c>
      <c r="F42" s="65">
        <v>0.30331924707134578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C79B-D968-4BDE-9A7B-6EED31D2932E}">
  <dimension ref="B1:F42"/>
  <sheetViews>
    <sheetView showGridLines="0" workbookViewId="0">
      <selection activeCell="B1" sqref="B1"/>
    </sheetView>
  </sheetViews>
  <sheetFormatPr defaultColWidth="9.140625" defaultRowHeight="15" x14ac:dyDescent="0.25"/>
  <cols>
    <col min="1" max="1" width="0.28515625" customWidth="1"/>
    <col min="2" max="2" width="2.7109375" bestFit="1" customWidth="1"/>
    <col min="3" max="3" width="4.140625" bestFit="1" customWidth="1"/>
    <col min="4" max="4" width="7.5703125" bestFit="1" customWidth="1"/>
    <col min="5" max="5" width="7.28515625" bestFit="1" customWidth="1"/>
    <col min="6" max="6" width="7.5703125" bestFit="1" customWidth="1"/>
  </cols>
  <sheetData>
    <row r="1" spans="2:2" s="20" customFormat="1" ht="18" x14ac:dyDescent="0.25">
      <c r="B1" s="23" t="s">
        <v>109</v>
      </c>
    </row>
    <row r="2" spans="2:2" s="21" customFormat="1" ht="10.5" x14ac:dyDescent="0.15">
      <c r="B2" s="24" t="s">
        <v>110</v>
      </c>
    </row>
    <row r="3" spans="2:2" s="21" customFormat="1" ht="10.5" x14ac:dyDescent="0.15">
      <c r="B3" s="24" t="s">
        <v>126</v>
      </c>
    </row>
    <row r="4" spans="2:2" s="21" customFormat="1" ht="10.5" x14ac:dyDescent="0.15">
      <c r="B4" s="24" t="s">
        <v>112</v>
      </c>
    </row>
    <row r="5" spans="2:2" s="22" customFormat="1" ht="10.5" x14ac:dyDescent="0.15">
      <c r="B5" s="25" t="s">
        <v>127</v>
      </c>
    </row>
    <row r="28" spans="2:6" ht="15.75" thickBot="1" x14ac:dyDescent="0.3"/>
    <row r="29" spans="2:6" ht="15.75" thickBot="1" x14ac:dyDescent="0.3">
      <c r="B29" s="99" t="s">
        <v>114</v>
      </c>
      <c r="C29" s="100"/>
      <c r="D29" s="100"/>
      <c r="E29" s="100"/>
      <c r="F29" s="101"/>
    </row>
    <row r="30" spans="2:6" x14ac:dyDescent="0.25">
      <c r="B30" s="28"/>
      <c r="C30" s="102" t="s">
        <v>123</v>
      </c>
      <c r="D30" s="104"/>
      <c r="E30" s="105" t="s">
        <v>125</v>
      </c>
      <c r="F30" s="106"/>
    </row>
    <row r="31" spans="2:6" x14ac:dyDescent="0.25">
      <c r="B31" s="29"/>
      <c r="C31" s="26" t="s">
        <v>87</v>
      </c>
      <c r="D31" s="61" t="s">
        <v>124</v>
      </c>
      <c r="E31" s="26" t="s">
        <v>87</v>
      </c>
      <c r="F31" s="27" t="s">
        <v>124</v>
      </c>
    </row>
    <row r="32" spans="2:6" x14ac:dyDescent="0.25">
      <c r="B32" s="30" t="s">
        <v>84</v>
      </c>
      <c r="C32" s="32">
        <v>0.1</v>
      </c>
      <c r="D32" s="62">
        <v>-0.75</v>
      </c>
      <c r="E32" s="32">
        <v>1434745</v>
      </c>
      <c r="F32" s="64">
        <v>-9.0995774121403722E-2</v>
      </c>
    </row>
    <row r="33" spans="2:6" x14ac:dyDescent="0.25">
      <c r="B33" s="30" t="s">
        <v>85</v>
      </c>
      <c r="C33" s="32">
        <v>0.17</v>
      </c>
      <c r="D33" s="62">
        <v>-0.57499999999999996</v>
      </c>
      <c r="E33" s="32">
        <v>1468257.5</v>
      </c>
      <c r="F33" s="64">
        <v>-6.9763426826409528E-2</v>
      </c>
    </row>
    <row r="34" spans="2:6" x14ac:dyDescent="0.25">
      <c r="B34" s="30" t="s">
        <v>86</v>
      </c>
      <c r="C34" s="32">
        <v>0.24000000000000002</v>
      </c>
      <c r="D34" s="62">
        <v>-0.39999999999999997</v>
      </c>
      <c r="E34" s="32">
        <v>1501770</v>
      </c>
      <c r="F34" s="64">
        <v>-4.8531079531415319E-2</v>
      </c>
    </row>
    <row r="35" spans="2:6" x14ac:dyDescent="0.25">
      <c r="B35" s="30" t="s">
        <v>115</v>
      </c>
      <c r="C35" s="32">
        <v>0.31</v>
      </c>
      <c r="D35" s="62">
        <v>-0.22500000000000006</v>
      </c>
      <c r="E35" s="32">
        <v>1535282.5</v>
      </c>
      <c r="F35" s="64">
        <v>-2.7298732236421118E-2</v>
      </c>
    </row>
    <row r="36" spans="2:6" x14ac:dyDescent="0.25">
      <c r="B36" s="30" t="s">
        <v>116</v>
      </c>
      <c r="C36" s="32">
        <v>0.38</v>
      </c>
      <c r="D36" s="62">
        <v>-5.0000000000000044E-2</v>
      </c>
      <c r="E36" s="32">
        <v>1568795</v>
      </c>
      <c r="F36" s="64">
        <v>-6.0663849414269149E-3</v>
      </c>
    </row>
    <row r="37" spans="2:6" x14ac:dyDescent="0.25">
      <c r="B37" s="30" t="s">
        <v>117</v>
      </c>
      <c r="C37" s="32">
        <v>0.45</v>
      </c>
      <c r="D37" s="62">
        <v>0.12499999999999997</v>
      </c>
      <c r="E37" s="32">
        <v>1602307.5</v>
      </c>
      <c r="F37" s="64">
        <v>1.5165962353567288E-2</v>
      </c>
    </row>
    <row r="38" spans="2:6" x14ac:dyDescent="0.25">
      <c r="B38" s="30" t="s">
        <v>118</v>
      </c>
      <c r="C38" s="32">
        <v>0.52</v>
      </c>
      <c r="D38" s="62">
        <v>0.3</v>
      </c>
      <c r="E38" s="32"/>
      <c r="F38" s="64"/>
    </row>
    <row r="39" spans="2:6" x14ac:dyDescent="0.25">
      <c r="B39" s="30" t="s">
        <v>119</v>
      </c>
      <c r="C39" s="32">
        <v>0.59000000000000008</v>
      </c>
      <c r="D39" s="62">
        <v>0.47500000000000014</v>
      </c>
      <c r="E39" s="32"/>
      <c r="F39" s="64"/>
    </row>
    <row r="40" spans="2:6" x14ac:dyDescent="0.25">
      <c r="B40" s="30" t="s">
        <v>120</v>
      </c>
      <c r="C40" s="32">
        <v>0.66</v>
      </c>
      <c r="D40" s="62">
        <v>0.65</v>
      </c>
      <c r="E40" s="32"/>
      <c r="F40" s="64"/>
    </row>
    <row r="41" spans="2:6" x14ac:dyDescent="0.25">
      <c r="B41" s="30" t="s">
        <v>121</v>
      </c>
      <c r="C41" s="32">
        <v>0.73000000000000009</v>
      </c>
      <c r="D41" s="62">
        <v>0.82500000000000018</v>
      </c>
      <c r="E41" s="32"/>
      <c r="F41" s="64"/>
    </row>
    <row r="42" spans="2:6" ht="15.75" thickBot="1" x14ac:dyDescent="0.3">
      <c r="B42" s="31" t="s">
        <v>122</v>
      </c>
      <c r="C42" s="33">
        <v>0.8</v>
      </c>
      <c r="D42" s="63">
        <v>1</v>
      </c>
      <c r="E42" s="33"/>
      <c r="F42" s="65"/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7314-5AD6-40D3-B169-E4992896A183}">
  <dimension ref="B1:F42"/>
  <sheetViews>
    <sheetView showGridLines="0" workbookViewId="0">
      <selection activeCell="B1" sqref="B1"/>
    </sheetView>
  </sheetViews>
  <sheetFormatPr defaultColWidth="9.140625" defaultRowHeight="15" x14ac:dyDescent="0.25"/>
  <cols>
    <col min="1" max="1" width="0.28515625" customWidth="1"/>
    <col min="2" max="2" width="2.7109375" bestFit="1" customWidth="1"/>
    <col min="3" max="3" width="4.28515625" bestFit="1" customWidth="1"/>
    <col min="4" max="4" width="7.5703125" bestFit="1" customWidth="1"/>
    <col min="5" max="5" width="5.7109375" bestFit="1" customWidth="1"/>
    <col min="6" max="6" width="7.5703125" bestFit="1" customWidth="1"/>
  </cols>
  <sheetData>
    <row r="1" spans="2:2" s="20" customFormat="1" ht="18" x14ac:dyDescent="0.25">
      <c r="B1" s="23" t="s">
        <v>109</v>
      </c>
    </row>
    <row r="2" spans="2:2" s="21" customFormat="1" ht="10.5" x14ac:dyDescent="0.15">
      <c r="B2" s="24" t="s">
        <v>110</v>
      </c>
    </row>
    <row r="3" spans="2:2" s="21" customFormat="1" ht="10.5" x14ac:dyDescent="0.15">
      <c r="B3" s="24" t="s">
        <v>128</v>
      </c>
    </row>
    <row r="4" spans="2:2" s="21" customFormat="1" ht="10.5" x14ac:dyDescent="0.15">
      <c r="B4" s="24" t="s">
        <v>112</v>
      </c>
    </row>
    <row r="5" spans="2:2" s="22" customFormat="1" ht="10.5" x14ac:dyDescent="0.15">
      <c r="B5" s="25" t="s">
        <v>129</v>
      </c>
    </row>
    <row r="28" spans="2:6" ht="15.75" thickBot="1" x14ac:dyDescent="0.3"/>
    <row r="29" spans="2:6" ht="15.75" thickBot="1" x14ac:dyDescent="0.3">
      <c r="B29" s="99" t="s">
        <v>114</v>
      </c>
      <c r="C29" s="100"/>
      <c r="D29" s="100"/>
      <c r="E29" s="100"/>
      <c r="F29" s="101"/>
    </row>
    <row r="30" spans="2:6" x14ac:dyDescent="0.25">
      <c r="B30" s="28"/>
      <c r="C30" s="102" t="s">
        <v>123</v>
      </c>
      <c r="D30" s="104"/>
      <c r="E30" s="105" t="s">
        <v>125</v>
      </c>
      <c r="F30" s="106"/>
    </row>
    <row r="31" spans="2:6" x14ac:dyDescent="0.25">
      <c r="B31" s="29"/>
      <c r="C31" s="26" t="s">
        <v>87</v>
      </c>
      <c r="D31" s="61" t="s">
        <v>124</v>
      </c>
      <c r="E31" s="26" t="s">
        <v>87</v>
      </c>
      <c r="F31" s="27" t="s">
        <v>124</v>
      </c>
    </row>
    <row r="32" spans="2:6" x14ac:dyDescent="0.25">
      <c r="B32" s="30" t="s">
        <v>84</v>
      </c>
      <c r="C32" s="32">
        <v>25000</v>
      </c>
      <c r="D32" s="62">
        <v>-0.48979591836734693</v>
      </c>
      <c r="E32" s="32">
        <v>1602370</v>
      </c>
      <c r="F32" s="64">
        <v>1.5205560166500884E-2</v>
      </c>
    </row>
    <row r="33" spans="2:6" x14ac:dyDescent="0.25">
      <c r="B33" s="30" t="s">
        <v>85</v>
      </c>
      <c r="C33" s="32">
        <v>30000</v>
      </c>
      <c r="D33" s="62">
        <v>-0.38775510204081631</v>
      </c>
      <c r="E33" s="32">
        <v>1597370</v>
      </c>
      <c r="F33" s="64">
        <v>1.20377351318132E-2</v>
      </c>
    </row>
    <row r="34" spans="2:6" x14ac:dyDescent="0.25">
      <c r="B34" s="30" t="s">
        <v>86</v>
      </c>
      <c r="C34" s="32">
        <v>35000</v>
      </c>
      <c r="D34" s="62">
        <v>-0.2857142857142857</v>
      </c>
      <c r="E34" s="32">
        <v>1592370</v>
      </c>
      <c r="F34" s="64">
        <v>8.8699100971255159E-3</v>
      </c>
    </row>
    <row r="35" spans="2:6" x14ac:dyDescent="0.25">
      <c r="B35" s="30" t="s">
        <v>115</v>
      </c>
      <c r="C35" s="32">
        <v>40000</v>
      </c>
      <c r="D35" s="62">
        <v>-0.18367346938775511</v>
      </c>
      <c r="E35" s="32">
        <v>1587370</v>
      </c>
      <c r="F35" s="64">
        <v>5.7020850624378318E-3</v>
      </c>
    </row>
    <row r="36" spans="2:6" x14ac:dyDescent="0.25">
      <c r="B36" s="30" t="s">
        <v>116</v>
      </c>
      <c r="C36" s="32">
        <v>45000</v>
      </c>
      <c r="D36" s="62">
        <v>-8.1632653061224483E-2</v>
      </c>
      <c r="E36" s="32">
        <v>1582370</v>
      </c>
      <c r="F36" s="64">
        <v>2.5342600277501472E-3</v>
      </c>
    </row>
    <row r="37" spans="2:6" x14ac:dyDescent="0.25">
      <c r="B37" s="30" t="s">
        <v>117</v>
      </c>
      <c r="C37" s="32">
        <v>50000</v>
      </c>
      <c r="D37" s="62">
        <v>2.0408163265306121E-2</v>
      </c>
      <c r="E37" s="32">
        <v>1577370</v>
      </c>
      <c r="F37" s="64">
        <v>-6.335650069375368E-4</v>
      </c>
    </row>
    <row r="38" spans="2:6" x14ac:dyDescent="0.25">
      <c r="B38" s="30" t="s">
        <v>118</v>
      </c>
      <c r="C38" s="32">
        <v>55000</v>
      </c>
      <c r="D38" s="62">
        <v>0.12244897959183673</v>
      </c>
      <c r="E38" s="32">
        <v>1572370</v>
      </c>
      <c r="F38" s="64">
        <v>-3.801390041625221E-3</v>
      </c>
    </row>
    <row r="39" spans="2:6" x14ac:dyDescent="0.25">
      <c r="B39" s="30" t="s">
        <v>119</v>
      </c>
      <c r="C39" s="32">
        <v>60000</v>
      </c>
      <c r="D39" s="62">
        <v>0.22448979591836735</v>
      </c>
      <c r="E39" s="32">
        <v>1567370</v>
      </c>
      <c r="F39" s="64">
        <v>-6.9692150763129047E-3</v>
      </c>
    </row>
    <row r="40" spans="2:6" x14ac:dyDescent="0.25">
      <c r="B40" s="30" t="s">
        <v>120</v>
      </c>
      <c r="C40" s="32">
        <v>65000</v>
      </c>
      <c r="D40" s="62">
        <v>0.32653061224489793</v>
      </c>
      <c r="E40" s="32">
        <v>1562370</v>
      </c>
      <c r="F40" s="64">
        <v>-1.0137040111000589E-2</v>
      </c>
    </row>
    <row r="41" spans="2:6" x14ac:dyDescent="0.25">
      <c r="B41" s="30" t="s">
        <v>121</v>
      </c>
      <c r="C41" s="32">
        <v>70000</v>
      </c>
      <c r="D41" s="62">
        <v>0.42857142857142855</v>
      </c>
      <c r="E41" s="32">
        <v>1557370</v>
      </c>
      <c r="F41" s="64">
        <v>-1.3304865145688273E-2</v>
      </c>
    </row>
    <row r="42" spans="2:6" ht="15.75" thickBot="1" x14ac:dyDescent="0.3">
      <c r="B42" s="31" t="s">
        <v>122</v>
      </c>
      <c r="C42" s="33">
        <v>75000</v>
      </c>
      <c r="D42" s="63">
        <v>0.53061224489795922</v>
      </c>
      <c r="E42" s="33">
        <v>1552370</v>
      </c>
      <c r="F42" s="65">
        <v>-1.6472690180375959E-2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5AF5-F655-4880-A339-B5507C69756C}">
  <dimension ref="B1:L42"/>
  <sheetViews>
    <sheetView showGridLines="0" workbookViewId="0">
      <selection activeCell="B1" sqref="B1"/>
    </sheetView>
  </sheetViews>
  <sheetFormatPr defaultColWidth="9.140625" defaultRowHeight="15" x14ac:dyDescent="0.25"/>
  <cols>
    <col min="1" max="1" width="0.28515625" customWidth="1"/>
    <col min="2" max="2" width="2.7109375" bestFit="1" customWidth="1"/>
    <col min="3" max="3" width="4.28515625" bestFit="1" customWidth="1"/>
    <col min="5" max="5" width="6" bestFit="1" customWidth="1"/>
    <col min="6" max="6" width="7.5703125" bestFit="1" customWidth="1"/>
    <col min="7" max="7" width="6.28515625" bestFit="1" customWidth="1"/>
    <col min="8" max="8" width="7.5703125" bestFit="1" customWidth="1"/>
    <col min="9" max="9" width="6.42578125" bestFit="1" customWidth="1"/>
    <col min="10" max="10" width="7.5703125" bestFit="1" customWidth="1"/>
    <col min="11" max="11" width="6.42578125" bestFit="1" customWidth="1"/>
    <col min="12" max="12" width="7.5703125" bestFit="1" customWidth="1"/>
  </cols>
  <sheetData>
    <row r="1" spans="2:2" s="20" customFormat="1" ht="18" x14ac:dyDescent="0.25">
      <c r="B1" s="23" t="s">
        <v>130</v>
      </c>
    </row>
    <row r="2" spans="2:2" s="21" customFormat="1" ht="10.5" x14ac:dyDescent="0.15">
      <c r="B2" s="24" t="s">
        <v>110</v>
      </c>
    </row>
    <row r="3" spans="2:2" s="21" customFormat="1" ht="10.5" x14ac:dyDescent="0.15">
      <c r="B3" s="24" t="s">
        <v>131</v>
      </c>
    </row>
    <row r="4" spans="2:2" s="21" customFormat="1" ht="10.5" x14ac:dyDescent="0.15">
      <c r="B4" s="24" t="s">
        <v>112</v>
      </c>
    </row>
    <row r="5" spans="2:2" s="22" customFormat="1" ht="10.5" x14ac:dyDescent="0.15">
      <c r="B5" s="25" t="s">
        <v>113</v>
      </c>
    </row>
    <row r="28" spans="2:12" ht="15.75" thickBot="1" x14ac:dyDescent="0.3"/>
    <row r="29" spans="2:12" ht="15.75" thickBot="1" x14ac:dyDescent="0.3">
      <c r="B29" s="99" t="s">
        <v>132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1"/>
    </row>
    <row r="30" spans="2:12" x14ac:dyDescent="0.25">
      <c r="B30" s="28"/>
      <c r="C30" s="102" t="s">
        <v>123</v>
      </c>
      <c r="D30" s="104"/>
      <c r="E30" s="105" t="s">
        <v>58</v>
      </c>
      <c r="F30" s="104"/>
      <c r="G30" s="105" t="s">
        <v>59</v>
      </c>
      <c r="H30" s="104"/>
      <c r="I30" s="105" t="s">
        <v>60</v>
      </c>
      <c r="J30" s="104"/>
      <c r="K30" s="105" t="s">
        <v>61</v>
      </c>
      <c r="L30" s="106"/>
    </row>
    <row r="31" spans="2:12" x14ac:dyDescent="0.25">
      <c r="B31" s="29"/>
      <c r="C31" s="26" t="s">
        <v>87</v>
      </c>
      <c r="D31" s="61" t="s">
        <v>124</v>
      </c>
      <c r="E31" s="26" t="s">
        <v>87</v>
      </c>
      <c r="F31" s="61" t="s">
        <v>124</v>
      </c>
      <c r="G31" s="26" t="s">
        <v>87</v>
      </c>
      <c r="H31" s="61" t="s">
        <v>124</v>
      </c>
      <c r="I31" s="26" t="s">
        <v>87</v>
      </c>
      <c r="J31" s="61" t="s">
        <v>124</v>
      </c>
      <c r="K31" s="26" t="s">
        <v>87</v>
      </c>
      <c r="L31" s="27" t="s">
        <v>124</v>
      </c>
    </row>
    <row r="32" spans="2:12" x14ac:dyDescent="0.25">
      <c r="B32" s="30" t="s">
        <v>84</v>
      </c>
      <c r="C32" s="32">
        <v>10000</v>
      </c>
      <c r="D32" s="62">
        <v>-0.5</v>
      </c>
      <c r="E32" s="32">
        <v>1099620</v>
      </c>
      <c r="F32" s="62">
        <v>-0.30331924707134578</v>
      </c>
      <c r="G32" s="32">
        <v>1119500</v>
      </c>
      <c r="H32" s="62">
        <v>-0.29072397473342754</v>
      </c>
      <c r="I32" s="32">
        <v>1368375</v>
      </c>
      <c r="J32" s="62">
        <v>-0.13304548363184804</v>
      </c>
      <c r="K32" s="32">
        <v>500837.5</v>
      </c>
      <c r="L32" s="64">
        <v>-0.68268688583792136</v>
      </c>
    </row>
    <row r="33" spans="2:12" x14ac:dyDescent="0.25">
      <c r="B33" s="30" t="s">
        <v>85</v>
      </c>
      <c r="C33" s="32">
        <v>12000</v>
      </c>
      <c r="D33" s="62">
        <v>-0.4</v>
      </c>
      <c r="E33" s="32">
        <v>1195370</v>
      </c>
      <c r="F33" s="62">
        <v>-0.24265539765707661</v>
      </c>
      <c r="G33" s="32">
        <v>1119500</v>
      </c>
      <c r="H33" s="62">
        <v>-0.29072397473342754</v>
      </c>
      <c r="I33" s="32">
        <v>1368375</v>
      </c>
      <c r="J33" s="62">
        <v>-0.13304548363184804</v>
      </c>
      <c r="K33" s="32">
        <v>500837.5</v>
      </c>
      <c r="L33" s="64">
        <v>-0.68268688583792136</v>
      </c>
    </row>
    <row r="34" spans="2:12" x14ac:dyDescent="0.25">
      <c r="B34" s="30" t="s">
        <v>86</v>
      </c>
      <c r="C34" s="32">
        <v>14000</v>
      </c>
      <c r="D34" s="62">
        <v>-0.3</v>
      </c>
      <c r="E34" s="32">
        <v>1291120</v>
      </c>
      <c r="F34" s="62">
        <v>-0.18199154824280744</v>
      </c>
      <c r="G34" s="32">
        <v>1119500</v>
      </c>
      <c r="H34" s="62">
        <v>-0.29072397473342754</v>
      </c>
      <c r="I34" s="32">
        <v>1368375</v>
      </c>
      <c r="J34" s="62">
        <v>-0.13304548363184804</v>
      </c>
      <c r="K34" s="32">
        <v>500837.5</v>
      </c>
      <c r="L34" s="64">
        <v>-0.68268688583792136</v>
      </c>
    </row>
    <row r="35" spans="2:12" x14ac:dyDescent="0.25">
      <c r="B35" s="30" t="s">
        <v>115</v>
      </c>
      <c r="C35" s="32">
        <v>16000</v>
      </c>
      <c r="D35" s="62">
        <v>-0.2</v>
      </c>
      <c r="E35" s="32">
        <v>1386870</v>
      </c>
      <c r="F35" s="62">
        <v>-0.12132769882853831</v>
      </c>
      <c r="G35" s="32">
        <v>1119500</v>
      </c>
      <c r="H35" s="62">
        <v>-0.29072397473342754</v>
      </c>
      <c r="I35" s="32">
        <v>1368375</v>
      </c>
      <c r="J35" s="62">
        <v>-0.13304548363184804</v>
      </c>
      <c r="K35" s="32">
        <v>502687</v>
      </c>
      <c r="L35" s="64">
        <v>-0.68151510735759047</v>
      </c>
    </row>
    <row r="36" spans="2:12" x14ac:dyDescent="0.25">
      <c r="B36" s="30" t="s">
        <v>116</v>
      </c>
      <c r="C36" s="32">
        <v>18000</v>
      </c>
      <c r="D36" s="62">
        <v>-0.1</v>
      </c>
      <c r="E36" s="32">
        <v>1482620</v>
      </c>
      <c r="F36" s="62">
        <v>-6.0663849414269153E-2</v>
      </c>
      <c r="G36" s="32">
        <v>1119500</v>
      </c>
      <c r="H36" s="62">
        <v>-0.29072397473342754</v>
      </c>
      <c r="I36" s="32">
        <v>1368375</v>
      </c>
      <c r="J36" s="62">
        <v>-0.13304548363184804</v>
      </c>
      <c r="K36" s="32">
        <v>512262</v>
      </c>
      <c r="L36" s="64">
        <v>-0.67544872241616349</v>
      </c>
    </row>
    <row r="37" spans="2:12" x14ac:dyDescent="0.25">
      <c r="B37" s="30" t="s">
        <v>117</v>
      </c>
      <c r="C37" s="32">
        <v>20000</v>
      </c>
      <c r="D37" s="62">
        <v>0</v>
      </c>
      <c r="E37" s="32">
        <v>1578370</v>
      </c>
      <c r="F37" s="62">
        <v>0</v>
      </c>
      <c r="G37" s="32">
        <v>1119500</v>
      </c>
      <c r="H37" s="62">
        <v>-0.29072397473342754</v>
      </c>
      <c r="I37" s="32">
        <v>1368375</v>
      </c>
      <c r="J37" s="62">
        <v>-0.13304548363184804</v>
      </c>
      <c r="K37" s="32">
        <v>521837</v>
      </c>
      <c r="L37" s="64">
        <v>-0.66938233747473663</v>
      </c>
    </row>
    <row r="38" spans="2:12" x14ac:dyDescent="0.25">
      <c r="B38" s="30" t="s">
        <v>118</v>
      </c>
      <c r="C38" s="32">
        <v>22000</v>
      </c>
      <c r="D38" s="62">
        <v>0.1</v>
      </c>
      <c r="E38" s="32">
        <v>1674120</v>
      </c>
      <c r="F38" s="62">
        <v>6.0663849414269153E-2</v>
      </c>
      <c r="G38" s="32">
        <v>1119500</v>
      </c>
      <c r="H38" s="62">
        <v>-0.29072397473342754</v>
      </c>
      <c r="I38" s="32">
        <v>1368375</v>
      </c>
      <c r="J38" s="62">
        <v>-0.13304548363184804</v>
      </c>
      <c r="K38" s="32">
        <v>531412</v>
      </c>
      <c r="L38" s="64">
        <v>-0.66331595253330966</v>
      </c>
    </row>
    <row r="39" spans="2:12" x14ac:dyDescent="0.25">
      <c r="B39" s="30" t="s">
        <v>119</v>
      </c>
      <c r="C39" s="32">
        <v>24000</v>
      </c>
      <c r="D39" s="62">
        <v>0.2</v>
      </c>
      <c r="E39" s="32">
        <v>1769870</v>
      </c>
      <c r="F39" s="62">
        <v>0.12132769882853831</v>
      </c>
      <c r="G39" s="32">
        <v>1119500</v>
      </c>
      <c r="H39" s="62">
        <v>-0.29072397473342754</v>
      </c>
      <c r="I39" s="32">
        <v>1368375</v>
      </c>
      <c r="J39" s="62">
        <v>-0.13304548363184804</v>
      </c>
      <c r="K39" s="32">
        <v>540987</v>
      </c>
      <c r="L39" s="64">
        <v>-0.6572495675918828</v>
      </c>
    </row>
    <row r="40" spans="2:12" x14ac:dyDescent="0.25">
      <c r="B40" s="30" t="s">
        <v>120</v>
      </c>
      <c r="C40" s="32">
        <v>26000</v>
      </c>
      <c r="D40" s="62">
        <v>0.3</v>
      </c>
      <c r="E40" s="32">
        <v>1865620</v>
      </c>
      <c r="F40" s="62">
        <v>0.18199154824280744</v>
      </c>
      <c r="G40" s="32">
        <v>1119500</v>
      </c>
      <c r="H40" s="62">
        <v>-0.29072397473342754</v>
      </c>
      <c r="I40" s="32">
        <v>1368375</v>
      </c>
      <c r="J40" s="62">
        <v>-0.13304548363184804</v>
      </c>
      <c r="K40" s="32">
        <v>550562</v>
      </c>
      <c r="L40" s="64">
        <v>-0.65118318265045583</v>
      </c>
    </row>
    <row r="41" spans="2:12" x14ac:dyDescent="0.25">
      <c r="B41" s="30" t="s">
        <v>121</v>
      </c>
      <c r="C41" s="32">
        <v>28000</v>
      </c>
      <c r="D41" s="62">
        <v>0.4</v>
      </c>
      <c r="E41" s="32">
        <v>1961370</v>
      </c>
      <c r="F41" s="62">
        <v>0.24265539765707661</v>
      </c>
      <c r="G41" s="32">
        <v>1119500</v>
      </c>
      <c r="H41" s="62">
        <v>-0.29072397473342754</v>
      </c>
      <c r="I41" s="32">
        <v>1368375</v>
      </c>
      <c r="J41" s="62">
        <v>-0.13304548363184804</v>
      </c>
      <c r="K41" s="32">
        <v>560137</v>
      </c>
      <c r="L41" s="64">
        <v>-0.64511679770902897</v>
      </c>
    </row>
    <row r="42" spans="2:12" ht="15.75" thickBot="1" x14ac:dyDescent="0.3">
      <c r="B42" s="31" t="s">
        <v>122</v>
      </c>
      <c r="C42" s="33">
        <v>30000</v>
      </c>
      <c r="D42" s="63">
        <v>0.5</v>
      </c>
      <c r="E42" s="33">
        <v>2057120</v>
      </c>
      <c r="F42" s="63">
        <v>0.30331924707134578</v>
      </c>
      <c r="G42" s="33">
        <v>1119500</v>
      </c>
      <c r="H42" s="63">
        <v>-0.29072397473342754</v>
      </c>
      <c r="I42" s="33">
        <v>1368375</v>
      </c>
      <c r="J42" s="63">
        <v>-0.13304548363184804</v>
      </c>
      <c r="K42" s="33">
        <v>569712</v>
      </c>
      <c r="L42" s="65">
        <v>-0.63905041276760199</v>
      </c>
    </row>
  </sheetData>
  <mergeCells count="6">
    <mergeCell ref="B29:L29"/>
    <mergeCell ref="C30:D30"/>
    <mergeCell ref="E30:F30"/>
    <mergeCell ref="G30:H30"/>
    <mergeCell ref="I30:J30"/>
    <mergeCell ref="K30:L3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E9F4-BC2B-4071-9F6F-7BAFFFEEF919}">
  <dimension ref="B1:L42"/>
  <sheetViews>
    <sheetView showGridLines="0" workbookViewId="0">
      <selection activeCell="B1" sqref="B1"/>
    </sheetView>
  </sheetViews>
  <sheetFormatPr defaultColWidth="9.140625" defaultRowHeight="15" x14ac:dyDescent="0.25"/>
  <cols>
    <col min="1" max="1" width="0.28515625" customWidth="1"/>
    <col min="2" max="2" width="2.7109375" bestFit="1" customWidth="1"/>
    <col min="3" max="3" width="4.140625" bestFit="1" customWidth="1"/>
    <col min="5" max="5" width="7.28515625" bestFit="1" customWidth="1"/>
    <col min="6" max="6" width="7.5703125" bestFit="1" customWidth="1"/>
    <col min="7" max="7" width="7.28515625" bestFit="1" customWidth="1"/>
    <col min="8" max="8" width="7.5703125" bestFit="1" customWidth="1"/>
    <col min="9" max="9" width="7.28515625" bestFit="1" customWidth="1"/>
    <col min="10" max="10" width="7.5703125" bestFit="1" customWidth="1"/>
    <col min="11" max="11" width="7.85546875" bestFit="1" customWidth="1"/>
    <col min="12" max="12" width="7.5703125" bestFit="1" customWidth="1"/>
  </cols>
  <sheetData>
    <row r="1" spans="2:2" s="20" customFormat="1" ht="18" x14ac:dyDescent="0.25">
      <c r="B1" s="23" t="s">
        <v>130</v>
      </c>
    </row>
    <row r="2" spans="2:2" s="21" customFormat="1" ht="10.5" x14ac:dyDescent="0.15">
      <c r="B2" s="24" t="s">
        <v>110</v>
      </c>
    </row>
    <row r="3" spans="2:2" s="21" customFormat="1" ht="10.5" x14ac:dyDescent="0.15">
      <c r="B3" s="24" t="s">
        <v>133</v>
      </c>
    </row>
    <row r="4" spans="2:2" s="21" customFormat="1" ht="10.5" x14ac:dyDescent="0.15">
      <c r="B4" s="24" t="s">
        <v>112</v>
      </c>
    </row>
    <row r="5" spans="2:2" s="22" customFormat="1" ht="10.5" x14ac:dyDescent="0.15">
      <c r="B5" s="25" t="s">
        <v>127</v>
      </c>
    </row>
    <row r="28" spans="2:12" ht="15.75" thickBot="1" x14ac:dyDescent="0.3"/>
    <row r="29" spans="2:12" ht="15.75" thickBot="1" x14ac:dyDescent="0.3">
      <c r="B29" s="99" t="s">
        <v>132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1"/>
    </row>
    <row r="30" spans="2:12" x14ac:dyDescent="0.25">
      <c r="B30" s="28"/>
      <c r="C30" s="102" t="s">
        <v>123</v>
      </c>
      <c r="D30" s="104"/>
      <c r="E30" s="105" t="s">
        <v>58</v>
      </c>
      <c r="F30" s="104"/>
      <c r="G30" s="105" t="s">
        <v>59</v>
      </c>
      <c r="H30" s="104"/>
      <c r="I30" s="105" t="s">
        <v>60</v>
      </c>
      <c r="J30" s="104"/>
      <c r="K30" s="105" t="s">
        <v>61</v>
      </c>
      <c r="L30" s="106"/>
    </row>
    <row r="31" spans="2:12" x14ac:dyDescent="0.25">
      <c r="B31" s="29"/>
      <c r="C31" s="26" t="s">
        <v>87</v>
      </c>
      <c r="D31" s="61" t="s">
        <v>124</v>
      </c>
      <c r="E31" s="26" t="s">
        <v>87</v>
      </c>
      <c r="F31" s="61" t="s">
        <v>124</v>
      </c>
      <c r="G31" s="26" t="s">
        <v>87</v>
      </c>
      <c r="H31" s="61" t="s">
        <v>124</v>
      </c>
      <c r="I31" s="26" t="s">
        <v>87</v>
      </c>
      <c r="J31" s="61" t="s">
        <v>124</v>
      </c>
      <c r="K31" s="26" t="s">
        <v>87</v>
      </c>
      <c r="L31" s="27" t="s">
        <v>124</v>
      </c>
    </row>
    <row r="32" spans="2:12" x14ac:dyDescent="0.25">
      <c r="B32" s="30" t="s">
        <v>84</v>
      </c>
      <c r="C32" s="32">
        <v>0.1</v>
      </c>
      <c r="D32" s="62">
        <v>-0.75</v>
      </c>
      <c r="E32" s="32">
        <v>1434745</v>
      </c>
      <c r="F32" s="62">
        <v>-9.0995774121403722E-2</v>
      </c>
      <c r="G32" s="32">
        <v>975875</v>
      </c>
      <c r="H32" s="62">
        <v>-0.38171974885483123</v>
      </c>
      <c r="I32" s="32">
        <v>1224750</v>
      </c>
      <c r="J32" s="62">
        <v>-0.22404125775325176</v>
      </c>
      <c r="K32" s="32">
        <v>868148</v>
      </c>
      <c r="L32" s="64">
        <v>-0.44997180635719131</v>
      </c>
    </row>
    <row r="33" spans="2:12" x14ac:dyDescent="0.25">
      <c r="B33" s="30" t="s">
        <v>85</v>
      </c>
      <c r="C33" s="32">
        <v>0.17</v>
      </c>
      <c r="D33" s="62">
        <v>-0.57499999999999996</v>
      </c>
      <c r="E33" s="32">
        <v>1468257.5</v>
      </c>
      <c r="F33" s="62">
        <v>-6.9763426826409528E-2</v>
      </c>
      <c r="G33" s="32">
        <v>1009387.5</v>
      </c>
      <c r="H33" s="62">
        <v>-0.36048740155983705</v>
      </c>
      <c r="I33" s="32">
        <v>1258262.5</v>
      </c>
      <c r="J33" s="62">
        <v>-0.20280891045825758</v>
      </c>
      <c r="K33" s="32">
        <v>795049.97499999986</v>
      </c>
      <c r="L33" s="64">
        <v>-0.49628415707343659</v>
      </c>
    </row>
    <row r="34" spans="2:12" x14ac:dyDescent="0.25">
      <c r="B34" s="30" t="s">
        <v>86</v>
      </c>
      <c r="C34" s="32">
        <v>0.24000000000000002</v>
      </c>
      <c r="D34" s="62">
        <v>-0.39999999999999997</v>
      </c>
      <c r="E34" s="32">
        <v>1501770</v>
      </c>
      <c r="F34" s="62">
        <v>-4.8531079531415319E-2</v>
      </c>
      <c r="G34" s="32">
        <v>1042900</v>
      </c>
      <c r="H34" s="62">
        <v>-0.33925505426484287</v>
      </c>
      <c r="I34" s="32">
        <v>1291775</v>
      </c>
      <c r="J34" s="62">
        <v>-0.18157656316326337</v>
      </c>
      <c r="K34" s="32">
        <v>717260.2</v>
      </c>
      <c r="L34" s="64">
        <v>-0.54556903641098098</v>
      </c>
    </row>
    <row r="35" spans="2:12" x14ac:dyDescent="0.25">
      <c r="B35" s="30" t="s">
        <v>115</v>
      </c>
      <c r="C35" s="32">
        <v>0.31</v>
      </c>
      <c r="D35" s="62">
        <v>-0.22500000000000006</v>
      </c>
      <c r="E35" s="32">
        <v>1535282.5</v>
      </c>
      <c r="F35" s="62">
        <v>-2.7298732236421118E-2</v>
      </c>
      <c r="G35" s="32">
        <v>1076412.5</v>
      </c>
      <c r="H35" s="62">
        <v>-0.31802270696984863</v>
      </c>
      <c r="I35" s="32">
        <v>1325287.5</v>
      </c>
      <c r="J35" s="62">
        <v>-0.16034421586826916</v>
      </c>
      <c r="K35" s="32">
        <v>634778.67500000005</v>
      </c>
      <c r="L35" s="64">
        <v>-0.59782644436982457</v>
      </c>
    </row>
    <row r="36" spans="2:12" x14ac:dyDescent="0.25">
      <c r="B36" s="30" t="s">
        <v>116</v>
      </c>
      <c r="C36" s="32">
        <v>0.38</v>
      </c>
      <c r="D36" s="62">
        <v>-5.0000000000000044E-2</v>
      </c>
      <c r="E36" s="32">
        <v>1568795</v>
      </c>
      <c r="F36" s="62">
        <v>-6.0663849414269149E-3</v>
      </c>
      <c r="G36" s="32">
        <v>1109925</v>
      </c>
      <c r="H36" s="62">
        <v>-0.29679035967485445</v>
      </c>
      <c r="I36" s="32">
        <v>1358800</v>
      </c>
      <c r="J36" s="62">
        <v>-0.13911186857327495</v>
      </c>
      <c r="K36" s="32">
        <v>547605.4</v>
      </c>
      <c r="L36" s="64">
        <v>-0.65305638094996732</v>
      </c>
    </row>
    <row r="37" spans="2:12" x14ac:dyDescent="0.25">
      <c r="B37" s="30" t="s">
        <v>117</v>
      </c>
      <c r="C37" s="32">
        <v>0.45</v>
      </c>
      <c r="D37" s="62">
        <v>0.12499999999999997</v>
      </c>
      <c r="E37" s="32">
        <v>1602307.5</v>
      </c>
      <c r="F37" s="62">
        <v>1.5165962353567288E-2</v>
      </c>
      <c r="G37" s="32">
        <v>1143437.5</v>
      </c>
      <c r="H37" s="62">
        <v>-0.27555801237986022</v>
      </c>
      <c r="I37" s="32">
        <v>1392312.5</v>
      </c>
      <c r="J37" s="62">
        <v>-0.11787952127828076</v>
      </c>
      <c r="K37" s="32">
        <v>455740.375</v>
      </c>
      <c r="L37" s="64">
        <v>-0.71125884615140933</v>
      </c>
    </row>
    <row r="38" spans="2:12" x14ac:dyDescent="0.25">
      <c r="B38" s="30" t="s">
        <v>118</v>
      </c>
      <c r="C38" s="32">
        <v>0.52</v>
      </c>
      <c r="D38" s="62">
        <v>0.3</v>
      </c>
      <c r="E38" s="32"/>
      <c r="F38" s="62"/>
      <c r="G38" s="32"/>
      <c r="H38" s="62"/>
      <c r="I38" s="32"/>
      <c r="J38" s="62"/>
      <c r="K38" s="32"/>
      <c r="L38" s="64"/>
    </row>
    <row r="39" spans="2:12" x14ac:dyDescent="0.25">
      <c r="B39" s="30" t="s">
        <v>119</v>
      </c>
      <c r="C39" s="32">
        <v>0.59000000000000008</v>
      </c>
      <c r="D39" s="62">
        <v>0.47500000000000014</v>
      </c>
      <c r="E39" s="32"/>
      <c r="F39" s="62"/>
      <c r="G39" s="32"/>
      <c r="H39" s="62"/>
      <c r="I39" s="32"/>
      <c r="J39" s="62"/>
      <c r="K39" s="32"/>
      <c r="L39" s="64"/>
    </row>
    <row r="40" spans="2:12" x14ac:dyDescent="0.25">
      <c r="B40" s="30" t="s">
        <v>120</v>
      </c>
      <c r="C40" s="32">
        <v>0.66</v>
      </c>
      <c r="D40" s="62">
        <v>0.65</v>
      </c>
      <c r="E40" s="32"/>
      <c r="F40" s="62"/>
      <c r="G40" s="32"/>
      <c r="H40" s="62"/>
      <c r="I40" s="32"/>
      <c r="J40" s="62"/>
      <c r="K40" s="32"/>
      <c r="L40" s="64"/>
    </row>
    <row r="41" spans="2:12" x14ac:dyDescent="0.25">
      <c r="B41" s="30" t="s">
        <v>121</v>
      </c>
      <c r="C41" s="32">
        <v>0.73000000000000009</v>
      </c>
      <c r="D41" s="62">
        <v>0.82500000000000018</v>
      </c>
      <c r="E41" s="32"/>
      <c r="F41" s="62"/>
      <c r="G41" s="32"/>
      <c r="H41" s="62"/>
      <c r="I41" s="32"/>
      <c r="J41" s="62"/>
      <c r="K41" s="32"/>
      <c r="L41" s="64"/>
    </row>
    <row r="42" spans="2:12" ht="15.75" thickBot="1" x14ac:dyDescent="0.3">
      <c r="B42" s="31" t="s">
        <v>122</v>
      </c>
      <c r="C42" s="33">
        <v>0.8</v>
      </c>
      <c r="D42" s="63">
        <v>1</v>
      </c>
      <c r="E42" s="33"/>
      <c r="F42" s="63"/>
      <c r="G42" s="33"/>
      <c r="H42" s="63"/>
      <c r="I42" s="33"/>
      <c r="J42" s="63"/>
      <c r="K42" s="33"/>
      <c r="L42" s="65"/>
    </row>
  </sheetData>
  <mergeCells count="6">
    <mergeCell ref="B29:L29"/>
    <mergeCell ref="C30:D30"/>
    <mergeCell ref="E30:F30"/>
    <mergeCell ref="G30:H30"/>
    <mergeCell ref="I30:J30"/>
    <mergeCell ref="K30:L30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Precision tree</vt:lpstr>
      <vt:lpstr>treeCalc_2</vt:lpstr>
      <vt:lpstr>Optimal Tree</vt:lpstr>
      <vt:lpstr>Probability Chart</vt:lpstr>
      <vt:lpstr>Sensitivity B12</vt:lpstr>
      <vt:lpstr>Sensitivity C10</vt:lpstr>
      <vt:lpstr>Sensitivity B4</vt:lpstr>
      <vt:lpstr>Strategy B12</vt:lpstr>
      <vt:lpstr>Strategy C10</vt:lpstr>
      <vt:lpstr>Strategy B4</vt:lpstr>
      <vt:lpstr>Tornado</vt:lpstr>
      <vt:lpstr>Sensitivity B13, B14</vt:lpstr>
      <vt:lpstr>Strategy Region B13, B14</vt:lpstr>
      <vt:lpstr>Sensitivity B10, B12</vt:lpstr>
      <vt:lpstr>Strategy Region B10, B12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Anshika Sharma</dc:creator>
  <cp:lastModifiedBy>rashme</cp:lastModifiedBy>
  <dcterms:created xsi:type="dcterms:W3CDTF">2020-10-03T23:58:12Z</dcterms:created>
  <dcterms:modified xsi:type="dcterms:W3CDTF">2020-10-12T03:01:09Z</dcterms:modified>
</cp:coreProperties>
</file>