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84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  <sz val="11"/>
    </font>
    <font>
      <b val="1"/>
      <color rgb="009E1B31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3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81" fillId="0" borderId="0" pivotButton="0" quotePrefix="0" xfId="0"/>
    <xf numFmtId="0" fontId="0" fillId="34" borderId="3" pivotButton="0" quotePrefix="0" xfId="0"/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2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10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Реестр сети 21.08.2026</t>
        </is>
      </c>
      <c r="E10" s="17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"&amp;TEXT($B$13,"0,0%")&amp;"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Параметр; по умолчанию 100%</t>
        </is>
      </c>
      <c r="E298" s="17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  <row r="309">
      <c r="A309" s="318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319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IF(OR(61&lt;='01_Вводные'!$B$15,61-'01_Вводные'!$B$15&gt;60),0,INDEX('04_Продажи'!$B$15:$BI$15,1,61-'01_Вводные'!$B$15))*'01_Вводные'!$B$298*'01_Вводные'!$B$22</f>
        <v/>
      </c>
      <c r="BK8" s="185">
        <f>IF(OR(62&lt;='01_Вводные'!$B$15,62-'01_Вводные'!$B$15&gt;60),0,INDEX('04_Продажи'!$B$15:$BI$15,1,62-'01_Вводные'!$B$15))*'01_Вводные'!$B$298*'01_Вводные'!$B$22</f>
        <v/>
      </c>
      <c r="BL8" s="185">
        <f>IF(OR(63&lt;='01_Вводные'!$B$15,63-'01_Вводные'!$B$15&gt;60),0,INDEX('04_Продажи'!$B$15:$BI$15,1,63-'01_Вводные'!$B$15))*'01_Вводные'!$B$298*'01_Вводные'!$B$22</f>
        <v/>
      </c>
      <c r="BM8" s="185">
        <f>IF(OR(64&lt;='01_Вводные'!$B$15,64-'01_Вводные'!$B$15&gt;60),0,INDEX('04_Продажи'!$B$15:$BI$15,1,64-'01_Вводные'!$B$15))*'01_Вводные'!$B$298*'01_Вводные'!$B$22</f>
        <v/>
      </c>
      <c r="BN8" s="185">
        <f>IF(OR(65&lt;='01_Вводные'!$B$15,65-'01_Вводные'!$B$15&gt;60),0,INDEX('04_Продажи'!$B$15:$BI$15,1,65-'01_Вводные'!$B$15))*'01_Вводные'!$B$298*'01_Вводные'!$B$22</f>
        <v/>
      </c>
      <c r="BO8" s="185">
        <f>IF(OR(66&lt;='01_Вводные'!$B$15,66-'01_Вводные'!$B$15&gt;60),0,INDEX('04_Продажи'!$B$15:$BI$15,1,66-'01_Вводные'!$B$15))*'01_Вводные'!$B$298*'01_Вводные'!$B$22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4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IF(OR('01_Вводные'!$B$238="Нет",B26&gt;=B34-0.01),MIN(B30,MAX(0,'02_Модель'!B93)),0)</f>
        <v/>
      </c>
      <c r="C31" s="95">
        <f>IF(OR('01_Вводные'!$B$238="Нет",C26&gt;=C34-0.01),MIN(C30,MAX(0,'02_Модель'!C93)),0)</f>
        <v/>
      </c>
      <c r="D31" s="95">
        <f>IF(OR('01_Вводные'!$B$238="Нет",D26&gt;=D34-0.01),MIN(D30,MAX(0,'02_Модель'!D93)),0)</f>
        <v/>
      </c>
      <c r="E31" s="95">
        <f>IF(OR('01_Вводные'!$B$238="Нет",E26&gt;=E34-0.01),MIN(E30,MAX(0,'02_Модель'!E93)),0)</f>
        <v/>
      </c>
      <c r="F31" s="95">
        <f>IF(OR('01_Вводные'!$B$238="Нет",F26&gt;=F34-0.01),MIN(F30,MAX(0,'02_Модель'!F93)),0)</f>
        <v/>
      </c>
      <c r="G31" s="95">
        <f>IF(OR('01_Вводные'!$B$238="Нет",G26&gt;=G34-0.01),MIN(G30,MAX(0,'02_Модель'!G93)),0)</f>
        <v/>
      </c>
      <c r="H31" s="95">
        <f>IF(OR('01_Вводные'!$B$238="Нет",H26&gt;=H34-0.01),MIN(H30,MAX(0,'02_Модель'!H93)),0)</f>
        <v/>
      </c>
      <c r="I31" s="95">
        <f>IF(OR('01_Вводные'!$B$238="Нет",I26&gt;=I34-0.01),MIN(I30,MAX(0,'02_Модель'!I93)),0)</f>
        <v/>
      </c>
      <c r="J31" s="95">
        <f>IF(OR('01_Вводные'!$B$238="Нет",J26&gt;=J34-0.01),MIN(J30,MAX(0,'02_Модель'!J93)),0)</f>
        <v/>
      </c>
      <c r="K31" s="95">
        <f>IF(OR('01_Вводные'!$B$238="Нет",K26&gt;=K34-0.01),MIN(K30,MAX(0,'02_Модель'!K93)),0)</f>
        <v/>
      </c>
      <c r="L31" s="95">
        <f>IF(OR('01_Вводные'!$B$238="Нет",L26&gt;=L34-0.01),MIN(L30,MAX(0,'02_Модель'!L93)),0)</f>
        <v/>
      </c>
      <c r="M31" s="95">
        <f>IF(OR('01_Вводные'!$B$238="Нет",M26&gt;=M34-0.01),MIN(M30,MAX(0,'02_Модель'!M93)),0)</f>
        <v/>
      </c>
      <c r="N31" s="95">
        <f>IF(OR('01_Вводные'!$B$238="Нет",N26&gt;=N34-0.01),MIN(N30,MAX(0,'02_Модель'!N93)),0)</f>
        <v/>
      </c>
      <c r="O31" s="95">
        <f>IF(OR('01_Вводные'!$B$238="Нет",O26&gt;=O34-0.01),MIN(O30,MAX(0,'02_Модель'!O93)),0)</f>
        <v/>
      </c>
      <c r="P31" s="95">
        <f>IF(OR('01_Вводные'!$B$238="Нет",P26&gt;=P34-0.01),MIN(P30,MAX(0,'02_Модель'!P93)),0)</f>
        <v/>
      </c>
      <c r="Q31" s="95">
        <f>IF(OR('01_Вводные'!$B$238="Нет",Q26&gt;=Q34-0.01),MIN(Q30,MAX(0,'02_Модель'!Q93)),0)</f>
        <v/>
      </c>
      <c r="R31" s="95">
        <f>IF(OR('01_Вводные'!$B$238="Нет",R26&gt;=R34-0.01),MIN(R30,MAX(0,'02_Модель'!R93)),0)</f>
        <v/>
      </c>
      <c r="S31" s="95">
        <f>IF(OR('01_Вводные'!$B$238="Нет",S26&gt;=S34-0.01),MIN(S30,MAX(0,'02_Модель'!S93)),0)</f>
        <v/>
      </c>
      <c r="T31" s="95">
        <f>IF(OR('01_Вводные'!$B$238="Нет",T26&gt;=T34-0.01),MIN(T30,MAX(0,'02_Модель'!T93)),0)</f>
        <v/>
      </c>
      <c r="U31" s="95">
        <f>IF(OR('01_Вводные'!$B$238="Нет",U26&gt;=U34-0.01),MIN(U30,MAX(0,'02_Модель'!U93)),0)</f>
        <v/>
      </c>
      <c r="V31" s="95">
        <f>IF(OR('01_Вводные'!$B$238="Нет",V26&gt;=V34-0.01),MIN(V30,MAX(0,'02_Модель'!V93)),0)</f>
        <v/>
      </c>
      <c r="W31" s="95">
        <f>IF(OR('01_Вводные'!$B$238="Нет",W26&gt;=W34-0.01),MIN(W30,MAX(0,'02_Модель'!W93)),0)</f>
        <v/>
      </c>
      <c r="X31" s="95">
        <f>IF(OR('01_Вводные'!$B$238="Нет",X26&gt;=X34-0.01),MIN(X30,MAX(0,'02_Модель'!X93)),0)</f>
        <v/>
      </c>
      <c r="Y31" s="95">
        <f>IF(OR('01_Вводные'!$B$238="Нет",Y26&gt;=Y34-0.01),MIN(Y30,MAX(0,'02_Модель'!Y93)),0)</f>
        <v/>
      </c>
      <c r="Z31" s="95">
        <f>IF(OR('01_Вводные'!$B$238="Нет",Z26&gt;=Z34-0.01),MIN(Z30,MAX(0,'02_Модель'!Z93)),0)</f>
        <v/>
      </c>
      <c r="AA31" s="95">
        <f>IF(OR('01_Вводные'!$B$238="Нет",AA26&gt;=AA34-0.01),MIN(AA30,MAX(0,'02_Модель'!AA93)),0)</f>
        <v/>
      </c>
      <c r="AB31" s="95">
        <f>IF(OR('01_Вводные'!$B$238="Нет",AB26&gt;=AB34-0.01),MIN(AB30,MAX(0,'02_Модель'!AB93)),0)</f>
        <v/>
      </c>
      <c r="AC31" s="95">
        <f>IF(OR('01_Вводные'!$B$238="Нет",AC26&gt;=AC34-0.01),MIN(AC30,MAX(0,'02_Модель'!AC93)),0)</f>
        <v/>
      </c>
      <c r="AD31" s="95">
        <f>IF(OR('01_Вводные'!$B$238="Нет",AD26&gt;=AD34-0.01),MIN(AD30,MAX(0,'02_Модель'!AD93)),0)</f>
        <v/>
      </c>
      <c r="AE31" s="95">
        <f>IF(OR('01_Вводные'!$B$238="Нет",AE26&gt;=AE34-0.01),MIN(AE30,MAX(0,'02_Модель'!AE93)),0)</f>
        <v/>
      </c>
      <c r="AF31" s="95">
        <f>IF(OR('01_Вводные'!$B$238="Нет",AF26&gt;=AF34-0.01),MIN(AF30,MAX(0,'02_Модель'!AF93)),0)</f>
        <v/>
      </c>
      <c r="AG31" s="95">
        <f>IF(OR('01_Вводные'!$B$238="Нет",AG26&gt;=AG34-0.01),MIN(AG30,MAX(0,'02_Модель'!AG93)),0)</f>
        <v/>
      </c>
      <c r="AH31" s="95">
        <f>IF(OR('01_Вводные'!$B$238="Нет",AH26&gt;=AH34-0.01),MIN(AH30,MAX(0,'02_Модель'!AH93)),0)</f>
        <v/>
      </c>
      <c r="AI31" s="95">
        <f>IF(OR('01_Вводные'!$B$238="Нет",AI26&gt;=AI34-0.01),MIN(AI30,MAX(0,'02_Модель'!AI93)),0)</f>
        <v/>
      </c>
      <c r="AJ31" s="95">
        <f>IF(OR('01_Вводные'!$B$238="Нет",AJ26&gt;=AJ34-0.01),MIN(AJ30,MAX(0,'02_Модель'!AJ93)),0)</f>
        <v/>
      </c>
      <c r="AK31" s="95">
        <f>IF(OR('01_Вводные'!$B$238="Нет",AK26&gt;=AK34-0.01),MIN(AK30,MAX(0,'02_Модель'!AK93)),0)</f>
        <v/>
      </c>
      <c r="AL31" s="95">
        <f>IF(OR('01_Вводные'!$B$238="Нет",AL26&gt;=AL34-0.01),MIN(AL30,MAX(0,'02_Модель'!AL93)),0)</f>
        <v/>
      </c>
      <c r="AM31" s="95">
        <f>IF(OR('01_Вводные'!$B$238="Нет",AM26&gt;=AM34-0.01),MIN(AM30,MAX(0,'02_Модель'!AM93)),0)</f>
        <v/>
      </c>
      <c r="AN31" s="95">
        <f>IF(OR('01_Вводные'!$B$238="Нет",AN26&gt;=AN34-0.01),MIN(AN30,MAX(0,'02_Модель'!AN93)),0)</f>
        <v/>
      </c>
      <c r="AO31" s="95">
        <f>IF(OR('01_Вводные'!$B$238="Нет",AO26&gt;=AO34-0.01),MIN(AO30,MAX(0,'02_Модель'!AO93)),0)</f>
        <v/>
      </c>
      <c r="AP31" s="95">
        <f>IF(OR('01_Вводные'!$B$238="Нет",AP26&gt;=AP34-0.01),MIN(AP30,MAX(0,'02_Модель'!AP93)),0)</f>
        <v/>
      </c>
      <c r="AQ31" s="95">
        <f>IF(OR('01_Вводные'!$B$238="Нет",AQ26&gt;=AQ34-0.01),MIN(AQ30,MAX(0,'02_Модель'!AQ93)),0)</f>
        <v/>
      </c>
      <c r="AR31" s="95">
        <f>IF(OR('01_Вводные'!$B$238="Нет",AR26&gt;=AR34-0.01),MIN(AR30,MAX(0,'02_Модель'!AR93)),0)</f>
        <v/>
      </c>
      <c r="AS31" s="95">
        <f>IF(OR('01_Вводные'!$B$238="Нет",AS26&gt;=AS34-0.01),MIN(AS30,MAX(0,'02_Модель'!AS93)),0)</f>
        <v/>
      </c>
      <c r="AT31" s="95">
        <f>IF(OR('01_Вводные'!$B$238="Нет",AT26&gt;=AT34-0.01),MIN(AT30,MAX(0,'02_Модель'!AT93)),0)</f>
        <v/>
      </c>
      <c r="AU31" s="95">
        <f>IF(OR('01_Вводные'!$B$238="Нет",AU26&gt;=AU34-0.01),MIN(AU30,MAX(0,'02_Модель'!AU93)),0)</f>
        <v/>
      </c>
      <c r="AV31" s="95">
        <f>IF(OR('01_Вводные'!$B$238="Нет",AV26&gt;=AV34-0.01),MIN(AV30,MAX(0,'02_Модель'!AV93)),0)</f>
        <v/>
      </c>
      <c r="AW31" s="95">
        <f>IF(OR('01_Вводные'!$B$238="Нет",AW26&gt;=AW34-0.01),MIN(AW30,MAX(0,'02_Модель'!AW93)),0)</f>
        <v/>
      </c>
      <c r="AX31" s="95">
        <f>IF(OR('01_Вводные'!$B$238="Нет",AX26&gt;=AX34-0.01),MIN(AX30,MAX(0,'02_Модель'!AX93)),0)</f>
        <v/>
      </c>
      <c r="AY31" s="95">
        <f>IF(OR('01_Вводные'!$B$238="Нет",AY26&gt;=AY34-0.01),MIN(AY30,MAX(0,'02_Модель'!AY93)),0)</f>
        <v/>
      </c>
      <c r="AZ31" s="95">
        <f>IF(OR('01_Вводные'!$B$238="Нет",AZ26&gt;=AZ34-0.01),MIN(AZ30,MAX(0,'02_Модель'!AZ93)),0)</f>
        <v/>
      </c>
      <c r="BA31" s="95">
        <f>IF(OR('01_Вводные'!$B$238="Нет",BA26&gt;=BA34-0.01),MIN(BA30,MAX(0,'02_Модель'!BA93)),0)</f>
        <v/>
      </c>
      <c r="BB31" s="95">
        <f>IF(OR('01_Вводные'!$B$238="Нет",BB26&gt;=BB34-0.01),MIN(BB30,MAX(0,'02_Модель'!BB93)),0)</f>
        <v/>
      </c>
      <c r="BC31" s="95">
        <f>IF(OR('01_Вводные'!$B$238="Нет",BC26&gt;=BC34-0.01),MIN(BC30,MAX(0,'02_Модель'!BC93)),0)</f>
        <v/>
      </c>
      <c r="BD31" s="95">
        <f>IF(OR('01_Вводные'!$B$238="Нет",BD26&gt;=BD34-0.01),MIN(BD30,MAX(0,'02_Модель'!BD93)),0)</f>
        <v/>
      </c>
      <c r="BE31" s="95">
        <f>IF(OR('01_Вводные'!$B$238="Нет",BE26&gt;=BE34-0.01),MIN(BE30,MAX(0,'02_Модель'!BE93)),0)</f>
        <v/>
      </c>
      <c r="BF31" s="95">
        <f>IF(OR('01_Вводные'!$B$238="Нет",BF26&gt;=BF34-0.01),MIN(BF30,MAX(0,'02_Модель'!BF93)),0)</f>
        <v/>
      </c>
      <c r="BG31" s="95">
        <f>IF(OR('01_Вводные'!$B$238="Нет",BG26&gt;=BG34-0.01),MIN(BG30,MAX(0,'02_Модель'!BG93)),0)</f>
        <v/>
      </c>
      <c r="BH31" s="95">
        <f>IF(OR('01_Вводные'!$B$238="Нет",BH26&gt;=BH34-0.01),MIN(BH30,MAX(0,'02_Модель'!BH93)),0)</f>
        <v/>
      </c>
      <c r="BI31" s="95">
        <f>IF(OR('01_Вводные'!$B$238="Нет",BI26&gt;=BI34-0.01),MIN(BI30,MAX(0,'02_Модель'!BI93)),0)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  <row r="34">
      <c r="A34" s="264" t="inlineStr">
        <is>
          <t>Минимальный запас для возврата займа</t>
        </is>
      </c>
      <c r="B34">
        <f>SUM(IF('01_Вводные'!$B$310&gt;=1,C16,0),IF('01_Вводные'!$B$310&gt;=2,D16,0),IF('01_Вводные'!$B$310&gt;=3,E16,0),IF('01_Вводные'!$B$310&gt;=4,F16,0),IF('01_Вводные'!$B$310&gt;=5,G16,0),IF('01_Вводные'!$B$310&gt;=6,H16,0))</f>
        <v/>
      </c>
      <c r="C34">
        <f>SUM(IF('01_Вводные'!$B$310&gt;=1,D16,0),IF('01_Вводные'!$B$310&gt;=2,E16,0),IF('01_Вводные'!$B$310&gt;=3,F16,0),IF('01_Вводные'!$B$310&gt;=4,G16,0),IF('01_Вводные'!$B$310&gt;=5,H16,0),IF('01_Вводные'!$B$310&gt;=6,I16,0))</f>
        <v/>
      </c>
      <c r="D34">
        <f>SUM(IF('01_Вводные'!$B$310&gt;=1,E16,0),IF('01_Вводные'!$B$310&gt;=2,F16,0),IF('01_Вводные'!$B$310&gt;=3,G16,0),IF('01_Вводные'!$B$310&gt;=4,H16,0),IF('01_Вводные'!$B$310&gt;=5,I16,0),IF('01_Вводные'!$B$310&gt;=6,J16,0))</f>
        <v/>
      </c>
      <c r="E34">
        <f>SUM(IF('01_Вводные'!$B$310&gt;=1,F16,0),IF('01_Вводные'!$B$310&gt;=2,G16,0),IF('01_Вводные'!$B$310&gt;=3,H16,0),IF('01_Вводные'!$B$310&gt;=4,I16,0),IF('01_Вводные'!$B$310&gt;=5,J16,0),IF('01_Вводные'!$B$310&gt;=6,K16,0))</f>
        <v/>
      </c>
      <c r="F34">
        <f>SUM(IF('01_Вводные'!$B$310&gt;=1,G16,0),IF('01_Вводные'!$B$310&gt;=2,H16,0),IF('01_Вводные'!$B$310&gt;=3,I16,0),IF('01_Вводные'!$B$310&gt;=4,J16,0),IF('01_Вводные'!$B$310&gt;=5,K16,0),IF('01_Вводные'!$B$310&gt;=6,L16,0))</f>
        <v/>
      </c>
      <c r="G34">
        <f>SUM(IF('01_Вводные'!$B$310&gt;=1,H16,0),IF('01_Вводные'!$B$310&gt;=2,I16,0),IF('01_Вводные'!$B$310&gt;=3,J16,0),IF('01_Вводные'!$B$310&gt;=4,K16,0),IF('01_Вводные'!$B$310&gt;=5,L16,0),IF('01_Вводные'!$B$310&gt;=6,M16,0))</f>
        <v/>
      </c>
      <c r="H34">
        <f>SUM(IF('01_Вводные'!$B$310&gt;=1,I16,0),IF('01_Вводные'!$B$310&gt;=2,J16,0),IF('01_Вводные'!$B$310&gt;=3,K16,0),IF('01_Вводные'!$B$310&gt;=4,L16,0),IF('01_Вводные'!$B$310&gt;=5,M16,0),IF('01_Вводные'!$B$310&gt;=6,N16,0))</f>
        <v/>
      </c>
      <c r="I34">
        <f>SUM(IF('01_Вводные'!$B$310&gt;=1,J16,0),IF('01_Вводные'!$B$310&gt;=2,K16,0),IF('01_Вводные'!$B$310&gt;=3,L16,0),IF('01_Вводные'!$B$310&gt;=4,M16,0),IF('01_Вводные'!$B$310&gt;=5,N16,0),IF('01_Вводные'!$B$310&gt;=6,O16,0))</f>
        <v/>
      </c>
      <c r="J34">
        <f>SUM(IF('01_Вводные'!$B$310&gt;=1,K16,0),IF('01_Вводные'!$B$310&gt;=2,L16,0),IF('01_Вводные'!$B$310&gt;=3,M16,0),IF('01_Вводные'!$B$310&gt;=4,N16,0),IF('01_Вводные'!$B$310&gt;=5,O16,0),IF('01_Вводные'!$B$310&gt;=6,P16,0))</f>
        <v/>
      </c>
      <c r="K34">
        <f>SUM(IF('01_Вводные'!$B$310&gt;=1,L16,0),IF('01_Вводные'!$B$310&gt;=2,M16,0),IF('01_Вводные'!$B$310&gt;=3,N16,0),IF('01_Вводные'!$B$310&gt;=4,O16,0),IF('01_Вводные'!$B$310&gt;=5,P16,0),IF('01_Вводные'!$B$310&gt;=6,Q16,0))</f>
        <v/>
      </c>
      <c r="L34">
        <f>SUM(IF('01_Вводные'!$B$310&gt;=1,M16,0),IF('01_Вводные'!$B$310&gt;=2,N16,0),IF('01_Вводные'!$B$310&gt;=3,O16,0),IF('01_Вводные'!$B$310&gt;=4,P16,0),IF('01_Вводные'!$B$310&gt;=5,Q16,0),IF('01_Вводные'!$B$310&gt;=6,R16,0))</f>
        <v/>
      </c>
      <c r="M34">
        <f>SUM(IF('01_Вводные'!$B$310&gt;=1,N16,0),IF('01_Вводные'!$B$310&gt;=2,O16,0),IF('01_Вводные'!$B$310&gt;=3,P16,0),IF('01_Вводные'!$B$310&gt;=4,Q16,0),IF('01_Вводные'!$B$310&gt;=5,R16,0),IF('01_Вводные'!$B$310&gt;=6,S16,0))</f>
        <v/>
      </c>
      <c r="N34">
        <f>SUM(IF('01_Вводные'!$B$310&gt;=1,O16,0),IF('01_Вводные'!$B$310&gt;=2,P16,0),IF('01_Вводные'!$B$310&gt;=3,Q16,0),IF('01_Вводные'!$B$310&gt;=4,R16,0),IF('01_Вводные'!$B$310&gt;=5,S16,0),IF('01_Вводные'!$B$310&gt;=6,T16,0))</f>
        <v/>
      </c>
      <c r="O34">
        <f>SUM(IF('01_Вводные'!$B$310&gt;=1,P16,0),IF('01_Вводные'!$B$310&gt;=2,Q16,0),IF('01_Вводные'!$B$310&gt;=3,R16,0),IF('01_Вводные'!$B$310&gt;=4,S16,0),IF('01_Вводные'!$B$310&gt;=5,T16,0),IF('01_Вводные'!$B$310&gt;=6,U16,0))</f>
        <v/>
      </c>
      <c r="P34">
        <f>SUM(IF('01_Вводные'!$B$310&gt;=1,Q16,0),IF('01_Вводные'!$B$310&gt;=2,R16,0),IF('01_Вводные'!$B$310&gt;=3,S16,0),IF('01_Вводные'!$B$310&gt;=4,T16,0),IF('01_Вводные'!$B$310&gt;=5,U16,0),IF('01_Вводные'!$B$310&gt;=6,V16,0))</f>
        <v/>
      </c>
      <c r="Q34">
        <f>SUM(IF('01_Вводные'!$B$310&gt;=1,R16,0),IF('01_Вводные'!$B$310&gt;=2,S16,0),IF('01_Вводные'!$B$310&gt;=3,T16,0),IF('01_Вводные'!$B$310&gt;=4,U16,0),IF('01_Вводные'!$B$310&gt;=5,V16,0),IF('01_Вводные'!$B$310&gt;=6,W16,0))</f>
        <v/>
      </c>
      <c r="R34">
        <f>SUM(IF('01_Вводные'!$B$310&gt;=1,S16,0),IF('01_Вводные'!$B$310&gt;=2,T16,0),IF('01_Вводные'!$B$310&gt;=3,U16,0),IF('01_Вводные'!$B$310&gt;=4,V16,0),IF('01_Вводные'!$B$310&gt;=5,W16,0),IF('01_Вводные'!$B$310&gt;=6,X16,0))</f>
        <v/>
      </c>
      <c r="S34">
        <f>SUM(IF('01_Вводные'!$B$310&gt;=1,T16,0),IF('01_Вводные'!$B$310&gt;=2,U16,0),IF('01_Вводные'!$B$310&gt;=3,V16,0),IF('01_Вводные'!$B$310&gt;=4,W16,0),IF('01_Вводные'!$B$310&gt;=5,X16,0),IF('01_Вводные'!$B$310&gt;=6,Y16,0))</f>
        <v/>
      </c>
      <c r="T34">
        <f>SUM(IF('01_Вводные'!$B$310&gt;=1,U16,0),IF('01_Вводные'!$B$310&gt;=2,V16,0),IF('01_Вводные'!$B$310&gt;=3,W16,0),IF('01_Вводные'!$B$310&gt;=4,X16,0),IF('01_Вводные'!$B$310&gt;=5,Y16,0),IF('01_Вводные'!$B$310&gt;=6,Z16,0))</f>
        <v/>
      </c>
      <c r="U34">
        <f>SUM(IF('01_Вводные'!$B$310&gt;=1,V16,0),IF('01_Вводные'!$B$310&gt;=2,W16,0),IF('01_Вводные'!$B$310&gt;=3,X16,0),IF('01_Вводные'!$B$310&gt;=4,Y16,0),IF('01_Вводные'!$B$310&gt;=5,Z16,0),IF('01_Вводные'!$B$310&gt;=6,AA16,0))</f>
        <v/>
      </c>
      <c r="V34">
        <f>SUM(IF('01_Вводные'!$B$310&gt;=1,W16,0),IF('01_Вводные'!$B$310&gt;=2,X16,0),IF('01_Вводные'!$B$310&gt;=3,Y16,0),IF('01_Вводные'!$B$310&gt;=4,Z16,0),IF('01_Вводные'!$B$310&gt;=5,AA16,0),IF('01_Вводные'!$B$310&gt;=6,AB16,0))</f>
        <v/>
      </c>
      <c r="W34">
        <f>SUM(IF('01_Вводные'!$B$310&gt;=1,X16,0),IF('01_Вводные'!$B$310&gt;=2,Y16,0),IF('01_Вводные'!$B$310&gt;=3,Z16,0),IF('01_Вводные'!$B$310&gt;=4,AA16,0),IF('01_Вводные'!$B$310&gt;=5,AB16,0),IF('01_Вводные'!$B$310&gt;=6,AC16,0))</f>
        <v/>
      </c>
      <c r="X34">
        <f>SUM(IF('01_Вводные'!$B$310&gt;=1,Y16,0),IF('01_Вводные'!$B$310&gt;=2,Z16,0),IF('01_Вводные'!$B$310&gt;=3,AA16,0),IF('01_Вводные'!$B$310&gt;=4,AB16,0),IF('01_Вводные'!$B$310&gt;=5,AC16,0),IF('01_Вводные'!$B$310&gt;=6,AD16,0))</f>
        <v/>
      </c>
      <c r="Y34">
        <f>SUM(IF('01_Вводные'!$B$310&gt;=1,Z16,0),IF('01_Вводные'!$B$310&gt;=2,AA16,0),IF('01_Вводные'!$B$310&gt;=3,AB16,0),IF('01_Вводные'!$B$310&gt;=4,AC16,0),IF('01_Вводные'!$B$310&gt;=5,AD16,0),IF('01_Вводные'!$B$310&gt;=6,AE16,0))</f>
        <v/>
      </c>
      <c r="Z34">
        <f>SUM(IF('01_Вводные'!$B$310&gt;=1,AA16,0),IF('01_Вводные'!$B$310&gt;=2,AB16,0),IF('01_Вводные'!$B$310&gt;=3,AC16,0),IF('01_Вводные'!$B$310&gt;=4,AD16,0),IF('01_Вводные'!$B$310&gt;=5,AE16,0),IF('01_Вводные'!$B$310&gt;=6,AF16,0))</f>
        <v/>
      </c>
      <c r="AA34">
        <f>SUM(IF('01_Вводные'!$B$310&gt;=1,AB16,0),IF('01_Вводные'!$B$310&gt;=2,AC16,0),IF('01_Вводные'!$B$310&gt;=3,AD16,0),IF('01_Вводные'!$B$310&gt;=4,AE16,0),IF('01_Вводные'!$B$310&gt;=5,AF16,0),IF('01_Вводные'!$B$310&gt;=6,AG16,0))</f>
        <v/>
      </c>
      <c r="AB34">
        <f>SUM(IF('01_Вводные'!$B$310&gt;=1,AC16,0),IF('01_Вводные'!$B$310&gt;=2,AD16,0),IF('01_Вводные'!$B$310&gt;=3,AE16,0),IF('01_Вводные'!$B$310&gt;=4,AF16,0),IF('01_Вводные'!$B$310&gt;=5,AG16,0),IF('01_Вводные'!$B$310&gt;=6,AH16,0))</f>
        <v/>
      </c>
      <c r="AC34">
        <f>SUM(IF('01_Вводные'!$B$310&gt;=1,AD16,0),IF('01_Вводные'!$B$310&gt;=2,AE16,0),IF('01_Вводные'!$B$310&gt;=3,AF16,0),IF('01_Вводные'!$B$310&gt;=4,AG16,0),IF('01_Вводные'!$B$310&gt;=5,AH16,0),IF('01_Вводные'!$B$310&gt;=6,AI16,0))</f>
        <v/>
      </c>
      <c r="AD34">
        <f>SUM(IF('01_Вводные'!$B$310&gt;=1,AE16,0),IF('01_Вводные'!$B$310&gt;=2,AF16,0),IF('01_Вводные'!$B$310&gt;=3,AG16,0),IF('01_Вводные'!$B$310&gt;=4,AH16,0),IF('01_Вводные'!$B$310&gt;=5,AI16,0),IF('01_Вводные'!$B$310&gt;=6,AJ16,0))</f>
        <v/>
      </c>
      <c r="AE34">
        <f>SUM(IF('01_Вводные'!$B$310&gt;=1,AF16,0),IF('01_Вводные'!$B$310&gt;=2,AG16,0),IF('01_Вводные'!$B$310&gt;=3,AH16,0),IF('01_Вводные'!$B$310&gt;=4,AI16,0),IF('01_Вводные'!$B$310&gt;=5,AJ16,0),IF('01_Вводные'!$B$310&gt;=6,AK16,0))</f>
        <v/>
      </c>
      <c r="AF34">
        <f>SUM(IF('01_Вводные'!$B$310&gt;=1,AG16,0),IF('01_Вводные'!$B$310&gt;=2,AH16,0),IF('01_Вводные'!$B$310&gt;=3,AI16,0),IF('01_Вводные'!$B$310&gt;=4,AJ16,0),IF('01_Вводные'!$B$310&gt;=5,AK16,0),IF('01_Вводные'!$B$310&gt;=6,AL16,0))</f>
        <v/>
      </c>
      <c r="AG34">
        <f>SUM(IF('01_Вводные'!$B$310&gt;=1,AH16,0),IF('01_Вводные'!$B$310&gt;=2,AI16,0),IF('01_Вводные'!$B$310&gt;=3,AJ16,0),IF('01_Вводные'!$B$310&gt;=4,AK16,0),IF('01_Вводные'!$B$310&gt;=5,AL16,0),IF('01_Вводные'!$B$310&gt;=6,AM16,0))</f>
        <v/>
      </c>
      <c r="AH34">
        <f>SUM(IF('01_Вводные'!$B$310&gt;=1,AI16,0),IF('01_Вводные'!$B$310&gt;=2,AJ16,0),IF('01_Вводные'!$B$310&gt;=3,AK16,0),IF('01_Вводные'!$B$310&gt;=4,AL16,0),IF('01_Вводные'!$B$310&gt;=5,AM16,0),IF('01_Вводные'!$B$310&gt;=6,AN16,0))</f>
        <v/>
      </c>
      <c r="AI34">
        <f>SUM(IF('01_Вводные'!$B$310&gt;=1,AJ16,0),IF('01_Вводные'!$B$310&gt;=2,AK16,0),IF('01_Вводные'!$B$310&gt;=3,AL16,0),IF('01_Вводные'!$B$310&gt;=4,AM16,0),IF('01_Вводные'!$B$310&gt;=5,AN16,0),IF('01_Вводные'!$B$310&gt;=6,AO16,0))</f>
        <v/>
      </c>
      <c r="AJ34">
        <f>SUM(IF('01_Вводные'!$B$310&gt;=1,AK16,0),IF('01_Вводные'!$B$310&gt;=2,AL16,0),IF('01_Вводные'!$B$310&gt;=3,AM16,0),IF('01_Вводные'!$B$310&gt;=4,AN16,0),IF('01_Вводные'!$B$310&gt;=5,AO16,0),IF('01_Вводные'!$B$310&gt;=6,AP16,0))</f>
        <v/>
      </c>
      <c r="AK34">
        <f>SUM(IF('01_Вводные'!$B$310&gt;=1,AL16,0),IF('01_Вводные'!$B$310&gt;=2,AM16,0),IF('01_Вводные'!$B$310&gt;=3,AN16,0),IF('01_Вводные'!$B$310&gt;=4,AO16,0),IF('01_Вводные'!$B$310&gt;=5,AP16,0),IF('01_Вводные'!$B$310&gt;=6,AQ16,0))</f>
        <v/>
      </c>
      <c r="AL34">
        <f>SUM(IF('01_Вводные'!$B$310&gt;=1,AM16,0),IF('01_Вводные'!$B$310&gt;=2,AN16,0),IF('01_Вводные'!$B$310&gt;=3,AO16,0),IF('01_Вводные'!$B$310&gt;=4,AP16,0),IF('01_Вводные'!$B$310&gt;=5,AQ16,0),IF('01_Вводные'!$B$310&gt;=6,AR16,0))</f>
        <v/>
      </c>
      <c r="AM34">
        <f>SUM(IF('01_Вводные'!$B$310&gt;=1,AN16,0),IF('01_Вводные'!$B$310&gt;=2,AO16,0),IF('01_Вводные'!$B$310&gt;=3,AP16,0),IF('01_Вводные'!$B$310&gt;=4,AQ16,0),IF('01_Вводные'!$B$310&gt;=5,AR16,0),IF('01_Вводные'!$B$310&gt;=6,AS16,0))</f>
        <v/>
      </c>
      <c r="AN34">
        <f>SUM(IF('01_Вводные'!$B$310&gt;=1,AO16,0),IF('01_Вводные'!$B$310&gt;=2,AP16,0),IF('01_Вводные'!$B$310&gt;=3,AQ16,0),IF('01_Вводные'!$B$310&gt;=4,AR16,0),IF('01_Вводные'!$B$310&gt;=5,AS16,0),IF('01_Вводные'!$B$310&gt;=6,AT16,0))</f>
        <v/>
      </c>
      <c r="AO34">
        <f>SUM(IF('01_Вводные'!$B$310&gt;=1,AP16,0),IF('01_Вводные'!$B$310&gt;=2,AQ16,0),IF('01_Вводные'!$B$310&gt;=3,AR16,0),IF('01_Вводные'!$B$310&gt;=4,AS16,0),IF('01_Вводные'!$B$310&gt;=5,AT16,0),IF('01_Вводные'!$B$310&gt;=6,AU16,0))</f>
        <v/>
      </c>
      <c r="AP34">
        <f>SUM(IF('01_Вводные'!$B$310&gt;=1,AQ16,0),IF('01_Вводные'!$B$310&gt;=2,AR16,0),IF('01_Вводные'!$B$310&gt;=3,AS16,0),IF('01_Вводные'!$B$310&gt;=4,AT16,0),IF('01_Вводные'!$B$310&gt;=5,AU16,0),IF('01_Вводные'!$B$310&gt;=6,AV16,0))</f>
        <v/>
      </c>
      <c r="AQ34">
        <f>SUM(IF('01_Вводные'!$B$310&gt;=1,AR16,0),IF('01_Вводные'!$B$310&gt;=2,AS16,0),IF('01_Вводные'!$B$310&gt;=3,AT16,0),IF('01_Вводные'!$B$310&gt;=4,AU16,0),IF('01_Вводные'!$B$310&gt;=5,AV16,0),IF('01_Вводные'!$B$310&gt;=6,AW16,0))</f>
        <v/>
      </c>
      <c r="AR34">
        <f>SUM(IF('01_Вводные'!$B$310&gt;=1,AS16,0),IF('01_Вводные'!$B$310&gt;=2,AT16,0),IF('01_Вводные'!$B$310&gt;=3,AU16,0),IF('01_Вводные'!$B$310&gt;=4,AV16,0),IF('01_Вводные'!$B$310&gt;=5,AW16,0),IF('01_Вводные'!$B$310&gt;=6,AX16,0))</f>
        <v/>
      </c>
      <c r="AS34">
        <f>SUM(IF('01_Вводные'!$B$310&gt;=1,AT16,0),IF('01_Вводные'!$B$310&gt;=2,AU16,0),IF('01_Вводные'!$B$310&gt;=3,AV16,0),IF('01_Вводные'!$B$310&gt;=4,AW16,0),IF('01_Вводные'!$B$310&gt;=5,AX16,0),IF('01_Вводные'!$B$310&gt;=6,AY16,0))</f>
        <v/>
      </c>
      <c r="AT34">
        <f>SUM(IF('01_Вводные'!$B$310&gt;=1,AU16,0),IF('01_Вводные'!$B$310&gt;=2,AV16,0),IF('01_Вводные'!$B$310&gt;=3,AW16,0),IF('01_Вводные'!$B$310&gt;=4,AX16,0),IF('01_Вводные'!$B$310&gt;=5,AY16,0),IF('01_Вводные'!$B$310&gt;=6,AZ16,0))</f>
        <v/>
      </c>
      <c r="AU34">
        <f>SUM(IF('01_Вводные'!$B$310&gt;=1,AV16,0),IF('01_Вводные'!$B$310&gt;=2,AW16,0),IF('01_Вводные'!$B$310&gt;=3,AX16,0),IF('01_Вводные'!$B$310&gt;=4,AY16,0),IF('01_Вводные'!$B$310&gt;=5,AZ16,0),IF('01_Вводные'!$B$310&gt;=6,BA16,0))</f>
        <v/>
      </c>
      <c r="AV34">
        <f>SUM(IF('01_Вводные'!$B$310&gt;=1,AW16,0),IF('01_Вводные'!$B$310&gt;=2,AX16,0),IF('01_Вводные'!$B$310&gt;=3,AY16,0),IF('01_Вводные'!$B$310&gt;=4,AZ16,0),IF('01_Вводные'!$B$310&gt;=5,BA16,0),IF('01_Вводные'!$B$310&gt;=6,BB16,0))</f>
        <v/>
      </c>
      <c r="AW34">
        <f>SUM(IF('01_Вводные'!$B$310&gt;=1,AX16,0),IF('01_Вводные'!$B$310&gt;=2,AY16,0),IF('01_Вводные'!$B$310&gt;=3,AZ16,0),IF('01_Вводные'!$B$310&gt;=4,BA16,0),IF('01_Вводные'!$B$310&gt;=5,BB16,0),IF('01_Вводные'!$B$310&gt;=6,BC16,0))</f>
        <v/>
      </c>
      <c r="AX34">
        <f>SUM(IF('01_Вводные'!$B$310&gt;=1,AY16,0),IF('01_Вводные'!$B$310&gt;=2,AZ16,0),IF('01_Вводные'!$B$310&gt;=3,BA16,0),IF('01_Вводные'!$B$310&gt;=4,BB16,0),IF('01_Вводные'!$B$310&gt;=5,BC16,0),IF('01_Вводные'!$B$310&gt;=6,BD16,0))</f>
        <v/>
      </c>
      <c r="AY34">
        <f>SUM(IF('01_Вводные'!$B$310&gt;=1,AZ16,0),IF('01_Вводные'!$B$310&gt;=2,BA16,0),IF('01_Вводные'!$B$310&gt;=3,BB16,0),IF('01_Вводные'!$B$310&gt;=4,BC16,0),IF('01_Вводные'!$B$310&gt;=5,BD16,0),IF('01_Вводные'!$B$310&gt;=6,BE16,0))</f>
        <v/>
      </c>
      <c r="AZ34">
        <f>SUM(IF('01_Вводные'!$B$310&gt;=1,BA16,0),IF('01_Вводные'!$B$310&gt;=2,BB16,0),IF('01_Вводные'!$B$310&gt;=3,BC16,0),IF('01_Вводные'!$B$310&gt;=4,BD16,0),IF('01_Вводные'!$B$310&gt;=5,BE16,0),IF('01_Вводные'!$B$310&gt;=6,BF16,0))</f>
        <v/>
      </c>
      <c r="BA34">
        <f>SUM(IF('01_Вводные'!$B$310&gt;=1,BB16,0),IF('01_Вводные'!$B$310&gt;=2,BC16,0),IF('01_Вводные'!$B$310&gt;=3,BD16,0),IF('01_Вводные'!$B$310&gt;=4,BE16,0),IF('01_Вводные'!$B$310&gt;=5,BF16,0),IF('01_Вводные'!$B$310&gt;=6,BG16,0))</f>
        <v/>
      </c>
      <c r="BB34">
        <f>SUM(IF('01_Вводные'!$B$310&gt;=1,BC16,0),IF('01_Вводные'!$B$310&gt;=2,BD16,0),IF('01_Вводные'!$B$310&gt;=3,BE16,0),IF('01_Вводные'!$B$310&gt;=4,BF16,0),IF('01_Вводные'!$B$310&gt;=5,BG16,0),IF('01_Вводные'!$B$310&gt;=6,BH16,0))</f>
        <v/>
      </c>
      <c r="BC34">
        <f>SUM(IF('01_Вводные'!$B$310&gt;=1,BD16,0),IF('01_Вводные'!$B$310&gt;=2,BE16,0),IF('01_Вводные'!$B$310&gt;=3,BF16,0),IF('01_Вводные'!$B$310&gt;=4,BG16,0),IF('01_Вводные'!$B$310&gt;=5,BH16,0),IF('01_Вводные'!$B$310&gt;=6,BI16,0))</f>
        <v/>
      </c>
      <c r="BD34">
        <f>SUM(IF('01_Вводные'!$B$310&gt;=1,BE16,0),IF('01_Вводные'!$B$310&gt;=2,BF16,0),IF('01_Вводные'!$B$310&gt;=3,BG16,0),IF('01_Вводные'!$B$310&gt;=4,BH16,0),IF('01_Вводные'!$B$310&gt;=5,BI16,0),IF('01_Вводные'!$B$310&gt;=6,BJ16,0))</f>
        <v/>
      </c>
      <c r="BE34">
        <f>SUM(IF('01_Вводные'!$B$310&gt;=1,BF16,0),IF('01_Вводные'!$B$310&gt;=2,BG16,0),IF('01_Вводные'!$B$310&gt;=3,BH16,0),IF('01_Вводные'!$B$310&gt;=4,BI16,0),IF('01_Вводные'!$B$310&gt;=5,BJ16,0),IF('01_Вводные'!$B$310&gt;=6,BK16,0))</f>
        <v/>
      </c>
      <c r="BF34">
        <f>SUM(IF('01_Вводные'!$B$310&gt;=1,BG16,0),IF('01_Вводные'!$B$310&gt;=2,BH16,0),IF('01_Вводные'!$B$310&gt;=3,BI16,0),IF('01_Вводные'!$B$310&gt;=4,BJ16,0),IF('01_Вводные'!$B$310&gt;=5,BK16,0),IF('01_Вводные'!$B$310&gt;=6,BL16,0))</f>
        <v/>
      </c>
      <c r="BG34">
        <f>SUM(IF('01_Вводные'!$B$310&gt;=1,BH16,0),IF('01_Вводные'!$B$310&gt;=2,BI16,0),IF('01_Вводные'!$B$310&gt;=3,BJ16,0),IF('01_Вводные'!$B$310&gt;=4,BK16,0),IF('01_Вводные'!$B$310&gt;=5,BL16,0),IF('01_Вводные'!$B$310&gt;=6,BM16,0))</f>
        <v/>
      </c>
      <c r="BH34">
        <f>SUM(IF('01_Вводные'!$B$310&gt;=1,BI16,0),IF('01_Вводные'!$B$310&gt;=2,BJ16,0),IF('01_Вводные'!$B$310&gt;=3,BK16,0),IF('01_Вводные'!$B$310&gt;=4,BL16,0),IF('01_Вводные'!$B$310&gt;=5,BM16,0),IF('01_Вводные'!$B$310&gt;=6,BN16,0))</f>
        <v/>
      </c>
      <c r="BI34">
        <f>SUM(IF('01_Вводные'!$B$310&gt;=1,BJ16,0),IF('01_Вводные'!$B$310&gt;=2,BK16,0),IF('01_Вводные'!$B$310&gt;=3,BL16,0),IF('01_Вводные'!$B$310&gt;=4,BM16,0),IF('01_Вводные'!$B$310&gt;=5,BN16,0),IF('01_Вводные'!$B$310&gt;=6,BO16,0))</f>
        <v/>
      </c>
      <c r="BJ34">
        <f>SUM(IF('01_Вводные'!$B$310&gt;=1,BK16,0),IF('01_Вводные'!$B$310&gt;=2,BL16,0),IF('01_Вводные'!$B$310&gt;=3,BM16,0),IF('01_Вводные'!$B$310&gt;=4,BN16,0),IF('01_Вводные'!$B$310&gt;=5,BO16,0),IF('01_Вводные'!$B$310&gt;=6,BP16,0))</f>
        <v/>
      </c>
      <c r="BK34">
        <f>SUM(IF('01_Вводные'!$B$310&gt;=1,BL16,0),IF('01_Вводные'!$B$310&gt;=2,BM16,0),IF('01_Вводные'!$B$310&gt;=3,BN16,0),IF('01_Вводные'!$B$310&gt;=4,BO16,0),IF('01_Вводные'!$B$310&gt;=5,BP16,0),IF('01_Вводные'!$B$310&gt;=6,BQ16,0))</f>
        <v/>
      </c>
      <c r="BL34">
        <f>SUM(IF('01_Вводные'!$B$310&gt;=1,BM16,0),IF('01_Вводные'!$B$310&gt;=2,BN16,0),IF('01_Вводные'!$B$310&gt;=3,BO16,0),IF('01_Вводные'!$B$310&gt;=4,BP16,0),IF('01_Вводные'!$B$310&gt;=5,BQ16,0),IF('01_Вводные'!$B$310&gt;=6,BR16,0))</f>
        <v/>
      </c>
      <c r="BM34">
        <f>SUM(IF('01_Вводные'!$B$310&gt;=1,BN16,0),IF('01_Вводные'!$B$310&gt;=2,BO16,0),IF('01_Вводные'!$B$310&gt;=3,BP16,0),IF('01_Вводные'!$B$310&gt;=4,BQ16,0),IF('01_Вводные'!$B$310&gt;=5,BR16,0),IF('01_Вводные'!$B$310&gt;=6,BS16,0))</f>
        <v/>
      </c>
      <c r="BN34">
        <f>SUM(IF('01_Вводные'!$B$310&gt;=1,BO16,0),IF('01_Вводные'!$B$310&gt;=2,BP16,0),IF('01_Вводные'!$B$310&gt;=3,BQ16,0),IF('01_Вводные'!$B$310&gt;=4,BR16,0),IF('01_Вводные'!$B$310&gt;=5,BS16,0),IF('01_Вводные'!$B$310&gt;=6,BT16,0))</f>
        <v/>
      </c>
      <c r="BO34">
        <f>SUM(IF('01_Вводные'!$B$310&gt;=1,BP16,0),IF('01_Вводные'!$B$310&gt;=2,BQ16,0),IF('01_Вводные'!$B$310&gt;=3,BR16,0),IF('01_Вводные'!$B$310&gt;=4,BS16,0),IF('01_Вводные'!$B$310&gt;=5,BT16,0),IF('01_Вводные'!$B$310&gt;=6,BU16,0))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 (4% за вычетом взносов)</t>
        </is>
      </c>
      <c r="B17" s="40">
        <f>IF('04_Продажи'!B15&gt;=2,'04_Продажи'!B26*'01_Вводные'!$B$125/(1+'01_Вводные'!$B$131),0)</f>
        <v/>
      </c>
      <c r="C17" s="40">
        <f>IF('04_Продажи'!C15&gt;=2,'04_Продажи'!C26*'01_Вводные'!$B$125/(1+'01_Вводные'!$B$131),0)</f>
        <v/>
      </c>
      <c r="D17" s="40">
        <f>IF('04_Продажи'!D15&gt;=2,'04_Продажи'!D26*'01_Вводные'!$B$125/(1+'01_Вводные'!$B$131),0)</f>
        <v/>
      </c>
      <c r="E17" s="40">
        <f>IF('04_Продажи'!E15&gt;=2,'04_Продажи'!E26*'01_Вводные'!$B$125/(1+'01_Вводные'!$B$131),0)</f>
        <v/>
      </c>
      <c r="F17" s="40">
        <f>IF('04_Продажи'!F15&gt;=2,'04_Продажи'!F26*'01_Вводные'!$B$125/(1+'01_Вводные'!$B$131),0)</f>
        <v/>
      </c>
      <c r="G17" s="40">
        <f>IF('04_Продажи'!G15&gt;=2,'04_Продажи'!G26*'01_Вводные'!$B$125/(1+'01_Вводные'!$B$131),0)</f>
        <v/>
      </c>
      <c r="H17" s="40">
        <f>IF('04_Продажи'!H15&gt;=2,'04_Продажи'!H26*'01_Вводные'!$B$125/(1+'01_Вводные'!$B$131),0)</f>
        <v/>
      </c>
      <c r="I17" s="40">
        <f>IF('04_Продажи'!I15&gt;=2,'04_Продажи'!I26*'01_Вводные'!$B$125/(1+'01_Вводные'!$B$131),0)</f>
        <v/>
      </c>
      <c r="J17" s="40">
        <f>IF('04_Продажи'!J15&gt;=2,'04_Продажи'!J26*'01_Вводные'!$B$125/(1+'01_Вводные'!$B$131),0)</f>
        <v/>
      </c>
      <c r="K17" s="40">
        <f>IF('04_Продажи'!K15&gt;=2,'04_Продажи'!K26*'01_Вводные'!$B$125/(1+'01_Вводные'!$B$131),0)</f>
        <v/>
      </c>
      <c r="L17" s="40">
        <f>IF('04_Продажи'!L15&gt;=2,'04_Продажи'!L26*'01_Вводные'!$B$125/(1+'01_Вводные'!$B$131),0)</f>
        <v/>
      </c>
      <c r="M17" s="40">
        <f>IF('04_Продажи'!M15&gt;=2,'04_Продажи'!M26*'01_Вводные'!$B$125/(1+'01_Вводные'!$B$131),0)</f>
        <v/>
      </c>
      <c r="N17" s="40">
        <f>IF('04_Продажи'!N15&gt;=2,'04_Продажи'!N26*'01_Вводные'!$B$125/(1+'01_Вводные'!$B$131),0)</f>
        <v/>
      </c>
      <c r="O17" s="40">
        <f>IF('04_Продажи'!O15&gt;=2,'04_Продажи'!O26*'01_Вводные'!$B$125/(1+'01_Вводные'!$B$131),0)</f>
        <v/>
      </c>
      <c r="P17" s="40">
        <f>IF('04_Продажи'!P15&gt;=2,'04_Продажи'!P26*'01_Вводные'!$B$125/(1+'01_Вводные'!$B$131),0)</f>
        <v/>
      </c>
      <c r="Q17" s="40">
        <f>IF('04_Продажи'!Q15&gt;=2,'04_Продажи'!Q26*'01_Вводные'!$B$125/(1+'01_Вводные'!$B$131),0)</f>
        <v/>
      </c>
      <c r="R17" s="40">
        <f>IF('04_Продажи'!R15&gt;=2,'04_Продажи'!R26*'01_Вводные'!$B$125/(1+'01_Вводные'!$B$131),0)</f>
        <v/>
      </c>
      <c r="S17" s="40">
        <f>IF('04_Продажи'!S15&gt;=2,'04_Продажи'!S26*'01_Вводные'!$B$125/(1+'01_Вводные'!$B$131),0)</f>
        <v/>
      </c>
      <c r="T17" s="40">
        <f>IF('04_Продажи'!T15&gt;=2,'04_Продажи'!T26*'01_Вводные'!$B$125/(1+'01_Вводные'!$B$131),0)</f>
        <v/>
      </c>
      <c r="U17" s="40">
        <f>IF('04_Продажи'!U15&gt;=2,'04_Продажи'!U26*'01_Вводные'!$B$125/(1+'01_Вводные'!$B$131),0)</f>
        <v/>
      </c>
      <c r="V17" s="40">
        <f>IF('04_Продажи'!V15&gt;=2,'04_Продажи'!V26*'01_Вводные'!$B$125/(1+'01_Вводные'!$B$131),0)</f>
        <v/>
      </c>
      <c r="W17" s="40">
        <f>IF('04_Продажи'!W15&gt;=2,'04_Продажи'!W26*'01_Вводные'!$B$125/(1+'01_Вводные'!$B$131),0)</f>
        <v/>
      </c>
      <c r="X17" s="40">
        <f>IF('04_Продажи'!X15&gt;=2,'04_Продажи'!X26*'01_Вводные'!$B$125/(1+'01_Вводные'!$B$131),0)</f>
        <v/>
      </c>
      <c r="Y17" s="40">
        <f>IF('04_Продажи'!Y15&gt;=2,'04_Продажи'!Y26*'01_Вводные'!$B$125/(1+'01_Вводные'!$B$131),0)</f>
        <v/>
      </c>
      <c r="Z17" s="40">
        <f>IF('04_Продажи'!Z15&gt;=2,'04_Продажи'!Z26*'01_Вводные'!$B$125/(1+'01_Вводные'!$B$131),0)</f>
        <v/>
      </c>
      <c r="AA17" s="40">
        <f>IF('04_Продажи'!AA15&gt;=2,'04_Продажи'!AA26*'01_Вводные'!$B$125/(1+'01_Вводные'!$B$131),0)</f>
        <v/>
      </c>
      <c r="AB17" s="40">
        <f>IF('04_Продажи'!AB15&gt;=2,'04_Продажи'!AB26*'01_Вводные'!$B$125/(1+'01_Вводные'!$B$131),0)</f>
        <v/>
      </c>
      <c r="AC17" s="40">
        <f>IF('04_Продажи'!AC15&gt;=2,'04_Продажи'!AC26*'01_Вводные'!$B$125/(1+'01_Вводные'!$B$131),0)</f>
        <v/>
      </c>
      <c r="AD17" s="40">
        <f>IF('04_Продажи'!AD15&gt;=2,'04_Продажи'!AD26*'01_Вводные'!$B$125/(1+'01_Вводные'!$B$131),0)</f>
        <v/>
      </c>
      <c r="AE17" s="40">
        <f>IF('04_Продажи'!AE15&gt;=2,'04_Продажи'!AE26*'01_Вводные'!$B$125/(1+'01_Вводные'!$B$131),0)</f>
        <v/>
      </c>
      <c r="AF17" s="40">
        <f>IF('04_Продажи'!AF15&gt;=2,'04_Продажи'!AF26*'01_Вводные'!$B$125/(1+'01_Вводные'!$B$131),0)</f>
        <v/>
      </c>
      <c r="AG17" s="40">
        <f>IF('04_Продажи'!AG15&gt;=2,'04_Продажи'!AG26*'01_Вводные'!$B$125/(1+'01_Вводные'!$B$131),0)</f>
        <v/>
      </c>
      <c r="AH17" s="40">
        <f>IF('04_Продажи'!AH15&gt;=2,'04_Продажи'!AH26*'01_Вводные'!$B$125/(1+'01_Вводные'!$B$131),0)</f>
        <v/>
      </c>
      <c r="AI17" s="40">
        <f>IF('04_Продажи'!AI15&gt;=2,'04_Продажи'!AI26*'01_Вводные'!$B$125/(1+'01_Вводные'!$B$131),0)</f>
        <v/>
      </c>
      <c r="AJ17" s="40">
        <f>IF('04_Продажи'!AJ15&gt;=2,'04_Продажи'!AJ26*'01_Вводные'!$B$125/(1+'01_Вводные'!$B$131),0)</f>
        <v/>
      </c>
      <c r="AK17" s="40">
        <f>IF('04_Продажи'!AK15&gt;=2,'04_Продажи'!AK26*'01_Вводные'!$B$125/(1+'01_Вводные'!$B$131),0)</f>
        <v/>
      </c>
      <c r="AL17" s="40">
        <f>IF('04_Продажи'!AL15&gt;=2,'04_Продажи'!AL26*'01_Вводные'!$B$125/(1+'01_Вводные'!$B$131),0)</f>
        <v/>
      </c>
      <c r="AM17" s="40">
        <f>IF('04_Продажи'!AM15&gt;=2,'04_Продажи'!AM26*'01_Вводные'!$B$125/(1+'01_Вводные'!$B$131),0)</f>
        <v/>
      </c>
      <c r="AN17" s="40">
        <f>IF('04_Продажи'!AN15&gt;=2,'04_Продажи'!AN26*'01_Вводные'!$B$125/(1+'01_Вводные'!$B$131),0)</f>
        <v/>
      </c>
      <c r="AO17" s="40">
        <f>IF('04_Продажи'!AO15&gt;=2,'04_Продажи'!AO26*'01_Вводные'!$B$125/(1+'01_Вводные'!$B$131),0)</f>
        <v/>
      </c>
      <c r="AP17" s="40">
        <f>IF('04_Продажи'!AP15&gt;=2,'04_Продажи'!AP26*'01_Вводные'!$B$125/(1+'01_Вводные'!$B$131),0)</f>
        <v/>
      </c>
      <c r="AQ17" s="40">
        <f>IF('04_Продажи'!AQ15&gt;=2,'04_Продажи'!AQ26*'01_Вводные'!$B$125/(1+'01_Вводные'!$B$131),0)</f>
        <v/>
      </c>
      <c r="AR17" s="40">
        <f>IF('04_Продажи'!AR15&gt;=2,'04_Продажи'!AR26*'01_Вводные'!$B$125/(1+'01_Вводные'!$B$131),0)</f>
        <v/>
      </c>
      <c r="AS17" s="40">
        <f>IF('04_Продажи'!AS15&gt;=2,'04_Продажи'!AS26*'01_Вводные'!$B$125/(1+'01_Вводные'!$B$131),0)</f>
        <v/>
      </c>
      <c r="AT17" s="40">
        <f>IF('04_Продажи'!AT15&gt;=2,'04_Продажи'!AT26*'01_Вводные'!$B$125/(1+'01_Вводные'!$B$131),0)</f>
        <v/>
      </c>
      <c r="AU17" s="40">
        <f>IF('04_Продажи'!AU15&gt;=2,'04_Продажи'!AU26*'01_Вводные'!$B$125/(1+'01_Вводные'!$B$131),0)</f>
        <v/>
      </c>
      <c r="AV17" s="40">
        <f>IF('04_Продажи'!AV15&gt;=2,'04_Продажи'!AV26*'01_Вводные'!$B$125/(1+'01_Вводные'!$B$131),0)</f>
        <v/>
      </c>
      <c r="AW17" s="40">
        <f>IF('04_Продажи'!AW15&gt;=2,'04_Продажи'!AW26*'01_Вводные'!$B$125/(1+'01_Вводные'!$B$131),0)</f>
        <v/>
      </c>
      <c r="AX17" s="40">
        <f>IF('04_Продажи'!AX15&gt;=2,'04_Продажи'!AX26*'01_Вводные'!$B$125/(1+'01_Вводные'!$B$131),0)</f>
        <v/>
      </c>
      <c r="AY17" s="40">
        <f>IF('04_Продажи'!AY15&gt;=2,'04_Продажи'!AY26*'01_Вводные'!$B$125/(1+'01_Вводные'!$B$131),0)</f>
        <v/>
      </c>
      <c r="AZ17" s="40">
        <f>IF('04_Продажи'!AZ15&gt;=2,'04_Продажи'!AZ26*'01_Вводные'!$B$125/(1+'01_Вводные'!$B$131),0)</f>
        <v/>
      </c>
      <c r="BA17" s="40">
        <f>IF('04_Продажи'!BA15&gt;=2,'04_Продажи'!BA26*'01_Вводные'!$B$125/(1+'01_Вводные'!$B$131),0)</f>
        <v/>
      </c>
      <c r="BB17" s="40">
        <f>IF('04_Продажи'!BB15&gt;=2,'04_Продажи'!BB26*'01_Вводные'!$B$125/(1+'01_Вводные'!$B$131),0)</f>
        <v/>
      </c>
      <c r="BC17" s="40">
        <f>IF('04_Продажи'!BC15&gt;=2,'04_Продажи'!BC26*'01_Вводные'!$B$125/(1+'01_Вводные'!$B$131),0)</f>
        <v/>
      </c>
      <c r="BD17" s="40">
        <f>IF('04_Продажи'!BD15&gt;=2,'04_Продажи'!BD26*'01_Вводные'!$B$125/(1+'01_Вводные'!$B$131),0)</f>
        <v/>
      </c>
      <c r="BE17" s="40">
        <f>IF('04_Продажи'!BE15&gt;=2,'04_Продажи'!BE26*'01_Вводные'!$B$125/(1+'01_Вводные'!$B$131),0)</f>
        <v/>
      </c>
      <c r="BF17" s="40">
        <f>IF('04_Продажи'!BF15&gt;=2,'04_Продажи'!BF26*'01_Вводные'!$B$125/(1+'01_Вводные'!$B$131),0)</f>
        <v/>
      </c>
      <c r="BG17" s="40">
        <f>IF('04_Продажи'!BG15&gt;=2,'04_Продажи'!BG26*'01_Вводные'!$B$125/(1+'01_Вводные'!$B$131),0)</f>
        <v/>
      </c>
      <c r="BH17" s="40">
        <f>IF('04_Продажи'!BH15&gt;=2,'04_Продажи'!BH26*'01_Вводные'!$B$125/(1+'01_Вводные'!$B$131),0)</f>
        <v/>
      </c>
      <c r="BI17" s="40">
        <f>IF('04_Продажи'!BI15&gt;=2,'04_Продажи'!BI26*'01_Вводные'!$B$125/(1+'01_Вводные'!$B$131),0)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20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21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21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21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21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21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2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2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3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2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2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2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2">
        <f>IF(ABS(B74)&lt;0.01,"OK","ПРОВЕРИТЬ")</f>
        <v/>
      </c>
      <c r="D74" s="245" t="inlineStr">
        <is>
          <t>Ни поступлений, ни оплат.</t>
        </is>
      </c>
    </row>
    <row r="76">
      <c r="A76" s="324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5" t="inlineStr">
        <is>
          <t>Начни отсюда</t>
        </is>
      </c>
      <c r="B2" s="326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5" t="inlineStr">
        <is>
          <t>Почему цифры такие</t>
        </is>
      </c>
      <c r="B3" s="326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6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6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A339" t="inlineStr">
        <is>
          <t>Минимальный запас для возврата займа</t>
        </is>
      </c>
      <c r="B339">
        <f>SUM(IF('01_Вводные'!$B$310&gt;=1,'19_Расчет_аналитики'!C617,0),IF('01_Вводные'!$B$310&gt;=2,'19_Расчет_аналитики'!D617,0),IF('01_Вводные'!$B$310&gt;=3,'19_Расчет_аналитики'!E617,0),IF('01_Вводные'!$B$310&gt;=4,'19_Расчет_аналитики'!F617,0),IF('01_Вводные'!$B$310&gt;=5,'19_Расчет_аналитики'!G617,0),IF('01_Вводные'!$B$310&gt;=6,'19_Расчет_аналитики'!H617,0))</f>
        <v/>
      </c>
      <c r="C339">
        <f>SUM(IF('01_Вводные'!$B$310&gt;=1,'19_Расчет_аналитики'!D617,0),IF('01_Вводные'!$B$310&gt;=2,'19_Расчет_аналитики'!E617,0),IF('01_Вводные'!$B$310&gt;=3,'19_Расчет_аналитики'!F617,0),IF('01_Вводные'!$B$310&gt;=4,'19_Расчет_аналитики'!G617,0),IF('01_Вводные'!$B$310&gt;=5,'19_Расчет_аналитики'!H617,0),IF('01_Вводные'!$B$310&gt;=6,'19_Расчет_аналитики'!I617,0))</f>
        <v/>
      </c>
      <c r="D339">
        <f>SUM(IF('01_Вводные'!$B$310&gt;=1,'19_Расчет_аналитики'!E617,0),IF('01_Вводные'!$B$310&gt;=2,'19_Расчет_аналитики'!F617,0),IF('01_Вводные'!$B$310&gt;=3,'19_Расчет_аналитики'!G617,0),IF('01_Вводные'!$B$310&gt;=4,'19_Расчет_аналитики'!H617,0),IF('01_Вводные'!$B$310&gt;=5,'19_Расчет_аналитики'!I617,0),IF('01_Вводные'!$B$310&gt;=6,'19_Расчет_аналитики'!J617,0))</f>
        <v/>
      </c>
      <c r="E339">
        <f>SUM(IF('01_Вводные'!$B$310&gt;=1,'19_Расчет_аналитики'!F617,0),IF('01_Вводные'!$B$310&gt;=2,'19_Расчет_аналитики'!G617,0),IF('01_Вводные'!$B$310&gt;=3,'19_Расчет_аналитики'!H617,0),IF('01_Вводные'!$B$310&gt;=4,'19_Расчет_аналитики'!I617,0),IF('01_Вводные'!$B$310&gt;=5,'19_Расчет_аналитики'!J617,0),IF('01_Вводные'!$B$310&gt;=6,'19_Расчет_аналитики'!K617,0))</f>
        <v/>
      </c>
      <c r="F339">
        <f>SUM(IF('01_Вводные'!$B$310&gt;=1,'19_Расчет_аналитики'!G617,0),IF('01_Вводные'!$B$310&gt;=2,'19_Расчет_аналитики'!H617,0),IF('01_Вводные'!$B$310&gt;=3,'19_Расчет_аналитики'!I617,0),IF('01_Вводные'!$B$310&gt;=4,'19_Расчет_аналитики'!J617,0),IF('01_Вводные'!$B$310&gt;=5,'19_Расчет_аналитики'!K617,0),IF('01_Вводные'!$B$310&gt;=6,'19_Расчет_аналитики'!L617,0))</f>
        <v/>
      </c>
      <c r="G339">
        <f>SUM(IF('01_Вводные'!$B$310&gt;=1,'19_Расчет_аналитики'!H617,0),IF('01_Вводные'!$B$310&gt;=2,'19_Расчет_аналитики'!I617,0),IF('01_Вводные'!$B$310&gt;=3,'19_Расчет_аналитики'!J617,0),IF('01_Вводные'!$B$310&gt;=4,'19_Расчет_аналитики'!K617,0),IF('01_Вводные'!$B$310&gt;=5,'19_Расчет_аналитики'!L617,0),IF('01_Вводные'!$B$310&gt;=6,'19_Расчет_аналитики'!M617,0))</f>
        <v/>
      </c>
      <c r="H339">
        <f>SUM(IF('01_Вводные'!$B$310&gt;=1,'19_Расчет_аналитики'!I617,0),IF('01_Вводные'!$B$310&gt;=2,'19_Расчет_аналитики'!J617,0),IF('01_Вводные'!$B$310&gt;=3,'19_Расчет_аналитики'!K617,0),IF('01_Вводные'!$B$310&gt;=4,'19_Расчет_аналитики'!L617,0),IF('01_Вводные'!$B$310&gt;=5,'19_Расчет_аналитики'!M617,0),IF('01_Вводные'!$B$310&gt;=6,'19_Расчет_аналитики'!N617,0))</f>
        <v/>
      </c>
      <c r="I339">
        <f>SUM(IF('01_Вводные'!$B$310&gt;=1,'19_Расчет_аналитики'!J617,0),IF('01_Вводные'!$B$310&gt;=2,'19_Расчет_аналитики'!K617,0),IF('01_Вводные'!$B$310&gt;=3,'19_Расчет_аналитики'!L617,0),IF('01_Вводные'!$B$310&gt;=4,'19_Расчет_аналитики'!M617,0),IF('01_Вводные'!$B$310&gt;=5,'19_Расчет_аналитики'!N617,0),IF('01_Вводные'!$B$310&gt;=6,'19_Расчет_аналитики'!O617,0))</f>
        <v/>
      </c>
      <c r="J339">
        <f>SUM(IF('01_Вводные'!$B$310&gt;=1,'19_Расчет_аналитики'!K617,0),IF('01_Вводные'!$B$310&gt;=2,'19_Расчет_аналитики'!L617,0),IF('01_Вводные'!$B$310&gt;=3,'19_Расчет_аналитики'!M617,0),IF('01_Вводные'!$B$310&gt;=4,'19_Расчет_аналитики'!N617,0),IF('01_Вводные'!$B$310&gt;=5,'19_Расчет_аналитики'!O617,0),IF('01_Вводные'!$B$310&gt;=6,'19_Расчет_аналитики'!P617,0))</f>
        <v/>
      </c>
      <c r="K339">
        <f>SUM(IF('01_Вводные'!$B$310&gt;=1,'19_Расчет_аналитики'!L617,0),IF('01_Вводные'!$B$310&gt;=2,'19_Расчет_аналитики'!M617,0),IF('01_Вводные'!$B$310&gt;=3,'19_Расчет_аналитики'!N617,0),IF('01_Вводные'!$B$310&gt;=4,'19_Расчет_аналитики'!O617,0),IF('01_Вводные'!$B$310&gt;=5,'19_Расчет_аналитики'!P617,0),IF('01_Вводные'!$B$310&gt;=6,'19_Расчет_аналитики'!Q617,0))</f>
        <v/>
      </c>
      <c r="L339">
        <f>SUM(IF('01_Вводные'!$B$310&gt;=1,'19_Расчет_аналитики'!M617,0),IF('01_Вводные'!$B$310&gt;=2,'19_Расчет_аналитики'!N617,0),IF('01_Вводные'!$B$310&gt;=3,'19_Расчет_аналитики'!O617,0),IF('01_Вводные'!$B$310&gt;=4,'19_Расчет_аналитики'!P617,0),IF('01_Вводные'!$B$310&gt;=5,'19_Расчет_аналитики'!Q617,0),IF('01_Вводные'!$B$310&gt;=6,'19_Расчет_аналитики'!R617,0))</f>
        <v/>
      </c>
      <c r="M339">
        <f>SUM(IF('01_Вводные'!$B$310&gt;=1,'19_Расчет_аналитики'!N617,0),IF('01_Вводные'!$B$310&gt;=2,'19_Расчет_аналитики'!O617,0),IF('01_Вводные'!$B$310&gt;=3,'19_Расчет_аналитики'!P617,0),IF('01_Вводные'!$B$310&gt;=4,'19_Расчет_аналитики'!Q617,0),IF('01_Вводные'!$B$310&gt;=5,'19_Расчет_аналитики'!R617,0),IF('01_Вводные'!$B$310&gt;=6,'19_Расчет_аналитики'!S617,0))</f>
        <v/>
      </c>
      <c r="N339">
        <f>SUM(IF('01_Вводные'!$B$310&gt;=1,'19_Расчет_аналитики'!O617,0),IF('01_Вводные'!$B$310&gt;=2,'19_Расчет_аналитики'!P617,0),IF('01_Вводные'!$B$310&gt;=3,'19_Расчет_аналитики'!Q617,0),IF('01_Вводные'!$B$310&gt;=4,'19_Расчет_аналитики'!R617,0),IF('01_Вводные'!$B$310&gt;=5,'19_Расчет_аналитики'!S617,0),IF('01_Вводные'!$B$310&gt;=6,'19_Расчет_аналитики'!T617,0))</f>
        <v/>
      </c>
      <c r="O339">
        <f>SUM(IF('01_Вводные'!$B$310&gt;=1,'19_Расчет_аналитики'!P617,0),IF('01_Вводные'!$B$310&gt;=2,'19_Расчет_аналитики'!Q617,0),IF('01_Вводные'!$B$310&gt;=3,'19_Расчет_аналитики'!R617,0),IF('01_Вводные'!$B$310&gt;=4,'19_Расчет_аналитики'!S617,0),IF('01_Вводные'!$B$310&gt;=5,'19_Расчет_аналитики'!T617,0),IF('01_Вводные'!$B$310&gt;=6,'19_Расчет_аналитики'!U617,0))</f>
        <v/>
      </c>
      <c r="P339">
        <f>SUM(IF('01_Вводные'!$B$310&gt;=1,'19_Расчет_аналитики'!Q617,0),IF('01_Вводные'!$B$310&gt;=2,'19_Расчет_аналитики'!R617,0),IF('01_Вводные'!$B$310&gt;=3,'19_Расчет_аналитики'!S617,0),IF('01_Вводные'!$B$310&gt;=4,'19_Расчет_аналитики'!T617,0),IF('01_Вводные'!$B$310&gt;=5,'19_Расчет_аналитики'!U617,0),IF('01_Вводные'!$B$310&gt;=6,'19_Расчет_аналитики'!V617,0))</f>
        <v/>
      </c>
      <c r="Q339">
        <f>SUM(IF('01_Вводные'!$B$310&gt;=1,'19_Расчет_аналитики'!R617,0),IF('01_Вводные'!$B$310&gt;=2,'19_Расчет_аналитики'!S617,0),IF('01_Вводные'!$B$310&gt;=3,'19_Расчет_аналитики'!T617,0),IF('01_Вводные'!$B$310&gt;=4,'19_Расчет_аналитики'!U617,0),IF('01_Вводные'!$B$310&gt;=5,'19_Расчет_аналитики'!V617,0),IF('01_Вводные'!$B$310&gt;=6,'19_Расчет_аналитики'!W617,0))</f>
        <v/>
      </c>
      <c r="R339">
        <f>SUM(IF('01_Вводные'!$B$310&gt;=1,'19_Расчет_аналитики'!S617,0),IF('01_Вводные'!$B$310&gt;=2,'19_Расчет_аналитики'!T617,0),IF('01_Вводные'!$B$310&gt;=3,'19_Расчет_аналитики'!U617,0),IF('01_Вводные'!$B$310&gt;=4,'19_Расчет_аналитики'!V617,0),IF('01_Вводные'!$B$310&gt;=5,'19_Расчет_аналитики'!W617,0),IF('01_Вводные'!$B$310&gt;=6,'19_Расчет_аналитики'!X617,0))</f>
        <v/>
      </c>
      <c r="S339">
        <f>SUM(IF('01_Вводные'!$B$310&gt;=1,'19_Расчет_аналитики'!T617,0),IF('01_Вводные'!$B$310&gt;=2,'19_Расчет_аналитики'!U617,0),IF('01_Вводные'!$B$310&gt;=3,'19_Расчет_аналитики'!V617,0),IF('01_Вводные'!$B$310&gt;=4,'19_Расчет_аналитики'!W617,0),IF('01_Вводные'!$B$310&gt;=5,'19_Расчет_аналитики'!X617,0),IF('01_Вводные'!$B$310&gt;=6,'19_Расчет_аналитики'!Y617,0))</f>
        <v/>
      </c>
      <c r="T339">
        <f>SUM(IF('01_Вводные'!$B$310&gt;=1,'19_Расчет_аналитики'!U617,0),IF('01_Вводные'!$B$310&gt;=2,'19_Расчет_аналитики'!V617,0),IF('01_Вводные'!$B$310&gt;=3,'19_Расчет_аналитики'!W617,0),IF('01_Вводные'!$B$310&gt;=4,'19_Расчет_аналитики'!X617,0),IF('01_Вводные'!$B$310&gt;=5,'19_Расчет_аналитики'!Y617,0),IF('01_Вводные'!$B$310&gt;=6,'19_Расчет_аналитики'!Z617,0))</f>
        <v/>
      </c>
      <c r="U339">
        <f>SUM(IF('01_Вводные'!$B$310&gt;=1,'19_Расчет_аналитики'!V617,0),IF('01_Вводные'!$B$310&gt;=2,'19_Расчет_аналитики'!W617,0),IF('01_Вводные'!$B$310&gt;=3,'19_Расчет_аналитики'!X617,0),IF('01_Вводные'!$B$310&gt;=4,'19_Расчет_аналитики'!Y617,0),IF('01_Вводные'!$B$310&gt;=5,'19_Расчет_аналитики'!Z617,0),IF('01_Вводные'!$B$310&gt;=6,'19_Расчет_аналитики'!AA617,0))</f>
        <v/>
      </c>
      <c r="V339">
        <f>SUM(IF('01_Вводные'!$B$310&gt;=1,'19_Расчет_аналитики'!W617,0),IF('01_Вводные'!$B$310&gt;=2,'19_Расчет_аналитики'!X617,0),IF('01_Вводные'!$B$310&gt;=3,'19_Расчет_аналитики'!Y617,0),IF('01_Вводные'!$B$310&gt;=4,'19_Расчет_аналитики'!Z617,0),IF('01_Вводные'!$B$310&gt;=5,'19_Расчет_аналитики'!AA617,0),IF('01_Вводные'!$B$310&gt;=6,'19_Расчет_аналитики'!AB617,0))</f>
        <v/>
      </c>
      <c r="W339">
        <f>SUM(IF('01_Вводные'!$B$310&gt;=1,'19_Расчет_аналитики'!X617,0),IF('01_Вводные'!$B$310&gt;=2,'19_Расчет_аналитики'!Y617,0),IF('01_Вводные'!$B$310&gt;=3,'19_Расчет_аналитики'!Z617,0),IF('01_Вводные'!$B$310&gt;=4,'19_Расчет_аналитики'!AA617,0),IF('01_Вводные'!$B$310&gt;=5,'19_Расчет_аналитики'!AB617,0),IF('01_Вводные'!$B$310&gt;=6,'19_Расчет_аналитики'!AC617,0))</f>
        <v/>
      </c>
      <c r="X339">
        <f>SUM(IF('01_Вводные'!$B$310&gt;=1,'19_Расчет_аналитики'!Y617,0),IF('01_Вводные'!$B$310&gt;=2,'19_Расчет_аналитики'!Z617,0),IF('01_Вводные'!$B$310&gt;=3,'19_Расчет_аналитики'!AA617,0),IF('01_Вводные'!$B$310&gt;=4,'19_Расчет_аналитики'!AB617,0),IF('01_Вводные'!$B$310&gt;=5,'19_Расчет_аналитики'!AC617,0),IF('01_Вводные'!$B$310&gt;=6,'19_Расчет_аналитики'!AD617,0))</f>
        <v/>
      </c>
      <c r="Y339">
        <f>SUM(IF('01_Вводные'!$B$310&gt;=1,'19_Расчет_аналитики'!Z617,0),IF('01_Вводные'!$B$310&gt;=2,'19_Расчет_аналитики'!AA617,0),IF('01_Вводные'!$B$310&gt;=3,'19_Расчет_аналитики'!AB617,0),IF('01_Вводные'!$B$310&gt;=4,'19_Расчет_аналитики'!AC617,0),IF('01_Вводные'!$B$310&gt;=5,'19_Расчет_аналитики'!AD617,0),IF('01_Вводные'!$B$310&gt;=6,'19_Расчет_аналитики'!AE617,0))</f>
        <v/>
      </c>
      <c r="Z339">
        <f>SUM(IF('01_Вводные'!$B$310&gt;=1,'19_Расчет_аналитики'!AA617,0),IF('01_Вводные'!$B$310&gt;=2,'19_Расчет_аналитики'!AB617,0),IF('01_Вводные'!$B$310&gt;=3,'19_Расчет_аналитики'!AC617,0),IF('01_Вводные'!$B$310&gt;=4,'19_Расчет_аналитики'!AD617,0),IF('01_Вводные'!$B$310&gt;=5,'19_Расчет_аналитики'!AE617,0),IF('01_Вводные'!$B$310&gt;=6,'19_Расчет_аналитики'!AF617,0))</f>
        <v/>
      </c>
      <c r="AA339">
        <f>SUM(IF('01_Вводные'!$B$310&gt;=1,'19_Расчет_аналитики'!AB617,0),IF('01_Вводные'!$B$310&gt;=2,'19_Расчет_аналитики'!AC617,0),IF('01_Вводные'!$B$310&gt;=3,'19_Расчет_аналитики'!AD617,0),IF('01_Вводные'!$B$310&gt;=4,'19_Расчет_аналитики'!AE617,0),IF('01_Вводные'!$B$310&gt;=5,'19_Расчет_аналитики'!AF617,0),IF('01_Вводные'!$B$310&gt;=6,'19_Расчет_аналитики'!AG617,0))</f>
        <v/>
      </c>
      <c r="AB339">
        <f>SUM(IF('01_Вводные'!$B$310&gt;=1,'19_Расчет_аналитики'!AC617,0),IF('01_Вводные'!$B$310&gt;=2,'19_Расчет_аналитики'!AD617,0),IF('01_Вводные'!$B$310&gt;=3,'19_Расчет_аналитики'!AE617,0),IF('01_Вводные'!$B$310&gt;=4,'19_Расчет_аналитики'!AF617,0),IF('01_Вводные'!$B$310&gt;=5,'19_Расчет_аналитики'!AG617,0),IF('01_Вводные'!$B$310&gt;=6,'19_Расчет_аналитики'!AH617,0))</f>
        <v/>
      </c>
      <c r="AC339">
        <f>SUM(IF('01_Вводные'!$B$310&gt;=1,'19_Расчет_аналитики'!AD617,0),IF('01_Вводные'!$B$310&gt;=2,'19_Расчет_аналитики'!AE617,0),IF('01_Вводные'!$B$310&gt;=3,'19_Расчет_аналитики'!AF617,0),IF('01_Вводные'!$B$310&gt;=4,'19_Расчет_аналитики'!AG617,0),IF('01_Вводные'!$B$310&gt;=5,'19_Расчет_аналитики'!AH617,0),IF('01_Вводные'!$B$310&gt;=6,'19_Расчет_аналитики'!AI617,0))</f>
        <v/>
      </c>
      <c r="AD339">
        <f>SUM(IF('01_Вводные'!$B$310&gt;=1,'19_Расчет_аналитики'!AE617,0),IF('01_Вводные'!$B$310&gt;=2,'19_Расчет_аналитики'!AF617,0),IF('01_Вводные'!$B$310&gt;=3,'19_Расчет_аналитики'!AG617,0),IF('01_Вводные'!$B$310&gt;=4,'19_Расчет_аналитики'!AH617,0),IF('01_Вводные'!$B$310&gt;=5,'19_Расчет_аналитики'!AI617,0),IF('01_Вводные'!$B$310&gt;=6,'19_Расчет_аналитики'!AJ617,0))</f>
        <v/>
      </c>
      <c r="AE339">
        <f>SUM(IF('01_Вводные'!$B$310&gt;=1,'19_Расчет_аналитики'!AF617,0),IF('01_Вводные'!$B$310&gt;=2,'19_Расчет_аналитики'!AG617,0),IF('01_Вводные'!$B$310&gt;=3,'19_Расчет_аналитики'!AH617,0),IF('01_Вводные'!$B$310&gt;=4,'19_Расчет_аналитики'!AI617,0),IF('01_Вводные'!$B$310&gt;=5,'19_Расчет_аналитики'!AJ617,0),IF('01_Вводные'!$B$310&gt;=6,'19_Расчет_аналитики'!AK617,0))</f>
        <v/>
      </c>
      <c r="AF339">
        <f>SUM(IF('01_Вводные'!$B$310&gt;=1,'19_Расчет_аналитики'!AG617,0),IF('01_Вводные'!$B$310&gt;=2,'19_Расчет_аналитики'!AH617,0),IF('01_Вводные'!$B$310&gt;=3,'19_Расчет_аналитики'!AI617,0),IF('01_Вводные'!$B$310&gt;=4,'19_Расчет_аналитики'!AJ617,0),IF('01_Вводные'!$B$310&gt;=5,'19_Расчет_аналитики'!AK617,0),IF('01_Вводные'!$B$310&gt;=6,'19_Расчет_аналитики'!AL617,0))</f>
        <v/>
      </c>
      <c r="AG339">
        <f>SUM(IF('01_Вводные'!$B$310&gt;=1,'19_Расчет_аналитики'!AH617,0),IF('01_Вводные'!$B$310&gt;=2,'19_Расчет_аналитики'!AI617,0),IF('01_Вводные'!$B$310&gt;=3,'19_Расчет_аналитики'!AJ617,0),IF('01_Вводные'!$B$310&gt;=4,'19_Расчет_аналитики'!AK617,0),IF('01_Вводные'!$B$310&gt;=5,'19_Расчет_аналитики'!AL617,0),IF('01_Вводные'!$B$310&gt;=6,'19_Расчет_аналитики'!AM617,0))</f>
        <v/>
      </c>
      <c r="AH339">
        <f>SUM(IF('01_Вводные'!$B$310&gt;=1,'19_Расчет_аналитики'!AI617,0),IF('01_Вводные'!$B$310&gt;=2,'19_Расчет_аналитики'!AJ617,0),IF('01_Вводные'!$B$310&gt;=3,'19_Расчет_аналитики'!AK617,0),IF('01_Вводные'!$B$310&gt;=4,'19_Расчет_аналитики'!AL617,0),IF('01_Вводные'!$B$310&gt;=5,'19_Расчет_аналитики'!AM617,0),IF('01_Вводные'!$B$310&gt;=6,'19_Расчет_аналитики'!AN617,0))</f>
        <v/>
      </c>
      <c r="AI339">
        <f>SUM(IF('01_Вводные'!$B$310&gt;=1,'19_Расчет_аналитики'!AJ617,0),IF('01_Вводные'!$B$310&gt;=2,'19_Расчет_аналитики'!AK617,0),IF('01_Вводные'!$B$310&gt;=3,'19_Расчет_аналитики'!AL617,0),IF('01_Вводные'!$B$310&gt;=4,'19_Расчет_аналитики'!AM617,0),IF('01_Вводные'!$B$310&gt;=5,'19_Расчет_аналитики'!AN617,0),IF('01_Вводные'!$B$310&gt;=6,'19_Расчет_аналитики'!AO617,0))</f>
        <v/>
      </c>
      <c r="AJ339">
        <f>SUM(IF('01_Вводные'!$B$310&gt;=1,'19_Расчет_аналитики'!AK617,0),IF('01_Вводные'!$B$310&gt;=2,'19_Расчет_аналитики'!AL617,0),IF('01_Вводные'!$B$310&gt;=3,'19_Расчет_аналитики'!AM617,0),IF('01_Вводные'!$B$310&gt;=4,'19_Расчет_аналитики'!AN617,0),IF('01_Вводные'!$B$310&gt;=5,'19_Расчет_аналитики'!AO617,0),IF('01_Вводные'!$B$310&gt;=6,'19_Расчет_аналитики'!AP617,0))</f>
        <v/>
      </c>
      <c r="AK339">
        <f>SUM(IF('01_Вводные'!$B$310&gt;=1,'19_Расчет_аналитики'!AL617,0),IF('01_Вводные'!$B$310&gt;=2,'19_Расчет_аналитики'!AM617,0),IF('01_Вводные'!$B$310&gt;=3,'19_Расчет_аналитики'!AN617,0),IF('01_Вводные'!$B$310&gt;=4,'19_Расчет_аналитики'!AO617,0),IF('01_Вводные'!$B$310&gt;=5,'19_Расчет_аналитики'!AP617,0),IF('01_Вводные'!$B$310&gt;=6,'19_Расчет_аналитики'!AQ617,0))</f>
        <v/>
      </c>
      <c r="AL339">
        <f>SUM(IF('01_Вводные'!$B$310&gt;=1,'19_Расчет_аналитики'!AM617,0),IF('01_Вводные'!$B$310&gt;=2,'19_Расчет_аналитики'!AN617,0),IF('01_Вводные'!$B$310&gt;=3,'19_Расчет_аналитики'!AO617,0),IF('01_Вводные'!$B$310&gt;=4,'19_Расчет_аналитики'!AP617,0),IF('01_Вводные'!$B$310&gt;=5,'19_Расчет_аналитики'!AQ617,0),IF('01_Вводные'!$B$310&gt;=6,'19_Расчет_аналитики'!AR617,0))</f>
        <v/>
      </c>
      <c r="AM339">
        <f>SUM(IF('01_Вводные'!$B$310&gt;=1,'19_Расчет_аналитики'!AN617,0),IF('01_Вводные'!$B$310&gt;=2,'19_Расчет_аналитики'!AO617,0),IF('01_Вводные'!$B$310&gt;=3,'19_Расчет_аналитики'!AP617,0),IF('01_Вводные'!$B$310&gt;=4,'19_Расчет_аналитики'!AQ617,0),IF('01_Вводные'!$B$310&gt;=5,'19_Расчет_аналитики'!AR617,0),IF('01_Вводные'!$B$310&gt;=6,'19_Расчет_аналитики'!AS617,0))</f>
        <v/>
      </c>
      <c r="AN339">
        <f>SUM(IF('01_Вводные'!$B$310&gt;=1,'19_Расчет_аналитики'!AO617,0),IF('01_Вводные'!$B$310&gt;=2,'19_Расчет_аналитики'!AP617,0),IF('01_Вводные'!$B$310&gt;=3,'19_Расчет_аналитики'!AQ617,0),IF('01_Вводные'!$B$310&gt;=4,'19_Расчет_аналитики'!AR617,0),IF('01_Вводные'!$B$310&gt;=5,'19_Расчет_аналитики'!AS617,0),IF('01_Вводные'!$B$310&gt;=6,'19_Расчет_аналитики'!AT617,0))</f>
        <v/>
      </c>
      <c r="AO339">
        <f>SUM(IF('01_Вводные'!$B$310&gt;=1,'19_Расчет_аналитики'!AP617,0),IF('01_Вводные'!$B$310&gt;=2,'19_Расчет_аналитики'!AQ617,0),IF('01_Вводные'!$B$310&gt;=3,'19_Расчет_аналитики'!AR617,0),IF('01_Вводные'!$B$310&gt;=4,'19_Расчет_аналитики'!AS617,0),IF('01_Вводные'!$B$310&gt;=5,'19_Расчет_аналитики'!AT617,0),IF('01_Вводные'!$B$310&gt;=6,'19_Расчет_аналитики'!AU617,0))</f>
        <v/>
      </c>
      <c r="AP339">
        <f>SUM(IF('01_Вводные'!$B$310&gt;=1,'19_Расчет_аналитики'!AQ617,0),IF('01_Вводные'!$B$310&gt;=2,'19_Расчет_аналитики'!AR617,0),IF('01_Вводные'!$B$310&gt;=3,'19_Расчет_аналитики'!AS617,0),IF('01_Вводные'!$B$310&gt;=4,'19_Расчет_аналитики'!AT617,0),IF('01_Вводные'!$B$310&gt;=5,'19_Расчет_аналитики'!AU617,0),IF('01_Вводные'!$B$310&gt;=6,'19_Расчет_аналитики'!AV617,0))</f>
        <v/>
      </c>
      <c r="AQ339">
        <f>SUM(IF('01_Вводные'!$B$310&gt;=1,'19_Расчет_аналитики'!AR617,0),IF('01_Вводные'!$B$310&gt;=2,'19_Расчет_аналитики'!AS617,0),IF('01_Вводные'!$B$310&gt;=3,'19_Расчет_аналитики'!AT617,0),IF('01_Вводные'!$B$310&gt;=4,'19_Расчет_аналитики'!AU617,0),IF('01_Вводные'!$B$310&gt;=5,'19_Расчет_аналитики'!AV617,0),IF('01_Вводные'!$B$310&gt;=6,'19_Расчет_аналитики'!AW617,0))</f>
        <v/>
      </c>
      <c r="AR339">
        <f>SUM(IF('01_Вводные'!$B$310&gt;=1,'19_Расчет_аналитики'!AS617,0),IF('01_Вводные'!$B$310&gt;=2,'19_Расчет_аналитики'!AT617,0),IF('01_Вводные'!$B$310&gt;=3,'19_Расчет_аналитики'!AU617,0),IF('01_Вводные'!$B$310&gt;=4,'19_Расчет_аналитики'!AV617,0),IF('01_Вводные'!$B$310&gt;=5,'19_Расчет_аналитики'!AW617,0),IF('01_Вводные'!$B$310&gt;=6,'19_Расчет_аналитики'!AX617,0))</f>
        <v/>
      </c>
      <c r="AS339">
        <f>SUM(IF('01_Вводные'!$B$310&gt;=1,'19_Расчет_аналитики'!AT617,0),IF('01_Вводные'!$B$310&gt;=2,'19_Расчет_аналитики'!AU617,0),IF('01_Вводные'!$B$310&gt;=3,'19_Расчет_аналитики'!AV617,0),IF('01_Вводные'!$B$310&gt;=4,'19_Расчет_аналитики'!AW617,0),IF('01_Вводные'!$B$310&gt;=5,'19_Расчет_аналитики'!AX617,0),IF('01_Вводные'!$B$310&gt;=6,'19_Расчет_аналитики'!AY617,0))</f>
        <v/>
      </c>
      <c r="AT339">
        <f>SUM(IF('01_Вводные'!$B$310&gt;=1,'19_Расчет_аналитики'!AU617,0),IF('01_Вводные'!$B$310&gt;=2,'19_Расчет_аналитики'!AV617,0),IF('01_Вводные'!$B$310&gt;=3,'19_Расчет_аналитики'!AW617,0),IF('01_Вводные'!$B$310&gt;=4,'19_Расчет_аналитики'!AX617,0),IF('01_Вводные'!$B$310&gt;=5,'19_Расчет_аналитики'!AY617,0),IF('01_Вводные'!$B$310&gt;=6,'19_Расчет_аналитики'!AZ617,0))</f>
        <v/>
      </c>
      <c r="AU339">
        <f>SUM(IF('01_Вводные'!$B$310&gt;=1,'19_Расчет_аналитики'!AV617,0),IF('01_Вводные'!$B$310&gt;=2,'19_Расчет_аналитики'!AW617,0),IF('01_Вводные'!$B$310&gt;=3,'19_Расчет_аналитики'!AX617,0),IF('01_Вводные'!$B$310&gt;=4,'19_Расчет_аналитики'!AY617,0),IF('01_Вводные'!$B$310&gt;=5,'19_Расчет_аналитики'!AZ617,0),IF('01_Вводные'!$B$310&gt;=6,'19_Расчет_аналитики'!BA617,0))</f>
        <v/>
      </c>
      <c r="AV339">
        <f>SUM(IF('01_Вводные'!$B$310&gt;=1,'19_Расчет_аналитики'!AW617,0),IF('01_Вводные'!$B$310&gt;=2,'19_Расчет_аналитики'!AX617,0),IF('01_Вводные'!$B$310&gt;=3,'19_Расчет_аналитики'!AY617,0),IF('01_Вводные'!$B$310&gt;=4,'19_Расчет_аналитики'!AZ617,0),IF('01_Вводные'!$B$310&gt;=5,'19_Расчет_аналитики'!BA617,0),IF('01_Вводные'!$B$310&gt;=6,'19_Расчет_аналитики'!BB617,0))</f>
        <v/>
      </c>
      <c r="AW339">
        <f>SUM(IF('01_Вводные'!$B$310&gt;=1,'19_Расчет_аналитики'!AX617,0),IF('01_Вводные'!$B$310&gt;=2,'19_Расчет_аналитики'!AY617,0),IF('01_Вводные'!$B$310&gt;=3,'19_Расчет_аналитики'!AZ617,0),IF('01_Вводные'!$B$310&gt;=4,'19_Расчет_аналитики'!BA617,0),IF('01_Вводные'!$B$310&gt;=5,'19_Расчет_аналитики'!BB617,0),IF('01_Вводные'!$B$310&gt;=6,'19_Расчет_аналитики'!BC617,0))</f>
        <v/>
      </c>
      <c r="AX339">
        <f>SUM(IF('01_Вводные'!$B$310&gt;=1,'19_Расчет_аналитики'!AY617,0),IF('01_Вводные'!$B$310&gt;=2,'19_Расчет_аналитики'!AZ617,0),IF('01_Вводные'!$B$310&gt;=3,'19_Расчет_аналитики'!BA617,0),IF('01_Вводные'!$B$310&gt;=4,'19_Расчет_аналитики'!BB617,0),IF('01_Вводные'!$B$310&gt;=5,'19_Расчет_аналитики'!BC617,0),IF('01_Вводные'!$B$310&gt;=6,'19_Расчет_аналитики'!BD617,0))</f>
        <v/>
      </c>
      <c r="AY339">
        <f>SUM(IF('01_Вводные'!$B$310&gt;=1,'19_Расчет_аналитики'!AZ617,0),IF('01_Вводные'!$B$310&gt;=2,'19_Расчет_аналитики'!BA617,0),IF('01_Вводные'!$B$310&gt;=3,'19_Расчет_аналитики'!BB617,0),IF('01_Вводные'!$B$310&gt;=4,'19_Расчет_аналитики'!BC617,0),IF('01_Вводные'!$B$310&gt;=5,'19_Расчет_аналитики'!BD617,0),IF('01_Вводные'!$B$310&gt;=6,'19_Расчет_аналитики'!BE617,0))</f>
        <v/>
      </c>
      <c r="AZ339">
        <f>SUM(IF('01_Вводные'!$B$310&gt;=1,'19_Расчет_аналитики'!BA617,0),IF('01_Вводные'!$B$310&gt;=2,'19_Расчет_аналитики'!BB617,0),IF('01_Вводные'!$B$310&gt;=3,'19_Расчет_аналитики'!BC617,0),IF('01_Вводные'!$B$310&gt;=4,'19_Расчет_аналитики'!BD617,0),IF('01_Вводные'!$B$310&gt;=5,'19_Расчет_аналитики'!BE617,0),IF('01_Вводные'!$B$310&gt;=6,'19_Расчет_аналитики'!BF617,0))</f>
        <v/>
      </c>
      <c r="BA339">
        <f>SUM(IF('01_Вводные'!$B$310&gt;=1,'19_Расчет_аналитики'!BB617,0),IF('01_Вводные'!$B$310&gt;=2,'19_Расчет_аналитики'!BC617,0),IF('01_Вводные'!$B$310&gt;=3,'19_Расчет_аналитики'!BD617,0),IF('01_Вводные'!$B$310&gt;=4,'19_Расчет_аналитики'!BE617,0),IF('01_Вводные'!$B$310&gt;=5,'19_Расчет_аналитики'!BF617,0),IF('01_Вводные'!$B$310&gt;=6,'19_Расчет_аналитики'!BG617,0))</f>
        <v/>
      </c>
      <c r="BB339">
        <f>SUM(IF('01_Вводные'!$B$310&gt;=1,'19_Расчет_аналитики'!BC617,0),IF('01_Вводные'!$B$310&gt;=2,'19_Расчет_аналитики'!BD617,0),IF('01_Вводные'!$B$310&gt;=3,'19_Расчет_аналитики'!BE617,0),IF('01_Вводные'!$B$310&gt;=4,'19_Расчет_аналитики'!BF617,0),IF('01_Вводные'!$B$310&gt;=5,'19_Расчет_аналитики'!BG617,0),IF('01_Вводные'!$B$310&gt;=6,'19_Расчет_аналитики'!BH617,0))</f>
        <v/>
      </c>
      <c r="BC339">
        <f>SUM(IF('01_Вводные'!$B$310&gt;=1,'19_Расчет_аналитики'!BD617,0),IF('01_Вводные'!$B$310&gt;=2,'19_Расчет_аналитики'!BE617,0),IF('01_Вводные'!$B$310&gt;=3,'19_Расчет_аналитики'!BF617,0),IF('01_Вводные'!$B$310&gt;=4,'19_Расчет_аналитики'!BG617,0),IF('01_Вводные'!$B$310&gt;=5,'19_Расчет_аналитики'!BH617,0),IF('01_Вводные'!$B$310&gt;=6,'19_Расчет_аналитики'!BI617,0))</f>
        <v/>
      </c>
      <c r="BD339">
        <f>SUM(IF('01_Вводные'!$B$310&gt;=1,'19_Расчет_аналитики'!BE617,0),IF('01_Вводные'!$B$310&gt;=2,'19_Расчет_аналитики'!BF617,0),IF('01_Вводные'!$B$310&gt;=3,'19_Расчет_аналитики'!BG617,0),IF('01_Вводные'!$B$310&gt;=4,'19_Расчет_аналитики'!BH617,0),IF('01_Вводные'!$B$310&gt;=5,'19_Расчет_аналитики'!BI617,0),IF('01_Вводные'!$B$310&gt;=6,'19_Расчет_аналитики'!BJ617,0))</f>
        <v/>
      </c>
      <c r="BE339">
        <f>SUM(IF('01_Вводные'!$B$310&gt;=1,'19_Расчет_аналитики'!BF617,0),IF('01_Вводные'!$B$310&gt;=2,'19_Расчет_аналитики'!BG617,0),IF('01_Вводные'!$B$310&gt;=3,'19_Расчет_аналитики'!BH617,0),IF('01_Вводные'!$B$310&gt;=4,'19_Расчет_аналитики'!BI617,0),IF('01_Вводные'!$B$310&gt;=5,'19_Расчет_аналитики'!BJ617,0),IF('01_Вводные'!$B$310&gt;=6,'19_Расчет_аналитики'!BK617,0))</f>
        <v/>
      </c>
      <c r="BF339">
        <f>SUM(IF('01_Вводные'!$B$310&gt;=1,'19_Расчет_аналитики'!BG617,0),IF('01_Вводные'!$B$310&gt;=2,'19_Расчет_аналитики'!BH617,0),IF('01_Вводные'!$B$310&gt;=3,'19_Расчет_аналитики'!BI617,0),IF('01_Вводные'!$B$310&gt;=4,'19_Расчет_аналитики'!BJ617,0),IF('01_Вводные'!$B$310&gt;=5,'19_Расчет_аналитики'!BK617,0),IF('01_Вводные'!$B$310&gt;=6,'19_Расчет_аналитики'!BL617,0))</f>
        <v/>
      </c>
      <c r="BG339">
        <f>SUM(IF('01_Вводные'!$B$310&gt;=1,'19_Расчет_аналитики'!BH617,0),IF('01_Вводные'!$B$310&gt;=2,'19_Расчет_аналитики'!BI617,0),IF('01_Вводные'!$B$310&gt;=3,'19_Расчет_аналитики'!BJ617,0),IF('01_Вводные'!$B$310&gt;=4,'19_Расчет_аналитики'!BK617,0),IF('01_Вводные'!$B$310&gt;=5,'19_Расчет_аналитики'!BL617,0),IF('01_Вводные'!$B$310&gt;=6,'19_Расчет_аналитики'!BM617,0))</f>
        <v/>
      </c>
      <c r="BH339">
        <f>SUM(IF('01_Вводные'!$B$310&gt;=1,'19_Расчет_аналитики'!BI617,0),IF('01_Вводные'!$B$310&gt;=2,'19_Расчет_аналитики'!BJ617,0),IF('01_Вводные'!$B$310&gt;=3,'19_Расчет_аналитики'!BK617,0),IF('01_Вводные'!$B$310&gt;=4,'19_Расчет_аналитики'!BL617,0),IF('01_Вводные'!$B$310&gt;=5,'19_Расчет_аналитики'!BM617,0),IF('01_Вводные'!$B$310&gt;=6,'19_Расчет_аналитики'!BN617,0))</f>
        <v/>
      </c>
      <c r="BI339">
        <f>SUM(IF('01_Вводные'!$B$310&gt;=1,'19_Расчет_аналитики'!BJ617,0),IF('01_Вводные'!$B$310&gt;=2,'19_Расчет_аналитики'!BK617,0),IF('01_Вводные'!$B$310&gt;=3,'19_Расчет_аналитики'!BL617,0),IF('01_Вводные'!$B$310&gt;=4,'19_Расчет_аналитики'!BM617,0),IF('01_Вводные'!$B$310&gt;=5,'19_Расчет_аналитики'!BN617,0),IF('01_Вводные'!$B$310&gt;=6,'19_Расчет_аналитики'!BO617,0))</f>
        <v/>
      </c>
      <c r="BJ339">
        <f>SUM(IF('01_Вводные'!$B$310&gt;=1,'19_Расчет_аналитики'!BK617,0),IF('01_Вводные'!$B$310&gt;=2,'19_Расчет_аналитики'!BL617,0),IF('01_Вводные'!$B$310&gt;=3,'19_Расчет_аналитики'!BM617,0),IF('01_Вводные'!$B$310&gt;=4,'19_Расчет_аналитики'!BN617,0),IF('01_Вводные'!$B$310&gt;=5,'19_Расчет_аналитики'!BO617,0),IF('01_Вводные'!$B$310&gt;=6,'19_Расчет_аналитики'!BP617,0))</f>
        <v/>
      </c>
      <c r="BK339">
        <f>SUM(IF('01_Вводные'!$B$310&gt;=1,'19_Расчет_аналитики'!BL617,0),IF('01_Вводные'!$B$310&gt;=2,'19_Расчет_аналитики'!BM617,0),IF('01_Вводные'!$B$310&gt;=3,'19_Расчет_аналитики'!BN617,0),IF('01_Вводные'!$B$310&gt;=4,'19_Расчет_аналитики'!BO617,0),IF('01_Вводные'!$B$310&gt;=5,'19_Расчет_аналитики'!BP617,0),IF('01_Вводные'!$B$310&gt;=6,'19_Расчет_аналитики'!BQ617,0))</f>
        <v/>
      </c>
      <c r="BL339">
        <f>SUM(IF('01_Вводные'!$B$310&gt;=1,'19_Расчет_аналитики'!BM617,0),IF('01_Вводные'!$B$310&gt;=2,'19_Расчет_аналитики'!BN617,0),IF('01_Вводные'!$B$310&gt;=3,'19_Расчет_аналитики'!BO617,0),IF('01_Вводные'!$B$310&gt;=4,'19_Расчет_аналитики'!BP617,0),IF('01_Вводные'!$B$310&gt;=5,'19_Расчет_аналитики'!BQ617,0),IF('01_Вводные'!$B$310&gt;=6,'19_Расчет_аналитики'!BR617,0))</f>
        <v/>
      </c>
      <c r="BM339">
        <f>SUM(IF('01_Вводные'!$B$310&gt;=1,'19_Расчет_аналитики'!BN617,0),IF('01_Вводные'!$B$310&gt;=2,'19_Расчет_аналитики'!BO617,0),IF('01_Вводные'!$B$310&gt;=3,'19_Расчет_аналитики'!BP617,0),IF('01_Вводные'!$B$310&gt;=4,'19_Расчет_аналитики'!BQ617,0),IF('01_Вводные'!$B$310&gt;=5,'19_Расчет_аналитики'!BR617,0),IF('01_Вводные'!$B$310&gt;=6,'19_Расчет_аналитики'!BS617,0))</f>
        <v/>
      </c>
      <c r="BN339">
        <f>SUM(IF('01_Вводные'!$B$310&gt;=1,'19_Расчет_аналитики'!BO617,0),IF('01_Вводные'!$B$310&gt;=2,'19_Расчет_аналитики'!BP617,0),IF('01_Вводные'!$B$310&gt;=3,'19_Расчет_аналитики'!BQ617,0),IF('01_Вводные'!$B$310&gt;=4,'19_Расчет_аналитики'!BR617,0),IF('01_Вводные'!$B$310&gt;=5,'19_Расчет_аналитики'!BS617,0),IF('01_Вводные'!$B$310&gt;=6,'19_Расчет_аналитики'!BT617,0))</f>
        <v/>
      </c>
      <c r="BO339">
        <f>SUM(IF('01_Вводные'!$B$310&gt;=1,'19_Расчет_аналитики'!BP617,0),IF('01_Вводные'!$B$310&gt;=2,'19_Расчет_аналитики'!BQ617,0),IF('01_Вводные'!$B$310&gt;=3,'19_Расчет_аналитики'!BR617,0),IF('01_Вводные'!$B$310&gt;=4,'19_Расчет_аналитики'!BS617,0),IF('01_Вводные'!$B$310&gt;=5,'19_Расчет_аналитики'!BT617,0),IF('01_Вводные'!$B$310&gt;=6,'19_Расчет_аналитики'!BU617,0)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IF(OR(1&lt;='01_Вводные'!$B$15,1-'01_Вводные'!$B$15&gt;60),0,INDEX('19_Расчет_аналитики'!$B$338:$BI$338,1,1-'01_Вводные'!$B$15))*'01_Вводные'!$B$298*'01_Вводные'!$B$22</f>
        <v/>
      </c>
      <c r="C363">
        <f>IF(OR(2&lt;='01_Вводные'!$B$15,2-'01_Вводные'!$B$15&gt;60),0,INDEX('19_Расчет_аналитики'!$B$338:$BI$338,1,2-'01_Вводные'!$B$15))*'01_Вводные'!$B$298*'01_Вводные'!$B$22</f>
        <v/>
      </c>
      <c r="D363">
        <f>IF(OR(3&lt;='01_Вводные'!$B$15,3-'01_Вводные'!$B$15&gt;60),0,INDEX('19_Расчет_аналитики'!$B$338:$BI$338,1,3-'01_Вводные'!$B$15))*'01_Вводные'!$B$298*'01_Вводные'!$B$22</f>
        <v/>
      </c>
      <c r="E363">
        <f>IF(OR(4&lt;='01_Вводные'!$B$15,4-'01_Вводные'!$B$15&gt;60),0,INDEX('19_Расчет_аналитики'!$B$338:$BI$338,1,4-'01_Вводные'!$B$15))*'01_Вводные'!$B$298*'01_Вводные'!$B$22</f>
        <v/>
      </c>
      <c r="F363">
        <f>IF(OR(5&lt;='01_Вводные'!$B$15,5-'01_Вводные'!$B$15&gt;60),0,INDEX('19_Расчет_аналитики'!$B$338:$BI$338,1,5-'01_Вводные'!$B$15))*'01_Вводные'!$B$298*'01_Вводные'!$B$22</f>
        <v/>
      </c>
      <c r="G363">
        <f>IF(OR(6&lt;='01_Вводные'!$B$15,6-'01_Вводные'!$B$15&gt;60),0,INDEX('19_Расчет_аналитики'!$B$338:$BI$338,1,6-'01_Вводные'!$B$15))*'01_Вводные'!$B$298*'01_Вводные'!$B$22</f>
        <v/>
      </c>
      <c r="H363">
        <f>IF(OR(7&lt;='01_Вводные'!$B$15,7-'01_Вводные'!$B$15&gt;60),0,INDEX('19_Расчет_аналитики'!$B$338:$BI$338,1,7-'01_Вводные'!$B$15))*'01_Вводные'!$B$298*'01_Вводные'!$B$22</f>
        <v/>
      </c>
      <c r="I363">
        <f>IF(OR(8&lt;='01_Вводные'!$B$15,8-'01_Вводные'!$B$15&gt;60),0,INDEX('19_Расчет_аналитики'!$B$338:$BI$338,1,8-'01_Вводные'!$B$15))*'01_Вводные'!$B$298*'01_Вводные'!$B$22</f>
        <v/>
      </c>
      <c r="J363">
        <f>IF(OR(9&lt;='01_Вводные'!$B$15,9-'01_Вводные'!$B$15&gt;60),0,INDEX('19_Расчет_аналитики'!$B$338:$BI$338,1,9-'01_Вводные'!$B$15))*'01_Вводные'!$B$298*'01_Вводные'!$B$22</f>
        <v/>
      </c>
      <c r="K363">
        <f>IF(OR(10&lt;='01_Вводные'!$B$15,10-'01_Вводные'!$B$15&gt;60),0,INDEX('19_Расчет_аналитики'!$B$338:$BI$338,1,10-'01_Вводные'!$B$15))*'01_Вводные'!$B$298*'01_Вводные'!$B$22</f>
        <v/>
      </c>
      <c r="L363">
        <f>IF(OR(11&lt;='01_Вводные'!$B$15,11-'01_Вводные'!$B$15&gt;60),0,INDEX('19_Расчет_аналитики'!$B$338:$BI$338,1,11-'01_Вводные'!$B$15))*'01_Вводные'!$B$298*'01_Вводные'!$B$22</f>
        <v/>
      </c>
      <c r="M363">
        <f>IF(OR(12&lt;='01_Вводные'!$B$15,12-'01_Вводные'!$B$15&gt;60),0,INDEX('19_Расчет_аналитики'!$B$338:$BI$338,1,12-'01_Вводные'!$B$15))*'01_Вводные'!$B$298*'01_Вводные'!$B$22</f>
        <v/>
      </c>
      <c r="N363">
        <f>IF(OR(13&lt;='01_Вводные'!$B$15,13-'01_Вводные'!$B$15&gt;60),0,INDEX('19_Расчет_аналитики'!$B$338:$BI$338,1,13-'01_Вводные'!$B$15))*'01_Вводные'!$B$298*'01_Вводные'!$B$22</f>
        <v/>
      </c>
      <c r="O363">
        <f>IF(OR(14&lt;='01_Вводные'!$B$15,14-'01_Вводные'!$B$15&gt;60),0,INDEX('19_Расчет_аналитики'!$B$338:$BI$338,1,14-'01_Вводные'!$B$15))*'01_Вводные'!$B$298*'01_Вводные'!$B$22</f>
        <v/>
      </c>
      <c r="P363">
        <f>IF(OR(15&lt;='01_Вводные'!$B$15,15-'01_Вводные'!$B$15&gt;60),0,INDEX('19_Расчет_аналитики'!$B$338:$BI$338,1,15-'01_Вводные'!$B$15))*'01_Вводные'!$B$298*'01_Вводные'!$B$22</f>
        <v/>
      </c>
      <c r="Q363">
        <f>IF(OR(16&lt;='01_Вводные'!$B$15,16-'01_Вводные'!$B$15&gt;60),0,INDEX('19_Расчет_аналитики'!$B$338:$BI$338,1,16-'01_Вводные'!$B$15))*'01_Вводные'!$B$298*'01_Вводные'!$B$22</f>
        <v/>
      </c>
      <c r="R363">
        <f>IF(OR(17&lt;='01_Вводные'!$B$15,17-'01_Вводные'!$B$15&gt;60),0,INDEX('19_Расчет_аналитики'!$B$338:$BI$338,1,17-'01_Вводные'!$B$15))*'01_Вводные'!$B$298*'01_Вводные'!$B$22</f>
        <v/>
      </c>
      <c r="S363">
        <f>IF(OR(18&lt;='01_Вводные'!$B$15,18-'01_Вводные'!$B$15&gt;60),0,INDEX('19_Расчет_аналитики'!$B$338:$BI$338,1,18-'01_Вводные'!$B$15))*'01_Вводные'!$B$298*'01_Вводные'!$B$22</f>
        <v/>
      </c>
      <c r="T363">
        <f>IF(OR(19&lt;='01_Вводные'!$B$15,19-'01_Вводные'!$B$15&gt;60),0,INDEX('19_Расчет_аналитики'!$B$338:$BI$338,1,19-'01_Вводные'!$B$15))*'01_Вводные'!$B$298*'01_Вводные'!$B$22</f>
        <v/>
      </c>
      <c r="U363">
        <f>IF(OR(20&lt;='01_Вводные'!$B$15,20-'01_Вводные'!$B$15&gt;60),0,INDEX('19_Расчет_аналитики'!$B$338:$BI$338,1,20-'01_Вводные'!$B$15))*'01_Вводные'!$B$298*'01_Вводные'!$B$22</f>
        <v/>
      </c>
      <c r="V363">
        <f>IF(OR(21&lt;='01_Вводные'!$B$15,21-'01_Вводные'!$B$15&gt;60),0,INDEX('19_Расчет_аналитики'!$B$338:$BI$338,1,21-'01_Вводные'!$B$15))*'01_Вводные'!$B$298*'01_Вводные'!$B$22</f>
        <v/>
      </c>
      <c r="W363">
        <f>IF(OR(22&lt;='01_Вводные'!$B$15,22-'01_Вводные'!$B$15&gt;60),0,INDEX('19_Расчет_аналитики'!$B$338:$BI$338,1,22-'01_Вводные'!$B$15))*'01_Вводные'!$B$298*'01_Вводные'!$B$22</f>
        <v/>
      </c>
      <c r="X363">
        <f>IF(OR(23&lt;='01_Вводные'!$B$15,23-'01_Вводные'!$B$15&gt;60),0,INDEX('19_Расчет_аналитики'!$B$338:$BI$338,1,23-'01_Вводные'!$B$15))*'01_Вводные'!$B$298*'01_Вводные'!$B$22</f>
        <v/>
      </c>
      <c r="Y363">
        <f>IF(OR(24&lt;='01_Вводные'!$B$15,24-'01_Вводные'!$B$15&gt;60),0,INDEX('19_Расчет_аналитики'!$B$338:$BI$338,1,24-'01_Вводные'!$B$15))*'01_Вводные'!$B$298*'01_Вводные'!$B$22</f>
        <v/>
      </c>
      <c r="Z363">
        <f>IF(OR(25&lt;='01_Вводные'!$B$15,25-'01_Вводные'!$B$15&gt;60),0,INDEX('19_Расчет_аналитики'!$B$338:$BI$338,1,25-'01_Вводные'!$B$15))*'01_Вводные'!$B$298*'01_Вводные'!$B$22</f>
        <v/>
      </c>
      <c r="AA363">
        <f>IF(OR(26&lt;='01_Вводные'!$B$15,26-'01_Вводные'!$B$15&gt;60),0,INDEX('19_Расчет_аналитики'!$B$338:$BI$338,1,26-'01_Вводные'!$B$15))*'01_Вводные'!$B$298*'01_Вводные'!$B$22</f>
        <v/>
      </c>
      <c r="AB363">
        <f>IF(OR(27&lt;='01_Вводные'!$B$15,27-'01_Вводные'!$B$15&gt;60),0,INDEX('19_Расчет_аналитики'!$B$338:$BI$338,1,27-'01_Вводные'!$B$15))*'01_Вводные'!$B$298*'01_Вводные'!$B$22</f>
        <v/>
      </c>
      <c r="AC363">
        <f>IF(OR(28&lt;='01_Вводные'!$B$15,28-'01_Вводные'!$B$15&gt;60),0,INDEX('19_Расчет_аналитики'!$B$338:$BI$338,1,28-'01_Вводные'!$B$15))*'01_Вводные'!$B$298*'01_Вводные'!$B$22</f>
        <v/>
      </c>
      <c r="AD363">
        <f>IF(OR(29&lt;='01_Вводные'!$B$15,29-'01_Вводные'!$B$15&gt;60),0,INDEX('19_Расчет_аналитики'!$B$338:$BI$338,1,29-'01_Вводные'!$B$15))*'01_Вводные'!$B$298*'01_Вводные'!$B$22</f>
        <v/>
      </c>
      <c r="AE363">
        <f>IF(OR(30&lt;='01_Вводные'!$B$15,30-'01_Вводные'!$B$15&gt;60),0,INDEX('19_Расчет_аналитики'!$B$338:$BI$338,1,30-'01_Вводные'!$B$15))*'01_Вводные'!$B$298*'01_Вводные'!$B$22</f>
        <v/>
      </c>
      <c r="AF363">
        <f>IF(OR(31&lt;='01_Вводные'!$B$15,31-'01_Вводные'!$B$15&gt;60),0,INDEX('19_Расчет_аналитики'!$B$338:$BI$338,1,31-'01_Вводные'!$B$15))*'01_Вводные'!$B$298*'01_Вводные'!$B$22</f>
        <v/>
      </c>
      <c r="AG363">
        <f>IF(OR(32&lt;='01_Вводные'!$B$15,32-'01_Вводные'!$B$15&gt;60),0,INDEX('19_Расчет_аналитики'!$B$338:$BI$338,1,32-'01_Вводные'!$B$15))*'01_Вводные'!$B$298*'01_Вводные'!$B$22</f>
        <v/>
      </c>
      <c r="AH363">
        <f>IF(OR(33&lt;='01_Вводные'!$B$15,33-'01_Вводные'!$B$15&gt;60),0,INDEX('19_Расчет_аналитики'!$B$338:$BI$338,1,33-'01_Вводные'!$B$15))*'01_Вводные'!$B$298*'01_Вводные'!$B$22</f>
        <v/>
      </c>
      <c r="AI363">
        <f>IF(OR(34&lt;='01_Вводные'!$B$15,34-'01_Вводные'!$B$15&gt;60),0,INDEX('19_Расчет_аналитики'!$B$338:$BI$338,1,34-'01_Вводные'!$B$15))*'01_Вводные'!$B$298*'01_Вводные'!$B$22</f>
        <v/>
      </c>
      <c r="AJ363">
        <f>IF(OR(35&lt;='01_Вводные'!$B$15,35-'01_Вводные'!$B$15&gt;60),0,INDEX('19_Расчет_аналитики'!$B$338:$BI$338,1,35-'01_Вводные'!$B$15))*'01_Вводные'!$B$298*'01_Вводные'!$B$22</f>
        <v/>
      </c>
      <c r="AK363">
        <f>IF(OR(36&lt;='01_Вводные'!$B$15,36-'01_Вводные'!$B$15&gt;60),0,INDEX('19_Расчет_аналитики'!$B$338:$BI$338,1,36-'01_Вводные'!$B$15))*'01_Вводные'!$B$298*'01_Вводные'!$B$22</f>
        <v/>
      </c>
      <c r="AL363">
        <f>IF(OR(37&lt;='01_Вводные'!$B$15,37-'01_Вводные'!$B$15&gt;60),0,INDEX('19_Расчет_аналитики'!$B$338:$BI$338,1,37-'01_Вводные'!$B$15))*'01_Вводные'!$B$298*'01_Вводные'!$B$22</f>
        <v/>
      </c>
      <c r="AM363">
        <f>IF(OR(38&lt;='01_Вводные'!$B$15,38-'01_Вводные'!$B$15&gt;60),0,INDEX('19_Расчет_аналитики'!$B$338:$BI$338,1,38-'01_Вводные'!$B$15))*'01_Вводные'!$B$298*'01_Вводные'!$B$22</f>
        <v/>
      </c>
      <c r="AN363">
        <f>IF(OR(39&lt;='01_Вводные'!$B$15,39-'01_Вводные'!$B$15&gt;60),0,INDEX('19_Расчет_аналитики'!$B$338:$BI$338,1,39-'01_Вводные'!$B$15))*'01_Вводные'!$B$298*'01_Вводные'!$B$22</f>
        <v/>
      </c>
      <c r="AO363">
        <f>IF(OR(40&lt;='01_Вводные'!$B$15,40-'01_Вводные'!$B$15&gt;60),0,INDEX('19_Расчет_аналитики'!$B$338:$BI$338,1,40-'01_Вводные'!$B$15))*'01_Вводные'!$B$298*'01_Вводные'!$B$22</f>
        <v/>
      </c>
      <c r="AP363">
        <f>IF(OR(41&lt;='01_Вводные'!$B$15,41-'01_Вводные'!$B$15&gt;60),0,INDEX('19_Расчет_аналитики'!$B$338:$BI$338,1,41-'01_Вводные'!$B$15))*'01_Вводные'!$B$298*'01_Вводные'!$B$22</f>
        <v/>
      </c>
      <c r="AQ363">
        <f>IF(OR(42&lt;='01_Вводные'!$B$15,42-'01_Вводные'!$B$15&gt;60),0,INDEX('19_Расчет_аналитики'!$B$338:$BI$338,1,42-'01_Вводные'!$B$15))*'01_Вводные'!$B$298*'01_Вводные'!$B$22</f>
        <v/>
      </c>
      <c r="AR363">
        <f>IF(OR(43&lt;='01_Вводные'!$B$15,43-'01_Вводные'!$B$15&gt;60),0,INDEX('19_Расчет_аналитики'!$B$338:$BI$338,1,43-'01_Вводные'!$B$15))*'01_Вводные'!$B$298*'01_Вводные'!$B$22</f>
        <v/>
      </c>
      <c r="AS363">
        <f>IF(OR(44&lt;='01_Вводные'!$B$15,44-'01_Вводные'!$B$15&gt;60),0,INDEX('19_Расчет_аналитики'!$B$338:$BI$338,1,44-'01_Вводные'!$B$15))*'01_Вводные'!$B$298*'01_Вводные'!$B$22</f>
        <v/>
      </c>
      <c r="AT363">
        <f>IF(OR(45&lt;='01_Вводные'!$B$15,45-'01_Вводные'!$B$15&gt;60),0,INDEX('19_Расчет_аналитики'!$B$338:$BI$338,1,45-'01_Вводные'!$B$15))*'01_Вводные'!$B$298*'01_Вводные'!$B$22</f>
        <v/>
      </c>
      <c r="AU363">
        <f>IF(OR(46&lt;='01_Вводные'!$B$15,46-'01_Вводные'!$B$15&gt;60),0,INDEX('19_Расчет_аналитики'!$B$338:$BI$338,1,46-'01_Вводные'!$B$15))*'01_Вводные'!$B$298*'01_Вводные'!$B$22</f>
        <v/>
      </c>
      <c r="AV363">
        <f>IF(OR(47&lt;='01_Вводные'!$B$15,47-'01_Вводные'!$B$15&gt;60),0,INDEX('19_Расчет_аналитики'!$B$338:$BI$338,1,47-'01_Вводные'!$B$15))*'01_Вводные'!$B$298*'01_Вводные'!$B$22</f>
        <v/>
      </c>
      <c r="AW363">
        <f>IF(OR(48&lt;='01_Вводные'!$B$15,48-'01_Вводные'!$B$15&gt;60),0,INDEX('19_Расчет_аналитики'!$B$338:$BI$338,1,48-'01_Вводные'!$B$15))*'01_Вводные'!$B$298*'01_Вводные'!$B$22</f>
        <v/>
      </c>
      <c r="AX363">
        <f>IF(OR(49&lt;='01_Вводные'!$B$15,49-'01_Вводные'!$B$15&gt;60),0,INDEX('19_Расчет_аналитики'!$B$338:$BI$338,1,49-'01_Вводные'!$B$15))*'01_Вводные'!$B$298*'01_Вводные'!$B$22</f>
        <v/>
      </c>
      <c r="AY363">
        <f>IF(OR(50&lt;='01_Вводные'!$B$15,50-'01_Вводные'!$B$15&gt;60),0,INDEX('19_Расчет_аналитики'!$B$338:$BI$338,1,50-'01_Вводные'!$B$15))*'01_Вводные'!$B$298*'01_Вводные'!$B$22</f>
        <v/>
      </c>
      <c r="AZ363">
        <f>IF(OR(51&lt;='01_Вводные'!$B$15,51-'01_Вводные'!$B$15&gt;60),0,INDEX('19_Расчет_аналитики'!$B$338:$BI$338,1,51-'01_Вводные'!$B$15))*'01_Вводные'!$B$298*'01_Вводные'!$B$22</f>
        <v/>
      </c>
      <c r="BA363">
        <f>IF(OR(52&lt;='01_Вводные'!$B$15,52-'01_Вводные'!$B$15&gt;60),0,INDEX('19_Расчет_аналитики'!$B$338:$BI$338,1,52-'01_Вводные'!$B$15))*'01_Вводные'!$B$298*'01_Вводные'!$B$22</f>
        <v/>
      </c>
      <c r="BB363">
        <f>IF(OR(53&lt;='01_Вводные'!$B$15,53-'01_Вводные'!$B$15&gt;60),0,INDEX('19_Расчет_аналитики'!$B$338:$BI$338,1,53-'01_Вводные'!$B$15))*'01_Вводные'!$B$298*'01_Вводные'!$B$22</f>
        <v/>
      </c>
      <c r="BC363">
        <f>IF(OR(54&lt;='01_Вводные'!$B$15,54-'01_Вводные'!$B$15&gt;60),0,INDEX('19_Расчет_аналитики'!$B$338:$BI$338,1,54-'01_Вводные'!$B$15))*'01_Вводные'!$B$298*'01_Вводные'!$B$22</f>
        <v/>
      </c>
      <c r="BD363">
        <f>IF(OR(55&lt;='01_Вводные'!$B$15,55-'01_Вводные'!$B$15&gt;60),0,INDEX('19_Расчет_аналитики'!$B$338:$BI$338,1,55-'01_Вводные'!$B$15))*'01_Вводные'!$B$298*'01_Вводные'!$B$22</f>
        <v/>
      </c>
      <c r="BE363">
        <f>IF(OR(56&lt;='01_Вводные'!$B$15,56-'01_Вводные'!$B$15&gt;60),0,INDEX('19_Расчет_аналитики'!$B$338:$BI$338,1,56-'01_Вводные'!$B$15))*'01_Вводные'!$B$298*'01_Вводные'!$B$22</f>
        <v/>
      </c>
      <c r="BF363">
        <f>IF(OR(57&lt;='01_Вводные'!$B$15,57-'01_Вводные'!$B$15&gt;60),0,INDEX('19_Расчет_аналитики'!$B$338:$BI$338,1,57-'01_Вводные'!$B$15))*'01_Вводные'!$B$298*'01_Вводные'!$B$22</f>
        <v/>
      </c>
      <c r="BG363">
        <f>IF(OR(58&lt;='01_Вводные'!$B$15,58-'01_Вводные'!$B$15&gt;60),0,INDEX('19_Расчет_аналитики'!$B$338:$BI$338,1,58-'01_Вводные'!$B$15))*'01_Вводные'!$B$298*'01_Вводные'!$B$22</f>
        <v/>
      </c>
      <c r="BH363">
        <f>IF(OR(59&lt;='01_Вводные'!$B$15,59-'01_Вводные'!$B$15&gt;60),0,INDEX('19_Расчет_аналитики'!$B$338:$BI$338,1,59-'01_Вводные'!$B$15))*'01_Вводные'!$B$298*'01_Вводные'!$B$22</f>
        <v/>
      </c>
      <c r="BI363">
        <f>IF(OR(60&lt;='01_Вводные'!$B$15,60-'01_Вводные'!$B$15&gt;60),0,INDEX('19_Расчет_аналитики'!$B$338:$BI$338,1,60-'01_Вводные'!$B$15))*'01_Вводные'!$B$298*'01_Вводные'!$B$22</f>
        <v/>
      </c>
      <c r="BJ363">
        <f>IF(OR(61&lt;='01_Вводные'!$B$15,61-'01_Вводные'!$B$15&gt;60),0,INDEX('19_Расчет_аналитики'!$B$338:$BI$338,1,61-'01_Вводные'!$B$15))*'01_Вводные'!$B$298*'01_Вводные'!$B$22</f>
        <v/>
      </c>
      <c r="BK363">
        <f>IF(OR(62&lt;='01_Вводные'!$B$15,62-'01_Вводные'!$B$15&gt;60),0,INDEX('19_Расчет_аналитики'!$B$338:$BI$338,1,62-'01_Вводные'!$B$15))*'01_Вводные'!$B$298*'01_Вводные'!$B$22</f>
        <v/>
      </c>
      <c r="BL363">
        <f>IF(OR(63&lt;='01_Вводные'!$B$15,63-'01_Вводные'!$B$15&gt;60),0,INDEX('19_Расчет_аналитики'!$B$338:$BI$338,1,63-'01_Вводные'!$B$15))*'01_Вводные'!$B$298*'01_Вводные'!$B$22</f>
        <v/>
      </c>
      <c r="BM363">
        <f>IF(OR(64&lt;='01_Вводные'!$B$15,64-'01_Вводные'!$B$15&gt;60),0,INDEX('19_Расчет_аналитики'!$B$338:$BI$338,1,64-'01_Вводные'!$B$15))*'01_Вводные'!$B$298*'01_Вводные'!$B$22</f>
        <v/>
      </c>
      <c r="BN363">
        <f>IF(OR(65&lt;='01_Вводные'!$B$15,65-'01_Вводные'!$B$15&gt;60),0,INDEX('19_Расчет_аналитики'!$B$338:$BI$338,1,65-'01_Вводные'!$B$15))*'01_Вводные'!$B$298*'01_Вводные'!$B$22</f>
        <v/>
      </c>
      <c r="BO363">
        <f>IF(OR(66&lt;='01_Вводные'!$B$15,66-'01_Вводные'!$B$15&gt;60),0,INDEX('19_Расчет_аналитики'!$B$338:$BI$338,1,66-'01_Вводные'!$B$15))*'01_Вводные'!$B$298*'01_Вводные'!$B$22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IF(OR('01_Вводные'!$B$238="Нет",'19_Расчет_аналитики'!B627&gt;='19_Расчет_аналитики'!B339-0.01),MIN('19_Расчет_аналитики'!B631,MAX(0,'19_Расчет_аналитики'!B787)),0)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IF(OR('01_Вводные'!$B$238="Нет",'19_Расчет_аналитики'!C627&gt;='19_Расчет_аналитики'!C339-0.01),MIN('19_Расчет_аналитики'!C631,MAX(0,'19_Расчет_аналитики'!C787)),0)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IF(OR('01_Вводные'!$B$238="Нет",'19_Расчет_аналитики'!D627&gt;='19_Расчет_аналитики'!D339-0.01),MIN('19_Расчет_аналитики'!D631,MAX(0,'19_Расчет_аналитики'!D787)),0)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IF(OR('01_Вводные'!$B$238="Нет",'19_Расчет_аналитики'!E627&gt;='19_Расчет_аналитики'!E339-0.01),MIN('19_Расчет_аналитики'!E631,MAX(0,'19_Расчет_аналитики'!E787)),0)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IF(OR('01_Вводные'!$B$238="Нет",'19_Расчет_аналитики'!F627&gt;='19_Расчет_аналитики'!F339-0.01),MIN('19_Расчет_аналитики'!F631,MAX(0,'19_Расчет_аналитики'!F787)),0)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IF(OR('01_Вводные'!$B$238="Нет",'19_Расчет_аналитики'!G627&gt;='19_Расчет_аналитики'!G339-0.01),MIN('19_Расчет_аналитики'!G631,MAX(0,'19_Расчет_аналитики'!G787)),0)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IF(OR('01_Вводные'!$B$238="Нет",'19_Расчет_аналитики'!H627&gt;='19_Расчет_аналитики'!H339-0.01),MIN('19_Расчет_аналитики'!H631,MAX(0,'19_Расчет_аналитики'!H787)),0)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IF(OR('01_Вводные'!$B$238="Нет",'19_Расчет_аналитики'!I627&gt;='19_Расчет_аналитики'!I339-0.01),MIN('19_Расчет_аналитики'!I631,MAX(0,'19_Расчет_аналитики'!I787)),0)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IF(OR('01_Вводные'!$B$238="Нет",'19_Расчет_аналитики'!J627&gt;='19_Расчет_аналитики'!J339-0.01),MIN('19_Расчет_аналитики'!J631,MAX(0,'19_Расчет_аналитики'!J787)),0)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IF(OR('01_Вводные'!$B$238="Нет",'19_Расчет_аналитики'!K627&gt;='19_Расчет_аналитики'!K339-0.01),MIN('19_Расчет_аналитики'!K631,MAX(0,'19_Расчет_аналитики'!K787)),0)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IF(OR('01_Вводные'!$B$238="Нет",'19_Расчет_аналитики'!L627&gt;='19_Расчет_аналитики'!L339-0.01),MIN('19_Расчет_аналитики'!L631,MAX(0,'19_Расчет_аналитики'!L787)),0)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IF(OR('01_Вводные'!$B$238="Нет",'19_Расчет_аналитики'!M627&gt;='19_Расчет_аналитики'!M339-0.01),MIN('19_Расчет_аналитики'!M631,MAX(0,'19_Расчет_аналитики'!M787)),0)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IF(OR('01_Вводные'!$B$238="Нет",'19_Расчет_аналитики'!N627&gt;='19_Расчет_аналитики'!N339-0.01),MIN('19_Расчет_аналитики'!N631,MAX(0,'19_Расчет_аналитики'!N787)),0)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IF(OR('01_Вводные'!$B$238="Нет",'19_Расчет_аналитики'!O627&gt;='19_Расчет_аналитики'!O339-0.01),MIN('19_Расчет_аналитики'!O631,MAX(0,'19_Расчет_аналитики'!O787)),0)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IF(OR('01_Вводные'!$B$238="Нет",'19_Расчет_аналитики'!P627&gt;='19_Расчет_аналитики'!P339-0.01),MIN('19_Расчет_аналитики'!P631,MAX(0,'19_Расчет_аналитики'!P787)),0)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IF(OR('01_Вводные'!$B$238="Нет",'19_Расчет_аналитики'!Q627&gt;='19_Расчет_аналитики'!Q339-0.01),MIN('19_Расчет_аналитики'!Q631,MAX(0,'19_Расчет_аналитики'!Q787)),0)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IF(OR('01_Вводные'!$B$238="Нет",'19_Расчет_аналитики'!R627&gt;='19_Расчет_аналитики'!R339-0.01),MIN('19_Расчет_аналитики'!R631,MAX(0,'19_Расчет_аналитики'!R787)),0)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IF(OR('01_Вводные'!$B$238="Нет",'19_Расчет_аналитики'!S627&gt;='19_Расчет_аналитики'!S339-0.01),MIN('19_Расчет_аналитики'!S631,MAX(0,'19_Расчет_аналитики'!S787)),0)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IF(OR('01_Вводные'!$B$238="Нет",'19_Расчет_аналитики'!T627&gt;='19_Расчет_аналитики'!T339-0.01),MIN('19_Расчет_аналитики'!T631,MAX(0,'19_Расчет_аналитики'!T787)),0)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IF(OR('01_Вводные'!$B$238="Нет",'19_Расчет_аналитики'!U627&gt;='19_Расчет_аналитики'!U339-0.01),MIN('19_Расчет_аналитики'!U631,MAX(0,'19_Расчет_аналитики'!U787)),0)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IF(OR('01_Вводные'!$B$238="Нет",'19_Расчет_аналитики'!V627&gt;='19_Расчет_аналитики'!V339-0.01),MIN('19_Расчет_аналитики'!V631,MAX(0,'19_Расчет_аналитики'!V787)),0)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IF(OR('01_Вводные'!$B$238="Нет",'19_Расчет_аналитики'!W627&gt;='19_Расчет_аналитики'!W339-0.01),MIN('19_Расчет_аналитики'!W631,MAX(0,'19_Расчет_аналитики'!W787)),0)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IF(OR('01_Вводные'!$B$238="Нет",'19_Расчет_аналитики'!X627&gt;='19_Расчет_аналитики'!X339-0.01),MIN('19_Расчет_аналитики'!X631,MAX(0,'19_Расчет_аналитики'!X787)),0)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IF(OR('01_Вводные'!$B$238="Нет",'19_Расчет_аналитики'!Y627&gt;='19_Расчет_аналитики'!Y339-0.01),MIN('19_Расчет_аналитики'!Y631,MAX(0,'19_Расчет_аналитики'!Y787)),0)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IF(OR('01_Вводные'!$B$238="Нет",'19_Расчет_аналитики'!Z627&gt;='19_Расчет_аналитики'!Z339-0.01),MIN('19_Расчет_аналитики'!Z631,MAX(0,'19_Расчет_аналитики'!Z787)),0)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IF(OR('01_Вводные'!$B$238="Нет",'19_Расчет_аналитики'!AA627&gt;='19_Расчет_аналитики'!AA339-0.01),MIN('19_Расчет_аналитики'!AA631,MAX(0,'19_Расчет_аналитики'!AA787)),0)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IF(OR('01_Вводные'!$B$238="Нет",'19_Расчет_аналитики'!AB627&gt;='19_Расчет_аналитики'!AB339-0.01),MIN('19_Расчет_аналитики'!AB631,MAX(0,'19_Расчет_аналитики'!AB787)),0)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IF(OR('01_Вводные'!$B$238="Нет",'19_Расчет_аналитики'!AC627&gt;='19_Расчет_аналитики'!AC339-0.01),MIN('19_Расчет_аналитики'!AC631,MAX(0,'19_Расчет_аналитики'!AC787)),0)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IF(OR('01_Вводные'!$B$238="Нет",'19_Расчет_аналитики'!AD627&gt;='19_Расчет_аналитики'!AD339-0.01),MIN('19_Расчет_аналитики'!AD631,MAX(0,'19_Расчет_аналитики'!AD787)),0)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IF(OR('01_Вводные'!$B$238="Нет",'19_Расчет_аналитики'!AE627&gt;='19_Расчет_аналитики'!AE339-0.01),MIN('19_Расчет_аналитики'!AE631,MAX(0,'19_Расчет_аналитики'!AE787)),0)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IF(OR('01_Вводные'!$B$238="Нет",'19_Расчет_аналитики'!AF627&gt;='19_Расчет_аналитики'!AF339-0.01),MIN('19_Расчет_аналитики'!AF631,MAX(0,'19_Расчет_аналитики'!AF787)),0)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IF(OR('01_Вводные'!$B$238="Нет",'19_Расчет_аналитики'!AG627&gt;='19_Расчет_аналитики'!AG339-0.01),MIN('19_Расчет_аналитики'!AG631,MAX(0,'19_Расчет_аналитики'!AG787)),0)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IF(OR('01_Вводные'!$B$238="Нет",'19_Расчет_аналитики'!AH627&gt;='19_Расчет_аналитики'!AH339-0.01),MIN('19_Расчет_аналитики'!AH631,MAX(0,'19_Расчет_аналитики'!AH787)),0)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IF(OR('01_Вводные'!$B$238="Нет",'19_Расчет_аналитики'!AI627&gt;='19_Расчет_аналитики'!AI339-0.01),MIN('19_Расчет_аналитики'!AI631,MAX(0,'19_Расчет_аналитики'!AI787)),0)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IF(OR('01_Вводные'!$B$238="Нет",'19_Расчет_аналитики'!AJ627&gt;='19_Расчет_аналитики'!AJ339-0.01),MIN('19_Расчет_аналитики'!AJ631,MAX(0,'19_Расчет_аналитики'!AJ787)),0)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IF(OR('01_Вводные'!$B$238="Нет",'19_Расчет_аналитики'!AK627&gt;='19_Расчет_аналитики'!AK339-0.01),MIN('19_Расчет_аналитики'!AK631,MAX(0,'19_Расчет_аналитики'!AK787)),0)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IF(OR('01_Вводные'!$B$238="Нет",'19_Расчет_аналитики'!AL627&gt;='19_Расчет_аналитики'!AL339-0.01),MIN('19_Расчет_аналитики'!AL631,MAX(0,'19_Расчет_аналитики'!AL787)),0)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IF(OR('01_Вводные'!$B$238="Нет",'19_Расчет_аналитики'!AM627&gt;='19_Расчет_аналитики'!AM339-0.01),MIN('19_Расчет_аналитики'!AM631,MAX(0,'19_Расчет_аналитики'!AM787)),0)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IF(OR('01_Вводные'!$B$238="Нет",'19_Расчет_аналитики'!AN627&gt;='19_Расчет_аналитики'!AN339-0.01),MIN('19_Расчет_аналитики'!AN631,MAX(0,'19_Расчет_аналитики'!AN787)),0)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IF(OR('01_Вводные'!$B$238="Нет",'19_Расчет_аналитики'!AO627&gt;='19_Расчет_аналитики'!AO339-0.01),MIN('19_Расчет_аналитики'!AO631,MAX(0,'19_Расчет_аналитики'!AO787)),0)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IF(OR('01_Вводные'!$B$238="Нет",'19_Расчет_аналитики'!AP627&gt;='19_Расчет_аналитики'!AP339-0.01),MIN('19_Расчет_аналитики'!AP631,MAX(0,'19_Расчет_аналитики'!AP787)),0)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IF(OR('01_Вводные'!$B$238="Нет",'19_Расчет_аналитики'!AQ627&gt;='19_Расчет_аналитики'!AQ339-0.01),MIN('19_Расчет_аналитики'!AQ631,MAX(0,'19_Расчет_аналитики'!AQ787)),0)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IF(OR('01_Вводные'!$B$238="Нет",'19_Расчет_аналитики'!AR627&gt;='19_Расчет_аналитики'!AR339-0.01),MIN('19_Расчет_аналитики'!AR631,MAX(0,'19_Расчет_аналитики'!AR787)),0)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IF(OR('01_Вводные'!$B$238="Нет",'19_Расчет_аналитики'!AS627&gt;='19_Расчет_аналитики'!AS339-0.01),MIN('19_Расчет_аналитики'!AS631,MAX(0,'19_Расчет_аналитики'!AS787)),0)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IF(OR('01_Вводные'!$B$238="Нет",'19_Расчет_аналитики'!AT627&gt;='19_Расчет_аналитики'!AT339-0.01),MIN('19_Расчет_аналитики'!AT631,MAX(0,'19_Расчет_аналитики'!AT787)),0)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IF(OR('01_Вводные'!$B$238="Нет",'19_Расчет_аналитики'!AU627&gt;='19_Расчет_аналитики'!AU339-0.01),MIN('19_Расчет_аналитики'!AU631,MAX(0,'19_Расчет_аналитики'!AU787)),0)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IF(OR('01_Вводные'!$B$238="Нет",'19_Расчет_аналитики'!AV627&gt;='19_Расчет_аналитики'!AV339-0.01),MIN('19_Расчет_аналитики'!AV631,MAX(0,'19_Расчет_аналитики'!AV787)),0)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IF(OR('01_Вводные'!$B$238="Нет",'19_Расчет_аналитики'!AW627&gt;='19_Расчет_аналитики'!AW339-0.01),MIN('19_Расчет_аналитики'!AW631,MAX(0,'19_Расчет_аналитики'!AW787)),0)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IF(OR('01_Вводные'!$B$238="Нет",'19_Расчет_аналитики'!AX627&gt;='19_Расчет_аналитики'!AX339-0.01),MIN('19_Расчет_аналитики'!AX631,MAX(0,'19_Расчет_аналитики'!AX787)),0)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IF(OR('01_Вводные'!$B$238="Нет",'19_Расчет_аналитики'!AY627&gt;='19_Расчет_аналитики'!AY339-0.01),MIN('19_Расчет_аналитики'!AY631,MAX(0,'19_Расчет_аналитики'!AY787)),0)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IF(OR('01_Вводные'!$B$238="Нет",'19_Расчет_аналитики'!AZ627&gt;='19_Расчет_аналитики'!AZ339-0.01),MIN('19_Расчет_аналитики'!AZ631,MAX(0,'19_Расчет_аналитики'!AZ787)),0)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IF(OR('01_Вводные'!$B$238="Нет",'19_Расчет_аналитики'!BA627&gt;='19_Расчет_аналитики'!BA339-0.01),MIN('19_Расчет_аналитики'!BA631,MAX(0,'19_Расчет_аналитики'!BA787)),0)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IF(OR('01_Вводные'!$B$238="Нет",'19_Расчет_аналитики'!BB627&gt;='19_Расчет_аналитики'!BB339-0.01),MIN('19_Расчет_аналитики'!BB631,MAX(0,'19_Расчет_аналитики'!BB787)),0)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IF(OR('01_Вводные'!$B$238="Нет",'19_Расчет_аналитики'!BC627&gt;='19_Расчет_аналитики'!BC339-0.01),MIN('19_Расчет_аналитики'!BC631,MAX(0,'19_Расчет_аналитики'!BC787)),0)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IF(OR('01_Вводные'!$B$238="Нет",'19_Расчет_аналитики'!BD627&gt;='19_Расчет_аналитики'!BD339-0.01),MIN('19_Расчет_аналитики'!BD631,MAX(0,'19_Расчет_аналитики'!BD787)),0)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IF(OR('01_Вводные'!$B$238="Нет",'19_Расчет_аналитики'!BE627&gt;='19_Расчет_аналитики'!BE339-0.01),MIN('19_Расчет_аналитики'!BE631,MAX(0,'19_Расчет_аналитики'!BE787)),0)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IF(OR('01_Вводные'!$B$238="Нет",'19_Расчет_аналитики'!BF627&gt;='19_Расчет_аналитики'!BF339-0.01),MIN('19_Расчет_аналитики'!BF631,MAX(0,'19_Расчет_аналитики'!BF787)),0)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IF(OR('01_Вводные'!$B$238="Нет",'19_Расчет_аналитики'!BG627&gt;='19_Расчет_аналитики'!BG339-0.01),MIN('19_Расчет_аналитики'!BG631,MAX(0,'19_Расчет_аналитики'!BG787)),0)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IF(OR('01_Вводные'!$B$238="Нет",'19_Расчет_аналитики'!BH627&gt;='19_Расчет_аналитики'!BH339-0.01),MIN('19_Расчет_аналитики'!BH631,MAX(0,'19_Расчет_аналитики'!BH787)),0)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IF(OR('01_Вводные'!$B$238="Нет",'19_Расчет_аналитики'!BI627&gt;='19_Расчет_аналитики'!BI339-0.01),MIN('19_Расчет_аналитики'!BI631,MAX(0,'19_Расчет_аналитики'!BI787)),0)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IF('19_Расчет_аналитики'!C338&gt;=2,'19_Расчет_аналитики'!C349*'01_Вводные'!$B$125/(1+'01_Вводные'!$B$131),0)</f>
        <v/>
      </c>
      <c r="D654">
        <f>IF('19_Расчет_аналитики'!D338&gt;=2,'19_Расчет_аналитики'!D349*'01_Вводные'!$B$125/(1+'01_Вводные'!$B$131),0)</f>
        <v/>
      </c>
      <c r="E654">
        <f>IF('19_Расчет_аналитики'!E338&gt;=2,'19_Расчет_аналитики'!E349*'01_Вводные'!$B$125/(1+'01_Вводные'!$B$131),0)</f>
        <v/>
      </c>
      <c r="F654">
        <f>IF('19_Расчет_аналитики'!F338&gt;=2,'19_Расчет_аналитики'!F349*'01_Вводные'!$B$125/(1+'01_Вводные'!$B$131),0)</f>
        <v/>
      </c>
      <c r="G654">
        <f>IF('19_Расчет_аналитики'!G338&gt;=2,'19_Расчет_аналитики'!G349*'01_Вводные'!$B$125/(1+'01_Вводные'!$B$131),0)</f>
        <v/>
      </c>
      <c r="H654">
        <f>IF('19_Расчет_аналитики'!H338&gt;=2,'19_Расчет_аналитики'!H349*'01_Вводные'!$B$125/(1+'01_Вводные'!$B$131),0)</f>
        <v/>
      </c>
      <c r="I654">
        <f>IF('19_Расчет_аналитики'!I338&gt;=2,'19_Расчет_аналитики'!I349*'01_Вводные'!$B$125/(1+'01_Вводные'!$B$131),0)</f>
        <v/>
      </c>
      <c r="J654">
        <f>IF('19_Расчет_аналитики'!J338&gt;=2,'19_Расчет_аналитики'!J349*'01_Вводные'!$B$125/(1+'01_Вводные'!$B$131),0)</f>
        <v/>
      </c>
      <c r="K654">
        <f>IF('19_Расчет_аналитики'!K338&gt;=2,'19_Расчет_аналитики'!K349*'01_Вводные'!$B$125/(1+'01_Вводные'!$B$131),0)</f>
        <v/>
      </c>
      <c r="L654">
        <f>IF('19_Расчет_аналитики'!L338&gt;=2,'19_Расчет_аналитики'!L349*'01_Вводные'!$B$125/(1+'01_Вводные'!$B$131),0)</f>
        <v/>
      </c>
      <c r="M654">
        <f>IF('19_Расчет_аналитики'!M338&gt;=2,'19_Расчет_аналитики'!M349*'01_Вводные'!$B$125/(1+'01_Вводные'!$B$131),0)</f>
        <v/>
      </c>
      <c r="N654">
        <f>IF('19_Расчет_аналитики'!N338&gt;=2,'19_Расчет_аналитики'!N349*'01_Вводные'!$B$125/(1+'01_Вводные'!$B$131),0)</f>
        <v/>
      </c>
      <c r="O654">
        <f>IF('19_Расчет_аналитики'!O338&gt;=2,'19_Расчет_аналитики'!O349*'01_Вводные'!$B$125/(1+'01_Вводные'!$B$131),0)</f>
        <v/>
      </c>
      <c r="P654">
        <f>IF('19_Расчет_аналитики'!P338&gt;=2,'19_Расчет_аналитики'!P349*'01_Вводные'!$B$125/(1+'01_Вводные'!$B$131),0)</f>
        <v/>
      </c>
      <c r="Q654">
        <f>IF('19_Расчет_аналитики'!Q338&gt;=2,'19_Расчет_аналитики'!Q349*'01_Вводные'!$B$125/(1+'01_Вводные'!$B$131),0)</f>
        <v/>
      </c>
      <c r="R654">
        <f>IF('19_Расчет_аналитики'!R338&gt;=2,'19_Расчет_аналитики'!R349*'01_Вводные'!$B$125/(1+'01_Вводные'!$B$131),0)</f>
        <v/>
      </c>
      <c r="S654">
        <f>IF('19_Расчет_аналитики'!S338&gt;=2,'19_Расчет_аналитики'!S349*'01_Вводные'!$B$125/(1+'01_Вводные'!$B$131),0)</f>
        <v/>
      </c>
      <c r="T654">
        <f>IF('19_Расчет_аналитики'!T338&gt;=2,'19_Расчет_аналитики'!T349*'01_Вводные'!$B$125/(1+'01_Вводные'!$B$131),0)</f>
        <v/>
      </c>
      <c r="U654">
        <f>IF('19_Расчет_аналитики'!U338&gt;=2,'19_Расчет_аналитики'!U349*'01_Вводные'!$B$125/(1+'01_Вводные'!$B$131),0)</f>
        <v/>
      </c>
      <c r="V654">
        <f>IF('19_Расчет_аналитики'!V338&gt;=2,'19_Расчет_аналитики'!V349*'01_Вводные'!$B$125/(1+'01_Вводные'!$B$131),0)</f>
        <v/>
      </c>
      <c r="W654">
        <f>IF('19_Расчет_аналитики'!W338&gt;=2,'19_Расчет_аналитики'!W349*'01_Вводные'!$B$125/(1+'01_Вводные'!$B$131),0)</f>
        <v/>
      </c>
      <c r="X654">
        <f>IF('19_Расчет_аналитики'!X338&gt;=2,'19_Расчет_аналитики'!X349*'01_Вводные'!$B$125/(1+'01_Вводные'!$B$131),0)</f>
        <v/>
      </c>
      <c r="Y654">
        <f>IF('19_Расчет_аналитики'!Y338&gt;=2,'19_Расчет_аналитики'!Y349*'01_Вводные'!$B$125/(1+'01_Вводные'!$B$131),0)</f>
        <v/>
      </c>
      <c r="Z654">
        <f>IF('19_Расчет_аналитики'!Z338&gt;=2,'19_Расчет_аналитики'!Z349*'01_Вводные'!$B$125/(1+'01_Вводные'!$B$131),0)</f>
        <v/>
      </c>
      <c r="AA654">
        <f>IF('19_Расчет_аналитики'!AA338&gt;=2,'19_Расчет_аналитики'!AA349*'01_Вводные'!$B$125/(1+'01_Вводные'!$B$131),0)</f>
        <v/>
      </c>
      <c r="AB654">
        <f>IF('19_Расчет_аналитики'!AB338&gt;=2,'19_Расчет_аналитики'!AB349*'01_Вводные'!$B$125/(1+'01_Вводные'!$B$131),0)</f>
        <v/>
      </c>
      <c r="AC654">
        <f>IF('19_Расчет_аналитики'!AC338&gt;=2,'19_Расчет_аналитики'!AC349*'01_Вводные'!$B$125/(1+'01_Вводные'!$B$131),0)</f>
        <v/>
      </c>
      <c r="AD654">
        <f>IF('19_Расчет_аналитики'!AD338&gt;=2,'19_Расчет_аналитики'!AD349*'01_Вводные'!$B$125/(1+'01_Вводные'!$B$131),0)</f>
        <v/>
      </c>
      <c r="AE654">
        <f>IF('19_Расчет_аналитики'!AE338&gt;=2,'19_Расчет_аналитики'!AE349*'01_Вводные'!$B$125/(1+'01_Вводные'!$B$131),0)</f>
        <v/>
      </c>
      <c r="AF654">
        <f>IF('19_Расчет_аналитики'!AF338&gt;=2,'19_Расчет_аналитики'!AF349*'01_Вводные'!$B$125/(1+'01_Вводные'!$B$131),0)</f>
        <v/>
      </c>
      <c r="AG654">
        <f>IF('19_Расчет_аналитики'!AG338&gt;=2,'19_Расчет_аналитики'!AG349*'01_Вводные'!$B$125/(1+'01_Вводные'!$B$131),0)</f>
        <v/>
      </c>
      <c r="AH654">
        <f>IF('19_Расчет_аналитики'!AH338&gt;=2,'19_Расчет_аналитики'!AH349*'01_Вводные'!$B$125/(1+'01_Вводные'!$B$131),0)</f>
        <v/>
      </c>
      <c r="AI654">
        <f>IF('19_Расчет_аналитики'!AI338&gt;=2,'19_Расчет_аналитики'!AI349*'01_Вводные'!$B$125/(1+'01_Вводные'!$B$131),0)</f>
        <v/>
      </c>
      <c r="AJ654">
        <f>IF('19_Расчет_аналитики'!AJ338&gt;=2,'19_Расчет_аналитики'!AJ349*'01_Вводные'!$B$125/(1+'01_Вводные'!$B$131),0)</f>
        <v/>
      </c>
      <c r="AK654">
        <f>IF('19_Расчет_аналитики'!AK338&gt;=2,'19_Расчет_аналитики'!AK349*'01_Вводные'!$B$125/(1+'01_Вводные'!$B$131),0)</f>
        <v/>
      </c>
      <c r="AL654">
        <f>IF('19_Расчет_аналитики'!AL338&gt;=2,'19_Расчет_аналитики'!AL349*'01_Вводные'!$B$125/(1+'01_Вводные'!$B$131),0)</f>
        <v/>
      </c>
      <c r="AM654">
        <f>IF('19_Расчет_аналитики'!AM338&gt;=2,'19_Расчет_аналитики'!AM349*'01_Вводные'!$B$125/(1+'01_Вводные'!$B$131),0)</f>
        <v/>
      </c>
      <c r="AN654">
        <f>IF('19_Расчет_аналитики'!AN338&gt;=2,'19_Расчет_аналитики'!AN349*'01_Вводные'!$B$125/(1+'01_Вводные'!$B$131),0)</f>
        <v/>
      </c>
      <c r="AO654">
        <f>IF('19_Расчет_аналитики'!AO338&gt;=2,'19_Расчет_аналитики'!AO349*'01_Вводные'!$B$125/(1+'01_Вводные'!$B$131),0)</f>
        <v/>
      </c>
      <c r="AP654">
        <f>IF('19_Расчет_аналитики'!AP338&gt;=2,'19_Расчет_аналитики'!AP349*'01_Вводные'!$B$125/(1+'01_Вводные'!$B$131),0)</f>
        <v/>
      </c>
      <c r="AQ654">
        <f>IF('19_Расчет_аналитики'!AQ338&gt;=2,'19_Расчет_аналитики'!AQ349*'01_Вводные'!$B$125/(1+'01_Вводные'!$B$131),0)</f>
        <v/>
      </c>
      <c r="AR654">
        <f>IF('19_Расчет_аналитики'!AR338&gt;=2,'19_Расчет_аналитики'!AR349*'01_Вводные'!$B$125/(1+'01_Вводные'!$B$131),0)</f>
        <v/>
      </c>
      <c r="AS654">
        <f>IF('19_Расчет_аналитики'!AS338&gt;=2,'19_Расчет_аналитики'!AS349*'01_Вводные'!$B$125/(1+'01_Вводные'!$B$131),0)</f>
        <v/>
      </c>
      <c r="AT654">
        <f>IF('19_Расчет_аналитики'!AT338&gt;=2,'19_Расчет_аналитики'!AT349*'01_Вводные'!$B$125/(1+'01_Вводные'!$B$131),0)</f>
        <v/>
      </c>
      <c r="AU654">
        <f>IF('19_Расчет_аналитики'!AU338&gt;=2,'19_Расчет_аналитики'!AU349*'01_Вводные'!$B$125/(1+'01_Вводные'!$B$131),0)</f>
        <v/>
      </c>
      <c r="AV654">
        <f>IF('19_Расчет_аналитики'!AV338&gt;=2,'19_Расчет_аналитики'!AV349*'01_Вводные'!$B$125/(1+'01_Вводные'!$B$131),0)</f>
        <v/>
      </c>
      <c r="AW654">
        <f>IF('19_Расчет_аналитики'!AW338&gt;=2,'19_Расчет_аналитики'!AW349*'01_Вводные'!$B$125/(1+'01_Вводные'!$B$131),0)</f>
        <v/>
      </c>
      <c r="AX654">
        <f>IF('19_Расчет_аналитики'!AX338&gt;=2,'19_Расчет_аналитики'!AX349*'01_Вводные'!$B$125/(1+'01_Вводные'!$B$131),0)</f>
        <v/>
      </c>
      <c r="AY654">
        <f>IF('19_Расчет_аналитики'!AY338&gt;=2,'19_Расчет_аналитики'!AY349*'01_Вводные'!$B$125/(1+'01_Вводные'!$B$131),0)</f>
        <v/>
      </c>
      <c r="AZ654">
        <f>IF('19_Расчет_аналитики'!AZ338&gt;=2,'19_Расчет_аналитики'!AZ349*'01_Вводные'!$B$125/(1+'01_Вводные'!$B$131),0)</f>
        <v/>
      </c>
      <c r="BA654">
        <f>IF('19_Расчет_аналитики'!BA338&gt;=2,'19_Расчет_аналитики'!BA349*'01_Вводные'!$B$125/(1+'01_Вводные'!$B$131),0)</f>
        <v/>
      </c>
      <c r="BB654">
        <f>IF('19_Расчет_аналитики'!BB338&gt;=2,'19_Расчет_аналитики'!BB349*'01_Вводные'!$B$125/(1+'01_Вводные'!$B$131),0)</f>
        <v/>
      </c>
      <c r="BC654">
        <f>IF('19_Расчет_аналитики'!BC338&gt;=2,'19_Расчет_аналитики'!BC349*'01_Вводные'!$B$125/(1+'01_Вводные'!$B$131),0)</f>
        <v/>
      </c>
      <c r="BD654">
        <f>IF('19_Расчет_аналитики'!BD338&gt;=2,'19_Расчет_аналитики'!BD349*'01_Вводные'!$B$125/(1+'01_Вводные'!$B$131),0)</f>
        <v/>
      </c>
      <c r="BE654">
        <f>IF('19_Расчет_аналитики'!BE338&gt;=2,'19_Расчет_аналитики'!BE349*'01_Вводные'!$B$125/(1+'01_Вводные'!$B$131),0)</f>
        <v/>
      </c>
      <c r="BF654">
        <f>IF('19_Расчет_аналитики'!BF338&gt;=2,'19_Расчет_аналитики'!BF349*'01_Вводные'!$B$125/(1+'01_Вводные'!$B$131),0)</f>
        <v/>
      </c>
      <c r="BG654">
        <f>IF('19_Расчет_аналитики'!BG338&gt;=2,'19_Расчет_аналитики'!BG349*'01_Вводные'!$B$125/(1+'01_Вводные'!$B$131),0)</f>
        <v/>
      </c>
      <c r="BH654">
        <f>IF('19_Расчет_аналитики'!BH338&gt;=2,'19_Расчет_аналитики'!BH349*'01_Вводные'!$B$125/(1+'01_Вводные'!$B$131),0)</f>
        <v/>
      </c>
      <c r="BI654">
        <f>IF('19_Расчет_аналитики'!BI338&gt;=2,'19_Расчет_аналитики'!BI349*'01_Вводные'!$B$125/(1+'01_Вводные'!$B$131),0)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A1351" t="inlineStr">
        <is>
          <t>Минимальный запас для возврата займа</t>
        </is>
      </c>
      <c r="B1351">
        <f>SUM(IF('01_Вводные'!$B$310&gt;=1,'19_Расчет_аналитики'!C1629,0),IF('01_Вводные'!$B$310&gt;=2,'19_Расчет_аналитики'!D1629,0),IF('01_Вводные'!$B$310&gt;=3,'19_Расчет_аналитики'!E1629,0),IF('01_Вводные'!$B$310&gt;=4,'19_Расчет_аналитики'!F1629,0),IF('01_Вводные'!$B$310&gt;=5,'19_Расчет_аналитики'!G1629,0),IF('01_Вводные'!$B$310&gt;=6,'19_Расчет_аналитики'!H1629,0))</f>
        <v/>
      </c>
      <c r="C1351">
        <f>SUM(IF('01_Вводные'!$B$310&gt;=1,'19_Расчет_аналитики'!D1629,0),IF('01_Вводные'!$B$310&gt;=2,'19_Расчет_аналитики'!E1629,0),IF('01_Вводные'!$B$310&gt;=3,'19_Расчет_аналитики'!F1629,0),IF('01_Вводные'!$B$310&gt;=4,'19_Расчет_аналитики'!G1629,0),IF('01_Вводные'!$B$310&gt;=5,'19_Расчет_аналитики'!H1629,0),IF('01_Вводные'!$B$310&gt;=6,'19_Расчет_аналитики'!I1629,0))</f>
        <v/>
      </c>
      <c r="D1351">
        <f>SUM(IF('01_Вводные'!$B$310&gt;=1,'19_Расчет_аналитики'!E1629,0),IF('01_Вводные'!$B$310&gt;=2,'19_Расчет_аналитики'!F1629,0),IF('01_Вводные'!$B$310&gt;=3,'19_Расчет_аналитики'!G1629,0),IF('01_Вводные'!$B$310&gt;=4,'19_Расчет_аналитики'!H1629,0),IF('01_Вводные'!$B$310&gt;=5,'19_Расчет_аналитики'!I1629,0),IF('01_Вводные'!$B$310&gt;=6,'19_Расчет_аналитики'!J1629,0))</f>
        <v/>
      </c>
      <c r="E1351">
        <f>SUM(IF('01_Вводные'!$B$310&gt;=1,'19_Расчет_аналитики'!F1629,0),IF('01_Вводные'!$B$310&gt;=2,'19_Расчет_аналитики'!G1629,0),IF('01_Вводные'!$B$310&gt;=3,'19_Расчет_аналитики'!H1629,0),IF('01_Вводные'!$B$310&gt;=4,'19_Расчет_аналитики'!I1629,0),IF('01_Вводные'!$B$310&gt;=5,'19_Расчет_аналитики'!J1629,0),IF('01_Вводные'!$B$310&gt;=6,'19_Расчет_аналитики'!K1629,0))</f>
        <v/>
      </c>
      <c r="F1351">
        <f>SUM(IF('01_Вводные'!$B$310&gt;=1,'19_Расчет_аналитики'!G1629,0),IF('01_Вводные'!$B$310&gt;=2,'19_Расчет_аналитики'!H1629,0),IF('01_Вводные'!$B$310&gt;=3,'19_Расчет_аналитики'!I1629,0),IF('01_Вводные'!$B$310&gt;=4,'19_Расчет_аналитики'!J1629,0),IF('01_Вводные'!$B$310&gt;=5,'19_Расчет_аналитики'!K1629,0),IF('01_Вводные'!$B$310&gt;=6,'19_Расчет_аналитики'!L1629,0))</f>
        <v/>
      </c>
      <c r="G1351">
        <f>SUM(IF('01_Вводные'!$B$310&gt;=1,'19_Расчет_аналитики'!H1629,0),IF('01_Вводные'!$B$310&gt;=2,'19_Расчет_аналитики'!I1629,0),IF('01_Вводные'!$B$310&gt;=3,'19_Расчет_аналитики'!J1629,0),IF('01_Вводные'!$B$310&gt;=4,'19_Расчет_аналитики'!K1629,0),IF('01_Вводные'!$B$310&gt;=5,'19_Расчет_аналитики'!L1629,0),IF('01_Вводные'!$B$310&gt;=6,'19_Расчет_аналитики'!M1629,0))</f>
        <v/>
      </c>
      <c r="H1351">
        <f>SUM(IF('01_Вводные'!$B$310&gt;=1,'19_Расчет_аналитики'!I1629,0),IF('01_Вводные'!$B$310&gt;=2,'19_Расчет_аналитики'!J1629,0),IF('01_Вводные'!$B$310&gt;=3,'19_Расчет_аналитики'!K1629,0),IF('01_Вводные'!$B$310&gt;=4,'19_Расчет_аналитики'!L1629,0),IF('01_Вводные'!$B$310&gt;=5,'19_Расчет_аналитики'!M1629,0),IF('01_Вводные'!$B$310&gt;=6,'19_Расчет_аналитики'!N1629,0))</f>
        <v/>
      </c>
      <c r="I1351">
        <f>SUM(IF('01_Вводные'!$B$310&gt;=1,'19_Расчет_аналитики'!J1629,0),IF('01_Вводные'!$B$310&gt;=2,'19_Расчет_аналитики'!K1629,0),IF('01_Вводные'!$B$310&gt;=3,'19_Расчет_аналитики'!L1629,0),IF('01_Вводные'!$B$310&gt;=4,'19_Расчет_аналитики'!M1629,0),IF('01_Вводные'!$B$310&gt;=5,'19_Расчет_аналитики'!N1629,0),IF('01_Вводные'!$B$310&gt;=6,'19_Расчет_аналитики'!O1629,0))</f>
        <v/>
      </c>
      <c r="J1351">
        <f>SUM(IF('01_Вводные'!$B$310&gt;=1,'19_Расчет_аналитики'!K1629,0),IF('01_Вводные'!$B$310&gt;=2,'19_Расчет_аналитики'!L1629,0),IF('01_Вводные'!$B$310&gt;=3,'19_Расчет_аналитики'!M1629,0),IF('01_Вводные'!$B$310&gt;=4,'19_Расчет_аналитики'!N1629,0),IF('01_Вводные'!$B$310&gt;=5,'19_Расчет_аналитики'!O1629,0),IF('01_Вводные'!$B$310&gt;=6,'19_Расчет_аналитики'!P1629,0))</f>
        <v/>
      </c>
      <c r="K1351">
        <f>SUM(IF('01_Вводные'!$B$310&gt;=1,'19_Расчет_аналитики'!L1629,0),IF('01_Вводные'!$B$310&gt;=2,'19_Расчет_аналитики'!M1629,0),IF('01_Вводные'!$B$310&gt;=3,'19_Расчет_аналитики'!N1629,0),IF('01_Вводные'!$B$310&gt;=4,'19_Расчет_аналитики'!O1629,0),IF('01_Вводные'!$B$310&gt;=5,'19_Расчет_аналитики'!P1629,0),IF('01_Вводные'!$B$310&gt;=6,'19_Расчет_аналитики'!Q1629,0))</f>
        <v/>
      </c>
      <c r="L1351">
        <f>SUM(IF('01_Вводные'!$B$310&gt;=1,'19_Расчет_аналитики'!M1629,0),IF('01_Вводные'!$B$310&gt;=2,'19_Расчет_аналитики'!N1629,0),IF('01_Вводные'!$B$310&gt;=3,'19_Расчет_аналитики'!O1629,0),IF('01_Вводные'!$B$310&gt;=4,'19_Расчет_аналитики'!P1629,0),IF('01_Вводные'!$B$310&gt;=5,'19_Расчет_аналитики'!Q1629,0),IF('01_Вводные'!$B$310&gt;=6,'19_Расчет_аналитики'!R1629,0))</f>
        <v/>
      </c>
      <c r="M1351">
        <f>SUM(IF('01_Вводные'!$B$310&gt;=1,'19_Расчет_аналитики'!N1629,0),IF('01_Вводные'!$B$310&gt;=2,'19_Расчет_аналитики'!O1629,0),IF('01_Вводные'!$B$310&gt;=3,'19_Расчет_аналитики'!P1629,0),IF('01_Вводные'!$B$310&gt;=4,'19_Расчет_аналитики'!Q1629,0),IF('01_Вводные'!$B$310&gt;=5,'19_Расчет_аналитики'!R1629,0),IF('01_Вводные'!$B$310&gt;=6,'19_Расчет_аналитики'!S1629,0))</f>
        <v/>
      </c>
      <c r="N1351">
        <f>SUM(IF('01_Вводные'!$B$310&gt;=1,'19_Расчет_аналитики'!O1629,0),IF('01_Вводные'!$B$310&gt;=2,'19_Расчет_аналитики'!P1629,0),IF('01_Вводные'!$B$310&gt;=3,'19_Расчет_аналитики'!Q1629,0),IF('01_Вводные'!$B$310&gt;=4,'19_Расчет_аналитики'!R1629,0),IF('01_Вводные'!$B$310&gt;=5,'19_Расчет_аналитики'!S1629,0),IF('01_Вводные'!$B$310&gt;=6,'19_Расчет_аналитики'!T1629,0))</f>
        <v/>
      </c>
      <c r="O1351">
        <f>SUM(IF('01_Вводные'!$B$310&gt;=1,'19_Расчет_аналитики'!P1629,0),IF('01_Вводные'!$B$310&gt;=2,'19_Расчет_аналитики'!Q1629,0),IF('01_Вводные'!$B$310&gt;=3,'19_Расчет_аналитики'!R1629,0),IF('01_Вводные'!$B$310&gt;=4,'19_Расчет_аналитики'!S1629,0),IF('01_Вводные'!$B$310&gt;=5,'19_Расчет_аналитики'!T1629,0),IF('01_Вводные'!$B$310&gt;=6,'19_Расчет_аналитики'!U1629,0))</f>
        <v/>
      </c>
      <c r="P1351">
        <f>SUM(IF('01_Вводные'!$B$310&gt;=1,'19_Расчет_аналитики'!Q1629,0),IF('01_Вводные'!$B$310&gt;=2,'19_Расчет_аналитики'!R1629,0),IF('01_Вводные'!$B$310&gt;=3,'19_Расчет_аналитики'!S1629,0),IF('01_Вводные'!$B$310&gt;=4,'19_Расчет_аналитики'!T1629,0),IF('01_Вводные'!$B$310&gt;=5,'19_Расчет_аналитики'!U1629,0),IF('01_Вводные'!$B$310&gt;=6,'19_Расчет_аналитики'!V1629,0))</f>
        <v/>
      </c>
      <c r="Q1351">
        <f>SUM(IF('01_Вводные'!$B$310&gt;=1,'19_Расчет_аналитики'!R1629,0),IF('01_Вводные'!$B$310&gt;=2,'19_Расчет_аналитики'!S1629,0),IF('01_Вводные'!$B$310&gt;=3,'19_Расчет_аналитики'!T1629,0),IF('01_Вводные'!$B$310&gt;=4,'19_Расчет_аналитики'!U1629,0),IF('01_Вводные'!$B$310&gt;=5,'19_Расчет_аналитики'!V1629,0),IF('01_Вводные'!$B$310&gt;=6,'19_Расчет_аналитики'!W1629,0))</f>
        <v/>
      </c>
      <c r="R1351">
        <f>SUM(IF('01_Вводные'!$B$310&gt;=1,'19_Расчет_аналитики'!S1629,0),IF('01_Вводные'!$B$310&gt;=2,'19_Расчет_аналитики'!T1629,0),IF('01_Вводные'!$B$310&gt;=3,'19_Расчет_аналитики'!U1629,0),IF('01_Вводные'!$B$310&gt;=4,'19_Расчет_аналитики'!V1629,0),IF('01_Вводные'!$B$310&gt;=5,'19_Расчет_аналитики'!W1629,0),IF('01_Вводные'!$B$310&gt;=6,'19_Расчет_аналитики'!X1629,0))</f>
        <v/>
      </c>
      <c r="S1351">
        <f>SUM(IF('01_Вводные'!$B$310&gt;=1,'19_Расчет_аналитики'!T1629,0),IF('01_Вводные'!$B$310&gt;=2,'19_Расчет_аналитики'!U1629,0),IF('01_Вводные'!$B$310&gt;=3,'19_Расчет_аналитики'!V1629,0),IF('01_Вводные'!$B$310&gt;=4,'19_Расчет_аналитики'!W1629,0),IF('01_Вводные'!$B$310&gt;=5,'19_Расчет_аналитики'!X1629,0),IF('01_Вводные'!$B$310&gt;=6,'19_Расчет_аналитики'!Y1629,0))</f>
        <v/>
      </c>
      <c r="T1351">
        <f>SUM(IF('01_Вводные'!$B$310&gt;=1,'19_Расчет_аналитики'!U1629,0),IF('01_Вводные'!$B$310&gt;=2,'19_Расчет_аналитики'!V1629,0),IF('01_Вводные'!$B$310&gt;=3,'19_Расчет_аналитики'!W1629,0),IF('01_Вводные'!$B$310&gt;=4,'19_Расчет_аналитики'!X1629,0),IF('01_Вводные'!$B$310&gt;=5,'19_Расчет_аналитики'!Y1629,0),IF('01_Вводные'!$B$310&gt;=6,'19_Расчет_аналитики'!Z1629,0))</f>
        <v/>
      </c>
      <c r="U1351">
        <f>SUM(IF('01_Вводные'!$B$310&gt;=1,'19_Расчет_аналитики'!V1629,0),IF('01_Вводные'!$B$310&gt;=2,'19_Расчет_аналитики'!W1629,0),IF('01_Вводные'!$B$310&gt;=3,'19_Расчет_аналитики'!X1629,0),IF('01_Вводные'!$B$310&gt;=4,'19_Расчет_аналитики'!Y1629,0),IF('01_Вводные'!$B$310&gt;=5,'19_Расчет_аналитики'!Z1629,0),IF('01_Вводные'!$B$310&gt;=6,'19_Расчет_аналитики'!AA1629,0))</f>
        <v/>
      </c>
      <c r="V1351">
        <f>SUM(IF('01_Вводные'!$B$310&gt;=1,'19_Расчет_аналитики'!W1629,0),IF('01_Вводные'!$B$310&gt;=2,'19_Расчет_аналитики'!X1629,0),IF('01_Вводные'!$B$310&gt;=3,'19_Расчет_аналитики'!Y1629,0),IF('01_Вводные'!$B$310&gt;=4,'19_Расчет_аналитики'!Z1629,0),IF('01_Вводные'!$B$310&gt;=5,'19_Расчет_аналитики'!AA1629,0),IF('01_Вводные'!$B$310&gt;=6,'19_Расчет_аналитики'!AB1629,0))</f>
        <v/>
      </c>
      <c r="W1351">
        <f>SUM(IF('01_Вводные'!$B$310&gt;=1,'19_Расчет_аналитики'!X1629,0),IF('01_Вводные'!$B$310&gt;=2,'19_Расчет_аналитики'!Y1629,0),IF('01_Вводные'!$B$310&gt;=3,'19_Расчет_аналитики'!Z1629,0),IF('01_Вводные'!$B$310&gt;=4,'19_Расчет_аналитики'!AA1629,0),IF('01_Вводные'!$B$310&gt;=5,'19_Расчет_аналитики'!AB1629,0),IF('01_Вводные'!$B$310&gt;=6,'19_Расчет_аналитики'!AC1629,0))</f>
        <v/>
      </c>
      <c r="X1351">
        <f>SUM(IF('01_Вводные'!$B$310&gt;=1,'19_Расчет_аналитики'!Y1629,0),IF('01_Вводные'!$B$310&gt;=2,'19_Расчет_аналитики'!Z1629,0),IF('01_Вводные'!$B$310&gt;=3,'19_Расчет_аналитики'!AA1629,0),IF('01_Вводные'!$B$310&gt;=4,'19_Расчет_аналитики'!AB1629,0),IF('01_Вводные'!$B$310&gt;=5,'19_Расчет_аналитики'!AC1629,0),IF('01_Вводные'!$B$310&gt;=6,'19_Расчет_аналитики'!AD1629,0))</f>
        <v/>
      </c>
      <c r="Y1351">
        <f>SUM(IF('01_Вводные'!$B$310&gt;=1,'19_Расчет_аналитики'!Z1629,0),IF('01_Вводные'!$B$310&gt;=2,'19_Расчет_аналитики'!AA1629,0),IF('01_Вводные'!$B$310&gt;=3,'19_Расчет_аналитики'!AB1629,0),IF('01_Вводные'!$B$310&gt;=4,'19_Расчет_аналитики'!AC1629,0),IF('01_Вводные'!$B$310&gt;=5,'19_Расчет_аналитики'!AD1629,0),IF('01_Вводные'!$B$310&gt;=6,'19_Расчет_аналитики'!AE1629,0))</f>
        <v/>
      </c>
      <c r="Z1351">
        <f>SUM(IF('01_Вводные'!$B$310&gt;=1,'19_Расчет_аналитики'!AA1629,0),IF('01_Вводные'!$B$310&gt;=2,'19_Расчет_аналитики'!AB1629,0),IF('01_Вводные'!$B$310&gt;=3,'19_Расчет_аналитики'!AC1629,0),IF('01_Вводные'!$B$310&gt;=4,'19_Расчет_аналитики'!AD1629,0),IF('01_Вводные'!$B$310&gt;=5,'19_Расчет_аналитики'!AE1629,0),IF('01_Вводные'!$B$310&gt;=6,'19_Расчет_аналитики'!AF1629,0))</f>
        <v/>
      </c>
      <c r="AA1351">
        <f>SUM(IF('01_Вводные'!$B$310&gt;=1,'19_Расчет_аналитики'!AB1629,0),IF('01_Вводные'!$B$310&gt;=2,'19_Расчет_аналитики'!AC1629,0),IF('01_Вводные'!$B$310&gt;=3,'19_Расчет_аналитики'!AD1629,0),IF('01_Вводные'!$B$310&gt;=4,'19_Расчет_аналитики'!AE1629,0),IF('01_Вводные'!$B$310&gt;=5,'19_Расчет_аналитики'!AF1629,0),IF('01_Вводные'!$B$310&gt;=6,'19_Расчет_аналитики'!AG1629,0))</f>
        <v/>
      </c>
      <c r="AB1351">
        <f>SUM(IF('01_Вводные'!$B$310&gt;=1,'19_Расчет_аналитики'!AC1629,0),IF('01_Вводные'!$B$310&gt;=2,'19_Расчет_аналитики'!AD1629,0),IF('01_Вводные'!$B$310&gt;=3,'19_Расчет_аналитики'!AE1629,0),IF('01_Вводные'!$B$310&gt;=4,'19_Расчет_аналитики'!AF1629,0),IF('01_Вводные'!$B$310&gt;=5,'19_Расчет_аналитики'!AG1629,0),IF('01_Вводные'!$B$310&gt;=6,'19_Расчет_аналитики'!AH1629,0))</f>
        <v/>
      </c>
      <c r="AC1351">
        <f>SUM(IF('01_Вводные'!$B$310&gt;=1,'19_Расчет_аналитики'!AD1629,0),IF('01_Вводные'!$B$310&gt;=2,'19_Расчет_аналитики'!AE1629,0),IF('01_Вводные'!$B$310&gt;=3,'19_Расчет_аналитики'!AF1629,0),IF('01_Вводные'!$B$310&gt;=4,'19_Расчет_аналитики'!AG1629,0),IF('01_Вводные'!$B$310&gt;=5,'19_Расчет_аналитики'!AH1629,0),IF('01_Вводные'!$B$310&gt;=6,'19_Расчет_аналитики'!AI1629,0))</f>
        <v/>
      </c>
      <c r="AD1351">
        <f>SUM(IF('01_Вводные'!$B$310&gt;=1,'19_Расчет_аналитики'!AE1629,0),IF('01_Вводные'!$B$310&gt;=2,'19_Расчет_аналитики'!AF1629,0),IF('01_Вводные'!$B$310&gt;=3,'19_Расчет_аналитики'!AG1629,0),IF('01_Вводные'!$B$310&gt;=4,'19_Расчет_аналитики'!AH1629,0),IF('01_Вводные'!$B$310&gt;=5,'19_Расчет_аналитики'!AI1629,0),IF('01_Вводные'!$B$310&gt;=6,'19_Расчет_аналитики'!AJ1629,0))</f>
        <v/>
      </c>
      <c r="AE1351">
        <f>SUM(IF('01_Вводные'!$B$310&gt;=1,'19_Расчет_аналитики'!AF1629,0),IF('01_Вводные'!$B$310&gt;=2,'19_Расчет_аналитики'!AG1629,0),IF('01_Вводные'!$B$310&gt;=3,'19_Расчет_аналитики'!AH1629,0),IF('01_Вводные'!$B$310&gt;=4,'19_Расчет_аналитики'!AI1629,0),IF('01_Вводные'!$B$310&gt;=5,'19_Расчет_аналитики'!AJ1629,0),IF('01_Вводные'!$B$310&gt;=6,'19_Расчет_аналитики'!AK1629,0))</f>
        <v/>
      </c>
      <c r="AF1351">
        <f>SUM(IF('01_Вводные'!$B$310&gt;=1,'19_Расчет_аналитики'!AG1629,0),IF('01_Вводные'!$B$310&gt;=2,'19_Расчет_аналитики'!AH1629,0),IF('01_Вводные'!$B$310&gt;=3,'19_Расчет_аналитики'!AI1629,0),IF('01_Вводные'!$B$310&gt;=4,'19_Расчет_аналитики'!AJ1629,0),IF('01_Вводные'!$B$310&gt;=5,'19_Расчет_аналитики'!AK1629,0),IF('01_Вводные'!$B$310&gt;=6,'19_Расчет_аналитики'!AL1629,0))</f>
        <v/>
      </c>
      <c r="AG1351">
        <f>SUM(IF('01_Вводные'!$B$310&gt;=1,'19_Расчет_аналитики'!AH1629,0),IF('01_Вводные'!$B$310&gt;=2,'19_Расчет_аналитики'!AI1629,0),IF('01_Вводные'!$B$310&gt;=3,'19_Расчет_аналитики'!AJ1629,0),IF('01_Вводные'!$B$310&gt;=4,'19_Расчет_аналитики'!AK1629,0),IF('01_Вводные'!$B$310&gt;=5,'19_Расчет_аналитики'!AL1629,0),IF('01_Вводные'!$B$310&gt;=6,'19_Расчет_аналитики'!AM1629,0))</f>
        <v/>
      </c>
      <c r="AH1351">
        <f>SUM(IF('01_Вводные'!$B$310&gt;=1,'19_Расчет_аналитики'!AI1629,0),IF('01_Вводные'!$B$310&gt;=2,'19_Расчет_аналитики'!AJ1629,0),IF('01_Вводные'!$B$310&gt;=3,'19_Расчет_аналитики'!AK1629,0),IF('01_Вводные'!$B$310&gt;=4,'19_Расчет_аналитики'!AL1629,0),IF('01_Вводные'!$B$310&gt;=5,'19_Расчет_аналитики'!AM1629,0),IF('01_Вводные'!$B$310&gt;=6,'19_Расчет_аналитики'!AN1629,0))</f>
        <v/>
      </c>
      <c r="AI1351">
        <f>SUM(IF('01_Вводные'!$B$310&gt;=1,'19_Расчет_аналитики'!AJ1629,0),IF('01_Вводные'!$B$310&gt;=2,'19_Расчет_аналитики'!AK1629,0),IF('01_Вводные'!$B$310&gt;=3,'19_Расчет_аналитики'!AL1629,0),IF('01_Вводные'!$B$310&gt;=4,'19_Расчет_аналитики'!AM1629,0),IF('01_Вводные'!$B$310&gt;=5,'19_Расчет_аналитики'!AN1629,0),IF('01_Вводные'!$B$310&gt;=6,'19_Расчет_аналитики'!AO1629,0))</f>
        <v/>
      </c>
      <c r="AJ1351">
        <f>SUM(IF('01_Вводные'!$B$310&gt;=1,'19_Расчет_аналитики'!AK1629,0),IF('01_Вводные'!$B$310&gt;=2,'19_Расчет_аналитики'!AL1629,0),IF('01_Вводные'!$B$310&gt;=3,'19_Расчет_аналитики'!AM1629,0),IF('01_Вводные'!$B$310&gt;=4,'19_Расчет_аналитики'!AN1629,0),IF('01_Вводные'!$B$310&gt;=5,'19_Расчет_аналитики'!AO1629,0),IF('01_Вводные'!$B$310&gt;=6,'19_Расчет_аналитики'!AP1629,0))</f>
        <v/>
      </c>
      <c r="AK1351">
        <f>SUM(IF('01_Вводные'!$B$310&gt;=1,'19_Расчет_аналитики'!AL1629,0),IF('01_Вводные'!$B$310&gt;=2,'19_Расчет_аналитики'!AM1629,0),IF('01_Вводные'!$B$310&gt;=3,'19_Расчет_аналитики'!AN1629,0),IF('01_Вводные'!$B$310&gt;=4,'19_Расчет_аналитики'!AO1629,0),IF('01_Вводные'!$B$310&gt;=5,'19_Расчет_аналитики'!AP1629,0),IF('01_Вводные'!$B$310&gt;=6,'19_Расчет_аналитики'!AQ1629,0))</f>
        <v/>
      </c>
      <c r="AL1351">
        <f>SUM(IF('01_Вводные'!$B$310&gt;=1,'19_Расчет_аналитики'!AM1629,0),IF('01_Вводные'!$B$310&gt;=2,'19_Расчет_аналитики'!AN1629,0),IF('01_Вводные'!$B$310&gt;=3,'19_Расчет_аналитики'!AO1629,0),IF('01_Вводные'!$B$310&gt;=4,'19_Расчет_аналитики'!AP1629,0),IF('01_Вводные'!$B$310&gt;=5,'19_Расчет_аналитики'!AQ1629,0),IF('01_Вводные'!$B$310&gt;=6,'19_Расчет_аналитики'!AR1629,0))</f>
        <v/>
      </c>
      <c r="AM1351">
        <f>SUM(IF('01_Вводные'!$B$310&gt;=1,'19_Расчет_аналитики'!AN1629,0),IF('01_Вводные'!$B$310&gt;=2,'19_Расчет_аналитики'!AO1629,0),IF('01_Вводные'!$B$310&gt;=3,'19_Расчет_аналитики'!AP1629,0),IF('01_Вводные'!$B$310&gt;=4,'19_Расчет_аналитики'!AQ1629,0),IF('01_Вводные'!$B$310&gt;=5,'19_Расчет_аналитики'!AR1629,0),IF('01_Вводные'!$B$310&gt;=6,'19_Расчет_аналитики'!AS1629,0))</f>
        <v/>
      </c>
      <c r="AN1351">
        <f>SUM(IF('01_Вводные'!$B$310&gt;=1,'19_Расчет_аналитики'!AO1629,0),IF('01_Вводные'!$B$310&gt;=2,'19_Расчет_аналитики'!AP1629,0),IF('01_Вводные'!$B$310&gt;=3,'19_Расчет_аналитики'!AQ1629,0),IF('01_Вводные'!$B$310&gt;=4,'19_Расчет_аналитики'!AR1629,0),IF('01_Вводные'!$B$310&gt;=5,'19_Расчет_аналитики'!AS1629,0),IF('01_Вводные'!$B$310&gt;=6,'19_Расчет_аналитики'!AT1629,0))</f>
        <v/>
      </c>
      <c r="AO1351">
        <f>SUM(IF('01_Вводные'!$B$310&gt;=1,'19_Расчет_аналитики'!AP1629,0),IF('01_Вводные'!$B$310&gt;=2,'19_Расчет_аналитики'!AQ1629,0),IF('01_Вводные'!$B$310&gt;=3,'19_Расчет_аналитики'!AR1629,0),IF('01_Вводные'!$B$310&gt;=4,'19_Расчет_аналитики'!AS1629,0),IF('01_Вводные'!$B$310&gt;=5,'19_Расчет_аналитики'!AT1629,0),IF('01_Вводные'!$B$310&gt;=6,'19_Расчет_аналитики'!AU1629,0))</f>
        <v/>
      </c>
      <c r="AP1351">
        <f>SUM(IF('01_Вводные'!$B$310&gt;=1,'19_Расчет_аналитики'!AQ1629,0),IF('01_Вводные'!$B$310&gt;=2,'19_Расчет_аналитики'!AR1629,0),IF('01_Вводные'!$B$310&gt;=3,'19_Расчет_аналитики'!AS1629,0),IF('01_Вводные'!$B$310&gt;=4,'19_Расчет_аналитики'!AT1629,0),IF('01_Вводные'!$B$310&gt;=5,'19_Расчет_аналитики'!AU1629,0),IF('01_Вводные'!$B$310&gt;=6,'19_Расчет_аналитики'!AV1629,0))</f>
        <v/>
      </c>
      <c r="AQ1351">
        <f>SUM(IF('01_Вводные'!$B$310&gt;=1,'19_Расчет_аналитики'!AR1629,0),IF('01_Вводные'!$B$310&gt;=2,'19_Расчет_аналитики'!AS1629,0),IF('01_Вводные'!$B$310&gt;=3,'19_Расчет_аналитики'!AT1629,0),IF('01_Вводные'!$B$310&gt;=4,'19_Расчет_аналитики'!AU1629,0),IF('01_Вводные'!$B$310&gt;=5,'19_Расчет_аналитики'!AV1629,0),IF('01_Вводные'!$B$310&gt;=6,'19_Расчет_аналитики'!AW1629,0))</f>
        <v/>
      </c>
      <c r="AR1351">
        <f>SUM(IF('01_Вводные'!$B$310&gt;=1,'19_Расчет_аналитики'!AS1629,0),IF('01_Вводные'!$B$310&gt;=2,'19_Расчет_аналитики'!AT1629,0),IF('01_Вводные'!$B$310&gt;=3,'19_Расчет_аналитики'!AU1629,0),IF('01_Вводные'!$B$310&gt;=4,'19_Расчет_аналитики'!AV1629,0),IF('01_Вводные'!$B$310&gt;=5,'19_Расчет_аналитики'!AW1629,0),IF('01_Вводные'!$B$310&gt;=6,'19_Расчет_аналитики'!AX1629,0))</f>
        <v/>
      </c>
      <c r="AS1351">
        <f>SUM(IF('01_Вводные'!$B$310&gt;=1,'19_Расчет_аналитики'!AT1629,0),IF('01_Вводные'!$B$310&gt;=2,'19_Расчет_аналитики'!AU1629,0),IF('01_Вводные'!$B$310&gt;=3,'19_Расчет_аналитики'!AV1629,0),IF('01_Вводные'!$B$310&gt;=4,'19_Расчет_аналитики'!AW1629,0),IF('01_Вводные'!$B$310&gt;=5,'19_Расчет_аналитики'!AX1629,0),IF('01_Вводные'!$B$310&gt;=6,'19_Расчет_аналитики'!AY1629,0))</f>
        <v/>
      </c>
      <c r="AT1351">
        <f>SUM(IF('01_Вводные'!$B$310&gt;=1,'19_Расчет_аналитики'!AU1629,0),IF('01_Вводные'!$B$310&gt;=2,'19_Расчет_аналитики'!AV1629,0),IF('01_Вводные'!$B$310&gt;=3,'19_Расчет_аналитики'!AW1629,0),IF('01_Вводные'!$B$310&gt;=4,'19_Расчет_аналитики'!AX1629,0),IF('01_Вводные'!$B$310&gt;=5,'19_Расчет_аналитики'!AY1629,0),IF('01_Вводные'!$B$310&gt;=6,'19_Расчет_аналитики'!AZ1629,0))</f>
        <v/>
      </c>
      <c r="AU1351">
        <f>SUM(IF('01_Вводные'!$B$310&gt;=1,'19_Расчет_аналитики'!AV1629,0),IF('01_Вводные'!$B$310&gt;=2,'19_Расчет_аналитики'!AW1629,0),IF('01_Вводные'!$B$310&gt;=3,'19_Расчет_аналитики'!AX1629,0),IF('01_Вводные'!$B$310&gt;=4,'19_Расчет_аналитики'!AY1629,0),IF('01_Вводные'!$B$310&gt;=5,'19_Расчет_аналитики'!AZ1629,0),IF('01_Вводные'!$B$310&gt;=6,'19_Расчет_аналитики'!BA1629,0))</f>
        <v/>
      </c>
      <c r="AV1351">
        <f>SUM(IF('01_Вводные'!$B$310&gt;=1,'19_Расчет_аналитики'!AW1629,0),IF('01_Вводные'!$B$310&gt;=2,'19_Расчет_аналитики'!AX1629,0),IF('01_Вводные'!$B$310&gt;=3,'19_Расчет_аналитики'!AY1629,0),IF('01_Вводные'!$B$310&gt;=4,'19_Расчет_аналитики'!AZ1629,0),IF('01_Вводные'!$B$310&gt;=5,'19_Расчет_аналитики'!BA1629,0),IF('01_Вводные'!$B$310&gt;=6,'19_Расчет_аналитики'!BB1629,0))</f>
        <v/>
      </c>
      <c r="AW1351">
        <f>SUM(IF('01_Вводные'!$B$310&gt;=1,'19_Расчет_аналитики'!AX1629,0),IF('01_Вводные'!$B$310&gt;=2,'19_Расчет_аналитики'!AY1629,0),IF('01_Вводные'!$B$310&gt;=3,'19_Расчет_аналитики'!AZ1629,0),IF('01_Вводные'!$B$310&gt;=4,'19_Расчет_аналитики'!BA1629,0),IF('01_Вводные'!$B$310&gt;=5,'19_Расчет_аналитики'!BB1629,0),IF('01_Вводные'!$B$310&gt;=6,'19_Расчет_аналитики'!BC1629,0))</f>
        <v/>
      </c>
      <c r="AX1351">
        <f>SUM(IF('01_Вводные'!$B$310&gt;=1,'19_Расчет_аналитики'!AY1629,0),IF('01_Вводные'!$B$310&gt;=2,'19_Расчет_аналитики'!AZ1629,0),IF('01_Вводные'!$B$310&gt;=3,'19_Расчет_аналитики'!BA1629,0),IF('01_Вводные'!$B$310&gt;=4,'19_Расчет_аналитики'!BB1629,0),IF('01_Вводные'!$B$310&gt;=5,'19_Расчет_аналитики'!BC1629,0),IF('01_Вводные'!$B$310&gt;=6,'19_Расчет_аналитики'!BD1629,0))</f>
        <v/>
      </c>
      <c r="AY1351">
        <f>SUM(IF('01_Вводные'!$B$310&gt;=1,'19_Расчет_аналитики'!AZ1629,0),IF('01_Вводные'!$B$310&gt;=2,'19_Расчет_аналитики'!BA1629,0),IF('01_Вводные'!$B$310&gt;=3,'19_Расчет_аналитики'!BB1629,0),IF('01_Вводные'!$B$310&gt;=4,'19_Расчет_аналитики'!BC1629,0),IF('01_Вводные'!$B$310&gt;=5,'19_Расчет_аналитики'!BD1629,0),IF('01_Вводные'!$B$310&gt;=6,'19_Расчет_аналитики'!BE1629,0))</f>
        <v/>
      </c>
      <c r="AZ1351">
        <f>SUM(IF('01_Вводные'!$B$310&gt;=1,'19_Расчет_аналитики'!BA1629,0),IF('01_Вводные'!$B$310&gt;=2,'19_Расчет_аналитики'!BB1629,0),IF('01_Вводные'!$B$310&gt;=3,'19_Расчет_аналитики'!BC1629,0),IF('01_Вводные'!$B$310&gt;=4,'19_Расчет_аналитики'!BD1629,0),IF('01_Вводные'!$B$310&gt;=5,'19_Расчет_аналитики'!BE1629,0),IF('01_Вводные'!$B$310&gt;=6,'19_Расчет_аналитики'!BF1629,0))</f>
        <v/>
      </c>
      <c r="BA1351">
        <f>SUM(IF('01_Вводные'!$B$310&gt;=1,'19_Расчет_аналитики'!BB1629,0),IF('01_Вводные'!$B$310&gt;=2,'19_Расчет_аналитики'!BC1629,0),IF('01_Вводные'!$B$310&gt;=3,'19_Расчет_аналитики'!BD1629,0),IF('01_Вводные'!$B$310&gt;=4,'19_Расчет_аналитики'!BE1629,0),IF('01_Вводные'!$B$310&gt;=5,'19_Расчет_аналитики'!BF1629,0),IF('01_Вводные'!$B$310&gt;=6,'19_Расчет_аналитики'!BG1629,0))</f>
        <v/>
      </c>
      <c r="BB1351">
        <f>SUM(IF('01_Вводные'!$B$310&gt;=1,'19_Расчет_аналитики'!BC1629,0),IF('01_Вводные'!$B$310&gt;=2,'19_Расчет_аналитики'!BD1629,0),IF('01_Вводные'!$B$310&gt;=3,'19_Расчет_аналитики'!BE1629,0),IF('01_Вводные'!$B$310&gt;=4,'19_Расчет_аналитики'!BF1629,0),IF('01_Вводные'!$B$310&gt;=5,'19_Расчет_аналитики'!BG1629,0),IF('01_Вводные'!$B$310&gt;=6,'19_Расчет_аналитики'!BH1629,0))</f>
        <v/>
      </c>
      <c r="BC1351">
        <f>SUM(IF('01_Вводные'!$B$310&gt;=1,'19_Расчет_аналитики'!BD1629,0),IF('01_Вводные'!$B$310&gt;=2,'19_Расчет_аналитики'!BE1629,0),IF('01_Вводные'!$B$310&gt;=3,'19_Расчет_аналитики'!BF1629,0),IF('01_Вводные'!$B$310&gt;=4,'19_Расчет_аналитики'!BG1629,0),IF('01_Вводные'!$B$310&gt;=5,'19_Расчет_аналитики'!BH1629,0),IF('01_Вводные'!$B$310&gt;=6,'19_Расчет_аналитики'!BI1629,0))</f>
        <v/>
      </c>
      <c r="BD1351">
        <f>SUM(IF('01_Вводные'!$B$310&gt;=1,'19_Расчет_аналитики'!BE1629,0),IF('01_Вводные'!$B$310&gt;=2,'19_Расчет_аналитики'!BF1629,0),IF('01_Вводные'!$B$310&gt;=3,'19_Расчет_аналитики'!BG1629,0),IF('01_Вводные'!$B$310&gt;=4,'19_Расчет_аналитики'!BH1629,0),IF('01_Вводные'!$B$310&gt;=5,'19_Расчет_аналитики'!BI1629,0),IF('01_Вводные'!$B$310&gt;=6,'19_Расчет_аналитики'!BJ1629,0))</f>
        <v/>
      </c>
      <c r="BE1351">
        <f>SUM(IF('01_Вводные'!$B$310&gt;=1,'19_Расчет_аналитики'!BF1629,0),IF('01_Вводные'!$B$310&gt;=2,'19_Расчет_аналитики'!BG1629,0),IF('01_Вводные'!$B$310&gt;=3,'19_Расчет_аналитики'!BH1629,0),IF('01_Вводные'!$B$310&gt;=4,'19_Расчет_аналитики'!BI1629,0),IF('01_Вводные'!$B$310&gt;=5,'19_Расчет_аналитики'!BJ1629,0),IF('01_Вводные'!$B$310&gt;=6,'19_Расчет_аналитики'!BK1629,0))</f>
        <v/>
      </c>
      <c r="BF1351">
        <f>SUM(IF('01_Вводные'!$B$310&gt;=1,'19_Расчет_аналитики'!BG1629,0),IF('01_Вводные'!$B$310&gt;=2,'19_Расчет_аналитики'!BH1629,0),IF('01_Вводные'!$B$310&gt;=3,'19_Расчет_аналитики'!BI1629,0),IF('01_Вводные'!$B$310&gt;=4,'19_Расчет_аналитики'!BJ1629,0),IF('01_Вводные'!$B$310&gt;=5,'19_Расчет_аналитики'!BK1629,0),IF('01_Вводные'!$B$310&gt;=6,'19_Расчет_аналитики'!BL1629,0))</f>
        <v/>
      </c>
      <c r="BG1351">
        <f>SUM(IF('01_Вводные'!$B$310&gt;=1,'19_Расчет_аналитики'!BH1629,0),IF('01_Вводные'!$B$310&gt;=2,'19_Расчет_аналитики'!BI1629,0),IF('01_Вводные'!$B$310&gt;=3,'19_Расчет_аналитики'!BJ1629,0),IF('01_Вводные'!$B$310&gt;=4,'19_Расчет_аналитики'!BK1629,0),IF('01_Вводные'!$B$310&gt;=5,'19_Расчет_аналитики'!BL1629,0),IF('01_Вводные'!$B$310&gt;=6,'19_Расчет_аналитики'!BM1629,0))</f>
        <v/>
      </c>
      <c r="BH1351">
        <f>SUM(IF('01_Вводные'!$B$310&gt;=1,'19_Расчет_аналитики'!BI1629,0),IF('01_Вводные'!$B$310&gt;=2,'19_Расчет_аналитики'!BJ1629,0),IF('01_Вводные'!$B$310&gt;=3,'19_Расчет_аналитики'!BK1629,0),IF('01_Вводные'!$B$310&gt;=4,'19_Расчет_аналитики'!BL1629,0),IF('01_Вводные'!$B$310&gt;=5,'19_Расчет_аналитики'!BM1629,0),IF('01_Вводные'!$B$310&gt;=6,'19_Расчет_аналитики'!BN1629,0))</f>
        <v/>
      </c>
      <c r="BI1351">
        <f>SUM(IF('01_Вводные'!$B$310&gt;=1,'19_Расчет_аналитики'!BJ1629,0),IF('01_Вводные'!$B$310&gt;=2,'19_Расчет_аналитики'!BK1629,0),IF('01_Вводные'!$B$310&gt;=3,'19_Расчет_аналитики'!BL1629,0),IF('01_Вводные'!$B$310&gt;=4,'19_Расчет_аналитики'!BM1629,0),IF('01_Вводные'!$B$310&gt;=5,'19_Расчет_аналитики'!BN1629,0),IF('01_Вводные'!$B$310&gt;=6,'19_Расчет_аналитики'!BO1629,0))</f>
        <v/>
      </c>
      <c r="BJ1351">
        <f>SUM(IF('01_Вводные'!$B$310&gt;=1,'19_Расчет_аналитики'!BK1629,0),IF('01_Вводные'!$B$310&gt;=2,'19_Расчет_аналитики'!BL1629,0),IF('01_Вводные'!$B$310&gt;=3,'19_Расчет_аналитики'!BM1629,0),IF('01_Вводные'!$B$310&gt;=4,'19_Расчет_аналитики'!BN1629,0),IF('01_Вводные'!$B$310&gt;=5,'19_Расчет_аналитики'!BO1629,0),IF('01_Вводные'!$B$310&gt;=6,'19_Расчет_аналитики'!BP1629,0))</f>
        <v/>
      </c>
      <c r="BK1351">
        <f>SUM(IF('01_Вводные'!$B$310&gt;=1,'19_Расчет_аналитики'!BL1629,0),IF('01_Вводные'!$B$310&gt;=2,'19_Расчет_аналитики'!BM1629,0),IF('01_Вводные'!$B$310&gt;=3,'19_Расчет_аналитики'!BN1629,0),IF('01_Вводные'!$B$310&gt;=4,'19_Расчет_аналитики'!BO1629,0),IF('01_Вводные'!$B$310&gt;=5,'19_Расчет_аналитики'!BP1629,0),IF('01_Вводные'!$B$310&gt;=6,'19_Расчет_аналитики'!BQ1629,0))</f>
        <v/>
      </c>
      <c r="BL1351">
        <f>SUM(IF('01_Вводные'!$B$310&gt;=1,'19_Расчет_аналитики'!BM1629,0),IF('01_Вводные'!$B$310&gt;=2,'19_Расчет_аналитики'!BN1629,0),IF('01_Вводные'!$B$310&gt;=3,'19_Расчет_аналитики'!BO1629,0),IF('01_Вводные'!$B$310&gt;=4,'19_Расчет_аналитики'!BP1629,0),IF('01_Вводные'!$B$310&gt;=5,'19_Расчет_аналитики'!BQ1629,0),IF('01_Вводные'!$B$310&gt;=6,'19_Расчет_аналитики'!BR1629,0))</f>
        <v/>
      </c>
      <c r="BM1351">
        <f>SUM(IF('01_Вводные'!$B$310&gt;=1,'19_Расчет_аналитики'!BN1629,0),IF('01_Вводные'!$B$310&gt;=2,'19_Расчет_аналитики'!BO1629,0),IF('01_Вводные'!$B$310&gt;=3,'19_Расчет_аналитики'!BP1629,0),IF('01_Вводные'!$B$310&gt;=4,'19_Расчет_аналитики'!BQ1629,0),IF('01_Вводные'!$B$310&gt;=5,'19_Расчет_аналитики'!BR1629,0),IF('01_Вводные'!$B$310&gt;=6,'19_Расчет_аналитики'!BS1629,0))</f>
        <v/>
      </c>
      <c r="BN1351">
        <f>SUM(IF('01_Вводные'!$B$310&gt;=1,'19_Расчет_аналитики'!BO1629,0),IF('01_Вводные'!$B$310&gt;=2,'19_Расчет_аналитики'!BP1629,0),IF('01_Вводные'!$B$310&gt;=3,'19_Расчет_аналитики'!BQ1629,0),IF('01_Вводные'!$B$310&gt;=4,'19_Расчет_аналитики'!BR1629,0),IF('01_Вводные'!$B$310&gt;=5,'19_Расчет_аналитики'!BS1629,0),IF('01_Вводные'!$B$310&gt;=6,'19_Расчет_аналитики'!BT1629,0))</f>
        <v/>
      </c>
      <c r="BO1351">
        <f>SUM(IF('01_Вводные'!$B$310&gt;=1,'19_Расчет_аналитики'!BP1629,0),IF('01_Вводные'!$B$310&gt;=2,'19_Расчет_аналитики'!BQ1629,0),IF('01_Вводные'!$B$310&gt;=3,'19_Расчет_аналитики'!BR1629,0),IF('01_Вводные'!$B$310&gt;=4,'19_Расчет_аналитики'!BS1629,0),IF('01_Вводные'!$B$310&gt;=5,'19_Расчет_аналитики'!BT1629,0),IF('01_Вводные'!$B$310&gt;=6,'19_Расчет_аналитики'!BU1629,0)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IF(OR(1&lt;='01_Вводные'!$B$15,1-'01_Вводные'!$B$15&gt;60),0,INDEX('19_Расчет_аналитики'!$B$1350:$BI$1350,1,1-'01_Вводные'!$B$15))*'01_Вводные'!$B$298*'01_Вводные'!$B$22</f>
        <v/>
      </c>
      <c r="C1375">
        <f>IF(OR(2&lt;='01_Вводные'!$B$15,2-'01_Вводные'!$B$15&gt;60),0,INDEX('19_Расчет_аналитики'!$B$1350:$BI$1350,1,2-'01_Вводные'!$B$15))*'01_Вводные'!$B$298*'01_Вводные'!$B$22</f>
        <v/>
      </c>
      <c r="D1375">
        <f>IF(OR(3&lt;='01_Вводные'!$B$15,3-'01_Вводные'!$B$15&gt;60),0,INDEX('19_Расчет_аналитики'!$B$1350:$BI$1350,1,3-'01_Вводные'!$B$15))*'01_Вводные'!$B$298*'01_Вводные'!$B$22</f>
        <v/>
      </c>
      <c r="E1375">
        <f>IF(OR(4&lt;='01_Вводные'!$B$15,4-'01_Вводные'!$B$15&gt;60),0,INDEX('19_Расчет_аналитики'!$B$1350:$BI$1350,1,4-'01_Вводные'!$B$15))*'01_Вводные'!$B$298*'01_Вводные'!$B$22</f>
        <v/>
      </c>
      <c r="F1375">
        <f>IF(OR(5&lt;='01_Вводные'!$B$15,5-'01_Вводные'!$B$15&gt;60),0,INDEX('19_Расчет_аналитики'!$B$1350:$BI$1350,1,5-'01_Вводные'!$B$15))*'01_Вводные'!$B$298*'01_Вводные'!$B$22</f>
        <v/>
      </c>
      <c r="G1375">
        <f>IF(OR(6&lt;='01_Вводные'!$B$15,6-'01_Вводные'!$B$15&gt;60),0,INDEX('19_Расчет_аналитики'!$B$1350:$BI$1350,1,6-'01_Вводные'!$B$15))*'01_Вводные'!$B$298*'01_Вводные'!$B$22</f>
        <v/>
      </c>
      <c r="H1375">
        <f>IF(OR(7&lt;='01_Вводные'!$B$15,7-'01_Вводные'!$B$15&gt;60),0,INDEX('19_Расчет_аналитики'!$B$1350:$BI$1350,1,7-'01_Вводные'!$B$15))*'01_Вводные'!$B$298*'01_Вводные'!$B$22</f>
        <v/>
      </c>
      <c r="I1375">
        <f>IF(OR(8&lt;='01_Вводные'!$B$15,8-'01_Вводные'!$B$15&gt;60),0,INDEX('19_Расчет_аналитики'!$B$1350:$BI$1350,1,8-'01_Вводные'!$B$15))*'01_Вводные'!$B$298*'01_Вводные'!$B$22</f>
        <v/>
      </c>
      <c r="J1375">
        <f>IF(OR(9&lt;='01_Вводные'!$B$15,9-'01_Вводные'!$B$15&gt;60),0,INDEX('19_Расчет_аналитики'!$B$1350:$BI$1350,1,9-'01_Вводные'!$B$15))*'01_Вводные'!$B$298*'01_Вводные'!$B$22</f>
        <v/>
      </c>
      <c r="K1375">
        <f>IF(OR(10&lt;='01_Вводные'!$B$15,10-'01_Вводные'!$B$15&gt;60),0,INDEX('19_Расчет_аналитики'!$B$1350:$BI$1350,1,10-'01_Вводные'!$B$15))*'01_Вводные'!$B$298*'01_Вводные'!$B$22</f>
        <v/>
      </c>
      <c r="L1375">
        <f>IF(OR(11&lt;='01_Вводные'!$B$15,11-'01_Вводные'!$B$15&gt;60),0,INDEX('19_Расчет_аналитики'!$B$1350:$BI$1350,1,11-'01_Вводные'!$B$15))*'01_Вводные'!$B$298*'01_Вводные'!$B$22</f>
        <v/>
      </c>
      <c r="M1375">
        <f>IF(OR(12&lt;='01_Вводные'!$B$15,12-'01_Вводные'!$B$15&gt;60),0,INDEX('19_Расчет_аналитики'!$B$1350:$BI$1350,1,12-'01_Вводные'!$B$15))*'01_Вводные'!$B$298*'01_Вводные'!$B$22</f>
        <v/>
      </c>
      <c r="N1375">
        <f>IF(OR(13&lt;='01_Вводные'!$B$15,13-'01_Вводные'!$B$15&gt;60),0,INDEX('19_Расчет_аналитики'!$B$1350:$BI$1350,1,13-'01_Вводные'!$B$15))*'01_Вводные'!$B$298*'01_Вводные'!$B$22</f>
        <v/>
      </c>
      <c r="O1375">
        <f>IF(OR(14&lt;='01_Вводные'!$B$15,14-'01_Вводные'!$B$15&gt;60),0,INDEX('19_Расчет_аналитики'!$B$1350:$BI$1350,1,14-'01_Вводные'!$B$15))*'01_Вводные'!$B$298*'01_Вводные'!$B$22</f>
        <v/>
      </c>
      <c r="P1375">
        <f>IF(OR(15&lt;='01_Вводные'!$B$15,15-'01_Вводные'!$B$15&gt;60),0,INDEX('19_Расчет_аналитики'!$B$1350:$BI$1350,1,15-'01_Вводные'!$B$15))*'01_Вводные'!$B$298*'01_Вводные'!$B$22</f>
        <v/>
      </c>
      <c r="Q1375">
        <f>IF(OR(16&lt;='01_Вводные'!$B$15,16-'01_Вводные'!$B$15&gt;60),0,INDEX('19_Расчет_аналитики'!$B$1350:$BI$1350,1,16-'01_Вводные'!$B$15))*'01_Вводные'!$B$298*'01_Вводные'!$B$22</f>
        <v/>
      </c>
      <c r="R1375">
        <f>IF(OR(17&lt;='01_Вводные'!$B$15,17-'01_Вводные'!$B$15&gt;60),0,INDEX('19_Расчет_аналитики'!$B$1350:$BI$1350,1,17-'01_Вводные'!$B$15))*'01_Вводные'!$B$298*'01_Вводные'!$B$22</f>
        <v/>
      </c>
      <c r="S1375">
        <f>IF(OR(18&lt;='01_Вводные'!$B$15,18-'01_Вводные'!$B$15&gt;60),0,INDEX('19_Расчет_аналитики'!$B$1350:$BI$1350,1,18-'01_Вводные'!$B$15))*'01_Вводные'!$B$298*'01_Вводные'!$B$22</f>
        <v/>
      </c>
      <c r="T1375">
        <f>IF(OR(19&lt;='01_Вводные'!$B$15,19-'01_Вводные'!$B$15&gt;60),0,INDEX('19_Расчет_аналитики'!$B$1350:$BI$1350,1,19-'01_Вводные'!$B$15))*'01_Вводные'!$B$298*'01_Вводные'!$B$22</f>
        <v/>
      </c>
      <c r="U1375">
        <f>IF(OR(20&lt;='01_Вводные'!$B$15,20-'01_Вводные'!$B$15&gt;60),0,INDEX('19_Расчет_аналитики'!$B$1350:$BI$1350,1,20-'01_Вводные'!$B$15))*'01_Вводные'!$B$298*'01_Вводные'!$B$22</f>
        <v/>
      </c>
      <c r="V1375">
        <f>IF(OR(21&lt;='01_Вводные'!$B$15,21-'01_Вводные'!$B$15&gt;60),0,INDEX('19_Расчет_аналитики'!$B$1350:$BI$1350,1,21-'01_Вводные'!$B$15))*'01_Вводные'!$B$298*'01_Вводные'!$B$22</f>
        <v/>
      </c>
      <c r="W1375">
        <f>IF(OR(22&lt;='01_Вводные'!$B$15,22-'01_Вводные'!$B$15&gt;60),0,INDEX('19_Расчет_аналитики'!$B$1350:$BI$1350,1,22-'01_Вводные'!$B$15))*'01_Вводные'!$B$298*'01_Вводные'!$B$22</f>
        <v/>
      </c>
      <c r="X1375">
        <f>IF(OR(23&lt;='01_Вводные'!$B$15,23-'01_Вводные'!$B$15&gt;60),0,INDEX('19_Расчет_аналитики'!$B$1350:$BI$1350,1,23-'01_Вводные'!$B$15))*'01_Вводные'!$B$298*'01_Вводные'!$B$22</f>
        <v/>
      </c>
      <c r="Y1375">
        <f>IF(OR(24&lt;='01_Вводные'!$B$15,24-'01_Вводные'!$B$15&gt;60),0,INDEX('19_Расчет_аналитики'!$B$1350:$BI$1350,1,24-'01_Вводные'!$B$15))*'01_Вводные'!$B$298*'01_Вводные'!$B$22</f>
        <v/>
      </c>
      <c r="Z1375">
        <f>IF(OR(25&lt;='01_Вводные'!$B$15,25-'01_Вводные'!$B$15&gt;60),0,INDEX('19_Расчет_аналитики'!$B$1350:$BI$1350,1,25-'01_Вводные'!$B$15))*'01_Вводные'!$B$298*'01_Вводные'!$B$22</f>
        <v/>
      </c>
      <c r="AA1375">
        <f>IF(OR(26&lt;='01_Вводные'!$B$15,26-'01_Вводные'!$B$15&gt;60),0,INDEX('19_Расчет_аналитики'!$B$1350:$BI$1350,1,26-'01_Вводные'!$B$15))*'01_Вводные'!$B$298*'01_Вводные'!$B$22</f>
        <v/>
      </c>
      <c r="AB1375">
        <f>IF(OR(27&lt;='01_Вводные'!$B$15,27-'01_Вводные'!$B$15&gt;60),0,INDEX('19_Расчет_аналитики'!$B$1350:$BI$1350,1,27-'01_Вводные'!$B$15))*'01_Вводные'!$B$298*'01_Вводные'!$B$22</f>
        <v/>
      </c>
      <c r="AC1375">
        <f>IF(OR(28&lt;='01_Вводные'!$B$15,28-'01_Вводные'!$B$15&gt;60),0,INDEX('19_Расчет_аналитики'!$B$1350:$BI$1350,1,28-'01_Вводные'!$B$15))*'01_Вводные'!$B$298*'01_Вводные'!$B$22</f>
        <v/>
      </c>
      <c r="AD1375">
        <f>IF(OR(29&lt;='01_Вводные'!$B$15,29-'01_Вводные'!$B$15&gt;60),0,INDEX('19_Расчет_аналитики'!$B$1350:$BI$1350,1,29-'01_Вводные'!$B$15))*'01_Вводные'!$B$298*'01_Вводные'!$B$22</f>
        <v/>
      </c>
      <c r="AE1375">
        <f>IF(OR(30&lt;='01_Вводные'!$B$15,30-'01_Вводные'!$B$15&gt;60),0,INDEX('19_Расчет_аналитики'!$B$1350:$BI$1350,1,30-'01_Вводные'!$B$15))*'01_Вводные'!$B$298*'01_Вводные'!$B$22</f>
        <v/>
      </c>
      <c r="AF1375">
        <f>IF(OR(31&lt;='01_Вводные'!$B$15,31-'01_Вводные'!$B$15&gt;60),0,INDEX('19_Расчет_аналитики'!$B$1350:$BI$1350,1,31-'01_Вводные'!$B$15))*'01_Вводные'!$B$298*'01_Вводные'!$B$22</f>
        <v/>
      </c>
      <c r="AG1375">
        <f>IF(OR(32&lt;='01_Вводные'!$B$15,32-'01_Вводные'!$B$15&gt;60),0,INDEX('19_Расчет_аналитики'!$B$1350:$BI$1350,1,32-'01_Вводные'!$B$15))*'01_Вводные'!$B$298*'01_Вводные'!$B$22</f>
        <v/>
      </c>
      <c r="AH1375">
        <f>IF(OR(33&lt;='01_Вводные'!$B$15,33-'01_Вводные'!$B$15&gt;60),0,INDEX('19_Расчет_аналитики'!$B$1350:$BI$1350,1,33-'01_Вводные'!$B$15))*'01_Вводные'!$B$298*'01_Вводные'!$B$22</f>
        <v/>
      </c>
      <c r="AI1375">
        <f>IF(OR(34&lt;='01_Вводные'!$B$15,34-'01_Вводные'!$B$15&gt;60),0,INDEX('19_Расчет_аналитики'!$B$1350:$BI$1350,1,34-'01_Вводные'!$B$15))*'01_Вводные'!$B$298*'01_Вводные'!$B$22</f>
        <v/>
      </c>
      <c r="AJ1375">
        <f>IF(OR(35&lt;='01_Вводные'!$B$15,35-'01_Вводные'!$B$15&gt;60),0,INDEX('19_Расчет_аналитики'!$B$1350:$BI$1350,1,35-'01_Вводные'!$B$15))*'01_Вводные'!$B$298*'01_Вводные'!$B$22</f>
        <v/>
      </c>
      <c r="AK1375">
        <f>IF(OR(36&lt;='01_Вводные'!$B$15,36-'01_Вводные'!$B$15&gt;60),0,INDEX('19_Расчет_аналитики'!$B$1350:$BI$1350,1,36-'01_Вводные'!$B$15))*'01_Вводные'!$B$298*'01_Вводные'!$B$22</f>
        <v/>
      </c>
      <c r="AL1375">
        <f>IF(OR(37&lt;='01_Вводные'!$B$15,37-'01_Вводные'!$B$15&gt;60),0,INDEX('19_Расчет_аналитики'!$B$1350:$BI$1350,1,37-'01_Вводные'!$B$15))*'01_Вводные'!$B$298*'01_Вводные'!$B$22</f>
        <v/>
      </c>
      <c r="AM1375">
        <f>IF(OR(38&lt;='01_Вводные'!$B$15,38-'01_Вводные'!$B$15&gt;60),0,INDEX('19_Расчет_аналитики'!$B$1350:$BI$1350,1,38-'01_Вводные'!$B$15))*'01_Вводные'!$B$298*'01_Вводные'!$B$22</f>
        <v/>
      </c>
      <c r="AN1375">
        <f>IF(OR(39&lt;='01_Вводные'!$B$15,39-'01_Вводные'!$B$15&gt;60),0,INDEX('19_Расчет_аналитики'!$B$1350:$BI$1350,1,39-'01_Вводные'!$B$15))*'01_Вводные'!$B$298*'01_Вводные'!$B$22</f>
        <v/>
      </c>
      <c r="AO1375">
        <f>IF(OR(40&lt;='01_Вводные'!$B$15,40-'01_Вводные'!$B$15&gt;60),0,INDEX('19_Расчет_аналитики'!$B$1350:$BI$1350,1,40-'01_Вводные'!$B$15))*'01_Вводные'!$B$298*'01_Вводные'!$B$22</f>
        <v/>
      </c>
      <c r="AP1375">
        <f>IF(OR(41&lt;='01_Вводные'!$B$15,41-'01_Вводные'!$B$15&gt;60),0,INDEX('19_Расчет_аналитики'!$B$1350:$BI$1350,1,41-'01_Вводные'!$B$15))*'01_Вводные'!$B$298*'01_Вводные'!$B$22</f>
        <v/>
      </c>
      <c r="AQ1375">
        <f>IF(OR(42&lt;='01_Вводные'!$B$15,42-'01_Вводные'!$B$15&gt;60),0,INDEX('19_Расчет_аналитики'!$B$1350:$BI$1350,1,42-'01_Вводные'!$B$15))*'01_Вводные'!$B$298*'01_Вводные'!$B$22</f>
        <v/>
      </c>
      <c r="AR1375">
        <f>IF(OR(43&lt;='01_Вводные'!$B$15,43-'01_Вводные'!$B$15&gt;60),0,INDEX('19_Расчет_аналитики'!$B$1350:$BI$1350,1,43-'01_Вводные'!$B$15))*'01_Вводные'!$B$298*'01_Вводные'!$B$22</f>
        <v/>
      </c>
      <c r="AS1375">
        <f>IF(OR(44&lt;='01_Вводные'!$B$15,44-'01_Вводные'!$B$15&gt;60),0,INDEX('19_Расчет_аналитики'!$B$1350:$BI$1350,1,44-'01_Вводные'!$B$15))*'01_Вводные'!$B$298*'01_Вводные'!$B$22</f>
        <v/>
      </c>
      <c r="AT1375">
        <f>IF(OR(45&lt;='01_Вводные'!$B$15,45-'01_Вводные'!$B$15&gt;60),0,INDEX('19_Расчет_аналитики'!$B$1350:$BI$1350,1,45-'01_Вводные'!$B$15))*'01_Вводные'!$B$298*'01_Вводные'!$B$22</f>
        <v/>
      </c>
      <c r="AU1375">
        <f>IF(OR(46&lt;='01_Вводные'!$B$15,46-'01_Вводные'!$B$15&gt;60),0,INDEX('19_Расчет_аналитики'!$B$1350:$BI$1350,1,46-'01_Вводные'!$B$15))*'01_Вводные'!$B$298*'01_Вводные'!$B$22</f>
        <v/>
      </c>
      <c r="AV1375">
        <f>IF(OR(47&lt;='01_Вводные'!$B$15,47-'01_Вводные'!$B$15&gt;60),0,INDEX('19_Расчет_аналитики'!$B$1350:$BI$1350,1,47-'01_Вводные'!$B$15))*'01_Вводные'!$B$298*'01_Вводные'!$B$22</f>
        <v/>
      </c>
      <c r="AW1375">
        <f>IF(OR(48&lt;='01_Вводные'!$B$15,48-'01_Вводные'!$B$15&gt;60),0,INDEX('19_Расчет_аналитики'!$B$1350:$BI$1350,1,48-'01_Вводные'!$B$15))*'01_Вводные'!$B$298*'01_Вводные'!$B$22</f>
        <v/>
      </c>
      <c r="AX1375">
        <f>IF(OR(49&lt;='01_Вводные'!$B$15,49-'01_Вводные'!$B$15&gt;60),0,INDEX('19_Расчет_аналитики'!$B$1350:$BI$1350,1,49-'01_Вводные'!$B$15))*'01_Вводные'!$B$298*'01_Вводные'!$B$22</f>
        <v/>
      </c>
      <c r="AY1375">
        <f>IF(OR(50&lt;='01_Вводные'!$B$15,50-'01_Вводные'!$B$15&gt;60),0,INDEX('19_Расчет_аналитики'!$B$1350:$BI$1350,1,50-'01_Вводные'!$B$15))*'01_Вводные'!$B$298*'01_Вводные'!$B$22</f>
        <v/>
      </c>
      <c r="AZ1375">
        <f>IF(OR(51&lt;='01_Вводные'!$B$15,51-'01_Вводные'!$B$15&gt;60),0,INDEX('19_Расчет_аналитики'!$B$1350:$BI$1350,1,51-'01_Вводные'!$B$15))*'01_Вводные'!$B$298*'01_Вводные'!$B$22</f>
        <v/>
      </c>
      <c r="BA1375">
        <f>IF(OR(52&lt;='01_Вводные'!$B$15,52-'01_Вводные'!$B$15&gt;60),0,INDEX('19_Расчет_аналитики'!$B$1350:$BI$1350,1,52-'01_Вводные'!$B$15))*'01_Вводные'!$B$298*'01_Вводные'!$B$22</f>
        <v/>
      </c>
      <c r="BB1375">
        <f>IF(OR(53&lt;='01_Вводные'!$B$15,53-'01_Вводные'!$B$15&gt;60),0,INDEX('19_Расчет_аналитики'!$B$1350:$BI$1350,1,53-'01_Вводные'!$B$15))*'01_Вводные'!$B$298*'01_Вводные'!$B$22</f>
        <v/>
      </c>
      <c r="BC1375">
        <f>IF(OR(54&lt;='01_Вводные'!$B$15,54-'01_Вводные'!$B$15&gt;60),0,INDEX('19_Расчет_аналитики'!$B$1350:$BI$1350,1,54-'01_Вводные'!$B$15))*'01_Вводные'!$B$298*'01_Вводные'!$B$22</f>
        <v/>
      </c>
      <c r="BD1375">
        <f>IF(OR(55&lt;='01_Вводные'!$B$15,55-'01_Вводные'!$B$15&gt;60),0,INDEX('19_Расчет_аналитики'!$B$1350:$BI$1350,1,55-'01_Вводные'!$B$15))*'01_Вводные'!$B$298*'01_Вводные'!$B$22</f>
        <v/>
      </c>
      <c r="BE1375">
        <f>IF(OR(56&lt;='01_Вводные'!$B$15,56-'01_Вводные'!$B$15&gt;60),0,INDEX('19_Расчет_аналитики'!$B$1350:$BI$1350,1,56-'01_Вводные'!$B$15))*'01_Вводные'!$B$298*'01_Вводные'!$B$22</f>
        <v/>
      </c>
      <c r="BF1375">
        <f>IF(OR(57&lt;='01_Вводные'!$B$15,57-'01_Вводные'!$B$15&gt;60),0,INDEX('19_Расчет_аналитики'!$B$1350:$BI$1350,1,57-'01_Вводные'!$B$15))*'01_Вводные'!$B$298*'01_Вводные'!$B$22</f>
        <v/>
      </c>
      <c r="BG1375">
        <f>IF(OR(58&lt;='01_Вводные'!$B$15,58-'01_Вводные'!$B$15&gt;60),0,INDEX('19_Расчет_аналитики'!$B$1350:$BI$1350,1,58-'01_Вводные'!$B$15))*'01_Вводные'!$B$298*'01_Вводные'!$B$22</f>
        <v/>
      </c>
      <c r="BH1375">
        <f>IF(OR(59&lt;='01_Вводные'!$B$15,59-'01_Вводные'!$B$15&gt;60),0,INDEX('19_Расчет_аналитики'!$B$1350:$BI$1350,1,59-'01_Вводные'!$B$15))*'01_Вводные'!$B$298*'01_Вводные'!$B$22</f>
        <v/>
      </c>
      <c r="BI1375">
        <f>IF(OR(60&lt;='01_Вводные'!$B$15,60-'01_Вводные'!$B$15&gt;60),0,INDEX('19_Расчет_аналитики'!$B$1350:$BI$1350,1,60-'01_Вводные'!$B$15))*'01_Вводные'!$B$298*'01_Вводные'!$B$22</f>
        <v/>
      </c>
      <c r="BJ1375">
        <f>IF(OR(61&lt;='01_Вводные'!$B$15,61-'01_Вводные'!$B$15&gt;60),0,INDEX('19_Расчет_аналитики'!$B$1350:$BI$1350,1,61-'01_Вводные'!$B$15))*'01_Вводные'!$B$298*'01_Вводные'!$B$22</f>
        <v/>
      </c>
      <c r="BK1375">
        <f>IF(OR(62&lt;='01_Вводные'!$B$15,62-'01_Вводные'!$B$15&gt;60),0,INDEX('19_Расчет_аналитики'!$B$1350:$BI$1350,1,62-'01_Вводные'!$B$15))*'01_Вводные'!$B$298*'01_Вводные'!$B$22</f>
        <v/>
      </c>
      <c r="BL1375">
        <f>IF(OR(63&lt;='01_Вводные'!$B$15,63-'01_Вводные'!$B$15&gt;60),0,INDEX('19_Расчет_аналитики'!$B$1350:$BI$1350,1,63-'01_Вводные'!$B$15))*'01_Вводные'!$B$298*'01_Вводные'!$B$22</f>
        <v/>
      </c>
      <c r="BM1375">
        <f>IF(OR(64&lt;='01_Вводные'!$B$15,64-'01_Вводные'!$B$15&gt;60),0,INDEX('19_Расчет_аналитики'!$B$1350:$BI$1350,1,64-'01_Вводные'!$B$15))*'01_Вводные'!$B$298*'01_Вводные'!$B$22</f>
        <v/>
      </c>
      <c r="BN1375">
        <f>IF(OR(65&lt;='01_Вводные'!$B$15,65-'01_Вводные'!$B$15&gt;60),0,INDEX('19_Расчет_аналитики'!$B$1350:$BI$1350,1,65-'01_Вводные'!$B$15))*'01_Вводные'!$B$298*'01_Вводные'!$B$22</f>
        <v/>
      </c>
      <c r="BO1375">
        <f>IF(OR(66&lt;='01_Вводные'!$B$15,66-'01_Вводные'!$B$15&gt;60),0,INDEX('19_Расчет_аналитики'!$B$1350:$BI$1350,1,66-'01_Вводные'!$B$15))*'01_Вводные'!$B$298*'01_Вводные'!$B$22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IF(OR('01_Вводные'!$B$238="Нет",'19_Расчет_аналитики'!B1639&gt;='19_Расчет_аналитики'!B1351-0.01),MIN('19_Расчет_аналитики'!B1643,MAX(0,'19_Расчет_аналитики'!B1799)),0)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IF(OR('01_Вводные'!$B$238="Нет",'19_Расчет_аналитики'!C1639&gt;='19_Расчет_аналитики'!C1351-0.01),MIN('19_Расчет_аналитики'!C1643,MAX(0,'19_Расчет_аналитики'!C1799)),0)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IF(OR('01_Вводные'!$B$238="Нет",'19_Расчет_аналитики'!D1639&gt;='19_Расчет_аналитики'!D1351-0.01),MIN('19_Расчет_аналитики'!D1643,MAX(0,'19_Расчет_аналитики'!D1799)),0)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IF(OR('01_Вводные'!$B$238="Нет",'19_Расчет_аналитики'!E1639&gt;='19_Расчет_аналитики'!E1351-0.01),MIN('19_Расчет_аналитики'!E1643,MAX(0,'19_Расчет_аналитики'!E1799)),0)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IF(OR('01_Вводные'!$B$238="Нет",'19_Расчет_аналитики'!F1639&gt;='19_Расчет_аналитики'!F1351-0.01),MIN('19_Расчет_аналитики'!F1643,MAX(0,'19_Расчет_аналитики'!F1799)),0)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IF(OR('01_Вводные'!$B$238="Нет",'19_Расчет_аналитики'!G1639&gt;='19_Расчет_аналитики'!G1351-0.01),MIN('19_Расчет_аналитики'!G1643,MAX(0,'19_Расчет_аналитики'!G1799)),0)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IF(OR('01_Вводные'!$B$238="Нет",'19_Расчет_аналитики'!H1639&gt;='19_Расчет_аналитики'!H1351-0.01),MIN('19_Расчет_аналитики'!H1643,MAX(0,'19_Расчет_аналитики'!H1799)),0)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IF(OR('01_Вводные'!$B$238="Нет",'19_Расчет_аналитики'!I1639&gt;='19_Расчет_аналитики'!I1351-0.01),MIN('19_Расчет_аналитики'!I1643,MAX(0,'19_Расчет_аналитики'!I1799)),0)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IF(OR('01_Вводные'!$B$238="Нет",'19_Расчет_аналитики'!J1639&gt;='19_Расчет_аналитики'!J1351-0.01),MIN('19_Расчет_аналитики'!J1643,MAX(0,'19_Расчет_аналитики'!J1799)),0)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IF(OR('01_Вводные'!$B$238="Нет",'19_Расчет_аналитики'!K1639&gt;='19_Расчет_аналитики'!K1351-0.01),MIN('19_Расчет_аналитики'!K1643,MAX(0,'19_Расчет_аналитики'!K1799)),0)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IF(OR('01_Вводные'!$B$238="Нет",'19_Расчет_аналитики'!L1639&gt;='19_Расчет_аналитики'!L1351-0.01),MIN('19_Расчет_аналитики'!L1643,MAX(0,'19_Расчет_аналитики'!L1799)),0)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IF(OR('01_Вводные'!$B$238="Нет",'19_Расчет_аналитики'!M1639&gt;='19_Расчет_аналитики'!M1351-0.01),MIN('19_Расчет_аналитики'!M1643,MAX(0,'19_Расчет_аналитики'!M1799)),0)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IF(OR('01_Вводные'!$B$238="Нет",'19_Расчет_аналитики'!N1639&gt;='19_Расчет_аналитики'!N1351-0.01),MIN('19_Расчет_аналитики'!N1643,MAX(0,'19_Расчет_аналитики'!N1799)),0)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IF(OR('01_Вводные'!$B$238="Нет",'19_Расчет_аналитики'!O1639&gt;='19_Расчет_аналитики'!O1351-0.01),MIN('19_Расчет_аналитики'!O1643,MAX(0,'19_Расчет_аналитики'!O1799)),0)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IF(OR('01_Вводные'!$B$238="Нет",'19_Расчет_аналитики'!P1639&gt;='19_Расчет_аналитики'!P1351-0.01),MIN('19_Расчет_аналитики'!P1643,MAX(0,'19_Расчет_аналитики'!P1799)),0)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IF(OR('01_Вводные'!$B$238="Нет",'19_Расчет_аналитики'!Q1639&gt;='19_Расчет_аналитики'!Q1351-0.01),MIN('19_Расчет_аналитики'!Q1643,MAX(0,'19_Расчет_аналитики'!Q1799)),0)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IF(OR('01_Вводные'!$B$238="Нет",'19_Расчет_аналитики'!R1639&gt;='19_Расчет_аналитики'!R1351-0.01),MIN('19_Расчет_аналитики'!R1643,MAX(0,'19_Расчет_аналитики'!R1799)),0)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IF(OR('01_Вводные'!$B$238="Нет",'19_Расчет_аналитики'!S1639&gt;='19_Расчет_аналитики'!S1351-0.01),MIN('19_Расчет_аналитики'!S1643,MAX(0,'19_Расчет_аналитики'!S1799)),0)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IF(OR('01_Вводные'!$B$238="Нет",'19_Расчет_аналитики'!T1639&gt;='19_Расчет_аналитики'!T1351-0.01),MIN('19_Расчет_аналитики'!T1643,MAX(0,'19_Расчет_аналитики'!T1799)),0)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IF(OR('01_Вводные'!$B$238="Нет",'19_Расчет_аналитики'!U1639&gt;='19_Расчет_аналитики'!U1351-0.01),MIN('19_Расчет_аналитики'!U1643,MAX(0,'19_Расчет_аналитики'!U1799)),0)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IF(OR('01_Вводные'!$B$238="Нет",'19_Расчет_аналитики'!V1639&gt;='19_Расчет_аналитики'!V1351-0.01),MIN('19_Расчет_аналитики'!V1643,MAX(0,'19_Расчет_аналитики'!V1799)),0)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IF(OR('01_Вводные'!$B$238="Нет",'19_Расчет_аналитики'!W1639&gt;='19_Расчет_аналитики'!W1351-0.01),MIN('19_Расчет_аналитики'!W1643,MAX(0,'19_Расчет_аналитики'!W1799)),0)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IF(OR('01_Вводные'!$B$238="Нет",'19_Расчет_аналитики'!X1639&gt;='19_Расчет_аналитики'!X1351-0.01),MIN('19_Расчет_аналитики'!X1643,MAX(0,'19_Расчет_аналитики'!X1799)),0)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IF(OR('01_Вводные'!$B$238="Нет",'19_Расчет_аналитики'!Y1639&gt;='19_Расчет_аналитики'!Y1351-0.01),MIN('19_Расчет_аналитики'!Y1643,MAX(0,'19_Расчет_аналитики'!Y1799)),0)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IF(OR('01_Вводные'!$B$238="Нет",'19_Расчет_аналитики'!Z1639&gt;='19_Расчет_аналитики'!Z1351-0.01),MIN('19_Расчет_аналитики'!Z1643,MAX(0,'19_Расчет_аналитики'!Z1799)),0)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IF(OR('01_Вводные'!$B$238="Нет",'19_Расчет_аналитики'!AA1639&gt;='19_Расчет_аналитики'!AA1351-0.01),MIN('19_Расчет_аналитики'!AA1643,MAX(0,'19_Расчет_аналитики'!AA1799)),0)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IF(OR('01_Вводные'!$B$238="Нет",'19_Расчет_аналитики'!AB1639&gt;='19_Расчет_аналитики'!AB1351-0.01),MIN('19_Расчет_аналитики'!AB1643,MAX(0,'19_Расчет_аналитики'!AB1799)),0)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IF(OR('01_Вводные'!$B$238="Нет",'19_Расчет_аналитики'!AC1639&gt;='19_Расчет_аналитики'!AC1351-0.01),MIN('19_Расчет_аналитики'!AC1643,MAX(0,'19_Расчет_аналитики'!AC1799)),0)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IF(OR('01_Вводные'!$B$238="Нет",'19_Расчет_аналитики'!AD1639&gt;='19_Расчет_аналитики'!AD1351-0.01),MIN('19_Расчет_аналитики'!AD1643,MAX(0,'19_Расчет_аналитики'!AD1799)),0)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IF(OR('01_Вводные'!$B$238="Нет",'19_Расчет_аналитики'!AE1639&gt;='19_Расчет_аналитики'!AE1351-0.01),MIN('19_Расчет_аналитики'!AE1643,MAX(0,'19_Расчет_аналитики'!AE1799)),0)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IF(OR('01_Вводные'!$B$238="Нет",'19_Расчет_аналитики'!AF1639&gt;='19_Расчет_аналитики'!AF1351-0.01),MIN('19_Расчет_аналитики'!AF1643,MAX(0,'19_Расчет_аналитики'!AF1799)),0)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IF(OR('01_Вводные'!$B$238="Нет",'19_Расчет_аналитики'!AG1639&gt;='19_Расчет_аналитики'!AG1351-0.01),MIN('19_Расчет_аналитики'!AG1643,MAX(0,'19_Расчет_аналитики'!AG1799)),0)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IF(OR('01_Вводные'!$B$238="Нет",'19_Расчет_аналитики'!AH1639&gt;='19_Расчет_аналитики'!AH1351-0.01),MIN('19_Расчет_аналитики'!AH1643,MAX(0,'19_Расчет_аналитики'!AH1799)),0)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IF(OR('01_Вводные'!$B$238="Нет",'19_Расчет_аналитики'!AI1639&gt;='19_Расчет_аналитики'!AI1351-0.01),MIN('19_Расчет_аналитики'!AI1643,MAX(0,'19_Расчет_аналитики'!AI1799)),0)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IF(OR('01_Вводные'!$B$238="Нет",'19_Расчет_аналитики'!AJ1639&gt;='19_Расчет_аналитики'!AJ1351-0.01),MIN('19_Расчет_аналитики'!AJ1643,MAX(0,'19_Расчет_аналитики'!AJ1799)),0)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IF(OR('01_Вводные'!$B$238="Нет",'19_Расчет_аналитики'!AK1639&gt;='19_Расчет_аналитики'!AK1351-0.01),MIN('19_Расчет_аналитики'!AK1643,MAX(0,'19_Расчет_аналитики'!AK1799)),0)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IF(OR('01_Вводные'!$B$238="Нет",'19_Расчет_аналитики'!AL1639&gt;='19_Расчет_аналитики'!AL1351-0.01),MIN('19_Расчет_аналитики'!AL1643,MAX(0,'19_Расчет_аналитики'!AL1799)),0)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IF(OR('01_Вводные'!$B$238="Нет",'19_Расчет_аналитики'!AM1639&gt;='19_Расчет_аналитики'!AM1351-0.01),MIN('19_Расчет_аналитики'!AM1643,MAX(0,'19_Расчет_аналитики'!AM1799)),0)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IF(OR('01_Вводные'!$B$238="Нет",'19_Расчет_аналитики'!AN1639&gt;='19_Расчет_аналитики'!AN1351-0.01),MIN('19_Расчет_аналитики'!AN1643,MAX(0,'19_Расчет_аналитики'!AN1799)),0)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IF(OR('01_Вводные'!$B$238="Нет",'19_Расчет_аналитики'!AO1639&gt;='19_Расчет_аналитики'!AO1351-0.01),MIN('19_Расчет_аналитики'!AO1643,MAX(0,'19_Расчет_аналитики'!AO1799)),0)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IF(OR('01_Вводные'!$B$238="Нет",'19_Расчет_аналитики'!AP1639&gt;='19_Расчет_аналитики'!AP1351-0.01),MIN('19_Расчет_аналитики'!AP1643,MAX(0,'19_Расчет_аналитики'!AP1799)),0)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IF(OR('01_Вводные'!$B$238="Нет",'19_Расчет_аналитики'!AQ1639&gt;='19_Расчет_аналитики'!AQ1351-0.01),MIN('19_Расчет_аналитики'!AQ1643,MAX(0,'19_Расчет_аналитики'!AQ1799)),0)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IF(OR('01_Вводные'!$B$238="Нет",'19_Расчет_аналитики'!AR1639&gt;='19_Расчет_аналитики'!AR1351-0.01),MIN('19_Расчет_аналитики'!AR1643,MAX(0,'19_Расчет_аналитики'!AR1799)),0)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IF(OR('01_Вводные'!$B$238="Нет",'19_Расчет_аналитики'!AS1639&gt;='19_Расчет_аналитики'!AS1351-0.01),MIN('19_Расчет_аналитики'!AS1643,MAX(0,'19_Расчет_аналитики'!AS1799)),0)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IF(OR('01_Вводные'!$B$238="Нет",'19_Расчет_аналитики'!AT1639&gt;='19_Расчет_аналитики'!AT1351-0.01),MIN('19_Расчет_аналитики'!AT1643,MAX(0,'19_Расчет_аналитики'!AT1799)),0)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IF(OR('01_Вводные'!$B$238="Нет",'19_Расчет_аналитики'!AU1639&gt;='19_Расчет_аналитики'!AU1351-0.01),MIN('19_Расчет_аналитики'!AU1643,MAX(0,'19_Расчет_аналитики'!AU1799)),0)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IF(OR('01_Вводные'!$B$238="Нет",'19_Расчет_аналитики'!AV1639&gt;='19_Расчет_аналитики'!AV1351-0.01),MIN('19_Расчет_аналитики'!AV1643,MAX(0,'19_Расчет_аналитики'!AV1799)),0)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IF(OR('01_Вводные'!$B$238="Нет",'19_Расчет_аналитики'!AW1639&gt;='19_Расчет_аналитики'!AW1351-0.01),MIN('19_Расчет_аналитики'!AW1643,MAX(0,'19_Расчет_аналитики'!AW1799)),0)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IF(OR('01_Вводные'!$B$238="Нет",'19_Расчет_аналитики'!AX1639&gt;='19_Расчет_аналитики'!AX1351-0.01),MIN('19_Расчет_аналитики'!AX1643,MAX(0,'19_Расчет_аналитики'!AX1799)),0)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IF(OR('01_Вводные'!$B$238="Нет",'19_Расчет_аналитики'!AY1639&gt;='19_Расчет_аналитики'!AY1351-0.01),MIN('19_Расчет_аналитики'!AY1643,MAX(0,'19_Расчет_аналитики'!AY1799)),0)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IF(OR('01_Вводные'!$B$238="Нет",'19_Расчет_аналитики'!AZ1639&gt;='19_Расчет_аналитики'!AZ1351-0.01),MIN('19_Расчет_аналитики'!AZ1643,MAX(0,'19_Расчет_аналитики'!AZ1799)),0)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IF(OR('01_Вводные'!$B$238="Нет",'19_Расчет_аналитики'!BA1639&gt;='19_Расчет_аналитики'!BA1351-0.01),MIN('19_Расчет_аналитики'!BA1643,MAX(0,'19_Расчет_аналитики'!BA1799)),0)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IF(OR('01_Вводные'!$B$238="Нет",'19_Расчет_аналитики'!BB1639&gt;='19_Расчет_аналитики'!BB1351-0.01),MIN('19_Расчет_аналитики'!BB1643,MAX(0,'19_Расчет_аналитики'!BB1799)),0)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IF(OR('01_Вводные'!$B$238="Нет",'19_Расчет_аналитики'!BC1639&gt;='19_Расчет_аналитики'!BC1351-0.01),MIN('19_Расчет_аналитики'!BC1643,MAX(0,'19_Расчет_аналитики'!BC1799)),0)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IF(OR('01_Вводные'!$B$238="Нет",'19_Расчет_аналитики'!BD1639&gt;='19_Расчет_аналитики'!BD1351-0.01),MIN('19_Расчет_аналитики'!BD1643,MAX(0,'19_Расчет_аналитики'!BD1799)),0)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IF(OR('01_Вводные'!$B$238="Нет",'19_Расчет_аналитики'!BE1639&gt;='19_Расчет_аналитики'!BE1351-0.01),MIN('19_Расчет_аналитики'!BE1643,MAX(0,'19_Расчет_аналитики'!BE1799)),0)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IF(OR('01_Вводные'!$B$238="Нет",'19_Расчет_аналитики'!BF1639&gt;='19_Расчет_аналитики'!BF1351-0.01),MIN('19_Расчет_аналитики'!BF1643,MAX(0,'19_Расчет_аналитики'!BF1799)),0)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IF(OR('01_Вводные'!$B$238="Нет",'19_Расчет_аналитики'!BG1639&gt;='19_Расчет_аналитики'!BG1351-0.01),MIN('19_Расчет_аналитики'!BG1643,MAX(0,'19_Расчет_аналитики'!BG1799)),0)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IF(OR('01_Вводные'!$B$238="Нет",'19_Расчет_аналитики'!BH1639&gt;='19_Расчет_аналитики'!BH1351-0.01),MIN('19_Расчет_аналитики'!BH1643,MAX(0,'19_Расчет_аналитики'!BH1799)),0)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IF(OR('01_Вводные'!$B$238="Нет",'19_Расчет_аналитики'!BI1639&gt;='19_Расчет_аналитики'!BI1351-0.01),MIN('19_Расчет_аналитики'!BI1643,MAX(0,'19_Расчет_аналитики'!BI1799)),0)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IF('19_Расчет_аналитики'!C1350&gt;=2,'19_Расчет_аналитики'!C1361*'01_Вводные'!$B$125/(1+'01_Вводные'!$B$131),0)</f>
        <v/>
      </c>
      <c r="D1666">
        <f>IF('19_Расчет_аналитики'!D1350&gt;=2,'19_Расчет_аналитики'!D1361*'01_Вводные'!$B$125/(1+'01_Вводные'!$B$131),0)</f>
        <v/>
      </c>
      <c r="E1666">
        <f>IF('19_Расчет_аналитики'!E1350&gt;=2,'19_Расчет_аналитики'!E1361*'01_Вводные'!$B$125/(1+'01_Вводные'!$B$131),0)</f>
        <v/>
      </c>
      <c r="F1666">
        <f>IF('19_Расчет_аналитики'!F1350&gt;=2,'19_Расчет_аналитики'!F1361*'01_Вводные'!$B$125/(1+'01_Вводные'!$B$131),0)</f>
        <v/>
      </c>
      <c r="G1666">
        <f>IF('19_Расчет_аналитики'!G1350&gt;=2,'19_Расчет_аналитики'!G1361*'01_Вводные'!$B$125/(1+'01_Вводные'!$B$131),0)</f>
        <v/>
      </c>
      <c r="H1666">
        <f>IF('19_Расчет_аналитики'!H1350&gt;=2,'19_Расчет_аналитики'!H1361*'01_Вводные'!$B$125/(1+'01_Вводные'!$B$131),0)</f>
        <v/>
      </c>
      <c r="I1666">
        <f>IF('19_Расчет_аналитики'!I1350&gt;=2,'19_Расчет_аналитики'!I1361*'01_Вводные'!$B$125/(1+'01_Вводные'!$B$131),0)</f>
        <v/>
      </c>
      <c r="J1666">
        <f>IF('19_Расчет_аналитики'!J1350&gt;=2,'19_Расчет_аналитики'!J1361*'01_Вводные'!$B$125/(1+'01_Вводные'!$B$131),0)</f>
        <v/>
      </c>
      <c r="K1666">
        <f>IF('19_Расчет_аналитики'!K1350&gt;=2,'19_Расчет_аналитики'!K1361*'01_Вводные'!$B$125/(1+'01_Вводные'!$B$131),0)</f>
        <v/>
      </c>
      <c r="L1666">
        <f>IF('19_Расчет_аналитики'!L1350&gt;=2,'19_Расчет_аналитики'!L1361*'01_Вводные'!$B$125/(1+'01_Вводные'!$B$131),0)</f>
        <v/>
      </c>
      <c r="M1666">
        <f>IF('19_Расчет_аналитики'!M1350&gt;=2,'19_Расчет_аналитики'!M1361*'01_Вводные'!$B$125/(1+'01_Вводные'!$B$131),0)</f>
        <v/>
      </c>
      <c r="N1666">
        <f>IF('19_Расчет_аналитики'!N1350&gt;=2,'19_Расчет_аналитики'!N1361*'01_Вводные'!$B$125/(1+'01_Вводные'!$B$131),0)</f>
        <v/>
      </c>
      <c r="O1666">
        <f>IF('19_Расчет_аналитики'!O1350&gt;=2,'19_Расчет_аналитики'!O1361*'01_Вводные'!$B$125/(1+'01_Вводные'!$B$131),0)</f>
        <v/>
      </c>
      <c r="P1666">
        <f>IF('19_Расчет_аналитики'!P1350&gt;=2,'19_Расчет_аналитики'!P1361*'01_Вводные'!$B$125/(1+'01_Вводные'!$B$131),0)</f>
        <v/>
      </c>
      <c r="Q1666">
        <f>IF('19_Расчет_аналитики'!Q1350&gt;=2,'19_Расчет_аналитики'!Q1361*'01_Вводные'!$B$125/(1+'01_Вводные'!$B$131),0)</f>
        <v/>
      </c>
      <c r="R1666">
        <f>IF('19_Расчет_аналитики'!R1350&gt;=2,'19_Расчет_аналитики'!R1361*'01_Вводные'!$B$125/(1+'01_Вводные'!$B$131),0)</f>
        <v/>
      </c>
      <c r="S1666">
        <f>IF('19_Расчет_аналитики'!S1350&gt;=2,'19_Расчет_аналитики'!S1361*'01_Вводные'!$B$125/(1+'01_Вводные'!$B$131),0)</f>
        <v/>
      </c>
      <c r="T1666">
        <f>IF('19_Расчет_аналитики'!T1350&gt;=2,'19_Расчет_аналитики'!T1361*'01_Вводные'!$B$125/(1+'01_Вводные'!$B$131),0)</f>
        <v/>
      </c>
      <c r="U1666">
        <f>IF('19_Расчет_аналитики'!U1350&gt;=2,'19_Расчет_аналитики'!U1361*'01_Вводные'!$B$125/(1+'01_Вводные'!$B$131),0)</f>
        <v/>
      </c>
      <c r="V1666">
        <f>IF('19_Расчет_аналитики'!V1350&gt;=2,'19_Расчет_аналитики'!V1361*'01_Вводные'!$B$125/(1+'01_Вводные'!$B$131),0)</f>
        <v/>
      </c>
      <c r="W1666">
        <f>IF('19_Расчет_аналитики'!W1350&gt;=2,'19_Расчет_аналитики'!W1361*'01_Вводные'!$B$125/(1+'01_Вводные'!$B$131),0)</f>
        <v/>
      </c>
      <c r="X1666">
        <f>IF('19_Расчет_аналитики'!X1350&gt;=2,'19_Расчет_аналитики'!X1361*'01_Вводные'!$B$125/(1+'01_Вводные'!$B$131),0)</f>
        <v/>
      </c>
      <c r="Y1666">
        <f>IF('19_Расчет_аналитики'!Y1350&gt;=2,'19_Расчет_аналитики'!Y1361*'01_Вводные'!$B$125/(1+'01_Вводные'!$B$131),0)</f>
        <v/>
      </c>
      <c r="Z1666">
        <f>IF('19_Расчет_аналитики'!Z1350&gt;=2,'19_Расчет_аналитики'!Z1361*'01_Вводные'!$B$125/(1+'01_Вводные'!$B$131),0)</f>
        <v/>
      </c>
      <c r="AA1666">
        <f>IF('19_Расчет_аналитики'!AA1350&gt;=2,'19_Расчет_аналитики'!AA1361*'01_Вводные'!$B$125/(1+'01_Вводные'!$B$131),0)</f>
        <v/>
      </c>
      <c r="AB1666">
        <f>IF('19_Расчет_аналитики'!AB1350&gt;=2,'19_Расчет_аналитики'!AB1361*'01_Вводные'!$B$125/(1+'01_Вводные'!$B$131),0)</f>
        <v/>
      </c>
      <c r="AC1666">
        <f>IF('19_Расчет_аналитики'!AC1350&gt;=2,'19_Расчет_аналитики'!AC1361*'01_Вводные'!$B$125/(1+'01_Вводные'!$B$131),0)</f>
        <v/>
      </c>
      <c r="AD1666">
        <f>IF('19_Расчет_аналитики'!AD1350&gt;=2,'19_Расчет_аналитики'!AD1361*'01_Вводные'!$B$125/(1+'01_Вводные'!$B$131),0)</f>
        <v/>
      </c>
      <c r="AE1666">
        <f>IF('19_Расчет_аналитики'!AE1350&gt;=2,'19_Расчет_аналитики'!AE1361*'01_Вводные'!$B$125/(1+'01_Вводные'!$B$131),0)</f>
        <v/>
      </c>
      <c r="AF1666">
        <f>IF('19_Расчет_аналитики'!AF1350&gt;=2,'19_Расчет_аналитики'!AF1361*'01_Вводные'!$B$125/(1+'01_Вводные'!$B$131),0)</f>
        <v/>
      </c>
      <c r="AG1666">
        <f>IF('19_Расчет_аналитики'!AG1350&gt;=2,'19_Расчет_аналитики'!AG1361*'01_Вводные'!$B$125/(1+'01_Вводные'!$B$131),0)</f>
        <v/>
      </c>
      <c r="AH1666">
        <f>IF('19_Расчет_аналитики'!AH1350&gt;=2,'19_Расчет_аналитики'!AH1361*'01_Вводные'!$B$125/(1+'01_Вводные'!$B$131),0)</f>
        <v/>
      </c>
      <c r="AI1666">
        <f>IF('19_Расчет_аналитики'!AI1350&gt;=2,'19_Расчет_аналитики'!AI1361*'01_Вводные'!$B$125/(1+'01_Вводные'!$B$131),0)</f>
        <v/>
      </c>
      <c r="AJ1666">
        <f>IF('19_Расчет_аналитики'!AJ1350&gt;=2,'19_Расчет_аналитики'!AJ1361*'01_Вводные'!$B$125/(1+'01_Вводные'!$B$131),0)</f>
        <v/>
      </c>
      <c r="AK1666">
        <f>IF('19_Расчет_аналитики'!AK1350&gt;=2,'19_Расчет_аналитики'!AK1361*'01_Вводные'!$B$125/(1+'01_Вводные'!$B$131),0)</f>
        <v/>
      </c>
      <c r="AL1666">
        <f>IF('19_Расчет_аналитики'!AL1350&gt;=2,'19_Расчет_аналитики'!AL1361*'01_Вводные'!$B$125/(1+'01_Вводные'!$B$131),0)</f>
        <v/>
      </c>
      <c r="AM1666">
        <f>IF('19_Расчет_аналитики'!AM1350&gt;=2,'19_Расчет_аналитики'!AM1361*'01_Вводные'!$B$125/(1+'01_Вводные'!$B$131),0)</f>
        <v/>
      </c>
      <c r="AN1666">
        <f>IF('19_Расчет_аналитики'!AN1350&gt;=2,'19_Расчет_аналитики'!AN1361*'01_Вводные'!$B$125/(1+'01_Вводные'!$B$131),0)</f>
        <v/>
      </c>
      <c r="AO1666">
        <f>IF('19_Расчет_аналитики'!AO1350&gt;=2,'19_Расчет_аналитики'!AO1361*'01_Вводные'!$B$125/(1+'01_Вводные'!$B$131),0)</f>
        <v/>
      </c>
      <c r="AP1666">
        <f>IF('19_Расчет_аналитики'!AP1350&gt;=2,'19_Расчет_аналитики'!AP1361*'01_Вводные'!$B$125/(1+'01_Вводные'!$B$131),0)</f>
        <v/>
      </c>
      <c r="AQ1666">
        <f>IF('19_Расчет_аналитики'!AQ1350&gt;=2,'19_Расчет_аналитики'!AQ1361*'01_Вводные'!$B$125/(1+'01_Вводные'!$B$131),0)</f>
        <v/>
      </c>
      <c r="AR1666">
        <f>IF('19_Расчет_аналитики'!AR1350&gt;=2,'19_Расчет_аналитики'!AR1361*'01_Вводные'!$B$125/(1+'01_Вводные'!$B$131),0)</f>
        <v/>
      </c>
      <c r="AS1666">
        <f>IF('19_Расчет_аналитики'!AS1350&gt;=2,'19_Расчет_аналитики'!AS1361*'01_Вводные'!$B$125/(1+'01_Вводные'!$B$131),0)</f>
        <v/>
      </c>
      <c r="AT1666">
        <f>IF('19_Расчет_аналитики'!AT1350&gt;=2,'19_Расчет_аналитики'!AT1361*'01_Вводные'!$B$125/(1+'01_Вводные'!$B$131),0)</f>
        <v/>
      </c>
      <c r="AU1666">
        <f>IF('19_Расчет_аналитики'!AU1350&gt;=2,'19_Расчет_аналитики'!AU1361*'01_Вводные'!$B$125/(1+'01_Вводные'!$B$131),0)</f>
        <v/>
      </c>
      <c r="AV1666">
        <f>IF('19_Расчет_аналитики'!AV1350&gt;=2,'19_Расчет_аналитики'!AV1361*'01_Вводные'!$B$125/(1+'01_Вводные'!$B$131),0)</f>
        <v/>
      </c>
      <c r="AW1666">
        <f>IF('19_Расчет_аналитики'!AW1350&gt;=2,'19_Расчет_аналитики'!AW1361*'01_Вводные'!$B$125/(1+'01_Вводные'!$B$131),0)</f>
        <v/>
      </c>
      <c r="AX1666">
        <f>IF('19_Расчет_аналитики'!AX1350&gt;=2,'19_Расчет_аналитики'!AX1361*'01_Вводные'!$B$125/(1+'01_Вводные'!$B$131),0)</f>
        <v/>
      </c>
      <c r="AY1666">
        <f>IF('19_Расчет_аналитики'!AY1350&gt;=2,'19_Расчет_аналитики'!AY1361*'01_Вводные'!$B$125/(1+'01_Вводные'!$B$131),0)</f>
        <v/>
      </c>
      <c r="AZ1666">
        <f>IF('19_Расчет_аналитики'!AZ1350&gt;=2,'19_Расчет_аналитики'!AZ1361*'01_Вводные'!$B$125/(1+'01_Вводные'!$B$131),0)</f>
        <v/>
      </c>
      <c r="BA1666">
        <f>IF('19_Расчет_аналитики'!BA1350&gt;=2,'19_Расчет_аналитики'!BA1361*'01_Вводные'!$B$125/(1+'01_Вводные'!$B$131),0)</f>
        <v/>
      </c>
      <c r="BB1666">
        <f>IF('19_Расчет_аналитики'!BB1350&gt;=2,'19_Расчет_аналитики'!BB1361*'01_Вводные'!$B$125/(1+'01_Вводные'!$B$131),0)</f>
        <v/>
      </c>
      <c r="BC1666">
        <f>IF('19_Расчет_аналитики'!BC1350&gt;=2,'19_Расчет_аналитики'!BC1361*'01_Вводные'!$B$125/(1+'01_Вводные'!$B$131),0)</f>
        <v/>
      </c>
      <c r="BD1666">
        <f>IF('19_Расчет_аналитики'!BD1350&gt;=2,'19_Расчет_аналитики'!BD1361*'01_Вводные'!$B$125/(1+'01_Вводные'!$B$131),0)</f>
        <v/>
      </c>
      <c r="BE1666">
        <f>IF('19_Расчет_аналитики'!BE1350&gt;=2,'19_Расчет_аналитики'!BE1361*'01_Вводные'!$B$125/(1+'01_Вводные'!$B$131),0)</f>
        <v/>
      </c>
      <c r="BF1666">
        <f>IF('19_Расчет_аналитики'!BF1350&gt;=2,'19_Расчет_аналитики'!BF1361*'01_Вводные'!$B$125/(1+'01_Вводные'!$B$131),0)</f>
        <v/>
      </c>
      <c r="BG1666">
        <f>IF('19_Расчет_аналитики'!BG1350&gt;=2,'19_Расчет_аналитики'!BG1361*'01_Вводные'!$B$125/(1+'01_Вводные'!$B$131),0)</f>
        <v/>
      </c>
      <c r="BH1666">
        <f>IF('19_Расчет_аналитики'!BH1350&gt;=2,'19_Расчет_аналитики'!BH1361*'01_Вводные'!$B$125/(1+'01_Вводные'!$B$131),0)</f>
        <v/>
      </c>
      <c r="BI1666">
        <f>IF('19_Расчет_аналитики'!BI1350&gt;=2,'19_Расчет_аналитики'!BI1361*'01_Вводные'!$B$125/(1+'01_Вводные'!$B$131),0)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A2363" t="inlineStr">
        <is>
          <t>Минимальный запас для возврата займа</t>
        </is>
      </c>
      <c r="B2363">
        <f>SUM(IF('01_Вводные'!$B$310&gt;=1,'19_Расчет_аналитики'!C2641,0),IF('01_Вводные'!$B$310&gt;=2,'19_Расчет_аналитики'!D2641,0),IF('01_Вводные'!$B$310&gt;=3,'19_Расчет_аналитики'!E2641,0),IF('01_Вводные'!$B$310&gt;=4,'19_Расчет_аналитики'!F2641,0),IF('01_Вводные'!$B$310&gt;=5,'19_Расчет_аналитики'!G2641,0),IF('01_Вводные'!$B$310&gt;=6,'19_Расчет_аналитики'!H2641,0))</f>
        <v/>
      </c>
      <c r="C2363">
        <f>SUM(IF('01_Вводные'!$B$310&gt;=1,'19_Расчет_аналитики'!D2641,0),IF('01_Вводные'!$B$310&gt;=2,'19_Расчет_аналитики'!E2641,0),IF('01_Вводные'!$B$310&gt;=3,'19_Расчет_аналитики'!F2641,0),IF('01_Вводные'!$B$310&gt;=4,'19_Расчет_аналитики'!G2641,0),IF('01_Вводные'!$B$310&gt;=5,'19_Расчет_аналитики'!H2641,0),IF('01_Вводные'!$B$310&gt;=6,'19_Расчет_аналитики'!I2641,0))</f>
        <v/>
      </c>
      <c r="D2363">
        <f>SUM(IF('01_Вводные'!$B$310&gt;=1,'19_Расчет_аналитики'!E2641,0),IF('01_Вводные'!$B$310&gt;=2,'19_Расчет_аналитики'!F2641,0),IF('01_Вводные'!$B$310&gt;=3,'19_Расчет_аналитики'!G2641,0),IF('01_Вводные'!$B$310&gt;=4,'19_Расчет_аналитики'!H2641,0),IF('01_Вводные'!$B$310&gt;=5,'19_Расчет_аналитики'!I2641,0),IF('01_Вводные'!$B$310&gt;=6,'19_Расчет_аналитики'!J2641,0))</f>
        <v/>
      </c>
      <c r="E2363">
        <f>SUM(IF('01_Вводные'!$B$310&gt;=1,'19_Расчет_аналитики'!F2641,0),IF('01_Вводные'!$B$310&gt;=2,'19_Расчет_аналитики'!G2641,0),IF('01_Вводные'!$B$310&gt;=3,'19_Расчет_аналитики'!H2641,0),IF('01_Вводные'!$B$310&gt;=4,'19_Расчет_аналитики'!I2641,0),IF('01_Вводные'!$B$310&gt;=5,'19_Расчет_аналитики'!J2641,0),IF('01_Вводные'!$B$310&gt;=6,'19_Расчет_аналитики'!K2641,0))</f>
        <v/>
      </c>
      <c r="F2363">
        <f>SUM(IF('01_Вводные'!$B$310&gt;=1,'19_Расчет_аналитики'!G2641,0),IF('01_Вводные'!$B$310&gt;=2,'19_Расчет_аналитики'!H2641,0),IF('01_Вводные'!$B$310&gt;=3,'19_Расчет_аналитики'!I2641,0),IF('01_Вводные'!$B$310&gt;=4,'19_Расчет_аналитики'!J2641,0),IF('01_Вводные'!$B$310&gt;=5,'19_Расчет_аналитики'!K2641,0),IF('01_Вводные'!$B$310&gt;=6,'19_Расчет_аналитики'!L2641,0))</f>
        <v/>
      </c>
      <c r="G2363">
        <f>SUM(IF('01_Вводные'!$B$310&gt;=1,'19_Расчет_аналитики'!H2641,0),IF('01_Вводные'!$B$310&gt;=2,'19_Расчет_аналитики'!I2641,0),IF('01_Вводные'!$B$310&gt;=3,'19_Расчет_аналитики'!J2641,0),IF('01_Вводные'!$B$310&gt;=4,'19_Расчет_аналитики'!K2641,0),IF('01_Вводные'!$B$310&gt;=5,'19_Расчет_аналитики'!L2641,0),IF('01_Вводные'!$B$310&gt;=6,'19_Расчет_аналитики'!M2641,0))</f>
        <v/>
      </c>
      <c r="H2363">
        <f>SUM(IF('01_Вводные'!$B$310&gt;=1,'19_Расчет_аналитики'!I2641,0),IF('01_Вводные'!$B$310&gt;=2,'19_Расчет_аналитики'!J2641,0),IF('01_Вводные'!$B$310&gt;=3,'19_Расчет_аналитики'!K2641,0),IF('01_Вводные'!$B$310&gt;=4,'19_Расчет_аналитики'!L2641,0),IF('01_Вводные'!$B$310&gt;=5,'19_Расчет_аналитики'!M2641,0),IF('01_Вводные'!$B$310&gt;=6,'19_Расчет_аналитики'!N2641,0))</f>
        <v/>
      </c>
      <c r="I2363">
        <f>SUM(IF('01_Вводные'!$B$310&gt;=1,'19_Расчет_аналитики'!J2641,0),IF('01_Вводные'!$B$310&gt;=2,'19_Расчет_аналитики'!K2641,0),IF('01_Вводные'!$B$310&gt;=3,'19_Расчет_аналитики'!L2641,0),IF('01_Вводные'!$B$310&gt;=4,'19_Расчет_аналитики'!M2641,0),IF('01_Вводные'!$B$310&gt;=5,'19_Расчет_аналитики'!N2641,0),IF('01_Вводные'!$B$310&gt;=6,'19_Расчет_аналитики'!O2641,0))</f>
        <v/>
      </c>
      <c r="J2363">
        <f>SUM(IF('01_Вводные'!$B$310&gt;=1,'19_Расчет_аналитики'!K2641,0),IF('01_Вводные'!$B$310&gt;=2,'19_Расчет_аналитики'!L2641,0),IF('01_Вводные'!$B$310&gt;=3,'19_Расчет_аналитики'!M2641,0),IF('01_Вводные'!$B$310&gt;=4,'19_Расчет_аналитики'!N2641,0),IF('01_Вводные'!$B$310&gt;=5,'19_Расчет_аналитики'!O2641,0),IF('01_Вводные'!$B$310&gt;=6,'19_Расчет_аналитики'!P2641,0))</f>
        <v/>
      </c>
      <c r="K2363">
        <f>SUM(IF('01_Вводные'!$B$310&gt;=1,'19_Расчет_аналитики'!L2641,0),IF('01_Вводные'!$B$310&gt;=2,'19_Расчет_аналитики'!M2641,0),IF('01_Вводные'!$B$310&gt;=3,'19_Расчет_аналитики'!N2641,0),IF('01_Вводные'!$B$310&gt;=4,'19_Расчет_аналитики'!O2641,0),IF('01_Вводные'!$B$310&gt;=5,'19_Расчет_аналитики'!P2641,0),IF('01_Вводные'!$B$310&gt;=6,'19_Расчет_аналитики'!Q2641,0))</f>
        <v/>
      </c>
      <c r="L2363">
        <f>SUM(IF('01_Вводные'!$B$310&gt;=1,'19_Расчет_аналитики'!M2641,0),IF('01_Вводные'!$B$310&gt;=2,'19_Расчет_аналитики'!N2641,0),IF('01_Вводные'!$B$310&gt;=3,'19_Расчет_аналитики'!O2641,0),IF('01_Вводные'!$B$310&gt;=4,'19_Расчет_аналитики'!P2641,0),IF('01_Вводные'!$B$310&gt;=5,'19_Расчет_аналитики'!Q2641,0),IF('01_Вводные'!$B$310&gt;=6,'19_Расчет_аналитики'!R2641,0))</f>
        <v/>
      </c>
      <c r="M2363">
        <f>SUM(IF('01_Вводные'!$B$310&gt;=1,'19_Расчет_аналитики'!N2641,0),IF('01_Вводные'!$B$310&gt;=2,'19_Расчет_аналитики'!O2641,0),IF('01_Вводные'!$B$310&gt;=3,'19_Расчет_аналитики'!P2641,0),IF('01_Вводные'!$B$310&gt;=4,'19_Расчет_аналитики'!Q2641,0),IF('01_Вводные'!$B$310&gt;=5,'19_Расчет_аналитики'!R2641,0),IF('01_Вводные'!$B$310&gt;=6,'19_Расчет_аналитики'!S2641,0))</f>
        <v/>
      </c>
      <c r="N2363">
        <f>SUM(IF('01_Вводные'!$B$310&gt;=1,'19_Расчет_аналитики'!O2641,0),IF('01_Вводные'!$B$310&gt;=2,'19_Расчет_аналитики'!P2641,0),IF('01_Вводные'!$B$310&gt;=3,'19_Расчет_аналитики'!Q2641,0),IF('01_Вводные'!$B$310&gt;=4,'19_Расчет_аналитики'!R2641,0),IF('01_Вводные'!$B$310&gt;=5,'19_Расчет_аналитики'!S2641,0),IF('01_Вводные'!$B$310&gt;=6,'19_Расчет_аналитики'!T2641,0))</f>
        <v/>
      </c>
      <c r="O2363">
        <f>SUM(IF('01_Вводные'!$B$310&gt;=1,'19_Расчет_аналитики'!P2641,0),IF('01_Вводные'!$B$310&gt;=2,'19_Расчет_аналитики'!Q2641,0),IF('01_Вводные'!$B$310&gt;=3,'19_Расчет_аналитики'!R2641,0),IF('01_Вводные'!$B$310&gt;=4,'19_Расчет_аналитики'!S2641,0),IF('01_Вводные'!$B$310&gt;=5,'19_Расчет_аналитики'!T2641,0),IF('01_Вводные'!$B$310&gt;=6,'19_Расчет_аналитики'!U2641,0))</f>
        <v/>
      </c>
      <c r="P2363">
        <f>SUM(IF('01_Вводные'!$B$310&gt;=1,'19_Расчет_аналитики'!Q2641,0),IF('01_Вводные'!$B$310&gt;=2,'19_Расчет_аналитики'!R2641,0),IF('01_Вводные'!$B$310&gt;=3,'19_Расчет_аналитики'!S2641,0),IF('01_Вводные'!$B$310&gt;=4,'19_Расчет_аналитики'!T2641,0),IF('01_Вводные'!$B$310&gt;=5,'19_Расчет_аналитики'!U2641,0),IF('01_Вводные'!$B$310&gt;=6,'19_Расчет_аналитики'!V2641,0))</f>
        <v/>
      </c>
      <c r="Q2363">
        <f>SUM(IF('01_Вводные'!$B$310&gt;=1,'19_Расчет_аналитики'!R2641,0),IF('01_Вводные'!$B$310&gt;=2,'19_Расчет_аналитики'!S2641,0),IF('01_Вводные'!$B$310&gt;=3,'19_Расчет_аналитики'!T2641,0),IF('01_Вводные'!$B$310&gt;=4,'19_Расчет_аналитики'!U2641,0),IF('01_Вводные'!$B$310&gt;=5,'19_Расчет_аналитики'!V2641,0),IF('01_Вводные'!$B$310&gt;=6,'19_Расчет_аналитики'!W2641,0))</f>
        <v/>
      </c>
      <c r="R2363">
        <f>SUM(IF('01_Вводные'!$B$310&gt;=1,'19_Расчет_аналитики'!S2641,0),IF('01_Вводные'!$B$310&gt;=2,'19_Расчет_аналитики'!T2641,0),IF('01_Вводные'!$B$310&gt;=3,'19_Расчет_аналитики'!U2641,0),IF('01_Вводные'!$B$310&gt;=4,'19_Расчет_аналитики'!V2641,0),IF('01_Вводные'!$B$310&gt;=5,'19_Расчет_аналитики'!W2641,0),IF('01_Вводные'!$B$310&gt;=6,'19_Расчет_аналитики'!X2641,0))</f>
        <v/>
      </c>
      <c r="S2363">
        <f>SUM(IF('01_Вводные'!$B$310&gt;=1,'19_Расчет_аналитики'!T2641,0),IF('01_Вводные'!$B$310&gt;=2,'19_Расчет_аналитики'!U2641,0),IF('01_Вводные'!$B$310&gt;=3,'19_Расчет_аналитики'!V2641,0),IF('01_Вводные'!$B$310&gt;=4,'19_Расчет_аналитики'!W2641,0),IF('01_Вводные'!$B$310&gt;=5,'19_Расчет_аналитики'!X2641,0),IF('01_Вводные'!$B$310&gt;=6,'19_Расчет_аналитики'!Y2641,0))</f>
        <v/>
      </c>
      <c r="T2363">
        <f>SUM(IF('01_Вводные'!$B$310&gt;=1,'19_Расчет_аналитики'!U2641,0),IF('01_Вводные'!$B$310&gt;=2,'19_Расчет_аналитики'!V2641,0),IF('01_Вводные'!$B$310&gt;=3,'19_Расчет_аналитики'!W2641,0),IF('01_Вводные'!$B$310&gt;=4,'19_Расчет_аналитики'!X2641,0),IF('01_Вводные'!$B$310&gt;=5,'19_Расчет_аналитики'!Y2641,0),IF('01_Вводные'!$B$310&gt;=6,'19_Расчет_аналитики'!Z2641,0))</f>
        <v/>
      </c>
      <c r="U2363">
        <f>SUM(IF('01_Вводные'!$B$310&gt;=1,'19_Расчет_аналитики'!V2641,0),IF('01_Вводные'!$B$310&gt;=2,'19_Расчет_аналитики'!W2641,0),IF('01_Вводные'!$B$310&gt;=3,'19_Расчет_аналитики'!X2641,0),IF('01_Вводные'!$B$310&gt;=4,'19_Расчет_аналитики'!Y2641,0),IF('01_Вводные'!$B$310&gt;=5,'19_Расчет_аналитики'!Z2641,0),IF('01_Вводные'!$B$310&gt;=6,'19_Расчет_аналитики'!AA2641,0))</f>
        <v/>
      </c>
      <c r="V2363">
        <f>SUM(IF('01_Вводные'!$B$310&gt;=1,'19_Расчет_аналитики'!W2641,0),IF('01_Вводные'!$B$310&gt;=2,'19_Расчет_аналитики'!X2641,0),IF('01_Вводные'!$B$310&gt;=3,'19_Расчет_аналитики'!Y2641,0),IF('01_Вводные'!$B$310&gt;=4,'19_Расчет_аналитики'!Z2641,0),IF('01_Вводные'!$B$310&gt;=5,'19_Расчет_аналитики'!AA2641,0),IF('01_Вводные'!$B$310&gt;=6,'19_Расчет_аналитики'!AB2641,0))</f>
        <v/>
      </c>
      <c r="W2363">
        <f>SUM(IF('01_Вводные'!$B$310&gt;=1,'19_Расчет_аналитики'!X2641,0),IF('01_Вводные'!$B$310&gt;=2,'19_Расчет_аналитики'!Y2641,0),IF('01_Вводные'!$B$310&gt;=3,'19_Расчет_аналитики'!Z2641,0),IF('01_Вводные'!$B$310&gt;=4,'19_Расчет_аналитики'!AA2641,0),IF('01_Вводные'!$B$310&gt;=5,'19_Расчет_аналитики'!AB2641,0),IF('01_Вводные'!$B$310&gt;=6,'19_Расчет_аналитики'!AC2641,0))</f>
        <v/>
      </c>
      <c r="X2363">
        <f>SUM(IF('01_Вводные'!$B$310&gt;=1,'19_Расчет_аналитики'!Y2641,0),IF('01_Вводные'!$B$310&gt;=2,'19_Расчет_аналитики'!Z2641,0),IF('01_Вводные'!$B$310&gt;=3,'19_Расчет_аналитики'!AA2641,0),IF('01_Вводные'!$B$310&gt;=4,'19_Расчет_аналитики'!AB2641,0),IF('01_Вводные'!$B$310&gt;=5,'19_Расчет_аналитики'!AC2641,0),IF('01_Вводные'!$B$310&gt;=6,'19_Расчет_аналитики'!AD2641,0))</f>
        <v/>
      </c>
      <c r="Y2363">
        <f>SUM(IF('01_Вводные'!$B$310&gt;=1,'19_Расчет_аналитики'!Z2641,0),IF('01_Вводные'!$B$310&gt;=2,'19_Расчет_аналитики'!AA2641,0),IF('01_Вводные'!$B$310&gt;=3,'19_Расчет_аналитики'!AB2641,0),IF('01_Вводные'!$B$310&gt;=4,'19_Расчет_аналитики'!AC2641,0),IF('01_Вводные'!$B$310&gt;=5,'19_Расчет_аналитики'!AD2641,0),IF('01_Вводные'!$B$310&gt;=6,'19_Расчет_аналитики'!AE2641,0))</f>
        <v/>
      </c>
      <c r="Z2363">
        <f>SUM(IF('01_Вводные'!$B$310&gt;=1,'19_Расчет_аналитики'!AA2641,0),IF('01_Вводные'!$B$310&gt;=2,'19_Расчет_аналитики'!AB2641,0),IF('01_Вводные'!$B$310&gt;=3,'19_Расчет_аналитики'!AC2641,0),IF('01_Вводные'!$B$310&gt;=4,'19_Расчет_аналитики'!AD2641,0),IF('01_Вводные'!$B$310&gt;=5,'19_Расчет_аналитики'!AE2641,0),IF('01_Вводные'!$B$310&gt;=6,'19_Расчет_аналитики'!AF2641,0))</f>
        <v/>
      </c>
      <c r="AA2363">
        <f>SUM(IF('01_Вводные'!$B$310&gt;=1,'19_Расчет_аналитики'!AB2641,0),IF('01_Вводные'!$B$310&gt;=2,'19_Расчет_аналитики'!AC2641,0),IF('01_Вводные'!$B$310&gt;=3,'19_Расчет_аналитики'!AD2641,0),IF('01_Вводные'!$B$310&gt;=4,'19_Расчет_аналитики'!AE2641,0),IF('01_Вводные'!$B$310&gt;=5,'19_Расчет_аналитики'!AF2641,0),IF('01_Вводные'!$B$310&gt;=6,'19_Расчет_аналитики'!AG2641,0))</f>
        <v/>
      </c>
      <c r="AB2363">
        <f>SUM(IF('01_Вводные'!$B$310&gt;=1,'19_Расчет_аналитики'!AC2641,0),IF('01_Вводные'!$B$310&gt;=2,'19_Расчет_аналитики'!AD2641,0),IF('01_Вводные'!$B$310&gt;=3,'19_Расчет_аналитики'!AE2641,0),IF('01_Вводные'!$B$310&gt;=4,'19_Расчет_аналитики'!AF2641,0),IF('01_Вводные'!$B$310&gt;=5,'19_Расчет_аналитики'!AG2641,0),IF('01_Вводные'!$B$310&gt;=6,'19_Расчет_аналитики'!AH2641,0))</f>
        <v/>
      </c>
      <c r="AC2363">
        <f>SUM(IF('01_Вводные'!$B$310&gt;=1,'19_Расчет_аналитики'!AD2641,0),IF('01_Вводные'!$B$310&gt;=2,'19_Расчет_аналитики'!AE2641,0),IF('01_Вводные'!$B$310&gt;=3,'19_Расчет_аналитики'!AF2641,0),IF('01_Вводные'!$B$310&gt;=4,'19_Расчет_аналитики'!AG2641,0),IF('01_Вводные'!$B$310&gt;=5,'19_Расчет_аналитики'!AH2641,0),IF('01_Вводные'!$B$310&gt;=6,'19_Расчет_аналитики'!AI2641,0))</f>
        <v/>
      </c>
      <c r="AD2363">
        <f>SUM(IF('01_Вводные'!$B$310&gt;=1,'19_Расчет_аналитики'!AE2641,0),IF('01_Вводные'!$B$310&gt;=2,'19_Расчет_аналитики'!AF2641,0),IF('01_Вводные'!$B$310&gt;=3,'19_Расчет_аналитики'!AG2641,0),IF('01_Вводные'!$B$310&gt;=4,'19_Расчет_аналитики'!AH2641,0),IF('01_Вводные'!$B$310&gt;=5,'19_Расчет_аналитики'!AI2641,0),IF('01_Вводные'!$B$310&gt;=6,'19_Расчет_аналитики'!AJ2641,0))</f>
        <v/>
      </c>
      <c r="AE2363">
        <f>SUM(IF('01_Вводные'!$B$310&gt;=1,'19_Расчет_аналитики'!AF2641,0),IF('01_Вводные'!$B$310&gt;=2,'19_Расчет_аналитики'!AG2641,0),IF('01_Вводные'!$B$310&gt;=3,'19_Расчет_аналитики'!AH2641,0),IF('01_Вводные'!$B$310&gt;=4,'19_Расчет_аналитики'!AI2641,0),IF('01_Вводные'!$B$310&gt;=5,'19_Расчет_аналитики'!AJ2641,0),IF('01_Вводные'!$B$310&gt;=6,'19_Расчет_аналитики'!AK2641,0))</f>
        <v/>
      </c>
      <c r="AF2363">
        <f>SUM(IF('01_Вводные'!$B$310&gt;=1,'19_Расчет_аналитики'!AG2641,0),IF('01_Вводные'!$B$310&gt;=2,'19_Расчет_аналитики'!AH2641,0),IF('01_Вводные'!$B$310&gt;=3,'19_Расчет_аналитики'!AI2641,0),IF('01_Вводные'!$B$310&gt;=4,'19_Расчет_аналитики'!AJ2641,0),IF('01_Вводные'!$B$310&gt;=5,'19_Расчет_аналитики'!AK2641,0),IF('01_Вводные'!$B$310&gt;=6,'19_Расчет_аналитики'!AL2641,0))</f>
        <v/>
      </c>
      <c r="AG2363">
        <f>SUM(IF('01_Вводные'!$B$310&gt;=1,'19_Расчет_аналитики'!AH2641,0),IF('01_Вводные'!$B$310&gt;=2,'19_Расчет_аналитики'!AI2641,0),IF('01_Вводные'!$B$310&gt;=3,'19_Расчет_аналитики'!AJ2641,0),IF('01_Вводные'!$B$310&gt;=4,'19_Расчет_аналитики'!AK2641,0),IF('01_Вводные'!$B$310&gt;=5,'19_Расчет_аналитики'!AL2641,0),IF('01_Вводные'!$B$310&gt;=6,'19_Расчет_аналитики'!AM2641,0))</f>
        <v/>
      </c>
      <c r="AH2363">
        <f>SUM(IF('01_Вводные'!$B$310&gt;=1,'19_Расчет_аналитики'!AI2641,0),IF('01_Вводные'!$B$310&gt;=2,'19_Расчет_аналитики'!AJ2641,0),IF('01_Вводные'!$B$310&gt;=3,'19_Расчет_аналитики'!AK2641,0),IF('01_Вводные'!$B$310&gt;=4,'19_Расчет_аналитики'!AL2641,0),IF('01_Вводные'!$B$310&gt;=5,'19_Расчет_аналитики'!AM2641,0),IF('01_Вводные'!$B$310&gt;=6,'19_Расчет_аналитики'!AN2641,0))</f>
        <v/>
      </c>
      <c r="AI2363">
        <f>SUM(IF('01_Вводные'!$B$310&gt;=1,'19_Расчет_аналитики'!AJ2641,0),IF('01_Вводные'!$B$310&gt;=2,'19_Расчет_аналитики'!AK2641,0),IF('01_Вводные'!$B$310&gt;=3,'19_Расчет_аналитики'!AL2641,0),IF('01_Вводные'!$B$310&gt;=4,'19_Расчет_аналитики'!AM2641,0),IF('01_Вводные'!$B$310&gt;=5,'19_Расчет_аналитики'!AN2641,0),IF('01_Вводные'!$B$310&gt;=6,'19_Расчет_аналитики'!AO2641,0))</f>
        <v/>
      </c>
      <c r="AJ2363">
        <f>SUM(IF('01_Вводные'!$B$310&gt;=1,'19_Расчет_аналитики'!AK2641,0),IF('01_Вводные'!$B$310&gt;=2,'19_Расчет_аналитики'!AL2641,0),IF('01_Вводные'!$B$310&gt;=3,'19_Расчет_аналитики'!AM2641,0),IF('01_Вводные'!$B$310&gt;=4,'19_Расчет_аналитики'!AN2641,0),IF('01_Вводные'!$B$310&gt;=5,'19_Расчет_аналитики'!AO2641,0),IF('01_Вводные'!$B$310&gt;=6,'19_Расчет_аналитики'!AP2641,0))</f>
        <v/>
      </c>
      <c r="AK2363">
        <f>SUM(IF('01_Вводные'!$B$310&gt;=1,'19_Расчет_аналитики'!AL2641,0),IF('01_Вводные'!$B$310&gt;=2,'19_Расчет_аналитики'!AM2641,0),IF('01_Вводные'!$B$310&gt;=3,'19_Расчет_аналитики'!AN2641,0),IF('01_Вводные'!$B$310&gt;=4,'19_Расчет_аналитики'!AO2641,0),IF('01_Вводные'!$B$310&gt;=5,'19_Расчет_аналитики'!AP2641,0),IF('01_Вводные'!$B$310&gt;=6,'19_Расчет_аналитики'!AQ2641,0))</f>
        <v/>
      </c>
      <c r="AL2363">
        <f>SUM(IF('01_Вводные'!$B$310&gt;=1,'19_Расчет_аналитики'!AM2641,0),IF('01_Вводные'!$B$310&gt;=2,'19_Расчет_аналитики'!AN2641,0),IF('01_Вводные'!$B$310&gt;=3,'19_Расчет_аналитики'!AO2641,0),IF('01_Вводные'!$B$310&gt;=4,'19_Расчет_аналитики'!AP2641,0),IF('01_Вводные'!$B$310&gt;=5,'19_Расчет_аналитики'!AQ2641,0),IF('01_Вводные'!$B$310&gt;=6,'19_Расчет_аналитики'!AR2641,0))</f>
        <v/>
      </c>
      <c r="AM2363">
        <f>SUM(IF('01_Вводные'!$B$310&gt;=1,'19_Расчет_аналитики'!AN2641,0),IF('01_Вводные'!$B$310&gt;=2,'19_Расчет_аналитики'!AO2641,0),IF('01_Вводные'!$B$310&gt;=3,'19_Расчет_аналитики'!AP2641,0),IF('01_Вводные'!$B$310&gt;=4,'19_Расчет_аналитики'!AQ2641,0),IF('01_Вводные'!$B$310&gt;=5,'19_Расчет_аналитики'!AR2641,0),IF('01_Вводные'!$B$310&gt;=6,'19_Расчет_аналитики'!AS2641,0))</f>
        <v/>
      </c>
      <c r="AN2363">
        <f>SUM(IF('01_Вводные'!$B$310&gt;=1,'19_Расчет_аналитики'!AO2641,0),IF('01_Вводные'!$B$310&gt;=2,'19_Расчет_аналитики'!AP2641,0),IF('01_Вводные'!$B$310&gt;=3,'19_Расчет_аналитики'!AQ2641,0),IF('01_Вводные'!$B$310&gt;=4,'19_Расчет_аналитики'!AR2641,0),IF('01_Вводные'!$B$310&gt;=5,'19_Расчет_аналитики'!AS2641,0),IF('01_Вводные'!$B$310&gt;=6,'19_Расчет_аналитики'!AT2641,0))</f>
        <v/>
      </c>
      <c r="AO2363">
        <f>SUM(IF('01_Вводные'!$B$310&gt;=1,'19_Расчет_аналитики'!AP2641,0),IF('01_Вводные'!$B$310&gt;=2,'19_Расчет_аналитики'!AQ2641,0),IF('01_Вводные'!$B$310&gt;=3,'19_Расчет_аналитики'!AR2641,0),IF('01_Вводные'!$B$310&gt;=4,'19_Расчет_аналитики'!AS2641,0),IF('01_Вводные'!$B$310&gt;=5,'19_Расчет_аналитики'!AT2641,0),IF('01_Вводные'!$B$310&gt;=6,'19_Расчет_аналитики'!AU2641,0))</f>
        <v/>
      </c>
      <c r="AP2363">
        <f>SUM(IF('01_Вводные'!$B$310&gt;=1,'19_Расчет_аналитики'!AQ2641,0),IF('01_Вводные'!$B$310&gt;=2,'19_Расчет_аналитики'!AR2641,0),IF('01_Вводные'!$B$310&gt;=3,'19_Расчет_аналитики'!AS2641,0),IF('01_Вводные'!$B$310&gt;=4,'19_Расчет_аналитики'!AT2641,0),IF('01_Вводные'!$B$310&gt;=5,'19_Расчет_аналитики'!AU2641,0),IF('01_Вводные'!$B$310&gt;=6,'19_Расчет_аналитики'!AV2641,0))</f>
        <v/>
      </c>
      <c r="AQ2363">
        <f>SUM(IF('01_Вводные'!$B$310&gt;=1,'19_Расчет_аналитики'!AR2641,0),IF('01_Вводные'!$B$310&gt;=2,'19_Расчет_аналитики'!AS2641,0),IF('01_Вводные'!$B$310&gt;=3,'19_Расчет_аналитики'!AT2641,0),IF('01_Вводные'!$B$310&gt;=4,'19_Расчет_аналитики'!AU2641,0),IF('01_Вводные'!$B$310&gt;=5,'19_Расчет_аналитики'!AV2641,0),IF('01_Вводные'!$B$310&gt;=6,'19_Расчет_аналитики'!AW2641,0))</f>
        <v/>
      </c>
      <c r="AR2363">
        <f>SUM(IF('01_Вводные'!$B$310&gt;=1,'19_Расчет_аналитики'!AS2641,0),IF('01_Вводные'!$B$310&gt;=2,'19_Расчет_аналитики'!AT2641,0),IF('01_Вводные'!$B$310&gt;=3,'19_Расчет_аналитики'!AU2641,0),IF('01_Вводные'!$B$310&gt;=4,'19_Расчет_аналитики'!AV2641,0),IF('01_Вводные'!$B$310&gt;=5,'19_Расчет_аналитики'!AW2641,0),IF('01_Вводные'!$B$310&gt;=6,'19_Расчет_аналитики'!AX2641,0))</f>
        <v/>
      </c>
      <c r="AS2363">
        <f>SUM(IF('01_Вводные'!$B$310&gt;=1,'19_Расчет_аналитики'!AT2641,0),IF('01_Вводные'!$B$310&gt;=2,'19_Расчет_аналитики'!AU2641,0),IF('01_Вводные'!$B$310&gt;=3,'19_Расчет_аналитики'!AV2641,0),IF('01_Вводные'!$B$310&gt;=4,'19_Расчет_аналитики'!AW2641,0),IF('01_Вводные'!$B$310&gt;=5,'19_Расчет_аналитики'!AX2641,0),IF('01_Вводные'!$B$310&gt;=6,'19_Расчет_аналитики'!AY2641,0))</f>
        <v/>
      </c>
      <c r="AT2363">
        <f>SUM(IF('01_Вводные'!$B$310&gt;=1,'19_Расчет_аналитики'!AU2641,0),IF('01_Вводные'!$B$310&gt;=2,'19_Расчет_аналитики'!AV2641,0),IF('01_Вводные'!$B$310&gt;=3,'19_Расчет_аналитики'!AW2641,0),IF('01_Вводные'!$B$310&gt;=4,'19_Расчет_аналитики'!AX2641,0),IF('01_Вводные'!$B$310&gt;=5,'19_Расчет_аналитики'!AY2641,0),IF('01_Вводные'!$B$310&gt;=6,'19_Расчет_аналитики'!AZ2641,0))</f>
        <v/>
      </c>
      <c r="AU2363">
        <f>SUM(IF('01_Вводные'!$B$310&gt;=1,'19_Расчет_аналитики'!AV2641,0),IF('01_Вводные'!$B$310&gt;=2,'19_Расчет_аналитики'!AW2641,0),IF('01_Вводные'!$B$310&gt;=3,'19_Расчет_аналитики'!AX2641,0),IF('01_Вводные'!$B$310&gt;=4,'19_Расчет_аналитики'!AY2641,0),IF('01_Вводные'!$B$310&gt;=5,'19_Расчет_аналитики'!AZ2641,0),IF('01_Вводные'!$B$310&gt;=6,'19_Расчет_аналитики'!BA2641,0))</f>
        <v/>
      </c>
      <c r="AV2363">
        <f>SUM(IF('01_Вводные'!$B$310&gt;=1,'19_Расчет_аналитики'!AW2641,0),IF('01_Вводные'!$B$310&gt;=2,'19_Расчет_аналитики'!AX2641,0),IF('01_Вводные'!$B$310&gt;=3,'19_Расчет_аналитики'!AY2641,0),IF('01_Вводные'!$B$310&gt;=4,'19_Расчет_аналитики'!AZ2641,0),IF('01_Вводные'!$B$310&gt;=5,'19_Расчет_аналитики'!BA2641,0),IF('01_Вводные'!$B$310&gt;=6,'19_Расчет_аналитики'!BB2641,0))</f>
        <v/>
      </c>
      <c r="AW2363">
        <f>SUM(IF('01_Вводные'!$B$310&gt;=1,'19_Расчет_аналитики'!AX2641,0),IF('01_Вводные'!$B$310&gt;=2,'19_Расчет_аналитики'!AY2641,0),IF('01_Вводные'!$B$310&gt;=3,'19_Расчет_аналитики'!AZ2641,0),IF('01_Вводные'!$B$310&gt;=4,'19_Расчет_аналитики'!BA2641,0),IF('01_Вводные'!$B$310&gt;=5,'19_Расчет_аналитики'!BB2641,0),IF('01_Вводные'!$B$310&gt;=6,'19_Расчет_аналитики'!BC2641,0))</f>
        <v/>
      </c>
      <c r="AX2363">
        <f>SUM(IF('01_Вводные'!$B$310&gt;=1,'19_Расчет_аналитики'!AY2641,0),IF('01_Вводные'!$B$310&gt;=2,'19_Расчет_аналитики'!AZ2641,0),IF('01_Вводные'!$B$310&gt;=3,'19_Расчет_аналитики'!BA2641,0),IF('01_Вводные'!$B$310&gt;=4,'19_Расчет_аналитики'!BB2641,0),IF('01_Вводные'!$B$310&gt;=5,'19_Расчет_аналитики'!BC2641,0),IF('01_Вводные'!$B$310&gt;=6,'19_Расчет_аналитики'!BD2641,0))</f>
        <v/>
      </c>
      <c r="AY2363">
        <f>SUM(IF('01_Вводные'!$B$310&gt;=1,'19_Расчет_аналитики'!AZ2641,0),IF('01_Вводные'!$B$310&gt;=2,'19_Расчет_аналитики'!BA2641,0),IF('01_Вводные'!$B$310&gt;=3,'19_Расчет_аналитики'!BB2641,0),IF('01_Вводные'!$B$310&gt;=4,'19_Расчет_аналитики'!BC2641,0),IF('01_Вводные'!$B$310&gt;=5,'19_Расчет_аналитики'!BD2641,0),IF('01_Вводные'!$B$310&gt;=6,'19_Расчет_аналитики'!BE2641,0))</f>
        <v/>
      </c>
      <c r="AZ2363">
        <f>SUM(IF('01_Вводные'!$B$310&gt;=1,'19_Расчет_аналитики'!BA2641,0),IF('01_Вводные'!$B$310&gt;=2,'19_Расчет_аналитики'!BB2641,0),IF('01_Вводные'!$B$310&gt;=3,'19_Расчет_аналитики'!BC2641,0),IF('01_Вводные'!$B$310&gt;=4,'19_Расчет_аналитики'!BD2641,0),IF('01_Вводные'!$B$310&gt;=5,'19_Расчет_аналитики'!BE2641,0),IF('01_Вводные'!$B$310&gt;=6,'19_Расчет_аналитики'!BF2641,0))</f>
        <v/>
      </c>
      <c r="BA2363">
        <f>SUM(IF('01_Вводные'!$B$310&gt;=1,'19_Расчет_аналитики'!BB2641,0),IF('01_Вводные'!$B$310&gt;=2,'19_Расчет_аналитики'!BC2641,0),IF('01_Вводные'!$B$310&gt;=3,'19_Расчет_аналитики'!BD2641,0),IF('01_Вводные'!$B$310&gt;=4,'19_Расчет_аналитики'!BE2641,0),IF('01_Вводные'!$B$310&gt;=5,'19_Расчет_аналитики'!BF2641,0),IF('01_Вводные'!$B$310&gt;=6,'19_Расчет_аналитики'!BG2641,0))</f>
        <v/>
      </c>
      <c r="BB2363">
        <f>SUM(IF('01_Вводные'!$B$310&gt;=1,'19_Расчет_аналитики'!BC2641,0),IF('01_Вводные'!$B$310&gt;=2,'19_Расчет_аналитики'!BD2641,0),IF('01_Вводные'!$B$310&gt;=3,'19_Расчет_аналитики'!BE2641,0),IF('01_Вводные'!$B$310&gt;=4,'19_Расчет_аналитики'!BF2641,0),IF('01_Вводные'!$B$310&gt;=5,'19_Расчет_аналитики'!BG2641,0),IF('01_Вводные'!$B$310&gt;=6,'19_Расчет_аналитики'!BH2641,0))</f>
        <v/>
      </c>
      <c r="BC2363">
        <f>SUM(IF('01_Вводные'!$B$310&gt;=1,'19_Расчет_аналитики'!BD2641,0),IF('01_Вводные'!$B$310&gt;=2,'19_Расчет_аналитики'!BE2641,0),IF('01_Вводные'!$B$310&gt;=3,'19_Расчет_аналитики'!BF2641,0),IF('01_Вводные'!$B$310&gt;=4,'19_Расчет_аналитики'!BG2641,0),IF('01_Вводные'!$B$310&gt;=5,'19_Расчет_аналитики'!BH2641,0),IF('01_Вводные'!$B$310&gt;=6,'19_Расчет_аналитики'!BI2641,0))</f>
        <v/>
      </c>
      <c r="BD2363">
        <f>SUM(IF('01_Вводные'!$B$310&gt;=1,'19_Расчет_аналитики'!BE2641,0),IF('01_Вводные'!$B$310&gt;=2,'19_Расчет_аналитики'!BF2641,0),IF('01_Вводные'!$B$310&gt;=3,'19_Расчет_аналитики'!BG2641,0),IF('01_Вводные'!$B$310&gt;=4,'19_Расчет_аналитики'!BH2641,0),IF('01_Вводные'!$B$310&gt;=5,'19_Расчет_аналитики'!BI2641,0),IF('01_Вводные'!$B$310&gt;=6,'19_Расчет_аналитики'!BJ2641,0))</f>
        <v/>
      </c>
      <c r="BE2363">
        <f>SUM(IF('01_Вводные'!$B$310&gt;=1,'19_Расчет_аналитики'!BF2641,0),IF('01_Вводные'!$B$310&gt;=2,'19_Расчет_аналитики'!BG2641,0),IF('01_Вводные'!$B$310&gt;=3,'19_Расчет_аналитики'!BH2641,0),IF('01_Вводные'!$B$310&gt;=4,'19_Расчет_аналитики'!BI2641,0),IF('01_Вводные'!$B$310&gt;=5,'19_Расчет_аналитики'!BJ2641,0),IF('01_Вводные'!$B$310&gt;=6,'19_Расчет_аналитики'!BK2641,0))</f>
        <v/>
      </c>
      <c r="BF2363">
        <f>SUM(IF('01_Вводные'!$B$310&gt;=1,'19_Расчет_аналитики'!BG2641,0),IF('01_Вводные'!$B$310&gt;=2,'19_Расчет_аналитики'!BH2641,0),IF('01_Вводные'!$B$310&gt;=3,'19_Расчет_аналитики'!BI2641,0),IF('01_Вводные'!$B$310&gt;=4,'19_Расчет_аналитики'!BJ2641,0),IF('01_Вводные'!$B$310&gt;=5,'19_Расчет_аналитики'!BK2641,0),IF('01_Вводные'!$B$310&gt;=6,'19_Расчет_аналитики'!BL2641,0))</f>
        <v/>
      </c>
      <c r="BG2363">
        <f>SUM(IF('01_Вводные'!$B$310&gt;=1,'19_Расчет_аналитики'!BH2641,0),IF('01_Вводные'!$B$310&gt;=2,'19_Расчет_аналитики'!BI2641,0),IF('01_Вводные'!$B$310&gt;=3,'19_Расчет_аналитики'!BJ2641,0),IF('01_Вводные'!$B$310&gt;=4,'19_Расчет_аналитики'!BK2641,0),IF('01_Вводные'!$B$310&gt;=5,'19_Расчет_аналитики'!BL2641,0),IF('01_Вводные'!$B$310&gt;=6,'19_Расчет_аналитики'!BM2641,0))</f>
        <v/>
      </c>
      <c r="BH2363">
        <f>SUM(IF('01_Вводные'!$B$310&gt;=1,'19_Расчет_аналитики'!BI2641,0),IF('01_Вводные'!$B$310&gt;=2,'19_Расчет_аналитики'!BJ2641,0),IF('01_Вводные'!$B$310&gt;=3,'19_Расчет_аналитики'!BK2641,0),IF('01_Вводные'!$B$310&gt;=4,'19_Расчет_аналитики'!BL2641,0),IF('01_Вводные'!$B$310&gt;=5,'19_Расчет_аналитики'!BM2641,0),IF('01_Вводные'!$B$310&gt;=6,'19_Расчет_аналитики'!BN2641,0))</f>
        <v/>
      </c>
      <c r="BI2363">
        <f>SUM(IF('01_Вводные'!$B$310&gt;=1,'19_Расчет_аналитики'!BJ2641,0),IF('01_Вводные'!$B$310&gt;=2,'19_Расчет_аналитики'!BK2641,0),IF('01_Вводные'!$B$310&gt;=3,'19_Расчет_аналитики'!BL2641,0),IF('01_Вводные'!$B$310&gt;=4,'19_Расчет_аналитики'!BM2641,0),IF('01_Вводные'!$B$310&gt;=5,'19_Расчет_аналитики'!BN2641,0),IF('01_Вводные'!$B$310&gt;=6,'19_Расчет_аналитики'!BO2641,0))</f>
        <v/>
      </c>
      <c r="BJ2363">
        <f>SUM(IF('01_Вводные'!$B$310&gt;=1,'19_Расчет_аналитики'!BK2641,0),IF('01_Вводные'!$B$310&gt;=2,'19_Расчет_аналитики'!BL2641,0),IF('01_Вводные'!$B$310&gt;=3,'19_Расчет_аналитики'!BM2641,0),IF('01_Вводные'!$B$310&gt;=4,'19_Расчет_аналитики'!BN2641,0),IF('01_Вводные'!$B$310&gt;=5,'19_Расчет_аналитики'!BO2641,0),IF('01_Вводные'!$B$310&gt;=6,'19_Расчет_аналитики'!BP2641,0))</f>
        <v/>
      </c>
      <c r="BK2363">
        <f>SUM(IF('01_Вводные'!$B$310&gt;=1,'19_Расчет_аналитики'!BL2641,0),IF('01_Вводные'!$B$310&gt;=2,'19_Расчет_аналитики'!BM2641,0),IF('01_Вводные'!$B$310&gt;=3,'19_Расчет_аналитики'!BN2641,0),IF('01_Вводные'!$B$310&gt;=4,'19_Расчет_аналитики'!BO2641,0),IF('01_Вводные'!$B$310&gt;=5,'19_Расчет_аналитики'!BP2641,0),IF('01_Вводные'!$B$310&gt;=6,'19_Расчет_аналитики'!BQ2641,0))</f>
        <v/>
      </c>
      <c r="BL2363">
        <f>SUM(IF('01_Вводные'!$B$310&gt;=1,'19_Расчет_аналитики'!BM2641,0),IF('01_Вводные'!$B$310&gt;=2,'19_Расчет_аналитики'!BN2641,0),IF('01_Вводные'!$B$310&gt;=3,'19_Расчет_аналитики'!BO2641,0),IF('01_Вводные'!$B$310&gt;=4,'19_Расчет_аналитики'!BP2641,0),IF('01_Вводные'!$B$310&gt;=5,'19_Расчет_аналитики'!BQ2641,0),IF('01_Вводные'!$B$310&gt;=6,'19_Расчет_аналитики'!BR2641,0))</f>
        <v/>
      </c>
      <c r="BM2363">
        <f>SUM(IF('01_Вводные'!$B$310&gt;=1,'19_Расчет_аналитики'!BN2641,0),IF('01_Вводные'!$B$310&gt;=2,'19_Расчет_аналитики'!BO2641,0),IF('01_Вводные'!$B$310&gt;=3,'19_Расчет_аналитики'!BP2641,0),IF('01_Вводные'!$B$310&gt;=4,'19_Расчет_аналитики'!BQ2641,0),IF('01_Вводные'!$B$310&gt;=5,'19_Расчет_аналитики'!BR2641,0),IF('01_Вводные'!$B$310&gt;=6,'19_Расчет_аналитики'!BS2641,0))</f>
        <v/>
      </c>
      <c r="BN2363">
        <f>SUM(IF('01_Вводные'!$B$310&gt;=1,'19_Расчет_аналитики'!BO2641,0),IF('01_Вводные'!$B$310&gt;=2,'19_Расчет_аналитики'!BP2641,0),IF('01_Вводные'!$B$310&gt;=3,'19_Расчет_аналитики'!BQ2641,0),IF('01_Вводные'!$B$310&gt;=4,'19_Расчет_аналитики'!BR2641,0),IF('01_Вводные'!$B$310&gt;=5,'19_Расчет_аналитики'!BS2641,0),IF('01_Вводные'!$B$310&gt;=6,'19_Расчет_аналитики'!BT2641,0))</f>
        <v/>
      </c>
      <c r="BO2363">
        <f>SUM(IF('01_Вводные'!$B$310&gt;=1,'19_Расчет_аналитики'!BP2641,0),IF('01_Вводные'!$B$310&gt;=2,'19_Расчет_аналитики'!BQ2641,0),IF('01_Вводные'!$B$310&gt;=3,'19_Расчет_аналитики'!BR2641,0),IF('01_Вводные'!$B$310&gt;=4,'19_Расчет_аналитики'!BS2641,0),IF('01_Вводные'!$B$310&gt;=5,'19_Расчет_аналитики'!BT2641,0),IF('01_Вводные'!$B$310&gt;=6,'19_Расчет_аналитики'!BU2641,0)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IF(OR(1&lt;='01_Вводные'!$B$15,1-'01_Вводные'!$B$15&gt;60),0,INDEX('19_Расчет_аналитики'!$B$2362:$BI$2362,1,1-'01_Вводные'!$B$15))*'01_Вводные'!$B$298*'01_Вводные'!$B$22</f>
        <v/>
      </c>
      <c r="C2387">
        <f>IF(OR(2&lt;='01_Вводные'!$B$15,2-'01_Вводные'!$B$15&gt;60),0,INDEX('19_Расчет_аналитики'!$B$2362:$BI$2362,1,2-'01_Вводные'!$B$15))*'01_Вводные'!$B$298*'01_Вводные'!$B$22</f>
        <v/>
      </c>
      <c r="D2387">
        <f>IF(OR(3&lt;='01_Вводные'!$B$15,3-'01_Вводные'!$B$15&gt;60),0,INDEX('19_Расчет_аналитики'!$B$2362:$BI$2362,1,3-'01_Вводные'!$B$15))*'01_Вводные'!$B$298*'01_Вводные'!$B$22</f>
        <v/>
      </c>
      <c r="E2387">
        <f>IF(OR(4&lt;='01_Вводные'!$B$15,4-'01_Вводные'!$B$15&gt;60),0,INDEX('19_Расчет_аналитики'!$B$2362:$BI$2362,1,4-'01_Вводные'!$B$15))*'01_Вводные'!$B$298*'01_Вводные'!$B$22</f>
        <v/>
      </c>
      <c r="F2387">
        <f>IF(OR(5&lt;='01_Вводные'!$B$15,5-'01_Вводные'!$B$15&gt;60),0,INDEX('19_Расчет_аналитики'!$B$2362:$BI$2362,1,5-'01_Вводные'!$B$15))*'01_Вводные'!$B$298*'01_Вводные'!$B$22</f>
        <v/>
      </c>
      <c r="G2387">
        <f>IF(OR(6&lt;='01_Вводные'!$B$15,6-'01_Вводные'!$B$15&gt;60),0,INDEX('19_Расчет_аналитики'!$B$2362:$BI$2362,1,6-'01_Вводные'!$B$15))*'01_Вводные'!$B$298*'01_Вводные'!$B$22</f>
        <v/>
      </c>
      <c r="H2387">
        <f>IF(OR(7&lt;='01_Вводные'!$B$15,7-'01_Вводные'!$B$15&gt;60),0,INDEX('19_Расчет_аналитики'!$B$2362:$BI$2362,1,7-'01_Вводные'!$B$15))*'01_Вводные'!$B$298*'01_Вводные'!$B$22</f>
        <v/>
      </c>
      <c r="I2387">
        <f>IF(OR(8&lt;='01_Вводные'!$B$15,8-'01_Вводные'!$B$15&gt;60),0,INDEX('19_Расчет_аналитики'!$B$2362:$BI$2362,1,8-'01_Вводные'!$B$15))*'01_Вводные'!$B$298*'01_Вводные'!$B$22</f>
        <v/>
      </c>
      <c r="J2387">
        <f>IF(OR(9&lt;='01_Вводные'!$B$15,9-'01_Вводные'!$B$15&gt;60),0,INDEX('19_Расчет_аналитики'!$B$2362:$BI$2362,1,9-'01_Вводные'!$B$15))*'01_Вводные'!$B$298*'01_Вводные'!$B$22</f>
        <v/>
      </c>
      <c r="K2387">
        <f>IF(OR(10&lt;='01_Вводные'!$B$15,10-'01_Вводные'!$B$15&gt;60),0,INDEX('19_Расчет_аналитики'!$B$2362:$BI$2362,1,10-'01_Вводные'!$B$15))*'01_Вводные'!$B$298*'01_Вводные'!$B$22</f>
        <v/>
      </c>
      <c r="L2387">
        <f>IF(OR(11&lt;='01_Вводные'!$B$15,11-'01_Вводные'!$B$15&gt;60),0,INDEX('19_Расчет_аналитики'!$B$2362:$BI$2362,1,11-'01_Вводные'!$B$15))*'01_Вводные'!$B$298*'01_Вводные'!$B$22</f>
        <v/>
      </c>
      <c r="M2387">
        <f>IF(OR(12&lt;='01_Вводные'!$B$15,12-'01_Вводные'!$B$15&gt;60),0,INDEX('19_Расчет_аналитики'!$B$2362:$BI$2362,1,12-'01_Вводные'!$B$15))*'01_Вводные'!$B$298*'01_Вводные'!$B$22</f>
        <v/>
      </c>
      <c r="N2387">
        <f>IF(OR(13&lt;='01_Вводные'!$B$15,13-'01_Вводные'!$B$15&gt;60),0,INDEX('19_Расчет_аналитики'!$B$2362:$BI$2362,1,13-'01_Вводные'!$B$15))*'01_Вводные'!$B$298*'01_Вводные'!$B$22</f>
        <v/>
      </c>
      <c r="O2387">
        <f>IF(OR(14&lt;='01_Вводные'!$B$15,14-'01_Вводные'!$B$15&gt;60),0,INDEX('19_Расчет_аналитики'!$B$2362:$BI$2362,1,14-'01_Вводные'!$B$15))*'01_Вводные'!$B$298*'01_Вводные'!$B$22</f>
        <v/>
      </c>
      <c r="P2387">
        <f>IF(OR(15&lt;='01_Вводные'!$B$15,15-'01_Вводные'!$B$15&gt;60),0,INDEX('19_Расчет_аналитики'!$B$2362:$BI$2362,1,15-'01_Вводные'!$B$15))*'01_Вводные'!$B$298*'01_Вводные'!$B$22</f>
        <v/>
      </c>
      <c r="Q2387">
        <f>IF(OR(16&lt;='01_Вводные'!$B$15,16-'01_Вводные'!$B$15&gt;60),0,INDEX('19_Расчет_аналитики'!$B$2362:$BI$2362,1,16-'01_Вводные'!$B$15))*'01_Вводные'!$B$298*'01_Вводные'!$B$22</f>
        <v/>
      </c>
      <c r="R2387">
        <f>IF(OR(17&lt;='01_Вводные'!$B$15,17-'01_Вводные'!$B$15&gt;60),0,INDEX('19_Расчет_аналитики'!$B$2362:$BI$2362,1,17-'01_Вводные'!$B$15))*'01_Вводные'!$B$298*'01_Вводные'!$B$22</f>
        <v/>
      </c>
      <c r="S2387">
        <f>IF(OR(18&lt;='01_Вводные'!$B$15,18-'01_Вводные'!$B$15&gt;60),0,INDEX('19_Расчет_аналитики'!$B$2362:$BI$2362,1,18-'01_Вводные'!$B$15))*'01_Вводные'!$B$298*'01_Вводные'!$B$22</f>
        <v/>
      </c>
      <c r="T2387">
        <f>IF(OR(19&lt;='01_Вводные'!$B$15,19-'01_Вводные'!$B$15&gt;60),0,INDEX('19_Расчет_аналитики'!$B$2362:$BI$2362,1,19-'01_Вводные'!$B$15))*'01_Вводные'!$B$298*'01_Вводные'!$B$22</f>
        <v/>
      </c>
      <c r="U2387">
        <f>IF(OR(20&lt;='01_Вводные'!$B$15,20-'01_Вводные'!$B$15&gt;60),0,INDEX('19_Расчет_аналитики'!$B$2362:$BI$2362,1,20-'01_Вводные'!$B$15))*'01_Вводные'!$B$298*'01_Вводные'!$B$22</f>
        <v/>
      </c>
      <c r="V2387">
        <f>IF(OR(21&lt;='01_Вводные'!$B$15,21-'01_Вводные'!$B$15&gt;60),0,INDEX('19_Расчет_аналитики'!$B$2362:$BI$2362,1,21-'01_Вводные'!$B$15))*'01_Вводные'!$B$298*'01_Вводные'!$B$22</f>
        <v/>
      </c>
      <c r="W2387">
        <f>IF(OR(22&lt;='01_Вводные'!$B$15,22-'01_Вводные'!$B$15&gt;60),0,INDEX('19_Расчет_аналитики'!$B$2362:$BI$2362,1,22-'01_Вводные'!$B$15))*'01_Вводные'!$B$298*'01_Вводные'!$B$22</f>
        <v/>
      </c>
      <c r="X2387">
        <f>IF(OR(23&lt;='01_Вводные'!$B$15,23-'01_Вводные'!$B$15&gt;60),0,INDEX('19_Расчет_аналитики'!$B$2362:$BI$2362,1,23-'01_Вводные'!$B$15))*'01_Вводные'!$B$298*'01_Вводные'!$B$22</f>
        <v/>
      </c>
      <c r="Y2387">
        <f>IF(OR(24&lt;='01_Вводные'!$B$15,24-'01_Вводные'!$B$15&gt;60),0,INDEX('19_Расчет_аналитики'!$B$2362:$BI$2362,1,24-'01_Вводные'!$B$15))*'01_Вводные'!$B$298*'01_Вводные'!$B$22</f>
        <v/>
      </c>
      <c r="Z2387">
        <f>IF(OR(25&lt;='01_Вводные'!$B$15,25-'01_Вводные'!$B$15&gt;60),0,INDEX('19_Расчет_аналитики'!$B$2362:$BI$2362,1,25-'01_Вводные'!$B$15))*'01_Вводные'!$B$298*'01_Вводные'!$B$22</f>
        <v/>
      </c>
      <c r="AA2387">
        <f>IF(OR(26&lt;='01_Вводные'!$B$15,26-'01_Вводные'!$B$15&gt;60),0,INDEX('19_Расчет_аналитики'!$B$2362:$BI$2362,1,26-'01_Вводные'!$B$15))*'01_Вводные'!$B$298*'01_Вводные'!$B$22</f>
        <v/>
      </c>
      <c r="AB2387">
        <f>IF(OR(27&lt;='01_Вводные'!$B$15,27-'01_Вводные'!$B$15&gt;60),0,INDEX('19_Расчет_аналитики'!$B$2362:$BI$2362,1,27-'01_Вводные'!$B$15))*'01_Вводные'!$B$298*'01_Вводные'!$B$22</f>
        <v/>
      </c>
      <c r="AC2387">
        <f>IF(OR(28&lt;='01_Вводные'!$B$15,28-'01_Вводные'!$B$15&gt;60),0,INDEX('19_Расчет_аналитики'!$B$2362:$BI$2362,1,28-'01_Вводные'!$B$15))*'01_Вводные'!$B$298*'01_Вводные'!$B$22</f>
        <v/>
      </c>
      <c r="AD2387">
        <f>IF(OR(29&lt;='01_Вводные'!$B$15,29-'01_Вводные'!$B$15&gt;60),0,INDEX('19_Расчет_аналитики'!$B$2362:$BI$2362,1,29-'01_Вводные'!$B$15))*'01_Вводные'!$B$298*'01_Вводные'!$B$22</f>
        <v/>
      </c>
      <c r="AE2387">
        <f>IF(OR(30&lt;='01_Вводные'!$B$15,30-'01_Вводные'!$B$15&gt;60),0,INDEX('19_Расчет_аналитики'!$B$2362:$BI$2362,1,30-'01_Вводные'!$B$15))*'01_Вводные'!$B$298*'01_Вводные'!$B$22</f>
        <v/>
      </c>
      <c r="AF2387">
        <f>IF(OR(31&lt;='01_Вводные'!$B$15,31-'01_Вводные'!$B$15&gt;60),0,INDEX('19_Расчет_аналитики'!$B$2362:$BI$2362,1,31-'01_Вводные'!$B$15))*'01_Вводные'!$B$298*'01_Вводные'!$B$22</f>
        <v/>
      </c>
      <c r="AG2387">
        <f>IF(OR(32&lt;='01_Вводные'!$B$15,32-'01_Вводные'!$B$15&gt;60),0,INDEX('19_Расчет_аналитики'!$B$2362:$BI$2362,1,32-'01_Вводные'!$B$15))*'01_Вводные'!$B$298*'01_Вводные'!$B$22</f>
        <v/>
      </c>
      <c r="AH2387">
        <f>IF(OR(33&lt;='01_Вводные'!$B$15,33-'01_Вводные'!$B$15&gt;60),0,INDEX('19_Расчет_аналитики'!$B$2362:$BI$2362,1,33-'01_Вводные'!$B$15))*'01_Вводные'!$B$298*'01_Вводные'!$B$22</f>
        <v/>
      </c>
      <c r="AI2387">
        <f>IF(OR(34&lt;='01_Вводные'!$B$15,34-'01_Вводные'!$B$15&gt;60),0,INDEX('19_Расчет_аналитики'!$B$2362:$BI$2362,1,34-'01_Вводные'!$B$15))*'01_Вводные'!$B$298*'01_Вводные'!$B$22</f>
        <v/>
      </c>
      <c r="AJ2387">
        <f>IF(OR(35&lt;='01_Вводные'!$B$15,35-'01_Вводные'!$B$15&gt;60),0,INDEX('19_Расчет_аналитики'!$B$2362:$BI$2362,1,35-'01_Вводные'!$B$15))*'01_Вводные'!$B$298*'01_Вводные'!$B$22</f>
        <v/>
      </c>
      <c r="AK2387">
        <f>IF(OR(36&lt;='01_Вводные'!$B$15,36-'01_Вводные'!$B$15&gt;60),0,INDEX('19_Расчет_аналитики'!$B$2362:$BI$2362,1,36-'01_Вводные'!$B$15))*'01_Вводные'!$B$298*'01_Вводные'!$B$22</f>
        <v/>
      </c>
      <c r="AL2387">
        <f>IF(OR(37&lt;='01_Вводные'!$B$15,37-'01_Вводные'!$B$15&gt;60),0,INDEX('19_Расчет_аналитики'!$B$2362:$BI$2362,1,37-'01_Вводные'!$B$15))*'01_Вводные'!$B$298*'01_Вводные'!$B$22</f>
        <v/>
      </c>
      <c r="AM2387">
        <f>IF(OR(38&lt;='01_Вводные'!$B$15,38-'01_Вводные'!$B$15&gt;60),0,INDEX('19_Расчет_аналитики'!$B$2362:$BI$2362,1,38-'01_Вводные'!$B$15))*'01_Вводные'!$B$298*'01_Вводные'!$B$22</f>
        <v/>
      </c>
      <c r="AN2387">
        <f>IF(OR(39&lt;='01_Вводные'!$B$15,39-'01_Вводные'!$B$15&gt;60),0,INDEX('19_Расчет_аналитики'!$B$2362:$BI$2362,1,39-'01_Вводные'!$B$15))*'01_Вводные'!$B$298*'01_Вводные'!$B$22</f>
        <v/>
      </c>
      <c r="AO2387">
        <f>IF(OR(40&lt;='01_Вводные'!$B$15,40-'01_Вводные'!$B$15&gt;60),0,INDEX('19_Расчет_аналитики'!$B$2362:$BI$2362,1,40-'01_Вводные'!$B$15))*'01_Вводные'!$B$298*'01_Вводные'!$B$22</f>
        <v/>
      </c>
      <c r="AP2387">
        <f>IF(OR(41&lt;='01_Вводные'!$B$15,41-'01_Вводные'!$B$15&gt;60),0,INDEX('19_Расчет_аналитики'!$B$2362:$BI$2362,1,41-'01_Вводные'!$B$15))*'01_Вводные'!$B$298*'01_Вводные'!$B$22</f>
        <v/>
      </c>
      <c r="AQ2387">
        <f>IF(OR(42&lt;='01_Вводные'!$B$15,42-'01_Вводные'!$B$15&gt;60),0,INDEX('19_Расчет_аналитики'!$B$2362:$BI$2362,1,42-'01_Вводные'!$B$15))*'01_Вводные'!$B$298*'01_Вводные'!$B$22</f>
        <v/>
      </c>
      <c r="AR2387">
        <f>IF(OR(43&lt;='01_Вводные'!$B$15,43-'01_Вводные'!$B$15&gt;60),0,INDEX('19_Расчет_аналитики'!$B$2362:$BI$2362,1,43-'01_Вводные'!$B$15))*'01_Вводные'!$B$298*'01_Вводные'!$B$22</f>
        <v/>
      </c>
      <c r="AS2387">
        <f>IF(OR(44&lt;='01_Вводные'!$B$15,44-'01_Вводные'!$B$15&gt;60),0,INDEX('19_Расчет_аналитики'!$B$2362:$BI$2362,1,44-'01_Вводные'!$B$15))*'01_Вводные'!$B$298*'01_Вводные'!$B$22</f>
        <v/>
      </c>
      <c r="AT2387">
        <f>IF(OR(45&lt;='01_Вводные'!$B$15,45-'01_Вводные'!$B$15&gt;60),0,INDEX('19_Расчет_аналитики'!$B$2362:$BI$2362,1,45-'01_Вводные'!$B$15))*'01_Вводные'!$B$298*'01_Вводные'!$B$22</f>
        <v/>
      </c>
      <c r="AU2387">
        <f>IF(OR(46&lt;='01_Вводные'!$B$15,46-'01_Вводные'!$B$15&gt;60),0,INDEX('19_Расчет_аналитики'!$B$2362:$BI$2362,1,46-'01_Вводные'!$B$15))*'01_Вводные'!$B$298*'01_Вводные'!$B$22</f>
        <v/>
      </c>
      <c r="AV2387">
        <f>IF(OR(47&lt;='01_Вводные'!$B$15,47-'01_Вводные'!$B$15&gt;60),0,INDEX('19_Расчет_аналитики'!$B$2362:$BI$2362,1,47-'01_Вводные'!$B$15))*'01_Вводные'!$B$298*'01_Вводные'!$B$22</f>
        <v/>
      </c>
      <c r="AW2387">
        <f>IF(OR(48&lt;='01_Вводные'!$B$15,48-'01_Вводные'!$B$15&gt;60),0,INDEX('19_Расчет_аналитики'!$B$2362:$BI$2362,1,48-'01_Вводные'!$B$15))*'01_Вводные'!$B$298*'01_Вводные'!$B$22</f>
        <v/>
      </c>
      <c r="AX2387">
        <f>IF(OR(49&lt;='01_Вводные'!$B$15,49-'01_Вводные'!$B$15&gt;60),0,INDEX('19_Расчет_аналитики'!$B$2362:$BI$2362,1,49-'01_Вводные'!$B$15))*'01_Вводные'!$B$298*'01_Вводные'!$B$22</f>
        <v/>
      </c>
      <c r="AY2387">
        <f>IF(OR(50&lt;='01_Вводные'!$B$15,50-'01_Вводные'!$B$15&gt;60),0,INDEX('19_Расчет_аналитики'!$B$2362:$BI$2362,1,50-'01_Вводные'!$B$15))*'01_Вводные'!$B$298*'01_Вводные'!$B$22</f>
        <v/>
      </c>
      <c r="AZ2387">
        <f>IF(OR(51&lt;='01_Вводные'!$B$15,51-'01_Вводные'!$B$15&gt;60),0,INDEX('19_Расчет_аналитики'!$B$2362:$BI$2362,1,51-'01_Вводные'!$B$15))*'01_Вводные'!$B$298*'01_Вводные'!$B$22</f>
        <v/>
      </c>
      <c r="BA2387">
        <f>IF(OR(52&lt;='01_Вводные'!$B$15,52-'01_Вводные'!$B$15&gt;60),0,INDEX('19_Расчет_аналитики'!$B$2362:$BI$2362,1,52-'01_Вводные'!$B$15))*'01_Вводные'!$B$298*'01_Вводные'!$B$22</f>
        <v/>
      </c>
      <c r="BB2387">
        <f>IF(OR(53&lt;='01_Вводные'!$B$15,53-'01_Вводные'!$B$15&gt;60),0,INDEX('19_Расчет_аналитики'!$B$2362:$BI$2362,1,53-'01_Вводные'!$B$15))*'01_Вводные'!$B$298*'01_Вводные'!$B$22</f>
        <v/>
      </c>
      <c r="BC2387">
        <f>IF(OR(54&lt;='01_Вводные'!$B$15,54-'01_Вводные'!$B$15&gt;60),0,INDEX('19_Расчет_аналитики'!$B$2362:$BI$2362,1,54-'01_Вводные'!$B$15))*'01_Вводные'!$B$298*'01_Вводные'!$B$22</f>
        <v/>
      </c>
      <c r="BD2387">
        <f>IF(OR(55&lt;='01_Вводные'!$B$15,55-'01_Вводные'!$B$15&gt;60),0,INDEX('19_Расчет_аналитики'!$B$2362:$BI$2362,1,55-'01_Вводные'!$B$15))*'01_Вводные'!$B$298*'01_Вводные'!$B$22</f>
        <v/>
      </c>
      <c r="BE2387">
        <f>IF(OR(56&lt;='01_Вводные'!$B$15,56-'01_Вводные'!$B$15&gt;60),0,INDEX('19_Расчет_аналитики'!$B$2362:$BI$2362,1,56-'01_Вводные'!$B$15))*'01_Вводные'!$B$298*'01_Вводные'!$B$22</f>
        <v/>
      </c>
      <c r="BF2387">
        <f>IF(OR(57&lt;='01_Вводные'!$B$15,57-'01_Вводные'!$B$15&gt;60),0,INDEX('19_Расчет_аналитики'!$B$2362:$BI$2362,1,57-'01_Вводные'!$B$15))*'01_Вводные'!$B$298*'01_Вводные'!$B$22</f>
        <v/>
      </c>
      <c r="BG2387">
        <f>IF(OR(58&lt;='01_Вводные'!$B$15,58-'01_Вводные'!$B$15&gt;60),0,INDEX('19_Расчет_аналитики'!$B$2362:$BI$2362,1,58-'01_Вводные'!$B$15))*'01_Вводные'!$B$298*'01_Вводные'!$B$22</f>
        <v/>
      </c>
      <c r="BH2387">
        <f>IF(OR(59&lt;='01_Вводные'!$B$15,59-'01_Вводные'!$B$15&gt;60),0,INDEX('19_Расчет_аналитики'!$B$2362:$BI$2362,1,59-'01_Вводные'!$B$15))*'01_Вводные'!$B$298*'01_Вводные'!$B$22</f>
        <v/>
      </c>
      <c r="BI2387">
        <f>IF(OR(60&lt;='01_Вводные'!$B$15,60-'01_Вводные'!$B$15&gt;60),0,INDEX('19_Расчет_аналитики'!$B$2362:$BI$2362,1,60-'01_Вводные'!$B$15))*'01_Вводные'!$B$298*'01_Вводные'!$B$22</f>
        <v/>
      </c>
      <c r="BJ2387">
        <f>IF(OR(61&lt;='01_Вводные'!$B$15,61-'01_Вводные'!$B$15&gt;60),0,INDEX('19_Расчет_аналитики'!$B$2362:$BI$2362,1,61-'01_Вводные'!$B$15))*'01_Вводные'!$B$298*'01_Вводные'!$B$22</f>
        <v/>
      </c>
      <c r="BK2387">
        <f>IF(OR(62&lt;='01_Вводные'!$B$15,62-'01_Вводные'!$B$15&gt;60),0,INDEX('19_Расчет_аналитики'!$B$2362:$BI$2362,1,62-'01_Вводные'!$B$15))*'01_Вводные'!$B$298*'01_Вводные'!$B$22</f>
        <v/>
      </c>
      <c r="BL2387">
        <f>IF(OR(63&lt;='01_Вводные'!$B$15,63-'01_Вводные'!$B$15&gt;60),0,INDEX('19_Расчет_аналитики'!$B$2362:$BI$2362,1,63-'01_Вводные'!$B$15))*'01_Вводные'!$B$298*'01_Вводные'!$B$22</f>
        <v/>
      </c>
      <c r="BM2387">
        <f>IF(OR(64&lt;='01_Вводные'!$B$15,64-'01_Вводные'!$B$15&gt;60),0,INDEX('19_Расчет_аналитики'!$B$2362:$BI$2362,1,64-'01_Вводные'!$B$15))*'01_Вводные'!$B$298*'01_Вводные'!$B$22</f>
        <v/>
      </c>
      <c r="BN2387">
        <f>IF(OR(65&lt;='01_Вводные'!$B$15,65-'01_Вводные'!$B$15&gt;60),0,INDEX('19_Расчет_аналитики'!$B$2362:$BI$2362,1,65-'01_Вводные'!$B$15))*'01_Вводные'!$B$298*'01_Вводные'!$B$22</f>
        <v/>
      </c>
      <c r="BO2387">
        <f>IF(OR(66&lt;='01_Вводные'!$B$15,66-'01_Вводные'!$B$15&gt;60),0,INDEX('19_Расчет_аналитики'!$B$2362:$BI$2362,1,66-'01_Вводные'!$B$15))*'01_Вводные'!$B$298*'01_Вводные'!$B$22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IF(OR('01_Вводные'!$B$238="Нет",'19_Расчет_аналитики'!B2651&gt;='19_Расчет_аналитики'!B2363-0.01),MIN('19_Расчет_аналитики'!B2655,MAX(0,'19_Расчет_аналитики'!B2811)),0)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IF(OR('01_Вводные'!$B$238="Нет",'19_Расчет_аналитики'!C2651&gt;='19_Расчет_аналитики'!C2363-0.01),MIN('19_Расчет_аналитики'!C2655,MAX(0,'19_Расчет_аналитики'!C2811)),0)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IF(OR('01_Вводные'!$B$238="Нет",'19_Расчет_аналитики'!D2651&gt;='19_Расчет_аналитики'!D2363-0.01),MIN('19_Расчет_аналитики'!D2655,MAX(0,'19_Расчет_аналитики'!D2811)),0)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IF(OR('01_Вводные'!$B$238="Нет",'19_Расчет_аналитики'!E2651&gt;='19_Расчет_аналитики'!E2363-0.01),MIN('19_Расчет_аналитики'!E2655,MAX(0,'19_Расчет_аналитики'!E2811)),0)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IF(OR('01_Вводные'!$B$238="Нет",'19_Расчет_аналитики'!F2651&gt;='19_Расчет_аналитики'!F2363-0.01),MIN('19_Расчет_аналитики'!F2655,MAX(0,'19_Расчет_аналитики'!F2811)),0)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IF(OR('01_Вводные'!$B$238="Нет",'19_Расчет_аналитики'!G2651&gt;='19_Расчет_аналитики'!G2363-0.01),MIN('19_Расчет_аналитики'!G2655,MAX(0,'19_Расчет_аналитики'!G2811)),0)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IF(OR('01_Вводные'!$B$238="Нет",'19_Расчет_аналитики'!H2651&gt;='19_Расчет_аналитики'!H2363-0.01),MIN('19_Расчет_аналитики'!H2655,MAX(0,'19_Расчет_аналитики'!H2811)),0)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IF(OR('01_Вводные'!$B$238="Нет",'19_Расчет_аналитики'!I2651&gt;='19_Расчет_аналитики'!I2363-0.01),MIN('19_Расчет_аналитики'!I2655,MAX(0,'19_Расчет_аналитики'!I2811)),0)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IF(OR('01_Вводные'!$B$238="Нет",'19_Расчет_аналитики'!J2651&gt;='19_Расчет_аналитики'!J2363-0.01),MIN('19_Расчет_аналитики'!J2655,MAX(0,'19_Расчет_аналитики'!J2811)),0)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IF(OR('01_Вводные'!$B$238="Нет",'19_Расчет_аналитики'!K2651&gt;='19_Расчет_аналитики'!K2363-0.01),MIN('19_Расчет_аналитики'!K2655,MAX(0,'19_Расчет_аналитики'!K2811)),0)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IF(OR('01_Вводные'!$B$238="Нет",'19_Расчет_аналитики'!L2651&gt;='19_Расчет_аналитики'!L2363-0.01),MIN('19_Расчет_аналитики'!L2655,MAX(0,'19_Расчет_аналитики'!L2811)),0)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IF(OR('01_Вводные'!$B$238="Нет",'19_Расчет_аналитики'!M2651&gt;='19_Расчет_аналитики'!M2363-0.01),MIN('19_Расчет_аналитики'!M2655,MAX(0,'19_Расчет_аналитики'!M2811)),0)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IF(OR('01_Вводные'!$B$238="Нет",'19_Расчет_аналитики'!N2651&gt;='19_Расчет_аналитики'!N2363-0.01),MIN('19_Расчет_аналитики'!N2655,MAX(0,'19_Расчет_аналитики'!N2811)),0)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IF(OR('01_Вводные'!$B$238="Нет",'19_Расчет_аналитики'!O2651&gt;='19_Расчет_аналитики'!O2363-0.01),MIN('19_Расчет_аналитики'!O2655,MAX(0,'19_Расчет_аналитики'!O2811)),0)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IF(OR('01_Вводные'!$B$238="Нет",'19_Расчет_аналитики'!P2651&gt;='19_Расчет_аналитики'!P2363-0.01),MIN('19_Расчет_аналитики'!P2655,MAX(0,'19_Расчет_аналитики'!P2811)),0)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IF(OR('01_Вводные'!$B$238="Нет",'19_Расчет_аналитики'!Q2651&gt;='19_Расчет_аналитики'!Q2363-0.01),MIN('19_Расчет_аналитики'!Q2655,MAX(0,'19_Расчет_аналитики'!Q2811)),0)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IF(OR('01_Вводные'!$B$238="Нет",'19_Расчет_аналитики'!R2651&gt;='19_Расчет_аналитики'!R2363-0.01),MIN('19_Расчет_аналитики'!R2655,MAX(0,'19_Расчет_аналитики'!R2811)),0)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IF(OR('01_Вводные'!$B$238="Нет",'19_Расчет_аналитики'!S2651&gt;='19_Расчет_аналитики'!S2363-0.01),MIN('19_Расчет_аналитики'!S2655,MAX(0,'19_Расчет_аналитики'!S2811)),0)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IF(OR('01_Вводные'!$B$238="Нет",'19_Расчет_аналитики'!T2651&gt;='19_Расчет_аналитики'!T2363-0.01),MIN('19_Расчет_аналитики'!T2655,MAX(0,'19_Расчет_аналитики'!T2811)),0)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IF(OR('01_Вводные'!$B$238="Нет",'19_Расчет_аналитики'!U2651&gt;='19_Расчет_аналитики'!U2363-0.01),MIN('19_Расчет_аналитики'!U2655,MAX(0,'19_Расчет_аналитики'!U2811)),0)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IF(OR('01_Вводные'!$B$238="Нет",'19_Расчет_аналитики'!V2651&gt;='19_Расчет_аналитики'!V2363-0.01),MIN('19_Расчет_аналитики'!V2655,MAX(0,'19_Расчет_аналитики'!V2811)),0)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IF(OR('01_Вводные'!$B$238="Нет",'19_Расчет_аналитики'!W2651&gt;='19_Расчет_аналитики'!W2363-0.01),MIN('19_Расчет_аналитики'!W2655,MAX(0,'19_Расчет_аналитики'!W2811)),0)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IF(OR('01_Вводные'!$B$238="Нет",'19_Расчет_аналитики'!X2651&gt;='19_Расчет_аналитики'!X2363-0.01),MIN('19_Расчет_аналитики'!X2655,MAX(0,'19_Расчет_аналитики'!X2811)),0)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IF(OR('01_Вводные'!$B$238="Нет",'19_Расчет_аналитики'!Y2651&gt;='19_Расчет_аналитики'!Y2363-0.01),MIN('19_Расчет_аналитики'!Y2655,MAX(0,'19_Расчет_аналитики'!Y2811)),0)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IF(OR('01_Вводные'!$B$238="Нет",'19_Расчет_аналитики'!Z2651&gt;='19_Расчет_аналитики'!Z2363-0.01),MIN('19_Расчет_аналитики'!Z2655,MAX(0,'19_Расчет_аналитики'!Z2811)),0)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IF(OR('01_Вводные'!$B$238="Нет",'19_Расчет_аналитики'!AA2651&gt;='19_Расчет_аналитики'!AA2363-0.01),MIN('19_Расчет_аналитики'!AA2655,MAX(0,'19_Расчет_аналитики'!AA2811)),0)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IF(OR('01_Вводные'!$B$238="Нет",'19_Расчет_аналитики'!AB2651&gt;='19_Расчет_аналитики'!AB2363-0.01),MIN('19_Расчет_аналитики'!AB2655,MAX(0,'19_Расчет_аналитики'!AB2811)),0)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IF(OR('01_Вводные'!$B$238="Нет",'19_Расчет_аналитики'!AC2651&gt;='19_Расчет_аналитики'!AC2363-0.01),MIN('19_Расчет_аналитики'!AC2655,MAX(0,'19_Расчет_аналитики'!AC2811)),0)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IF(OR('01_Вводные'!$B$238="Нет",'19_Расчет_аналитики'!AD2651&gt;='19_Расчет_аналитики'!AD2363-0.01),MIN('19_Расчет_аналитики'!AD2655,MAX(0,'19_Расчет_аналитики'!AD2811)),0)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IF(OR('01_Вводные'!$B$238="Нет",'19_Расчет_аналитики'!AE2651&gt;='19_Расчет_аналитики'!AE2363-0.01),MIN('19_Расчет_аналитики'!AE2655,MAX(0,'19_Расчет_аналитики'!AE2811)),0)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IF(OR('01_Вводные'!$B$238="Нет",'19_Расчет_аналитики'!AF2651&gt;='19_Расчет_аналитики'!AF2363-0.01),MIN('19_Расчет_аналитики'!AF2655,MAX(0,'19_Расчет_аналитики'!AF2811)),0)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IF(OR('01_Вводные'!$B$238="Нет",'19_Расчет_аналитики'!AG2651&gt;='19_Расчет_аналитики'!AG2363-0.01),MIN('19_Расчет_аналитики'!AG2655,MAX(0,'19_Расчет_аналитики'!AG2811)),0)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IF(OR('01_Вводные'!$B$238="Нет",'19_Расчет_аналитики'!AH2651&gt;='19_Расчет_аналитики'!AH2363-0.01),MIN('19_Расчет_аналитики'!AH2655,MAX(0,'19_Расчет_аналитики'!AH2811)),0)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IF(OR('01_Вводные'!$B$238="Нет",'19_Расчет_аналитики'!AI2651&gt;='19_Расчет_аналитики'!AI2363-0.01),MIN('19_Расчет_аналитики'!AI2655,MAX(0,'19_Расчет_аналитики'!AI2811)),0)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IF(OR('01_Вводные'!$B$238="Нет",'19_Расчет_аналитики'!AJ2651&gt;='19_Расчет_аналитики'!AJ2363-0.01),MIN('19_Расчет_аналитики'!AJ2655,MAX(0,'19_Расчет_аналитики'!AJ2811)),0)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IF(OR('01_Вводные'!$B$238="Нет",'19_Расчет_аналитики'!AK2651&gt;='19_Расчет_аналитики'!AK2363-0.01),MIN('19_Расчет_аналитики'!AK2655,MAX(0,'19_Расчет_аналитики'!AK2811)),0)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IF(OR('01_Вводные'!$B$238="Нет",'19_Расчет_аналитики'!AL2651&gt;='19_Расчет_аналитики'!AL2363-0.01),MIN('19_Расчет_аналитики'!AL2655,MAX(0,'19_Расчет_аналитики'!AL2811)),0)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IF(OR('01_Вводные'!$B$238="Нет",'19_Расчет_аналитики'!AM2651&gt;='19_Расчет_аналитики'!AM2363-0.01),MIN('19_Расчет_аналитики'!AM2655,MAX(0,'19_Расчет_аналитики'!AM2811)),0)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IF(OR('01_Вводные'!$B$238="Нет",'19_Расчет_аналитики'!AN2651&gt;='19_Расчет_аналитики'!AN2363-0.01),MIN('19_Расчет_аналитики'!AN2655,MAX(0,'19_Расчет_аналитики'!AN2811)),0)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IF(OR('01_Вводные'!$B$238="Нет",'19_Расчет_аналитики'!AO2651&gt;='19_Расчет_аналитики'!AO2363-0.01),MIN('19_Расчет_аналитики'!AO2655,MAX(0,'19_Расчет_аналитики'!AO2811)),0)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IF(OR('01_Вводные'!$B$238="Нет",'19_Расчет_аналитики'!AP2651&gt;='19_Расчет_аналитики'!AP2363-0.01),MIN('19_Расчет_аналитики'!AP2655,MAX(0,'19_Расчет_аналитики'!AP2811)),0)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IF(OR('01_Вводные'!$B$238="Нет",'19_Расчет_аналитики'!AQ2651&gt;='19_Расчет_аналитики'!AQ2363-0.01),MIN('19_Расчет_аналитики'!AQ2655,MAX(0,'19_Расчет_аналитики'!AQ2811)),0)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IF(OR('01_Вводные'!$B$238="Нет",'19_Расчет_аналитики'!AR2651&gt;='19_Расчет_аналитики'!AR2363-0.01),MIN('19_Расчет_аналитики'!AR2655,MAX(0,'19_Расчет_аналитики'!AR2811)),0)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IF(OR('01_Вводные'!$B$238="Нет",'19_Расчет_аналитики'!AS2651&gt;='19_Расчет_аналитики'!AS2363-0.01),MIN('19_Расчет_аналитики'!AS2655,MAX(0,'19_Расчет_аналитики'!AS2811)),0)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IF(OR('01_Вводные'!$B$238="Нет",'19_Расчет_аналитики'!AT2651&gt;='19_Расчет_аналитики'!AT2363-0.01),MIN('19_Расчет_аналитики'!AT2655,MAX(0,'19_Расчет_аналитики'!AT2811)),0)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IF(OR('01_Вводные'!$B$238="Нет",'19_Расчет_аналитики'!AU2651&gt;='19_Расчет_аналитики'!AU2363-0.01),MIN('19_Расчет_аналитики'!AU2655,MAX(0,'19_Расчет_аналитики'!AU2811)),0)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IF(OR('01_Вводные'!$B$238="Нет",'19_Расчет_аналитики'!AV2651&gt;='19_Расчет_аналитики'!AV2363-0.01),MIN('19_Расчет_аналитики'!AV2655,MAX(0,'19_Расчет_аналитики'!AV2811)),0)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IF(OR('01_Вводные'!$B$238="Нет",'19_Расчет_аналитики'!AW2651&gt;='19_Расчет_аналитики'!AW2363-0.01),MIN('19_Расчет_аналитики'!AW2655,MAX(0,'19_Расчет_аналитики'!AW2811)),0)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IF(OR('01_Вводные'!$B$238="Нет",'19_Расчет_аналитики'!AX2651&gt;='19_Расчет_аналитики'!AX2363-0.01),MIN('19_Расчет_аналитики'!AX2655,MAX(0,'19_Расчет_аналитики'!AX2811)),0)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IF(OR('01_Вводные'!$B$238="Нет",'19_Расчет_аналитики'!AY2651&gt;='19_Расчет_аналитики'!AY2363-0.01),MIN('19_Расчет_аналитики'!AY2655,MAX(0,'19_Расчет_аналитики'!AY2811)),0)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IF(OR('01_Вводные'!$B$238="Нет",'19_Расчет_аналитики'!AZ2651&gt;='19_Расчет_аналитики'!AZ2363-0.01),MIN('19_Расчет_аналитики'!AZ2655,MAX(0,'19_Расчет_аналитики'!AZ2811)),0)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IF(OR('01_Вводные'!$B$238="Нет",'19_Расчет_аналитики'!BA2651&gt;='19_Расчет_аналитики'!BA2363-0.01),MIN('19_Расчет_аналитики'!BA2655,MAX(0,'19_Расчет_аналитики'!BA2811)),0)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IF(OR('01_Вводные'!$B$238="Нет",'19_Расчет_аналитики'!BB2651&gt;='19_Расчет_аналитики'!BB2363-0.01),MIN('19_Расчет_аналитики'!BB2655,MAX(0,'19_Расчет_аналитики'!BB2811)),0)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IF(OR('01_Вводные'!$B$238="Нет",'19_Расчет_аналитики'!BC2651&gt;='19_Расчет_аналитики'!BC2363-0.01),MIN('19_Расчет_аналитики'!BC2655,MAX(0,'19_Расчет_аналитики'!BC2811)),0)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IF(OR('01_Вводные'!$B$238="Нет",'19_Расчет_аналитики'!BD2651&gt;='19_Расчет_аналитики'!BD2363-0.01),MIN('19_Расчет_аналитики'!BD2655,MAX(0,'19_Расчет_аналитики'!BD2811)),0)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IF(OR('01_Вводные'!$B$238="Нет",'19_Расчет_аналитики'!BE2651&gt;='19_Расчет_аналитики'!BE2363-0.01),MIN('19_Расчет_аналитики'!BE2655,MAX(0,'19_Расчет_аналитики'!BE2811)),0)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IF(OR('01_Вводные'!$B$238="Нет",'19_Расчет_аналитики'!BF2651&gt;='19_Расчет_аналитики'!BF2363-0.01),MIN('19_Расчет_аналитики'!BF2655,MAX(0,'19_Расчет_аналитики'!BF2811)),0)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IF(OR('01_Вводные'!$B$238="Нет",'19_Расчет_аналитики'!BG2651&gt;='19_Расчет_аналитики'!BG2363-0.01),MIN('19_Расчет_аналитики'!BG2655,MAX(0,'19_Расчет_аналитики'!BG2811)),0)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IF(OR('01_Вводные'!$B$238="Нет",'19_Расчет_аналитики'!BH2651&gt;='19_Расчет_аналитики'!BH2363-0.01),MIN('19_Расчет_аналитики'!BH2655,MAX(0,'19_Расчет_аналитики'!BH2811)),0)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IF(OR('01_Вводные'!$B$238="Нет",'19_Расчет_аналитики'!BI2651&gt;='19_Расчет_аналитики'!BI2363-0.01),MIN('19_Расчет_аналитики'!BI2655,MAX(0,'19_Расчет_аналитики'!BI2811)),0)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IF('19_Расчет_аналитики'!C2362&gt;=2,'19_Расчет_аналитики'!C2373*'01_Вводные'!$B$125/(1+'01_Вводные'!$B$131),0)</f>
        <v/>
      </c>
      <c r="D2678">
        <f>IF('19_Расчет_аналитики'!D2362&gt;=2,'19_Расчет_аналитики'!D2373*'01_Вводные'!$B$125/(1+'01_Вводные'!$B$131),0)</f>
        <v/>
      </c>
      <c r="E2678">
        <f>IF('19_Расчет_аналитики'!E2362&gt;=2,'19_Расчет_аналитики'!E2373*'01_Вводные'!$B$125/(1+'01_Вводные'!$B$131),0)</f>
        <v/>
      </c>
      <c r="F2678">
        <f>IF('19_Расчет_аналитики'!F2362&gt;=2,'19_Расчет_аналитики'!F2373*'01_Вводные'!$B$125/(1+'01_Вводные'!$B$131),0)</f>
        <v/>
      </c>
      <c r="G2678">
        <f>IF('19_Расчет_аналитики'!G2362&gt;=2,'19_Расчет_аналитики'!G2373*'01_Вводные'!$B$125/(1+'01_Вводные'!$B$131),0)</f>
        <v/>
      </c>
      <c r="H2678">
        <f>IF('19_Расчет_аналитики'!H2362&gt;=2,'19_Расчет_аналитики'!H2373*'01_Вводные'!$B$125/(1+'01_Вводные'!$B$131),0)</f>
        <v/>
      </c>
      <c r="I2678">
        <f>IF('19_Расчет_аналитики'!I2362&gt;=2,'19_Расчет_аналитики'!I2373*'01_Вводные'!$B$125/(1+'01_Вводные'!$B$131),0)</f>
        <v/>
      </c>
      <c r="J2678">
        <f>IF('19_Расчет_аналитики'!J2362&gt;=2,'19_Расчет_аналитики'!J2373*'01_Вводные'!$B$125/(1+'01_Вводные'!$B$131),0)</f>
        <v/>
      </c>
      <c r="K2678">
        <f>IF('19_Расчет_аналитики'!K2362&gt;=2,'19_Расчет_аналитики'!K2373*'01_Вводные'!$B$125/(1+'01_Вводные'!$B$131),0)</f>
        <v/>
      </c>
      <c r="L2678">
        <f>IF('19_Расчет_аналитики'!L2362&gt;=2,'19_Расчет_аналитики'!L2373*'01_Вводные'!$B$125/(1+'01_Вводные'!$B$131),0)</f>
        <v/>
      </c>
      <c r="M2678">
        <f>IF('19_Расчет_аналитики'!M2362&gt;=2,'19_Расчет_аналитики'!M2373*'01_Вводные'!$B$125/(1+'01_Вводные'!$B$131),0)</f>
        <v/>
      </c>
      <c r="N2678">
        <f>IF('19_Расчет_аналитики'!N2362&gt;=2,'19_Расчет_аналитики'!N2373*'01_Вводные'!$B$125/(1+'01_Вводные'!$B$131),0)</f>
        <v/>
      </c>
      <c r="O2678">
        <f>IF('19_Расчет_аналитики'!O2362&gt;=2,'19_Расчет_аналитики'!O2373*'01_Вводные'!$B$125/(1+'01_Вводные'!$B$131),0)</f>
        <v/>
      </c>
      <c r="P2678">
        <f>IF('19_Расчет_аналитики'!P2362&gt;=2,'19_Расчет_аналитики'!P2373*'01_Вводные'!$B$125/(1+'01_Вводные'!$B$131),0)</f>
        <v/>
      </c>
      <c r="Q2678">
        <f>IF('19_Расчет_аналитики'!Q2362&gt;=2,'19_Расчет_аналитики'!Q2373*'01_Вводные'!$B$125/(1+'01_Вводные'!$B$131),0)</f>
        <v/>
      </c>
      <c r="R2678">
        <f>IF('19_Расчет_аналитики'!R2362&gt;=2,'19_Расчет_аналитики'!R2373*'01_Вводные'!$B$125/(1+'01_Вводные'!$B$131),0)</f>
        <v/>
      </c>
      <c r="S2678">
        <f>IF('19_Расчет_аналитики'!S2362&gt;=2,'19_Расчет_аналитики'!S2373*'01_Вводные'!$B$125/(1+'01_Вводные'!$B$131),0)</f>
        <v/>
      </c>
      <c r="T2678">
        <f>IF('19_Расчет_аналитики'!T2362&gt;=2,'19_Расчет_аналитики'!T2373*'01_Вводные'!$B$125/(1+'01_Вводные'!$B$131),0)</f>
        <v/>
      </c>
      <c r="U2678">
        <f>IF('19_Расчет_аналитики'!U2362&gt;=2,'19_Расчет_аналитики'!U2373*'01_Вводные'!$B$125/(1+'01_Вводные'!$B$131),0)</f>
        <v/>
      </c>
      <c r="V2678">
        <f>IF('19_Расчет_аналитики'!V2362&gt;=2,'19_Расчет_аналитики'!V2373*'01_Вводные'!$B$125/(1+'01_Вводные'!$B$131),0)</f>
        <v/>
      </c>
      <c r="W2678">
        <f>IF('19_Расчет_аналитики'!W2362&gt;=2,'19_Расчет_аналитики'!W2373*'01_Вводные'!$B$125/(1+'01_Вводные'!$B$131),0)</f>
        <v/>
      </c>
      <c r="X2678">
        <f>IF('19_Расчет_аналитики'!X2362&gt;=2,'19_Расчет_аналитики'!X2373*'01_Вводные'!$B$125/(1+'01_Вводные'!$B$131),0)</f>
        <v/>
      </c>
      <c r="Y2678">
        <f>IF('19_Расчет_аналитики'!Y2362&gt;=2,'19_Расчет_аналитики'!Y2373*'01_Вводные'!$B$125/(1+'01_Вводные'!$B$131),0)</f>
        <v/>
      </c>
      <c r="Z2678">
        <f>IF('19_Расчет_аналитики'!Z2362&gt;=2,'19_Расчет_аналитики'!Z2373*'01_Вводные'!$B$125/(1+'01_Вводные'!$B$131),0)</f>
        <v/>
      </c>
      <c r="AA2678">
        <f>IF('19_Расчет_аналитики'!AA2362&gt;=2,'19_Расчет_аналитики'!AA2373*'01_Вводные'!$B$125/(1+'01_Вводные'!$B$131),0)</f>
        <v/>
      </c>
      <c r="AB2678">
        <f>IF('19_Расчет_аналитики'!AB2362&gt;=2,'19_Расчет_аналитики'!AB2373*'01_Вводные'!$B$125/(1+'01_Вводные'!$B$131),0)</f>
        <v/>
      </c>
      <c r="AC2678">
        <f>IF('19_Расчет_аналитики'!AC2362&gt;=2,'19_Расчет_аналитики'!AC2373*'01_Вводные'!$B$125/(1+'01_Вводные'!$B$131),0)</f>
        <v/>
      </c>
      <c r="AD2678">
        <f>IF('19_Расчет_аналитики'!AD2362&gt;=2,'19_Расчет_аналитики'!AD2373*'01_Вводные'!$B$125/(1+'01_Вводные'!$B$131),0)</f>
        <v/>
      </c>
      <c r="AE2678">
        <f>IF('19_Расчет_аналитики'!AE2362&gt;=2,'19_Расчет_аналитики'!AE2373*'01_Вводные'!$B$125/(1+'01_Вводные'!$B$131),0)</f>
        <v/>
      </c>
      <c r="AF2678">
        <f>IF('19_Расчет_аналитики'!AF2362&gt;=2,'19_Расчет_аналитики'!AF2373*'01_Вводные'!$B$125/(1+'01_Вводные'!$B$131),0)</f>
        <v/>
      </c>
      <c r="AG2678">
        <f>IF('19_Расчет_аналитики'!AG2362&gt;=2,'19_Расчет_аналитики'!AG2373*'01_Вводные'!$B$125/(1+'01_Вводные'!$B$131),0)</f>
        <v/>
      </c>
      <c r="AH2678">
        <f>IF('19_Расчет_аналитики'!AH2362&gt;=2,'19_Расчет_аналитики'!AH2373*'01_Вводные'!$B$125/(1+'01_Вводные'!$B$131),0)</f>
        <v/>
      </c>
      <c r="AI2678">
        <f>IF('19_Расчет_аналитики'!AI2362&gt;=2,'19_Расчет_аналитики'!AI2373*'01_Вводные'!$B$125/(1+'01_Вводные'!$B$131),0)</f>
        <v/>
      </c>
      <c r="AJ2678">
        <f>IF('19_Расчет_аналитики'!AJ2362&gt;=2,'19_Расчет_аналитики'!AJ2373*'01_Вводные'!$B$125/(1+'01_Вводные'!$B$131),0)</f>
        <v/>
      </c>
      <c r="AK2678">
        <f>IF('19_Расчет_аналитики'!AK2362&gt;=2,'19_Расчет_аналитики'!AK2373*'01_Вводные'!$B$125/(1+'01_Вводные'!$B$131),0)</f>
        <v/>
      </c>
      <c r="AL2678">
        <f>IF('19_Расчет_аналитики'!AL2362&gt;=2,'19_Расчет_аналитики'!AL2373*'01_Вводные'!$B$125/(1+'01_Вводные'!$B$131),0)</f>
        <v/>
      </c>
      <c r="AM2678">
        <f>IF('19_Расчет_аналитики'!AM2362&gt;=2,'19_Расчет_аналитики'!AM2373*'01_Вводные'!$B$125/(1+'01_Вводные'!$B$131),0)</f>
        <v/>
      </c>
      <c r="AN2678">
        <f>IF('19_Расчет_аналитики'!AN2362&gt;=2,'19_Расчет_аналитики'!AN2373*'01_Вводные'!$B$125/(1+'01_Вводные'!$B$131),0)</f>
        <v/>
      </c>
      <c r="AO2678">
        <f>IF('19_Расчет_аналитики'!AO2362&gt;=2,'19_Расчет_аналитики'!AO2373*'01_Вводные'!$B$125/(1+'01_Вводные'!$B$131),0)</f>
        <v/>
      </c>
      <c r="AP2678">
        <f>IF('19_Расчет_аналитики'!AP2362&gt;=2,'19_Расчет_аналитики'!AP2373*'01_Вводные'!$B$125/(1+'01_Вводные'!$B$131),0)</f>
        <v/>
      </c>
      <c r="AQ2678">
        <f>IF('19_Расчет_аналитики'!AQ2362&gt;=2,'19_Расчет_аналитики'!AQ2373*'01_Вводные'!$B$125/(1+'01_Вводные'!$B$131),0)</f>
        <v/>
      </c>
      <c r="AR2678">
        <f>IF('19_Расчет_аналитики'!AR2362&gt;=2,'19_Расчет_аналитики'!AR2373*'01_Вводные'!$B$125/(1+'01_Вводные'!$B$131),0)</f>
        <v/>
      </c>
      <c r="AS2678">
        <f>IF('19_Расчет_аналитики'!AS2362&gt;=2,'19_Расчет_аналитики'!AS2373*'01_Вводные'!$B$125/(1+'01_Вводные'!$B$131),0)</f>
        <v/>
      </c>
      <c r="AT2678">
        <f>IF('19_Расчет_аналитики'!AT2362&gt;=2,'19_Расчет_аналитики'!AT2373*'01_Вводные'!$B$125/(1+'01_Вводные'!$B$131),0)</f>
        <v/>
      </c>
      <c r="AU2678">
        <f>IF('19_Расчет_аналитики'!AU2362&gt;=2,'19_Расчет_аналитики'!AU2373*'01_Вводные'!$B$125/(1+'01_Вводные'!$B$131),0)</f>
        <v/>
      </c>
      <c r="AV2678">
        <f>IF('19_Расчет_аналитики'!AV2362&gt;=2,'19_Расчет_аналитики'!AV2373*'01_Вводные'!$B$125/(1+'01_Вводные'!$B$131),0)</f>
        <v/>
      </c>
      <c r="AW2678">
        <f>IF('19_Расчет_аналитики'!AW2362&gt;=2,'19_Расчет_аналитики'!AW2373*'01_Вводные'!$B$125/(1+'01_Вводные'!$B$131),0)</f>
        <v/>
      </c>
      <c r="AX2678">
        <f>IF('19_Расчет_аналитики'!AX2362&gt;=2,'19_Расчет_аналитики'!AX2373*'01_Вводные'!$B$125/(1+'01_Вводные'!$B$131),0)</f>
        <v/>
      </c>
      <c r="AY2678">
        <f>IF('19_Расчет_аналитики'!AY2362&gt;=2,'19_Расчет_аналитики'!AY2373*'01_Вводные'!$B$125/(1+'01_Вводные'!$B$131),0)</f>
        <v/>
      </c>
      <c r="AZ2678">
        <f>IF('19_Расчет_аналитики'!AZ2362&gt;=2,'19_Расчет_аналитики'!AZ2373*'01_Вводные'!$B$125/(1+'01_Вводные'!$B$131),0)</f>
        <v/>
      </c>
      <c r="BA2678">
        <f>IF('19_Расчет_аналитики'!BA2362&gt;=2,'19_Расчет_аналитики'!BA2373*'01_Вводные'!$B$125/(1+'01_Вводные'!$B$131),0)</f>
        <v/>
      </c>
      <c r="BB2678">
        <f>IF('19_Расчет_аналитики'!BB2362&gt;=2,'19_Расчет_аналитики'!BB2373*'01_Вводные'!$B$125/(1+'01_Вводные'!$B$131),0)</f>
        <v/>
      </c>
      <c r="BC2678">
        <f>IF('19_Расчет_аналитики'!BC2362&gt;=2,'19_Расчет_аналитики'!BC2373*'01_Вводные'!$B$125/(1+'01_Вводные'!$B$131),0)</f>
        <v/>
      </c>
      <c r="BD2678">
        <f>IF('19_Расчет_аналитики'!BD2362&gt;=2,'19_Расчет_аналитики'!BD2373*'01_Вводные'!$B$125/(1+'01_Вводные'!$B$131),0)</f>
        <v/>
      </c>
      <c r="BE2678">
        <f>IF('19_Расчет_аналитики'!BE2362&gt;=2,'19_Расчет_аналитики'!BE2373*'01_Вводные'!$B$125/(1+'01_Вводные'!$B$131),0)</f>
        <v/>
      </c>
      <c r="BF2678">
        <f>IF('19_Расчет_аналитики'!BF2362&gt;=2,'19_Расчет_аналитики'!BF2373*'01_Вводные'!$B$125/(1+'01_Вводные'!$B$131),0)</f>
        <v/>
      </c>
      <c r="BG2678">
        <f>IF('19_Расчет_аналитики'!BG2362&gt;=2,'19_Расчет_аналитики'!BG2373*'01_Вводные'!$B$125/(1+'01_Вводные'!$B$131),0)</f>
        <v/>
      </c>
      <c r="BH2678">
        <f>IF('19_Расчет_аналитики'!BH2362&gt;=2,'19_Расчет_аналитики'!BH2373*'01_Вводные'!$B$125/(1+'01_Вводные'!$B$131),0)</f>
        <v/>
      </c>
      <c r="BI2678">
        <f>IF('19_Расчет_аналитики'!BI2362&gt;=2,'19_Расчет_аналитики'!BI2373*'01_Вводные'!$B$125/(1+'01_Вводные'!$B$131),0)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A3375" t="inlineStr">
        <is>
          <t>Минимальный запас для возврата займа</t>
        </is>
      </c>
      <c r="B3375">
        <f>SUM(IF('01_Вводные'!$B$310&gt;=1,'19_Расчет_аналитики'!C3653,0),IF('01_Вводные'!$B$310&gt;=2,'19_Расчет_аналитики'!D3653,0),IF('01_Вводные'!$B$310&gt;=3,'19_Расчет_аналитики'!E3653,0),IF('01_Вводные'!$B$310&gt;=4,'19_Расчет_аналитики'!F3653,0),IF('01_Вводные'!$B$310&gt;=5,'19_Расчет_аналитики'!G3653,0),IF('01_Вводные'!$B$310&gt;=6,'19_Расчет_аналитики'!H3653,0))</f>
        <v/>
      </c>
      <c r="C3375">
        <f>SUM(IF('01_Вводные'!$B$310&gt;=1,'19_Расчет_аналитики'!D3653,0),IF('01_Вводные'!$B$310&gt;=2,'19_Расчет_аналитики'!E3653,0),IF('01_Вводные'!$B$310&gt;=3,'19_Расчет_аналитики'!F3653,0),IF('01_Вводные'!$B$310&gt;=4,'19_Расчет_аналитики'!G3653,0),IF('01_Вводные'!$B$310&gt;=5,'19_Расчет_аналитики'!H3653,0),IF('01_Вводные'!$B$310&gt;=6,'19_Расчет_аналитики'!I3653,0))</f>
        <v/>
      </c>
      <c r="D3375">
        <f>SUM(IF('01_Вводные'!$B$310&gt;=1,'19_Расчет_аналитики'!E3653,0),IF('01_Вводные'!$B$310&gt;=2,'19_Расчет_аналитики'!F3653,0),IF('01_Вводные'!$B$310&gt;=3,'19_Расчет_аналитики'!G3653,0),IF('01_Вводные'!$B$310&gt;=4,'19_Расчет_аналитики'!H3653,0),IF('01_Вводные'!$B$310&gt;=5,'19_Расчет_аналитики'!I3653,0),IF('01_Вводные'!$B$310&gt;=6,'19_Расчет_аналитики'!J3653,0))</f>
        <v/>
      </c>
      <c r="E3375">
        <f>SUM(IF('01_Вводные'!$B$310&gt;=1,'19_Расчет_аналитики'!F3653,0),IF('01_Вводные'!$B$310&gt;=2,'19_Расчет_аналитики'!G3653,0),IF('01_Вводные'!$B$310&gt;=3,'19_Расчет_аналитики'!H3653,0),IF('01_Вводные'!$B$310&gt;=4,'19_Расчет_аналитики'!I3653,0),IF('01_Вводные'!$B$310&gt;=5,'19_Расчет_аналитики'!J3653,0),IF('01_Вводные'!$B$310&gt;=6,'19_Расчет_аналитики'!K3653,0))</f>
        <v/>
      </c>
      <c r="F3375">
        <f>SUM(IF('01_Вводные'!$B$310&gt;=1,'19_Расчет_аналитики'!G3653,0),IF('01_Вводные'!$B$310&gt;=2,'19_Расчет_аналитики'!H3653,0),IF('01_Вводные'!$B$310&gt;=3,'19_Расчет_аналитики'!I3653,0),IF('01_Вводные'!$B$310&gt;=4,'19_Расчет_аналитики'!J3653,0),IF('01_Вводные'!$B$310&gt;=5,'19_Расчет_аналитики'!K3653,0),IF('01_Вводные'!$B$310&gt;=6,'19_Расчет_аналитики'!L3653,0))</f>
        <v/>
      </c>
      <c r="G3375">
        <f>SUM(IF('01_Вводные'!$B$310&gt;=1,'19_Расчет_аналитики'!H3653,0),IF('01_Вводные'!$B$310&gt;=2,'19_Расчет_аналитики'!I3653,0),IF('01_Вводные'!$B$310&gt;=3,'19_Расчет_аналитики'!J3653,0),IF('01_Вводные'!$B$310&gt;=4,'19_Расчет_аналитики'!K3653,0),IF('01_Вводные'!$B$310&gt;=5,'19_Расчет_аналитики'!L3653,0),IF('01_Вводные'!$B$310&gt;=6,'19_Расчет_аналитики'!M3653,0))</f>
        <v/>
      </c>
      <c r="H3375">
        <f>SUM(IF('01_Вводные'!$B$310&gt;=1,'19_Расчет_аналитики'!I3653,0),IF('01_Вводные'!$B$310&gt;=2,'19_Расчет_аналитики'!J3653,0),IF('01_Вводные'!$B$310&gt;=3,'19_Расчет_аналитики'!K3653,0),IF('01_Вводные'!$B$310&gt;=4,'19_Расчет_аналитики'!L3653,0),IF('01_Вводные'!$B$310&gt;=5,'19_Расчет_аналитики'!M3653,0),IF('01_Вводные'!$B$310&gt;=6,'19_Расчет_аналитики'!N3653,0))</f>
        <v/>
      </c>
      <c r="I3375">
        <f>SUM(IF('01_Вводные'!$B$310&gt;=1,'19_Расчет_аналитики'!J3653,0),IF('01_Вводные'!$B$310&gt;=2,'19_Расчет_аналитики'!K3653,0),IF('01_Вводные'!$B$310&gt;=3,'19_Расчет_аналитики'!L3653,0),IF('01_Вводные'!$B$310&gt;=4,'19_Расчет_аналитики'!M3653,0),IF('01_Вводные'!$B$310&gt;=5,'19_Расчет_аналитики'!N3653,0),IF('01_Вводные'!$B$310&gt;=6,'19_Расчет_аналитики'!O3653,0))</f>
        <v/>
      </c>
      <c r="J3375">
        <f>SUM(IF('01_Вводные'!$B$310&gt;=1,'19_Расчет_аналитики'!K3653,0),IF('01_Вводные'!$B$310&gt;=2,'19_Расчет_аналитики'!L3653,0),IF('01_Вводные'!$B$310&gt;=3,'19_Расчет_аналитики'!M3653,0),IF('01_Вводные'!$B$310&gt;=4,'19_Расчет_аналитики'!N3653,0),IF('01_Вводные'!$B$310&gt;=5,'19_Расчет_аналитики'!O3653,0),IF('01_Вводные'!$B$310&gt;=6,'19_Расчет_аналитики'!P3653,0))</f>
        <v/>
      </c>
      <c r="K3375">
        <f>SUM(IF('01_Вводные'!$B$310&gt;=1,'19_Расчет_аналитики'!L3653,0),IF('01_Вводные'!$B$310&gt;=2,'19_Расчет_аналитики'!M3653,0),IF('01_Вводные'!$B$310&gt;=3,'19_Расчет_аналитики'!N3653,0),IF('01_Вводные'!$B$310&gt;=4,'19_Расчет_аналитики'!O3653,0),IF('01_Вводные'!$B$310&gt;=5,'19_Расчет_аналитики'!P3653,0),IF('01_Вводные'!$B$310&gt;=6,'19_Расчет_аналитики'!Q3653,0))</f>
        <v/>
      </c>
      <c r="L3375">
        <f>SUM(IF('01_Вводные'!$B$310&gt;=1,'19_Расчет_аналитики'!M3653,0),IF('01_Вводные'!$B$310&gt;=2,'19_Расчет_аналитики'!N3653,0),IF('01_Вводные'!$B$310&gt;=3,'19_Расчет_аналитики'!O3653,0),IF('01_Вводные'!$B$310&gt;=4,'19_Расчет_аналитики'!P3653,0),IF('01_Вводные'!$B$310&gt;=5,'19_Расчет_аналитики'!Q3653,0),IF('01_Вводные'!$B$310&gt;=6,'19_Расчет_аналитики'!R3653,0))</f>
        <v/>
      </c>
      <c r="M3375">
        <f>SUM(IF('01_Вводные'!$B$310&gt;=1,'19_Расчет_аналитики'!N3653,0),IF('01_Вводные'!$B$310&gt;=2,'19_Расчет_аналитики'!O3653,0),IF('01_Вводные'!$B$310&gt;=3,'19_Расчет_аналитики'!P3653,0),IF('01_Вводные'!$B$310&gt;=4,'19_Расчет_аналитики'!Q3653,0),IF('01_Вводные'!$B$310&gt;=5,'19_Расчет_аналитики'!R3653,0),IF('01_Вводные'!$B$310&gt;=6,'19_Расчет_аналитики'!S3653,0))</f>
        <v/>
      </c>
      <c r="N3375">
        <f>SUM(IF('01_Вводные'!$B$310&gt;=1,'19_Расчет_аналитики'!O3653,0),IF('01_Вводные'!$B$310&gt;=2,'19_Расчет_аналитики'!P3653,0),IF('01_Вводные'!$B$310&gt;=3,'19_Расчет_аналитики'!Q3653,0),IF('01_Вводные'!$B$310&gt;=4,'19_Расчет_аналитики'!R3653,0),IF('01_Вводные'!$B$310&gt;=5,'19_Расчет_аналитики'!S3653,0),IF('01_Вводные'!$B$310&gt;=6,'19_Расчет_аналитики'!T3653,0))</f>
        <v/>
      </c>
      <c r="O3375">
        <f>SUM(IF('01_Вводные'!$B$310&gt;=1,'19_Расчет_аналитики'!P3653,0),IF('01_Вводные'!$B$310&gt;=2,'19_Расчет_аналитики'!Q3653,0),IF('01_Вводные'!$B$310&gt;=3,'19_Расчет_аналитики'!R3653,0),IF('01_Вводные'!$B$310&gt;=4,'19_Расчет_аналитики'!S3653,0),IF('01_Вводные'!$B$310&gt;=5,'19_Расчет_аналитики'!T3653,0),IF('01_Вводные'!$B$310&gt;=6,'19_Расчет_аналитики'!U3653,0))</f>
        <v/>
      </c>
      <c r="P3375">
        <f>SUM(IF('01_Вводные'!$B$310&gt;=1,'19_Расчет_аналитики'!Q3653,0),IF('01_Вводные'!$B$310&gt;=2,'19_Расчет_аналитики'!R3653,0),IF('01_Вводные'!$B$310&gt;=3,'19_Расчет_аналитики'!S3653,0),IF('01_Вводные'!$B$310&gt;=4,'19_Расчет_аналитики'!T3653,0),IF('01_Вводные'!$B$310&gt;=5,'19_Расчет_аналитики'!U3653,0),IF('01_Вводные'!$B$310&gt;=6,'19_Расчет_аналитики'!V3653,0))</f>
        <v/>
      </c>
      <c r="Q3375">
        <f>SUM(IF('01_Вводные'!$B$310&gt;=1,'19_Расчет_аналитики'!R3653,0),IF('01_Вводные'!$B$310&gt;=2,'19_Расчет_аналитики'!S3653,0),IF('01_Вводные'!$B$310&gt;=3,'19_Расчет_аналитики'!T3653,0),IF('01_Вводные'!$B$310&gt;=4,'19_Расчет_аналитики'!U3653,0),IF('01_Вводные'!$B$310&gt;=5,'19_Расчет_аналитики'!V3653,0),IF('01_Вводные'!$B$310&gt;=6,'19_Расчет_аналитики'!W3653,0))</f>
        <v/>
      </c>
      <c r="R3375">
        <f>SUM(IF('01_Вводные'!$B$310&gt;=1,'19_Расчет_аналитики'!S3653,0),IF('01_Вводные'!$B$310&gt;=2,'19_Расчет_аналитики'!T3653,0),IF('01_Вводные'!$B$310&gt;=3,'19_Расчет_аналитики'!U3653,0),IF('01_Вводные'!$B$310&gt;=4,'19_Расчет_аналитики'!V3653,0),IF('01_Вводные'!$B$310&gt;=5,'19_Расчет_аналитики'!W3653,0),IF('01_Вводные'!$B$310&gt;=6,'19_Расчет_аналитики'!X3653,0))</f>
        <v/>
      </c>
      <c r="S3375">
        <f>SUM(IF('01_Вводные'!$B$310&gt;=1,'19_Расчет_аналитики'!T3653,0),IF('01_Вводные'!$B$310&gt;=2,'19_Расчет_аналитики'!U3653,0),IF('01_Вводные'!$B$310&gt;=3,'19_Расчет_аналитики'!V3653,0),IF('01_Вводные'!$B$310&gt;=4,'19_Расчет_аналитики'!W3653,0),IF('01_Вводные'!$B$310&gt;=5,'19_Расчет_аналитики'!X3653,0),IF('01_Вводные'!$B$310&gt;=6,'19_Расчет_аналитики'!Y3653,0))</f>
        <v/>
      </c>
      <c r="T3375">
        <f>SUM(IF('01_Вводные'!$B$310&gt;=1,'19_Расчет_аналитики'!U3653,0),IF('01_Вводные'!$B$310&gt;=2,'19_Расчет_аналитики'!V3653,0),IF('01_Вводные'!$B$310&gt;=3,'19_Расчет_аналитики'!W3653,0),IF('01_Вводные'!$B$310&gt;=4,'19_Расчет_аналитики'!X3653,0),IF('01_Вводные'!$B$310&gt;=5,'19_Расчет_аналитики'!Y3653,0),IF('01_Вводные'!$B$310&gt;=6,'19_Расчет_аналитики'!Z3653,0))</f>
        <v/>
      </c>
      <c r="U3375">
        <f>SUM(IF('01_Вводные'!$B$310&gt;=1,'19_Расчет_аналитики'!V3653,0),IF('01_Вводные'!$B$310&gt;=2,'19_Расчет_аналитики'!W3653,0),IF('01_Вводные'!$B$310&gt;=3,'19_Расчет_аналитики'!X3653,0),IF('01_Вводные'!$B$310&gt;=4,'19_Расчет_аналитики'!Y3653,0),IF('01_Вводные'!$B$310&gt;=5,'19_Расчет_аналитики'!Z3653,0),IF('01_Вводные'!$B$310&gt;=6,'19_Расчет_аналитики'!AA3653,0))</f>
        <v/>
      </c>
      <c r="V3375">
        <f>SUM(IF('01_Вводные'!$B$310&gt;=1,'19_Расчет_аналитики'!W3653,0),IF('01_Вводные'!$B$310&gt;=2,'19_Расчет_аналитики'!X3653,0),IF('01_Вводные'!$B$310&gt;=3,'19_Расчет_аналитики'!Y3653,0),IF('01_Вводные'!$B$310&gt;=4,'19_Расчет_аналитики'!Z3653,0),IF('01_Вводные'!$B$310&gt;=5,'19_Расчет_аналитики'!AA3653,0),IF('01_Вводные'!$B$310&gt;=6,'19_Расчет_аналитики'!AB3653,0))</f>
        <v/>
      </c>
      <c r="W3375">
        <f>SUM(IF('01_Вводные'!$B$310&gt;=1,'19_Расчет_аналитики'!X3653,0),IF('01_Вводные'!$B$310&gt;=2,'19_Расчет_аналитики'!Y3653,0),IF('01_Вводные'!$B$310&gt;=3,'19_Расчет_аналитики'!Z3653,0),IF('01_Вводные'!$B$310&gt;=4,'19_Расчет_аналитики'!AA3653,0),IF('01_Вводные'!$B$310&gt;=5,'19_Расчет_аналитики'!AB3653,0),IF('01_Вводные'!$B$310&gt;=6,'19_Расчет_аналитики'!AC3653,0))</f>
        <v/>
      </c>
      <c r="X3375">
        <f>SUM(IF('01_Вводные'!$B$310&gt;=1,'19_Расчет_аналитики'!Y3653,0),IF('01_Вводные'!$B$310&gt;=2,'19_Расчет_аналитики'!Z3653,0),IF('01_Вводные'!$B$310&gt;=3,'19_Расчет_аналитики'!AA3653,0),IF('01_Вводные'!$B$310&gt;=4,'19_Расчет_аналитики'!AB3653,0),IF('01_Вводные'!$B$310&gt;=5,'19_Расчет_аналитики'!AC3653,0),IF('01_Вводные'!$B$310&gt;=6,'19_Расчет_аналитики'!AD3653,0))</f>
        <v/>
      </c>
      <c r="Y3375">
        <f>SUM(IF('01_Вводные'!$B$310&gt;=1,'19_Расчет_аналитики'!Z3653,0),IF('01_Вводные'!$B$310&gt;=2,'19_Расчет_аналитики'!AA3653,0),IF('01_Вводные'!$B$310&gt;=3,'19_Расчет_аналитики'!AB3653,0),IF('01_Вводные'!$B$310&gt;=4,'19_Расчет_аналитики'!AC3653,0),IF('01_Вводные'!$B$310&gt;=5,'19_Расчет_аналитики'!AD3653,0),IF('01_Вводные'!$B$310&gt;=6,'19_Расчет_аналитики'!AE3653,0))</f>
        <v/>
      </c>
      <c r="Z3375">
        <f>SUM(IF('01_Вводные'!$B$310&gt;=1,'19_Расчет_аналитики'!AA3653,0),IF('01_Вводные'!$B$310&gt;=2,'19_Расчет_аналитики'!AB3653,0),IF('01_Вводные'!$B$310&gt;=3,'19_Расчет_аналитики'!AC3653,0),IF('01_Вводные'!$B$310&gt;=4,'19_Расчет_аналитики'!AD3653,0),IF('01_Вводные'!$B$310&gt;=5,'19_Расчет_аналитики'!AE3653,0),IF('01_Вводные'!$B$310&gt;=6,'19_Расчет_аналитики'!AF3653,0))</f>
        <v/>
      </c>
      <c r="AA3375">
        <f>SUM(IF('01_Вводные'!$B$310&gt;=1,'19_Расчет_аналитики'!AB3653,0),IF('01_Вводные'!$B$310&gt;=2,'19_Расчет_аналитики'!AC3653,0),IF('01_Вводные'!$B$310&gt;=3,'19_Расчет_аналитики'!AD3653,0),IF('01_Вводные'!$B$310&gt;=4,'19_Расчет_аналитики'!AE3653,0),IF('01_Вводные'!$B$310&gt;=5,'19_Расчет_аналитики'!AF3653,0),IF('01_Вводные'!$B$310&gt;=6,'19_Расчет_аналитики'!AG3653,0))</f>
        <v/>
      </c>
      <c r="AB3375">
        <f>SUM(IF('01_Вводные'!$B$310&gt;=1,'19_Расчет_аналитики'!AC3653,0),IF('01_Вводные'!$B$310&gt;=2,'19_Расчет_аналитики'!AD3653,0),IF('01_Вводные'!$B$310&gt;=3,'19_Расчет_аналитики'!AE3653,0),IF('01_Вводные'!$B$310&gt;=4,'19_Расчет_аналитики'!AF3653,0),IF('01_Вводные'!$B$310&gt;=5,'19_Расчет_аналитики'!AG3653,0),IF('01_Вводные'!$B$310&gt;=6,'19_Расчет_аналитики'!AH3653,0))</f>
        <v/>
      </c>
      <c r="AC3375">
        <f>SUM(IF('01_Вводные'!$B$310&gt;=1,'19_Расчет_аналитики'!AD3653,0),IF('01_Вводные'!$B$310&gt;=2,'19_Расчет_аналитики'!AE3653,0),IF('01_Вводные'!$B$310&gt;=3,'19_Расчет_аналитики'!AF3653,0),IF('01_Вводные'!$B$310&gt;=4,'19_Расчет_аналитики'!AG3653,0),IF('01_Вводные'!$B$310&gt;=5,'19_Расчет_аналитики'!AH3653,0),IF('01_Вводные'!$B$310&gt;=6,'19_Расчет_аналитики'!AI3653,0))</f>
        <v/>
      </c>
      <c r="AD3375">
        <f>SUM(IF('01_Вводные'!$B$310&gt;=1,'19_Расчет_аналитики'!AE3653,0),IF('01_Вводные'!$B$310&gt;=2,'19_Расчет_аналитики'!AF3653,0),IF('01_Вводные'!$B$310&gt;=3,'19_Расчет_аналитики'!AG3653,0),IF('01_Вводные'!$B$310&gt;=4,'19_Расчет_аналитики'!AH3653,0),IF('01_Вводные'!$B$310&gt;=5,'19_Расчет_аналитики'!AI3653,0),IF('01_Вводные'!$B$310&gt;=6,'19_Расчет_аналитики'!AJ3653,0))</f>
        <v/>
      </c>
      <c r="AE3375">
        <f>SUM(IF('01_Вводные'!$B$310&gt;=1,'19_Расчет_аналитики'!AF3653,0),IF('01_Вводные'!$B$310&gt;=2,'19_Расчет_аналитики'!AG3653,0),IF('01_Вводные'!$B$310&gt;=3,'19_Расчет_аналитики'!AH3653,0),IF('01_Вводные'!$B$310&gt;=4,'19_Расчет_аналитики'!AI3653,0),IF('01_Вводные'!$B$310&gt;=5,'19_Расчет_аналитики'!AJ3653,0),IF('01_Вводные'!$B$310&gt;=6,'19_Расчет_аналитики'!AK3653,0))</f>
        <v/>
      </c>
      <c r="AF3375">
        <f>SUM(IF('01_Вводные'!$B$310&gt;=1,'19_Расчет_аналитики'!AG3653,0),IF('01_Вводные'!$B$310&gt;=2,'19_Расчет_аналитики'!AH3653,0),IF('01_Вводные'!$B$310&gt;=3,'19_Расчет_аналитики'!AI3653,0),IF('01_Вводные'!$B$310&gt;=4,'19_Расчет_аналитики'!AJ3653,0),IF('01_Вводные'!$B$310&gt;=5,'19_Расчет_аналитики'!AK3653,0),IF('01_Вводные'!$B$310&gt;=6,'19_Расчет_аналитики'!AL3653,0))</f>
        <v/>
      </c>
      <c r="AG3375">
        <f>SUM(IF('01_Вводные'!$B$310&gt;=1,'19_Расчет_аналитики'!AH3653,0),IF('01_Вводные'!$B$310&gt;=2,'19_Расчет_аналитики'!AI3653,0),IF('01_Вводные'!$B$310&gt;=3,'19_Расчет_аналитики'!AJ3653,0),IF('01_Вводные'!$B$310&gt;=4,'19_Расчет_аналитики'!AK3653,0),IF('01_Вводные'!$B$310&gt;=5,'19_Расчет_аналитики'!AL3653,0),IF('01_Вводные'!$B$310&gt;=6,'19_Расчет_аналитики'!AM3653,0))</f>
        <v/>
      </c>
      <c r="AH3375">
        <f>SUM(IF('01_Вводные'!$B$310&gt;=1,'19_Расчет_аналитики'!AI3653,0),IF('01_Вводные'!$B$310&gt;=2,'19_Расчет_аналитики'!AJ3653,0),IF('01_Вводные'!$B$310&gt;=3,'19_Расчет_аналитики'!AK3653,0),IF('01_Вводные'!$B$310&gt;=4,'19_Расчет_аналитики'!AL3653,0),IF('01_Вводные'!$B$310&gt;=5,'19_Расчет_аналитики'!AM3653,0),IF('01_Вводные'!$B$310&gt;=6,'19_Расчет_аналитики'!AN3653,0))</f>
        <v/>
      </c>
      <c r="AI3375">
        <f>SUM(IF('01_Вводные'!$B$310&gt;=1,'19_Расчет_аналитики'!AJ3653,0),IF('01_Вводные'!$B$310&gt;=2,'19_Расчет_аналитики'!AK3653,0),IF('01_Вводные'!$B$310&gt;=3,'19_Расчет_аналитики'!AL3653,0),IF('01_Вводные'!$B$310&gt;=4,'19_Расчет_аналитики'!AM3653,0),IF('01_Вводные'!$B$310&gt;=5,'19_Расчет_аналитики'!AN3653,0),IF('01_Вводные'!$B$310&gt;=6,'19_Расчет_аналитики'!AO3653,0))</f>
        <v/>
      </c>
      <c r="AJ3375">
        <f>SUM(IF('01_Вводные'!$B$310&gt;=1,'19_Расчет_аналитики'!AK3653,0),IF('01_Вводные'!$B$310&gt;=2,'19_Расчет_аналитики'!AL3653,0),IF('01_Вводные'!$B$310&gt;=3,'19_Расчет_аналитики'!AM3653,0),IF('01_Вводные'!$B$310&gt;=4,'19_Расчет_аналитики'!AN3653,0),IF('01_Вводные'!$B$310&gt;=5,'19_Расчет_аналитики'!AO3653,0),IF('01_Вводные'!$B$310&gt;=6,'19_Расчет_аналитики'!AP3653,0))</f>
        <v/>
      </c>
      <c r="AK3375">
        <f>SUM(IF('01_Вводные'!$B$310&gt;=1,'19_Расчет_аналитики'!AL3653,0),IF('01_Вводные'!$B$310&gt;=2,'19_Расчет_аналитики'!AM3653,0),IF('01_Вводные'!$B$310&gt;=3,'19_Расчет_аналитики'!AN3653,0),IF('01_Вводные'!$B$310&gt;=4,'19_Расчет_аналитики'!AO3653,0),IF('01_Вводные'!$B$310&gt;=5,'19_Расчет_аналитики'!AP3653,0),IF('01_Вводные'!$B$310&gt;=6,'19_Расчет_аналитики'!AQ3653,0))</f>
        <v/>
      </c>
      <c r="AL3375">
        <f>SUM(IF('01_Вводные'!$B$310&gt;=1,'19_Расчет_аналитики'!AM3653,0),IF('01_Вводные'!$B$310&gt;=2,'19_Расчет_аналитики'!AN3653,0),IF('01_Вводные'!$B$310&gt;=3,'19_Расчет_аналитики'!AO3653,0),IF('01_Вводные'!$B$310&gt;=4,'19_Расчет_аналитики'!AP3653,0),IF('01_Вводные'!$B$310&gt;=5,'19_Расчет_аналитики'!AQ3653,0),IF('01_Вводные'!$B$310&gt;=6,'19_Расчет_аналитики'!AR3653,0))</f>
        <v/>
      </c>
      <c r="AM3375">
        <f>SUM(IF('01_Вводные'!$B$310&gt;=1,'19_Расчет_аналитики'!AN3653,0),IF('01_Вводные'!$B$310&gt;=2,'19_Расчет_аналитики'!AO3653,0),IF('01_Вводные'!$B$310&gt;=3,'19_Расчет_аналитики'!AP3653,0),IF('01_Вводные'!$B$310&gt;=4,'19_Расчет_аналитики'!AQ3653,0),IF('01_Вводные'!$B$310&gt;=5,'19_Расчет_аналитики'!AR3653,0),IF('01_Вводные'!$B$310&gt;=6,'19_Расчет_аналитики'!AS3653,0))</f>
        <v/>
      </c>
      <c r="AN3375">
        <f>SUM(IF('01_Вводные'!$B$310&gt;=1,'19_Расчет_аналитики'!AO3653,0),IF('01_Вводные'!$B$310&gt;=2,'19_Расчет_аналитики'!AP3653,0),IF('01_Вводные'!$B$310&gt;=3,'19_Расчет_аналитики'!AQ3653,0),IF('01_Вводные'!$B$310&gt;=4,'19_Расчет_аналитики'!AR3653,0),IF('01_Вводные'!$B$310&gt;=5,'19_Расчет_аналитики'!AS3653,0),IF('01_Вводные'!$B$310&gt;=6,'19_Расчет_аналитики'!AT3653,0))</f>
        <v/>
      </c>
      <c r="AO3375">
        <f>SUM(IF('01_Вводные'!$B$310&gt;=1,'19_Расчет_аналитики'!AP3653,0),IF('01_Вводные'!$B$310&gt;=2,'19_Расчет_аналитики'!AQ3653,0),IF('01_Вводные'!$B$310&gt;=3,'19_Расчет_аналитики'!AR3653,0),IF('01_Вводные'!$B$310&gt;=4,'19_Расчет_аналитики'!AS3653,0),IF('01_Вводные'!$B$310&gt;=5,'19_Расчет_аналитики'!AT3653,0),IF('01_Вводные'!$B$310&gt;=6,'19_Расчет_аналитики'!AU3653,0))</f>
        <v/>
      </c>
      <c r="AP3375">
        <f>SUM(IF('01_Вводные'!$B$310&gt;=1,'19_Расчет_аналитики'!AQ3653,0),IF('01_Вводные'!$B$310&gt;=2,'19_Расчет_аналитики'!AR3653,0),IF('01_Вводные'!$B$310&gt;=3,'19_Расчет_аналитики'!AS3653,0),IF('01_Вводные'!$B$310&gt;=4,'19_Расчет_аналитики'!AT3653,0),IF('01_Вводные'!$B$310&gt;=5,'19_Расчет_аналитики'!AU3653,0),IF('01_Вводные'!$B$310&gt;=6,'19_Расчет_аналитики'!AV3653,0))</f>
        <v/>
      </c>
      <c r="AQ3375">
        <f>SUM(IF('01_Вводные'!$B$310&gt;=1,'19_Расчет_аналитики'!AR3653,0),IF('01_Вводные'!$B$310&gt;=2,'19_Расчет_аналитики'!AS3653,0),IF('01_Вводные'!$B$310&gt;=3,'19_Расчет_аналитики'!AT3653,0),IF('01_Вводные'!$B$310&gt;=4,'19_Расчет_аналитики'!AU3653,0),IF('01_Вводные'!$B$310&gt;=5,'19_Расчет_аналитики'!AV3653,0),IF('01_Вводные'!$B$310&gt;=6,'19_Расчет_аналитики'!AW3653,0))</f>
        <v/>
      </c>
      <c r="AR3375">
        <f>SUM(IF('01_Вводные'!$B$310&gt;=1,'19_Расчет_аналитики'!AS3653,0),IF('01_Вводные'!$B$310&gt;=2,'19_Расчет_аналитики'!AT3653,0),IF('01_Вводные'!$B$310&gt;=3,'19_Расчет_аналитики'!AU3653,0),IF('01_Вводные'!$B$310&gt;=4,'19_Расчет_аналитики'!AV3653,0),IF('01_Вводные'!$B$310&gt;=5,'19_Расчет_аналитики'!AW3653,0),IF('01_Вводные'!$B$310&gt;=6,'19_Расчет_аналитики'!AX3653,0))</f>
        <v/>
      </c>
      <c r="AS3375">
        <f>SUM(IF('01_Вводные'!$B$310&gt;=1,'19_Расчет_аналитики'!AT3653,0),IF('01_Вводные'!$B$310&gt;=2,'19_Расчет_аналитики'!AU3653,0),IF('01_Вводные'!$B$310&gt;=3,'19_Расчет_аналитики'!AV3653,0),IF('01_Вводные'!$B$310&gt;=4,'19_Расчет_аналитики'!AW3653,0),IF('01_Вводные'!$B$310&gt;=5,'19_Расчет_аналитики'!AX3653,0),IF('01_Вводные'!$B$310&gt;=6,'19_Расчет_аналитики'!AY3653,0))</f>
        <v/>
      </c>
      <c r="AT3375">
        <f>SUM(IF('01_Вводные'!$B$310&gt;=1,'19_Расчет_аналитики'!AU3653,0),IF('01_Вводные'!$B$310&gt;=2,'19_Расчет_аналитики'!AV3653,0),IF('01_Вводные'!$B$310&gt;=3,'19_Расчет_аналитики'!AW3653,0),IF('01_Вводные'!$B$310&gt;=4,'19_Расчет_аналитики'!AX3653,0),IF('01_Вводные'!$B$310&gt;=5,'19_Расчет_аналитики'!AY3653,0),IF('01_Вводные'!$B$310&gt;=6,'19_Расчет_аналитики'!AZ3653,0))</f>
        <v/>
      </c>
      <c r="AU3375">
        <f>SUM(IF('01_Вводные'!$B$310&gt;=1,'19_Расчет_аналитики'!AV3653,0),IF('01_Вводные'!$B$310&gt;=2,'19_Расчет_аналитики'!AW3653,0),IF('01_Вводные'!$B$310&gt;=3,'19_Расчет_аналитики'!AX3653,0),IF('01_Вводные'!$B$310&gt;=4,'19_Расчет_аналитики'!AY3653,0),IF('01_Вводные'!$B$310&gt;=5,'19_Расчет_аналитики'!AZ3653,0),IF('01_Вводные'!$B$310&gt;=6,'19_Расчет_аналитики'!BA3653,0))</f>
        <v/>
      </c>
      <c r="AV3375">
        <f>SUM(IF('01_Вводные'!$B$310&gt;=1,'19_Расчет_аналитики'!AW3653,0),IF('01_Вводные'!$B$310&gt;=2,'19_Расчет_аналитики'!AX3653,0),IF('01_Вводные'!$B$310&gt;=3,'19_Расчет_аналитики'!AY3653,0),IF('01_Вводные'!$B$310&gt;=4,'19_Расчет_аналитики'!AZ3653,0),IF('01_Вводные'!$B$310&gt;=5,'19_Расчет_аналитики'!BA3653,0),IF('01_Вводные'!$B$310&gt;=6,'19_Расчет_аналитики'!BB3653,0))</f>
        <v/>
      </c>
      <c r="AW3375">
        <f>SUM(IF('01_Вводные'!$B$310&gt;=1,'19_Расчет_аналитики'!AX3653,0),IF('01_Вводные'!$B$310&gt;=2,'19_Расчет_аналитики'!AY3653,0),IF('01_Вводные'!$B$310&gt;=3,'19_Расчет_аналитики'!AZ3653,0),IF('01_Вводные'!$B$310&gt;=4,'19_Расчет_аналитики'!BA3653,0),IF('01_Вводные'!$B$310&gt;=5,'19_Расчет_аналитики'!BB3653,0),IF('01_Вводные'!$B$310&gt;=6,'19_Расчет_аналитики'!BC3653,0))</f>
        <v/>
      </c>
      <c r="AX3375">
        <f>SUM(IF('01_Вводные'!$B$310&gt;=1,'19_Расчет_аналитики'!AY3653,0),IF('01_Вводные'!$B$310&gt;=2,'19_Расчет_аналитики'!AZ3653,0),IF('01_Вводные'!$B$310&gt;=3,'19_Расчет_аналитики'!BA3653,0),IF('01_Вводные'!$B$310&gt;=4,'19_Расчет_аналитики'!BB3653,0),IF('01_Вводные'!$B$310&gt;=5,'19_Расчет_аналитики'!BC3653,0),IF('01_Вводные'!$B$310&gt;=6,'19_Расчет_аналитики'!BD3653,0))</f>
        <v/>
      </c>
      <c r="AY3375">
        <f>SUM(IF('01_Вводные'!$B$310&gt;=1,'19_Расчет_аналитики'!AZ3653,0),IF('01_Вводные'!$B$310&gt;=2,'19_Расчет_аналитики'!BA3653,0),IF('01_Вводные'!$B$310&gt;=3,'19_Расчет_аналитики'!BB3653,0),IF('01_Вводные'!$B$310&gt;=4,'19_Расчет_аналитики'!BC3653,0),IF('01_Вводные'!$B$310&gt;=5,'19_Расчет_аналитики'!BD3653,0),IF('01_Вводные'!$B$310&gt;=6,'19_Расчет_аналитики'!BE3653,0))</f>
        <v/>
      </c>
      <c r="AZ3375">
        <f>SUM(IF('01_Вводные'!$B$310&gt;=1,'19_Расчет_аналитики'!BA3653,0),IF('01_Вводные'!$B$310&gt;=2,'19_Расчет_аналитики'!BB3653,0),IF('01_Вводные'!$B$310&gt;=3,'19_Расчет_аналитики'!BC3653,0),IF('01_Вводные'!$B$310&gt;=4,'19_Расчет_аналитики'!BD3653,0),IF('01_Вводные'!$B$310&gt;=5,'19_Расчет_аналитики'!BE3653,0),IF('01_Вводные'!$B$310&gt;=6,'19_Расчет_аналитики'!BF3653,0))</f>
        <v/>
      </c>
      <c r="BA3375">
        <f>SUM(IF('01_Вводные'!$B$310&gt;=1,'19_Расчет_аналитики'!BB3653,0),IF('01_Вводные'!$B$310&gt;=2,'19_Расчет_аналитики'!BC3653,0),IF('01_Вводные'!$B$310&gt;=3,'19_Расчет_аналитики'!BD3653,0),IF('01_Вводные'!$B$310&gt;=4,'19_Расчет_аналитики'!BE3653,0),IF('01_Вводные'!$B$310&gt;=5,'19_Расчет_аналитики'!BF3653,0),IF('01_Вводные'!$B$310&gt;=6,'19_Расчет_аналитики'!BG3653,0))</f>
        <v/>
      </c>
      <c r="BB3375">
        <f>SUM(IF('01_Вводные'!$B$310&gt;=1,'19_Расчет_аналитики'!BC3653,0),IF('01_Вводные'!$B$310&gt;=2,'19_Расчет_аналитики'!BD3653,0),IF('01_Вводные'!$B$310&gt;=3,'19_Расчет_аналитики'!BE3653,0),IF('01_Вводные'!$B$310&gt;=4,'19_Расчет_аналитики'!BF3653,0),IF('01_Вводные'!$B$310&gt;=5,'19_Расчет_аналитики'!BG3653,0),IF('01_Вводные'!$B$310&gt;=6,'19_Расчет_аналитики'!BH3653,0))</f>
        <v/>
      </c>
      <c r="BC3375">
        <f>SUM(IF('01_Вводные'!$B$310&gt;=1,'19_Расчет_аналитики'!BD3653,0),IF('01_Вводные'!$B$310&gt;=2,'19_Расчет_аналитики'!BE3653,0),IF('01_Вводные'!$B$310&gt;=3,'19_Расчет_аналитики'!BF3653,0),IF('01_Вводные'!$B$310&gt;=4,'19_Расчет_аналитики'!BG3653,0),IF('01_Вводные'!$B$310&gt;=5,'19_Расчет_аналитики'!BH3653,0),IF('01_Вводные'!$B$310&gt;=6,'19_Расчет_аналитики'!BI3653,0))</f>
        <v/>
      </c>
      <c r="BD3375">
        <f>SUM(IF('01_Вводные'!$B$310&gt;=1,'19_Расчет_аналитики'!BE3653,0),IF('01_Вводные'!$B$310&gt;=2,'19_Расчет_аналитики'!BF3653,0),IF('01_Вводные'!$B$310&gt;=3,'19_Расчет_аналитики'!BG3653,0),IF('01_Вводные'!$B$310&gt;=4,'19_Расчет_аналитики'!BH3653,0),IF('01_Вводные'!$B$310&gt;=5,'19_Расчет_аналитики'!BI3653,0),IF('01_Вводные'!$B$310&gt;=6,'19_Расчет_аналитики'!BJ3653,0))</f>
        <v/>
      </c>
      <c r="BE3375">
        <f>SUM(IF('01_Вводные'!$B$310&gt;=1,'19_Расчет_аналитики'!BF3653,0),IF('01_Вводные'!$B$310&gt;=2,'19_Расчет_аналитики'!BG3653,0),IF('01_Вводные'!$B$310&gt;=3,'19_Расчет_аналитики'!BH3653,0),IF('01_Вводные'!$B$310&gt;=4,'19_Расчет_аналитики'!BI3653,0),IF('01_Вводные'!$B$310&gt;=5,'19_Расчет_аналитики'!BJ3653,0),IF('01_Вводные'!$B$310&gt;=6,'19_Расчет_аналитики'!BK3653,0))</f>
        <v/>
      </c>
      <c r="BF3375">
        <f>SUM(IF('01_Вводные'!$B$310&gt;=1,'19_Расчет_аналитики'!BG3653,0),IF('01_Вводные'!$B$310&gt;=2,'19_Расчет_аналитики'!BH3653,0),IF('01_Вводные'!$B$310&gt;=3,'19_Расчет_аналитики'!BI3653,0),IF('01_Вводные'!$B$310&gt;=4,'19_Расчет_аналитики'!BJ3653,0),IF('01_Вводные'!$B$310&gt;=5,'19_Расчет_аналитики'!BK3653,0),IF('01_Вводные'!$B$310&gt;=6,'19_Расчет_аналитики'!BL3653,0))</f>
        <v/>
      </c>
      <c r="BG3375">
        <f>SUM(IF('01_Вводные'!$B$310&gt;=1,'19_Расчет_аналитики'!BH3653,0),IF('01_Вводные'!$B$310&gt;=2,'19_Расчет_аналитики'!BI3653,0),IF('01_Вводные'!$B$310&gt;=3,'19_Расчет_аналитики'!BJ3653,0),IF('01_Вводные'!$B$310&gt;=4,'19_Расчет_аналитики'!BK3653,0),IF('01_Вводные'!$B$310&gt;=5,'19_Расчет_аналитики'!BL3653,0),IF('01_Вводные'!$B$310&gt;=6,'19_Расчет_аналитики'!BM3653,0))</f>
        <v/>
      </c>
      <c r="BH3375">
        <f>SUM(IF('01_Вводные'!$B$310&gt;=1,'19_Расчет_аналитики'!BI3653,0),IF('01_Вводные'!$B$310&gt;=2,'19_Расчет_аналитики'!BJ3653,0),IF('01_Вводные'!$B$310&gt;=3,'19_Расчет_аналитики'!BK3653,0),IF('01_Вводные'!$B$310&gt;=4,'19_Расчет_аналитики'!BL3653,0),IF('01_Вводные'!$B$310&gt;=5,'19_Расчет_аналитики'!BM3653,0),IF('01_Вводные'!$B$310&gt;=6,'19_Расчет_аналитики'!BN3653,0))</f>
        <v/>
      </c>
      <c r="BI3375">
        <f>SUM(IF('01_Вводные'!$B$310&gt;=1,'19_Расчет_аналитики'!BJ3653,0),IF('01_Вводные'!$B$310&gt;=2,'19_Расчет_аналитики'!BK3653,0),IF('01_Вводные'!$B$310&gt;=3,'19_Расчет_аналитики'!BL3653,0),IF('01_Вводные'!$B$310&gt;=4,'19_Расчет_аналитики'!BM3653,0),IF('01_Вводные'!$B$310&gt;=5,'19_Расчет_аналитики'!BN3653,0),IF('01_Вводные'!$B$310&gt;=6,'19_Расчет_аналитики'!BO3653,0))</f>
        <v/>
      </c>
      <c r="BJ3375">
        <f>SUM(IF('01_Вводные'!$B$310&gt;=1,'19_Расчет_аналитики'!BK3653,0),IF('01_Вводные'!$B$310&gt;=2,'19_Расчет_аналитики'!BL3653,0),IF('01_Вводные'!$B$310&gt;=3,'19_Расчет_аналитики'!BM3653,0),IF('01_Вводные'!$B$310&gt;=4,'19_Расчет_аналитики'!BN3653,0),IF('01_Вводные'!$B$310&gt;=5,'19_Расчет_аналитики'!BO3653,0),IF('01_Вводные'!$B$310&gt;=6,'19_Расчет_аналитики'!BP3653,0))</f>
        <v/>
      </c>
      <c r="BK3375">
        <f>SUM(IF('01_Вводные'!$B$310&gt;=1,'19_Расчет_аналитики'!BL3653,0),IF('01_Вводные'!$B$310&gt;=2,'19_Расчет_аналитики'!BM3653,0),IF('01_Вводные'!$B$310&gt;=3,'19_Расчет_аналитики'!BN3653,0),IF('01_Вводные'!$B$310&gt;=4,'19_Расчет_аналитики'!BO3653,0),IF('01_Вводные'!$B$310&gt;=5,'19_Расчет_аналитики'!BP3653,0),IF('01_Вводные'!$B$310&gt;=6,'19_Расчет_аналитики'!BQ3653,0))</f>
        <v/>
      </c>
      <c r="BL3375">
        <f>SUM(IF('01_Вводные'!$B$310&gt;=1,'19_Расчет_аналитики'!BM3653,0),IF('01_Вводные'!$B$310&gt;=2,'19_Расчет_аналитики'!BN3653,0),IF('01_Вводные'!$B$310&gt;=3,'19_Расчет_аналитики'!BO3653,0),IF('01_Вводные'!$B$310&gt;=4,'19_Расчет_аналитики'!BP3653,0),IF('01_Вводные'!$B$310&gt;=5,'19_Расчет_аналитики'!BQ3653,0),IF('01_Вводные'!$B$310&gt;=6,'19_Расчет_аналитики'!BR3653,0))</f>
        <v/>
      </c>
      <c r="BM3375">
        <f>SUM(IF('01_Вводные'!$B$310&gt;=1,'19_Расчет_аналитики'!BN3653,0),IF('01_Вводные'!$B$310&gt;=2,'19_Расчет_аналитики'!BO3653,0),IF('01_Вводные'!$B$310&gt;=3,'19_Расчет_аналитики'!BP3653,0),IF('01_Вводные'!$B$310&gt;=4,'19_Расчет_аналитики'!BQ3653,0),IF('01_Вводные'!$B$310&gt;=5,'19_Расчет_аналитики'!BR3653,0),IF('01_Вводные'!$B$310&gt;=6,'19_Расчет_аналитики'!BS3653,0))</f>
        <v/>
      </c>
      <c r="BN3375">
        <f>SUM(IF('01_Вводные'!$B$310&gt;=1,'19_Расчет_аналитики'!BO3653,0),IF('01_Вводные'!$B$310&gt;=2,'19_Расчет_аналитики'!BP3653,0),IF('01_Вводные'!$B$310&gt;=3,'19_Расчет_аналитики'!BQ3653,0),IF('01_Вводные'!$B$310&gt;=4,'19_Расчет_аналитики'!BR3653,0),IF('01_Вводные'!$B$310&gt;=5,'19_Расчет_аналитики'!BS3653,0),IF('01_Вводные'!$B$310&gt;=6,'19_Расчет_аналитики'!BT3653,0))</f>
        <v/>
      </c>
      <c r="BO3375">
        <f>SUM(IF('01_Вводные'!$B$310&gt;=1,'19_Расчет_аналитики'!BP3653,0),IF('01_Вводные'!$B$310&gt;=2,'19_Расчет_аналитики'!BQ3653,0),IF('01_Вводные'!$B$310&gt;=3,'19_Расчет_аналитики'!BR3653,0),IF('01_Вводные'!$B$310&gt;=4,'19_Расчет_аналитики'!BS3653,0),IF('01_Вводные'!$B$310&gt;=5,'19_Расчет_аналитики'!BT3653,0),IF('01_Вводные'!$B$310&gt;=6,'19_Расчет_аналитики'!BU3653,0)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IF('01_Вводные'!$B$234="Да",IF(OR(1&lt;='01_Вводные'!$B$15,1-'01_Вводные'!$B$15&gt;60),0,INDEX('19_Расчет_аналитики'!$B$3374:$BI$3374,1,1-'01_Вводные'!$B$15))*'01_Вводные'!$B$298*'01_Вводные'!$B$22,0)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IF('01_Вводные'!$B$234="Да",IF(OR(2&lt;='01_Вводные'!$B$15,2-'01_Вводные'!$B$15&gt;60),0,INDEX('19_Расчет_аналитики'!$B$3374:$BI$3374,1,2-'01_Вводные'!$B$15))*'01_Вводные'!$B$298*'01_Вводные'!$B$22,0)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IF('01_Вводные'!$B$234="Да",IF(OR(3&lt;='01_Вводные'!$B$15,3-'01_Вводные'!$B$15&gt;60),0,INDEX('19_Расчет_аналитики'!$B$3374:$BI$3374,1,3-'01_Вводные'!$B$15))*'01_Вводные'!$B$298*'01_Вводные'!$B$22,0)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IF('01_Вводные'!$B$234="Да",IF(OR(4&lt;='01_Вводные'!$B$15,4-'01_Вводные'!$B$15&gt;60),0,INDEX('19_Расчет_аналитики'!$B$3374:$BI$3374,1,4-'01_Вводные'!$B$15))*'01_Вводные'!$B$298*'01_Вводные'!$B$22,0)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IF('01_Вводные'!$B$234="Да",IF(OR(5&lt;='01_Вводные'!$B$15,5-'01_Вводные'!$B$15&gt;60),0,INDEX('19_Расчет_аналитики'!$B$3374:$BI$3374,1,5-'01_Вводные'!$B$15))*'01_Вводные'!$B$298*'01_Вводные'!$B$22,0)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IF('01_Вводные'!$B$234="Да",IF(OR(6&lt;='01_Вводные'!$B$15,6-'01_Вводные'!$B$15&gt;60),0,INDEX('19_Расчет_аналитики'!$B$3374:$BI$3374,1,6-'01_Вводные'!$B$15))*'01_Вводные'!$B$298*'01_Вводные'!$B$22,0)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IF('01_Вводные'!$B$234="Да",IF(OR(7&lt;='01_Вводные'!$B$15,7-'01_Вводные'!$B$15&gt;60),0,INDEX('19_Расчет_аналитики'!$B$3374:$BI$3374,1,7-'01_Вводные'!$B$15))*'01_Вводные'!$B$298*'01_Вводные'!$B$22,0)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IF('01_Вводные'!$B$234="Да",IF(OR(8&lt;='01_Вводные'!$B$15,8-'01_Вводные'!$B$15&gt;60),0,INDEX('19_Расчет_аналитики'!$B$3374:$BI$3374,1,8-'01_Вводные'!$B$15))*'01_Вводные'!$B$298*'01_Вводные'!$B$22,0)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IF('01_Вводные'!$B$234="Да",IF(OR(9&lt;='01_Вводные'!$B$15,9-'01_Вводные'!$B$15&gt;60),0,INDEX('19_Расчет_аналитики'!$B$3374:$BI$3374,1,9-'01_Вводные'!$B$15))*'01_Вводные'!$B$298*'01_Вводные'!$B$22,0)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IF('01_Вводные'!$B$234="Да",IF(OR(10&lt;='01_Вводные'!$B$15,10-'01_Вводные'!$B$15&gt;60),0,INDEX('19_Расчет_аналитики'!$B$3374:$BI$3374,1,10-'01_Вводные'!$B$15))*'01_Вводные'!$B$298*'01_Вводные'!$B$22,0)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IF('01_Вводные'!$B$234="Да",IF(OR(11&lt;='01_Вводные'!$B$15,11-'01_Вводные'!$B$15&gt;60),0,INDEX('19_Расчет_аналитики'!$B$3374:$BI$3374,1,11-'01_Вводные'!$B$15))*'01_Вводные'!$B$298*'01_Вводные'!$B$22,0)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IF('01_Вводные'!$B$234="Да",IF(OR(12&lt;='01_Вводные'!$B$15,12-'01_Вводные'!$B$15&gt;60),0,INDEX('19_Расчет_аналитики'!$B$3374:$BI$3374,1,12-'01_Вводные'!$B$15))*'01_Вводные'!$B$298*'01_Вводные'!$B$22,0)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IF('01_Вводные'!$B$234="Да",IF(OR(13&lt;='01_Вводные'!$B$15,13-'01_Вводные'!$B$15&gt;60),0,INDEX('19_Расчет_аналитики'!$B$3374:$BI$3374,1,13-'01_Вводные'!$B$15))*'01_Вводные'!$B$298*'01_Вводные'!$B$22,0)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IF('01_Вводные'!$B$234="Да",IF(OR(14&lt;='01_Вводные'!$B$15,14-'01_Вводные'!$B$15&gt;60),0,INDEX('19_Расчет_аналитики'!$B$3374:$BI$3374,1,14-'01_Вводные'!$B$15))*'01_Вводные'!$B$298*'01_Вводные'!$B$22,0)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IF('01_Вводные'!$B$234="Да",IF(OR(15&lt;='01_Вводные'!$B$15,15-'01_Вводные'!$B$15&gt;60),0,INDEX('19_Расчет_аналитики'!$B$3374:$BI$3374,1,15-'01_Вводные'!$B$15))*'01_Вводные'!$B$298*'01_Вводные'!$B$22,0)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IF('01_Вводные'!$B$234="Да",IF(OR(16&lt;='01_Вводные'!$B$15,16-'01_Вводные'!$B$15&gt;60),0,INDEX('19_Расчет_аналитики'!$B$3374:$BI$3374,1,16-'01_Вводные'!$B$15))*'01_Вводные'!$B$298*'01_Вводные'!$B$22,0)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IF('01_Вводные'!$B$234="Да",IF(OR(17&lt;='01_Вводные'!$B$15,17-'01_Вводные'!$B$15&gt;60),0,INDEX('19_Расчет_аналитики'!$B$3374:$BI$3374,1,17-'01_Вводные'!$B$15))*'01_Вводные'!$B$298*'01_Вводные'!$B$22,0)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IF('01_Вводные'!$B$234="Да",IF(OR(18&lt;='01_Вводные'!$B$15,18-'01_Вводные'!$B$15&gt;60),0,INDEX('19_Расчет_аналитики'!$B$3374:$BI$3374,1,18-'01_Вводные'!$B$15))*'01_Вводные'!$B$298*'01_Вводные'!$B$22,0)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IF('01_Вводные'!$B$234="Да",IF(OR(19&lt;='01_Вводные'!$B$15,19-'01_Вводные'!$B$15&gt;60),0,INDEX('19_Расчет_аналитики'!$B$3374:$BI$3374,1,19-'01_Вводные'!$B$15))*'01_Вводные'!$B$298*'01_Вводные'!$B$22,0)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IF('01_Вводные'!$B$234="Да",IF(OR(20&lt;='01_Вводные'!$B$15,20-'01_Вводные'!$B$15&gt;60),0,INDEX('19_Расчет_аналитики'!$B$3374:$BI$3374,1,20-'01_Вводные'!$B$15))*'01_Вводные'!$B$298*'01_Вводные'!$B$22,0)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IF('01_Вводные'!$B$234="Да",IF(OR(21&lt;='01_Вводные'!$B$15,21-'01_Вводные'!$B$15&gt;60),0,INDEX('19_Расчет_аналитики'!$B$3374:$BI$3374,1,21-'01_Вводные'!$B$15))*'01_Вводные'!$B$298*'01_Вводные'!$B$22,0)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IF('01_Вводные'!$B$234="Да",IF(OR(22&lt;='01_Вводные'!$B$15,22-'01_Вводные'!$B$15&gt;60),0,INDEX('19_Расчет_аналитики'!$B$3374:$BI$3374,1,22-'01_Вводные'!$B$15))*'01_Вводные'!$B$298*'01_Вводные'!$B$22,0)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IF('01_Вводные'!$B$234="Да",IF(OR(23&lt;='01_Вводные'!$B$15,23-'01_Вводные'!$B$15&gt;60),0,INDEX('19_Расчет_аналитики'!$B$3374:$BI$3374,1,23-'01_Вводные'!$B$15))*'01_Вводные'!$B$298*'01_Вводные'!$B$22,0)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IF('01_Вводные'!$B$234="Да",IF(OR(24&lt;='01_Вводные'!$B$15,24-'01_Вводные'!$B$15&gt;60),0,INDEX('19_Расчет_аналитики'!$B$3374:$BI$3374,1,24-'01_Вводные'!$B$15))*'01_Вводные'!$B$298*'01_Вводные'!$B$22,0)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IF('01_Вводные'!$B$234="Да",IF(OR(25&lt;='01_Вводные'!$B$15,25-'01_Вводные'!$B$15&gt;60),0,INDEX('19_Расчет_аналитики'!$B$3374:$BI$3374,1,25-'01_Вводные'!$B$15))*'01_Вводные'!$B$298*'01_Вводные'!$B$22,0)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IF('01_Вводные'!$B$234="Да",IF(OR(26&lt;='01_Вводные'!$B$15,26-'01_Вводные'!$B$15&gt;60),0,INDEX('19_Расчет_аналитики'!$B$3374:$BI$3374,1,26-'01_Вводные'!$B$15))*'01_Вводные'!$B$298*'01_Вводные'!$B$22,0)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IF('01_Вводные'!$B$234="Да",IF(OR(27&lt;='01_Вводные'!$B$15,27-'01_Вводные'!$B$15&gt;60),0,INDEX('19_Расчет_аналитики'!$B$3374:$BI$3374,1,27-'01_Вводные'!$B$15))*'01_Вводные'!$B$298*'01_Вводные'!$B$22,0)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IF('01_Вводные'!$B$234="Да",IF(OR(28&lt;='01_Вводные'!$B$15,28-'01_Вводные'!$B$15&gt;60),0,INDEX('19_Расчет_аналитики'!$B$3374:$BI$3374,1,28-'01_Вводные'!$B$15))*'01_Вводные'!$B$298*'01_Вводные'!$B$22,0)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IF('01_Вводные'!$B$234="Да",IF(OR(29&lt;='01_Вводные'!$B$15,29-'01_Вводные'!$B$15&gt;60),0,INDEX('19_Расчет_аналитики'!$B$3374:$BI$3374,1,29-'01_Вводные'!$B$15))*'01_Вводные'!$B$298*'01_Вводные'!$B$22,0)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IF('01_Вводные'!$B$234="Да",IF(OR(30&lt;='01_Вводные'!$B$15,30-'01_Вводные'!$B$15&gt;60),0,INDEX('19_Расчет_аналитики'!$B$3374:$BI$3374,1,30-'01_Вводные'!$B$15))*'01_Вводные'!$B$298*'01_Вводные'!$B$22,0)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IF('01_Вводные'!$B$234="Да",IF(OR(31&lt;='01_Вводные'!$B$15,31-'01_Вводные'!$B$15&gt;60),0,INDEX('19_Расчет_аналитики'!$B$3374:$BI$3374,1,31-'01_Вводные'!$B$15))*'01_Вводные'!$B$298*'01_Вводные'!$B$22,0)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IF('01_Вводные'!$B$234="Да",IF(OR(32&lt;='01_Вводные'!$B$15,32-'01_Вводные'!$B$15&gt;60),0,INDEX('19_Расчет_аналитики'!$B$3374:$BI$3374,1,32-'01_Вводные'!$B$15))*'01_Вводные'!$B$298*'01_Вводные'!$B$22,0)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IF('01_Вводные'!$B$234="Да",IF(OR(33&lt;='01_Вводные'!$B$15,33-'01_Вводные'!$B$15&gt;60),0,INDEX('19_Расчет_аналитики'!$B$3374:$BI$3374,1,33-'01_Вводные'!$B$15))*'01_Вводные'!$B$298*'01_Вводные'!$B$22,0)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IF('01_Вводные'!$B$234="Да",IF(OR(34&lt;='01_Вводные'!$B$15,34-'01_Вводные'!$B$15&gt;60),0,INDEX('19_Расчет_аналитики'!$B$3374:$BI$3374,1,34-'01_Вводные'!$B$15))*'01_Вводные'!$B$298*'01_Вводные'!$B$22,0)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IF('01_Вводные'!$B$234="Да",IF(OR(35&lt;='01_Вводные'!$B$15,35-'01_Вводные'!$B$15&gt;60),0,INDEX('19_Расчет_аналитики'!$B$3374:$BI$3374,1,35-'01_Вводные'!$B$15))*'01_Вводные'!$B$298*'01_Вводные'!$B$22,0)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IF('01_Вводные'!$B$234="Да",IF(OR(36&lt;='01_Вводные'!$B$15,36-'01_Вводные'!$B$15&gt;60),0,INDEX('19_Расчет_аналитики'!$B$3374:$BI$3374,1,36-'01_Вводные'!$B$15))*'01_Вводные'!$B$298*'01_Вводные'!$B$22,0)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IF('01_Вводные'!$B$234="Да",IF(OR(37&lt;='01_Вводные'!$B$15,37-'01_Вводные'!$B$15&gt;60),0,INDEX('19_Расчет_аналитики'!$B$3374:$BI$3374,1,37-'01_Вводные'!$B$15))*'01_Вводные'!$B$298*'01_Вводные'!$B$22,0)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IF('01_Вводные'!$B$234="Да",IF(OR(38&lt;='01_Вводные'!$B$15,38-'01_Вводные'!$B$15&gt;60),0,INDEX('19_Расчет_аналитики'!$B$3374:$BI$3374,1,38-'01_Вводные'!$B$15))*'01_Вводные'!$B$298*'01_Вводные'!$B$22,0)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IF('01_Вводные'!$B$234="Да",IF(OR(39&lt;='01_Вводные'!$B$15,39-'01_Вводные'!$B$15&gt;60),0,INDEX('19_Расчет_аналитики'!$B$3374:$BI$3374,1,39-'01_Вводные'!$B$15))*'01_Вводные'!$B$298*'01_Вводные'!$B$22,0)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IF('01_Вводные'!$B$234="Да",IF(OR(40&lt;='01_Вводные'!$B$15,40-'01_Вводные'!$B$15&gt;60),0,INDEX('19_Расчет_аналитики'!$B$3374:$BI$3374,1,40-'01_Вводные'!$B$15))*'01_Вводные'!$B$298*'01_Вводные'!$B$22,0)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IF('01_Вводные'!$B$234="Да",IF(OR(41&lt;='01_Вводные'!$B$15,41-'01_Вводные'!$B$15&gt;60),0,INDEX('19_Расчет_аналитики'!$B$3374:$BI$3374,1,41-'01_Вводные'!$B$15))*'01_Вводные'!$B$298*'01_Вводные'!$B$22,0)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IF('01_Вводные'!$B$234="Да",IF(OR(42&lt;='01_Вводные'!$B$15,42-'01_Вводные'!$B$15&gt;60),0,INDEX('19_Расчет_аналитики'!$B$3374:$BI$3374,1,42-'01_Вводные'!$B$15))*'01_Вводные'!$B$298*'01_Вводные'!$B$22,0)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IF('01_Вводные'!$B$234="Да",IF(OR(43&lt;='01_Вводные'!$B$15,43-'01_Вводные'!$B$15&gt;60),0,INDEX('19_Расчет_аналитики'!$B$3374:$BI$3374,1,43-'01_Вводные'!$B$15))*'01_Вводные'!$B$298*'01_Вводные'!$B$22,0)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IF('01_Вводные'!$B$234="Да",IF(OR(44&lt;='01_Вводные'!$B$15,44-'01_Вводные'!$B$15&gt;60),0,INDEX('19_Расчет_аналитики'!$B$3374:$BI$3374,1,44-'01_Вводные'!$B$15))*'01_Вводные'!$B$298*'01_Вводные'!$B$22,0)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IF('01_Вводные'!$B$234="Да",IF(OR(45&lt;='01_Вводные'!$B$15,45-'01_Вводные'!$B$15&gt;60),0,INDEX('19_Расчет_аналитики'!$B$3374:$BI$3374,1,45-'01_Вводные'!$B$15))*'01_Вводные'!$B$298*'01_Вводные'!$B$22,0)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IF('01_Вводные'!$B$234="Да",IF(OR(46&lt;='01_Вводные'!$B$15,46-'01_Вводные'!$B$15&gt;60),0,INDEX('19_Расчет_аналитики'!$B$3374:$BI$3374,1,46-'01_Вводные'!$B$15))*'01_Вводные'!$B$298*'01_Вводные'!$B$22,0)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IF('01_Вводные'!$B$234="Да",IF(OR(47&lt;='01_Вводные'!$B$15,47-'01_Вводные'!$B$15&gt;60),0,INDEX('19_Расчет_аналитики'!$B$3374:$BI$3374,1,47-'01_Вводные'!$B$15))*'01_Вводные'!$B$298*'01_Вводные'!$B$22,0)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IF('01_Вводные'!$B$234="Да",IF(OR(48&lt;='01_Вводные'!$B$15,48-'01_Вводные'!$B$15&gt;60),0,INDEX('19_Расчет_аналитики'!$B$3374:$BI$3374,1,48-'01_Вводные'!$B$15))*'01_Вводные'!$B$298*'01_Вводные'!$B$22,0)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IF('01_Вводные'!$B$234="Да",IF(OR(49&lt;='01_Вводные'!$B$15,49-'01_Вводные'!$B$15&gt;60),0,INDEX('19_Расчет_аналитики'!$B$3374:$BI$3374,1,49-'01_Вводные'!$B$15))*'01_Вводные'!$B$298*'01_Вводные'!$B$22,0)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IF('01_Вводные'!$B$234="Да",IF(OR(50&lt;='01_Вводные'!$B$15,50-'01_Вводные'!$B$15&gt;60),0,INDEX('19_Расчет_аналитики'!$B$3374:$BI$3374,1,50-'01_Вводные'!$B$15))*'01_Вводные'!$B$298*'01_Вводные'!$B$22,0)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IF('01_Вводные'!$B$234="Да",IF(OR(51&lt;='01_Вводные'!$B$15,51-'01_Вводные'!$B$15&gt;60),0,INDEX('19_Расчет_аналитики'!$B$3374:$BI$3374,1,51-'01_Вводные'!$B$15))*'01_Вводные'!$B$298*'01_Вводные'!$B$22,0)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IF('01_Вводные'!$B$234="Да",IF(OR(52&lt;='01_Вводные'!$B$15,52-'01_Вводные'!$B$15&gt;60),0,INDEX('19_Расчет_аналитики'!$B$3374:$BI$3374,1,52-'01_Вводные'!$B$15))*'01_Вводные'!$B$298*'01_Вводные'!$B$22,0)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IF('01_Вводные'!$B$234="Да",IF(OR(53&lt;='01_Вводные'!$B$15,53-'01_Вводные'!$B$15&gt;60),0,INDEX('19_Расчет_аналитики'!$B$3374:$BI$3374,1,53-'01_Вводные'!$B$15))*'01_Вводные'!$B$298*'01_Вводные'!$B$22,0)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IF('01_Вводные'!$B$234="Да",IF(OR(54&lt;='01_Вводные'!$B$15,54-'01_Вводные'!$B$15&gt;60),0,INDEX('19_Расчет_аналитики'!$B$3374:$BI$3374,1,54-'01_Вводные'!$B$15))*'01_Вводные'!$B$298*'01_Вводные'!$B$22,0)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IF('01_Вводные'!$B$234="Да",IF(OR(55&lt;='01_Вводные'!$B$15,55-'01_Вводные'!$B$15&gt;60),0,INDEX('19_Расчет_аналитики'!$B$3374:$BI$3374,1,55-'01_Вводные'!$B$15))*'01_Вводные'!$B$298*'01_Вводные'!$B$22,0)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IF('01_Вводные'!$B$234="Да",IF(OR(56&lt;='01_Вводные'!$B$15,56-'01_Вводные'!$B$15&gt;60),0,INDEX('19_Расчет_аналитики'!$B$3374:$BI$3374,1,56-'01_Вводные'!$B$15))*'01_Вводные'!$B$298*'01_Вводные'!$B$22,0)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IF('01_Вводные'!$B$234="Да",IF(OR(57&lt;='01_Вводные'!$B$15,57-'01_Вводные'!$B$15&gt;60),0,INDEX('19_Расчет_аналитики'!$B$3374:$BI$3374,1,57-'01_Вводные'!$B$15))*'01_Вводные'!$B$298*'01_Вводные'!$B$22,0)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IF('01_Вводные'!$B$234="Да",IF(OR(58&lt;='01_Вводные'!$B$15,58-'01_Вводные'!$B$15&gt;60),0,INDEX('19_Расчет_аналитики'!$B$3374:$BI$3374,1,58-'01_Вводные'!$B$15))*'01_Вводные'!$B$298*'01_Вводные'!$B$22,0)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IF('01_Вводные'!$B$234="Да",IF(OR(59&lt;='01_Вводные'!$B$15,59-'01_Вводные'!$B$15&gt;60),0,INDEX('19_Расчет_аналитики'!$B$3374:$BI$3374,1,59-'01_Вводные'!$B$15))*'01_Вводные'!$B$298*'01_Вводные'!$B$22,0)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IF('01_Вводные'!$B$234="Да",IF(OR(60&lt;='01_Вводные'!$B$15,60-'01_Вводные'!$B$15&gt;60),0,INDEX('19_Расчет_аналитики'!$B$3374:$BI$3374,1,60-'01_Вводные'!$B$15))*'01_Вводные'!$B$298*'01_Вводные'!$B$22,0)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IF('01_Вводные'!$B$234="Да",IF(OR(61&lt;='01_Вводные'!$B$15,61-'01_Вводные'!$B$15&gt;60),0,INDEX('19_Расчет_аналитики'!$B$3374:$BI$3374,1,61-'01_Вводные'!$B$15))*'01_Вводные'!$B$298*'01_Вводные'!$B$22,0)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IF('01_Вводные'!$B$234="Да",IF(OR(62&lt;='01_Вводные'!$B$15,62-'01_Вводные'!$B$15&gt;60),0,INDEX('19_Расчет_аналитики'!$B$3374:$BI$3374,1,62-'01_Вводные'!$B$15))*'01_Вводные'!$B$298*'01_Вводные'!$B$22,0)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IF('01_Вводные'!$B$234="Да",IF(OR(63&lt;='01_Вводные'!$B$15,63-'01_Вводные'!$B$15&gt;60),0,INDEX('19_Расчет_аналитики'!$B$3374:$BI$3374,1,63-'01_Вводные'!$B$15))*'01_Вводные'!$B$298*'01_Вводные'!$B$22,0)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IF('01_Вводные'!$B$234="Да",IF(OR(64&lt;='01_Вводные'!$B$15,64-'01_Вводные'!$B$15&gt;60),0,INDEX('19_Расчет_аналитики'!$B$3374:$BI$3374,1,64-'01_Вводные'!$B$15))*'01_Вводные'!$B$298*'01_Вводные'!$B$22,0)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IF('01_Вводные'!$B$234="Да",IF(OR(65&lt;='01_Вводные'!$B$15,65-'01_Вводные'!$B$15&gt;60),0,INDEX('19_Расчет_аналитики'!$B$3374:$BI$3374,1,65-'01_Вводные'!$B$15))*'01_Вводные'!$B$298*'01_Вводные'!$B$22,0)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IF('01_Вводные'!$B$234="Да",IF(OR(66&lt;='01_Вводные'!$B$15,66-'01_Вводные'!$B$15&gt;60),0,INDEX('19_Расчет_аналитики'!$B$3374:$BI$3374,1,66-'01_Вводные'!$B$15))*'01_Вводные'!$B$298*'01_Вводные'!$B$22,0)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IF('01_Вводные'!$B$234="Да",IF(OR('01_Вводные'!$B$238="Нет",'19_Расчет_аналитики'!B3663&gt;='19_Расчет_аналитики'!B3375-0.01),MIN('19_Расчет_аналитики'!B3667,MAX(0,'19_Расчет_аналитики'!B3823)),0),0)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IF('01_Вводные'!$B$234="Да",IF(OR('01_Вводные'!$B$238="Нет",'19_Расчет_аналитики'!C3663&gt;='19_Расчет_аналитики'!C3375-0.01),MIN('19_Расчет_аналитики'!C3667,MAX(0,'19_Расчет_аналитики'!C3823)),0),0)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IF('01_Вводные'!$B$234="Да",IF(OR('01_Вводные'!$B$238="Нет",'19_Расчет_аналитики'!D3663&gt;='19_Расчет_аналитики'!D3375-0.01),MIN('19_Расчет_аналитики'!D3667,MAX(0,'19_Расчет_аналитики'!D3823)),0),0)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IF('01_Вводные'!$B$234="Да",IF(OR('01_Вводные'!$B$238="Нет",'19_Расчет_аналитики'!E3663&gt;='19_Расчет_аналитики'!E3375-0.01),MIN('19_Расчет_аналитики'!E3667,MAX(0,'19_Расчет_аналитики'!E3823)),0),0)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IF('01_Вводные'!$B$234="Да",IF(OR('01_Вводные'!$B$238="Нет",'19_Расчет_аналитики'!F3663&gt;='19_Расчет_аналитики'!F3375-0.01),MIN('19_Расчет_аналитики'!F3667,MAX(0,'19_Расчет_аналитики'!F3823)),0),0)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IF('01_Вводные'!$B$234="Да",IF(OR('01_Вводные'!$B$238="Нет",'19_Расчет_аналитики'!G3663&gt;='19_Расчет_аналитики'!G3375-0.01),MIN('19_Расчет_аналитики'!G3667,MAX(0,'19_Расчет_аналитики'!G3823)),0),0)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IF('01_Вводные'!$B$234="Да",IF(OR('01_Вводные'!$B$238="Нет",'19_Расчет_аналитики'!H3663&gt;='19_Расчет_аналитики'!H3375-0.01),MIN('19_Расчет_аналитики'!H3667,MAX(0,'19_Расчет_аналитики'!H3823)),0),0)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IF('01_Вводные'!$B$234="Да",IF(OR('01_Вводные'!$B$238="Нет",'19_Расчет_аналитики'!I3663&gt;='19_Расчет_аналитики'!I3375-0.01),MIN('19_Расчет_аналитики'!I3667,MAX(0,'19_Расчет_аналитики'!I3823)),0),0)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IF('01_Вводные'!$B$234="Да",IF(OR('01_Вводные'!$B$238="Нет",'19_Расчет_аналитики'!J3663&gt;='19_Расчет_аналитики'!J3375-0.01),MIN('19_Расчет_аналитики'!J3667,MAX(0,'19_Расчет_аналитики'!J3823)),0),0)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IF('01_Вводные'!$B$234="Да",IF(OR('01_Вводные'!$B$238="Нет",'19_Расчет_аналитики'!K3663&gt;='19_Расчет_аналитики'!K3375-0.01),MIN('19_Расчет_аналитики'!K3667,MAX(0,'19_Расчет_аналитики'!K3823)),0),0)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IF('01_Вводные'!$B$234="Да",IF(OR('01_Вводные'!$B$238="Нет",'19_Расчет_аналитики'!L3663&gt;='19_Расчет_аналитики'!L3375-0.01),MIN('19_Расчет_аналитики'!L3667,MAX(0,'19_Расчет_аналитики'!L3823)),0),0)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IF('01_Вводные'!$B$234="Да",IF(OR('01_Вводные'!$B$238="Нет",'19_Расчет_аналитики'!M3663&gt;='19_Расчет_аналитики'!M3375-0.01),MIN('19_Расчет_аналитики'!M3667,MAX(0,'19_Расчет_аналитики'!M3823)),0),0)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IF('01_Вводные'!$B$234="Да",IF(OR('01_Вводные'!$B$238="Нет",'19_Расчет_аналитики'!N3663&gt;='19_Расчет_аналитики'!N3375-0.01),MIN('19_Расчет_аналитики'!N3667,MAX(0,'19_Расчет_аналитики'!N3823)),0),0)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IF('01_Вводные'!$B$234="Да",IF(OR('01_Вводные'!$B$238="Нет",'19_Расчет_аналитики'!O3663&gt;='19_Расчет_аналитики'!O3375-0.01),MIN('19_Расчет_аналитики'!O3667,MAX(0,'19_Расчет_аналитики'!O3823)),0),0)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IF('01_Вводные'!$B$234="Да",IF(OR('01_Вводные'!$B$238="Нет",'19_Расчет_аналитики'!P3663&gt;='19_Расчет_аналитики'!P3375-0.01),MIN('19_Расчет_аналитики'!P3667,MAX(0,'19_Расчет_аналитики'!P3823)),0),0)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IF('01_Вводные'!$B$234="Да",IF(OR('01_Вводные'!$B$238="Нет",'19_Расчет_аналитики'!Q3663&gt;='19_Расчет_аналитики'!Q3375-0.01),MIN('19_Расчет_аналитики'!Q3667,MAX(0,'19_Расчет_аналитики'!Q3823)),0),0)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IF('01_Вводные'!$B$234="Да",IF(OR('01_Вводные'!$B$238="Нет",'19_Расчет_аналитики'!R3663&gt;='19_Расчет_аналитики'!R3375-0.01),MIN('19_Расчет_аналитики'!R3667,MAX(0,'19_Расчет_аналитики'!R3823)),0),0)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IF('01_Вводные'!$B$234="Да",IF(OR('01_Вводные'!$B$238="Нет",'19_Расчет_аналитики'!S3663&gt;='19_Расчет_аналитики'!S3375-0.01),MIN('19_Расчет_аналитики'!S3667,MAX(0,'19_Расчет_аналитики'!S3823)),0),0)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IF('01_Вводные'!$B$234="Да",IF(OR('01_Вводные'!$B$238="Нет",'19_Расчет_аналитики'!T3663&gt;='19_Расчет_аналитики'!T3375-0.01),MIN('19_Расчет_аналитики'!T3667,MAX(0,'19_Расчет_аналитики'!T3823)),0),0)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IF('01_Вводные'!$B$234="Да",IF(OR('01_Вводные'!$B$238="Нет",'19_Расчет_аналитики'!U3663&gt;='19_Расчет_аналитики'!U3375-0.01),MIN('19_Расчет_аналитики'!U3667,MAX(0,'19_Расчет_аналитики'!U3823)),0),0)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IF('01_Вводные'!$B$234="Да",IF(OR('01_Вводные'!$B$238="Нет",'19_Расчет_аналитики'!V3663&gt;='19_Расчет_аналитики'!V3375-0.01),MIN('19_Расчет_аналитики'!V3667,MAX(0,'19_Расчет_аналитики'!V3823)),0),0)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IF('01_Вводные'!$B$234="Да",IF(OR('01_Вводные'!$B$238="Нет",'19_Расчет_аналитики'!W3663&gt;='19_Расчет_аналитики'!W3375-0.01),MIN('19_Расчет_аналитики'!W3667,MAX(0,'19_Расчет_аналитики'!W3823)),0),0)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IF('01_Вводные'!$B$234="Да",IF(OR('01_Вводные'!$B$238="Нет",'19_Расчет_аналитики'!X3663&gt;='19_Расчет_аналитики'!X3375-0.01),MIN('19_Расчет_аналитики'!X3667,MAX(0,'19_Расчет_аналитики'!X3823)),0),0)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IF('01_Вводные'!$B$234="Да",IF(OR('01_Вводные'!$B$238="Нет",'19_Расчет_аналитики'!Y3663&gt;='19_Расчет_аналитики'!Y3375-0.01),MIN('19_Расчет_аналитики'!Y3667,MAX(0,'19_Расчет_аналитики'!Y3823)),0),0)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IF('01_Вводные'!$B$234="Да",IF(OR('01_Вводные'!$B$238="Нет",'19_Расчет_аналитики'!Z3663&gt;='19_Расчет_аналитики'!Z3375-0.01),MIN('19_Расчет_аналитики'!Z3667,MAX(0,'19_Расчет_аналитики'!Z3823)),0),0)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3375-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3375-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3375-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3375-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3375-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3375-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3375-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3375-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3375-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3375-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3375-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3375-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3375-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3375-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3375-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3375-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3375-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3375-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3375-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3375-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3375-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3375-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3375-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3375-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3375-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3375-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3375-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3375-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3375-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3375-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3375-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3375-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3375-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3375-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3375-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IF('01_Вводные'!$B$234="Да",IF('19_Расчет_аналитики'!C3374&gt;=2,'19_Расчет_аналитики'!C3385*'01_Вводные'!$B$125/(1+'01_Вводные'!$B$131),0),0)</f>
        <v/>
      </c>
      <c r="D3690">
        <f>IF('01_Вводные'!$B$234="Да",IF('19_Расчет_аналитики'!D3374&gt;=2,'19_Расчет_аналитики'!D3385*'01_Вводные'!$B$125/(1+'01_Вводные'!$B$131),0),0)</f>
        <v/>
      </c>
      <c r="E3690">
        <f>IF('01_Вводные'!$B$234="Да",IF('19_Расчет_аналитики'!E3374&gt;=2,'19_Расчет_аналитики'!E3385*'01_Вводные'!$B$125/(1+'01_Вводные'!$B$131),0),0)</f>
        <v/>
      </c>
      <c r="F3690">
        <f>IF('01_Вводные'!$B$234="Да",IF('19_Расчет_аналитики'!F3374&gt;=2,'19_Расчет_аналитики'!F3385*'01_Вводные'!$B$125/(1+'01_Вводные'!$B$131),0),0)</f>
        <v/>
      </c>
      <c r="G3690">
        <f>IF('01_Вводные'!$B$234="Да",IF('19_Расчет_аналитики'!G3374&gt;=2,'19_Расчет_аналитики'!G3385*'01_Вводные'!$B$125/(1+'01_Вводные'!$B$131),0),0)</f>
        <v/>
      </c>
      <c r="H3690">
        <f>IF('01_Вводные'!$B$234="Да",IF('19_Расчет_аналитики'!H3374&gt;=2,'19_Расчет_аналитики'!H3385*'01_Вводные'!$B$125/(1+'01_Вводные'!$B$131),0),0)</f>
        <v/>
      </c>
      <c r="I3690">
        <f>IF('01_Вводные'!$B$234="Да",IF('19_Расчет_аналитики'!I3374&gt;=2,'19_Расчет_аналитики'!I3385*'01_Вводные'!$B$125/(1+'01_Вводные'!$B$131),0),0)</f>
        <v/>
      </c>
      <c r="J3690">
        <f>IF('01_Вводные'!$B$234="Да",IF('19_Расчет_аналитики'!J3374&gt;=2,'19_Расчет_аналитики'!J3385*'01_Вводные'!$B$125/(1+'01_Вводные'!$B$131),0),0)</f>
        <v/>
      </c>
      <c r="K3690">
        <f>IF('01_Вводные'!$B$234="Да",IF('19_Расчет_аналитики'!K3374&gt;=2,'19_Расчет_аналитики'!K3385*'01_Вводные'!$B$125/(1+'01_Вводные'!$B$131),0),0)</f>
        <v/>
      </c>
      <c r="L3690">
        <f>IF('01_Вводные'!$B$234="Да",IF('19_Расчет_аналитики'!L3374&gt;=2,'19_Расчет_аналитики'!L3385*'01_Вводные'!$B$125/(1+'01_Вводные'!$B$131),0),0)</f>
        <v/>
      </c>
      <c r="M3690">
        <f>IF('01_Вводные'!$B$234="Да",IF('19_Расчет_аналитики'!M3374&gt;=2,'19_Расчет_аналитики'!M3385*'01_Вводные'!$B$125/(1+'01_Вводные'!$B$131),0),0)</f>
        <v/>
      </c>
      <c r="N3690">
        <f>IF('01_Вводные'!$B$234="Да",IF('19_Расчет_аналитики'!N3374&gt;=2,'19_Расчет_аналитики'!N3385*'01_Вводные'!$B$125/(1+'01_Вводные'!$B$131),0),0)</f>
        <v/>
      </c>
      <c r="O3690">
        <f>IF('01_Вводные'!$B$234="Да",IF('19_Расчет_аналитики'!O3374&gt;=2,'19_Расчет_аналитики'!O3385*'01_Вводные'!$B$125/(1+'01_Вводные'!$B$131),0),0)</f>
        <v/>
      </c>
      <c r="P3690">
        <f>IF('01_Вводные'!$B$234="Да",IF('19_Расчет_аналитики'!P3374&gt;=2,'19_Расчет_аналитики'!P3385*'01_Вводные'!$B$125/(1+'01_Вводные'!$B$131),0),0)</f>
        <v/>
      </c>
      <c r="Q3690">
        <f>IF('01_Вводные'!$B$234="Да",IF('19_Расчет_аналитики'!Q3374&gt;=2,'19_Расчет_аналитики'!Q3385*'01_Вводные'!$B$125/(1+'01_Вводные'!$B$131),0),0)</f>
        <v/>
      </c>
      <c r="R3690">
        <f>IF('01_Вводные'!$B$234="Да",IF('19_Расчет_аналитики'!R3374&gt;=2,'19_Расчет_аналитики'!R3385*'01_Вводные'!$B$125/(1+'01_Вводные'!$B$131),0),0)</f>
        <v/>
      </c>
      <c r="S3690">
        <f>IF('01_Вводные'!$B$234="Да",IF('19_Расчет_аналитики'!S3374&gt;=2,'19_Расчет_аналитики'!S3385*'01_Вводные'!$B$125/(1+'01_Вводные'!$B$131),0),0)</f>
        <v/>
      </c>
      <c r="T3690">
        <f>IF('01_Вводные'!$B$234="Да",IF('19_Расчет_аналитики'!T3374&gt;=2,'19_Расчет_аналитики'!T3385*'01_Вводные'!$B$125/(1+'01_Вводные'!$B$131),0),0)</f>
        <v/>
      </c>
      <c r="U3690">
        <f>IF('01_Вводные'!$B$234="Да",IF('19_Расчет_аналитики'!U3374&gt;=2,'19_Расчет_аналитики'!U3385*'01_Вводные'!$B$125/(1+'01_Вводные'!$B$131),0),0)</f>
        <v/>
      </c>
      <c r="V3690">
        <f>IF('01_Вводные'!$B$234="Да",IF('19_Расчет_аналитики'!V3374&gt;=2,'19_Расчет_аналитики'!V3385*'01_Вводные'!$B$125/(1+'01_Вводные'!$B$131),0),0)</f>
        <v/>
      </c>
      <c r="W3690">
        <f>IF('01_Вводные'!$B$234="Да",IF('19_Расчет_аналитики'!W3374&gt;=2,'19_Расчет_аналитики'!W3385*'01_Вводные'!$B$125/(1+'01_Вводные'!$B$131),0),0)</f>
        <v/>
      </c>
      <c r="X3690">
        <f>IF('01_Вводные'!$B$234="Да",IF('19_Расчет_аналитики'!X3374&gt;=2,'19_Расчет_аналитики'!X3385*'01_Вводные'!$B$125/(1+'01_Вводные'!$B$131),0),0)</f>
        <v/>
      </c>
      <c r="Y3690">
        <f>IF('01_Вводные'!$B$234="Да",IF('19_Расчет_аналитики'!Y3374&gt;=2,'19_Расчет_аналитики'!Y3385*'01_Вводные'!$B$125/(1+'01_Вводные'!$B$131),0),0)</f>
        <v/>
      </c>
      <c r="Z3690">
        <f>IF('01_Вводные'!$B$234="Да",IF('19_Расчет_аналитики'!Z3374&gt;=2,'19_Расчет_аналитики'!Z3385*'01_Вводные'!$B$125/(1+'01_Вводные'!$B$131),0),0)</f>
        <v/>
      </c>
      <c r="AA3690">
        <f>IF('01_Вводные'!$B$234="Да",IF('19_Расчет_аналитики'!AA3374&gt;=2,'19_Расчет_аналитики'!AA3385*'01_Вводные'!$B$125/(1+'01_Вводные'!$B$131),0),0)</f>
        <v/>
      </c>
      <c r="AB3690">
        <f>IF('01_Вводные'!$B$234="Да",IF('19_Расчет_аналитики'!AB3374&gt;=2,'19_Расчет_аналитики'!AB3385*'01_Вводные'!$B$125/(1+'01_Вводные'!$B$131),0),0)</f>
        <v/>
      </c>
      <c r="AC3690">
        <f>IF('01_Вводные'!$B$234="Да",IF('19_Расчет_аналитики'!AC3374&gt;=2,'19_Расчет_аналитики'!AC3385*'01_Вводные'!$B$125/(1+'01_Вводные'!$B$131),0),0)</f>
        <v/>
      </c>
      <c r="AD3690">
        <f>IF('01_Вводные'!$B$234="Да",IF('19_Расчет_аналитики'!AD3374&gt;=2,'19_Расчет_аналитики'!AD3385*'01_Вводные'!$B$125/(1+'01_Вводные'!$B$131),0),0)</f>
        <v/>
      </c>
      <c r="AE3690">
        <f>IF('01_Вводные'!$B$234="Да",IF('19_Расчет_аналитики'!AE3374&gt;=2,'19_Расчет_аналитики'!AE3385*'01_Вводные'!$B$125/(1+'01_Вводные'!$B$131),0),0)</f>
        <v/>
      </c>
      <c r="AF3690">
        <f>IF('01_Вводные'!$B$234="Да",IF('19_Расчет_аналитики'!AF3374&gt;=2,'19_Расчет_аналитики'!AF3385*'01_Вводные'!$B$125/(1+'01_Вводные'!$B$131),0),0)</f>
        <v/>
      </c>
      <c r="AG3690">
        <f>IF('01_Вводные'!$B$234="Да",IF('19_Расчет_аналитики'!AG3374&gt;=2,'19_Расчет_аналитики'!AG3385*'01_Вводные'!$B$125/(1+'01_Вводные'!$B$131),0),0)</f>
        <v/>
      </c>
      <c r="AH3690">
        <f>IF('01_Вводные'!$B$234="Да",IF('19_Расчет_аналитики'!AH3374&gt;=2,'19_Расчет_аналитики'!AH3385*'01_Вводные'!$B$125/(1+'01_Вводные'!$B$131),0),0)</f>
        <v/>
      </c>
      <c r="AI3690">
        <f>IF('01_Вводные'!$B$234="Да",IF('19_Расчет_аналитики'!AI3374&gt;=2,'19_Расчет_аналитики'!AI3385*'01_Вводные'!$B$125/(1+'01_Вводные'!$B$131),0),0)</f>
        <v/>
      </c>
      <c r="AJ3690">
        <f>IF('01_Вводные'!$B$234="Да",IF('19_Расчет_аналитики'!AJ3374&gt;=2,'19_Расчет_аналитики'!AJ3385*'01_Вводные'!$B$125/(1+'01_Вводные'!$B$131),0),0)</f>
        <v/>
      </c>
      <c r="AK3690">
        <f>IF('01_Вводные'!$B$234="Да",IF('19_Расчет_аналитики'!AK3374&gt;=2,'19_Расчет_аналитики'!AK3385*'01_Вводные'!$B$125/(1+'01_Вводные'!$B$131),0),0)</f>
        <v/>
      </c>
      <c r="AL3690">
        <f>IF('01_Вводные'!$B$234="Да",IF('19_Расчет_аналитики'!AL3374&gt;=2,'19_Расчет_аналитики'!AL3385*'01_Вводные'!$B$125/(1+'01_Вводные'!$B$131),0),0)</f>
        <v/>
      </c>
      <c r="AM3690">
        <f>IF('01_Вводные'!$B$234="Да",IF('19_Расчет_аналитики'!AM3374&gt;=2,'19_Расчет_аналитики'!AM3385*'01_Вводные'!$B$125/(1+'01_Вводные'!$B$131),0),0)</f>
        <v/>
      </c>
      <c r="AN3690">
        <f>IF('01_Вводные'!$B$234="Да",IF('19_Расчет_аналитики'!AN3374&gt;=2,'19_Расчет_аналитики'!AN3385*'01_Вводные'!$B$125/(1+'01_Вводные'!$B$131),0),0)</f>
        <v/>
      </c>
      <c r="AO3690">
        <f>IF('01_Вводные'!$B$234="Да",IF('19_Расчет_аналитики'!AO3374&gt;=2,'19_Расчет_аналитики'!AO3385*'01_Вводные'!$B$125/(1+'01_Вводные'!$B$131),0),0)</f>
        <v/>
      </c>
      <c r="AP3690">
        <f>IF('01_Вводные'!$B$234="Да",IF('19_Расчет_аналитики'!AP3374&gt;=2,'19_Расчет_аналитики'!AP3385*'01_Вводные'!$B$125/(1+'01_Вводные'!$B$131),0),0)</f>
        <v/>
      </c>
      <c r="AQ3690">
        <f>IF('01_Вводные'!$B$234="Да",IF('19_Расчет_аналитики'!AQ3374&gt;=2,'19_Расчет_аналитики'!AQ3385*'01_Вводные'!$B$125/(1+'01_Вводные'!$B$131),0),0)</f>
        <v/>
      </c>
      <c r="AR3690">
        <f>IF('01_Вводные'!$B$234="Да",IF('19_Расчет_аналитики'!AR3374&gt;=2,'19_Расчет_аналитики'!AR3385*'01_Вводные'!$B$125/(1+'01_Вводные'!$B$131),0),0)</f>
        <v/>
      </c>
      <c r="AS3690">
        <f>IF('01_Вводные'!$B$234="Да",IF('19_Расчет_аналитики'!AS3374&gt;=2,'19_Расчет_аналитики'!AS3385*'01_Вводные'!$B$125/(1+'01_Вводные'!$B$131),0),0)</f>
        <v/>
      </c>
      <c r="AT3690">
        <f>IF('01_Вводные'!$B$234="Да",IF('19_Расчет_аналитики'!AT3374&gt;=2,'19_Расчет_аналитики'!AT3385*'01_Вводные'!$B$125/(1+'01_Вводные'!$B$131),0),0)</f>
        <v/>
      </c>
      <c r="AU3690">
        <f>IF('01_Вводные'!$B$234="Да",IF('19_Расчет_аналитики'!AU3374&gt;=2,'19_Расчет_аналитики'!AU3385*'01_Вводные'!$B$125/(1+'01_Вводные'!$B$131),0),0)</f>
        <v/>
      </c>
      <c r="AV3690">
        <f>IF('01_Вводные'!$B$234="Да",IF('19_Расчет_аналитики'!AV3374&gt;=2,'19_Расчет_аналитики'!AV3385*'01_Вводные'!$B$125/(1+'01_Вводные'!$B$131),0),0)</f>
        <v/>
      </c>
      <c r="AW3690">
        <f>IF('01_Вводные'!$B$234="Да",IF('19_Расчет_аналитики'!AW3374&gt;=2,'19_Расчет_аналитики'!AW3385*'01_Вводные'!$B$125/(1+'01_Вводные'!$B$131),0),0)</f>
        <v/>
      </c>
      <c r="AX3690">
        <f>IF('01_Вводные'!$B$234="Да",IF('19_Расчет_аналитики'!AX3374&gt;=2,'19_Расчет_аналитики'!AX3385*'01_Вводные'!$B$125/(1+'01_Вводные'!$B$131),0),0)</f>
        <v/>
      </c>
      <c r="AY3690">
        <f>IF('01_Вводные'!$B$234="Да",IF('19_Расчет_аналитики'!AY3374&gt;=2,'19_Расчет_аналитики'!AY3385*'01_Вводные'!$B$125/(1+'01_Вводные'!$B$131),0),0)</f>
        <v/>
      </c>
      <c r="AZ3690">
        <f>IF('01_Вводные'!$B$234="Да",IF('19_Расчет_аналитики'!AZ3374&gt;=2,'19_Расчет_аналитики'!AZ3385*'01_Вводные'!$B$125/(1+'01_Вводные'!$B$131),0),0)</f>
        <v/>
      </c>
      <c r="BA3690">
        <f>IF('01_Вводные'!$B$234="Да",IF('19_Расчет_аналитики'!BA3374&gt;=2,'19_Расчет_аналитики'!BA3385*'01_Вводные'!$B$125/(1+'01_Вводные'!$B$131),0),0)</f>
        <v/>
      </c>
      <c r="BB3690">
        <f>IF('01_Вводные'!$B$234="Да",IF('19_Расчет_аналитики'!BB3374&gt;=2,'19_Расчет_аналитики'!BB3385*'01_Вводные'!$B$125/(1+'01_Вводные'!$B$131),0),0)</f>
        <v/>
      </c>
      <c r="BC3690">
        <f>IF('01_Вводные'!$B$234="Да",IF('19_Расчет_аналитики'!BC3374&gt;=2,'19_Расчет_аналитики'!BC3385*'01_Вводные'!$B$125/(1+'01_Вводные'!$B$131),0),0)</f>
        <v/>
      </c>
      <c r="BD3690">
        <f>IF('01_Вводные'!$B$234="Да",IF('19_Расчет_аналитики'!BD3374&gt;=2,'19_Расчет_аналитики'!BD3385*'01_Вводные'!$B$125/(1+'01_Вводные'!$B$131),0),0)</f>
        <v/>
      </c>
      <c r="BE3690">
        <f>IF('01_Вводные'!$B$234="Да",IF('19_Расчет_аналитики'!BE3374&gt;=2,'19_Расчет_аналитики'!BE3385*'01_Вводные'!$B$125/(1+'01_Вводные'!$B$131),0),0)</f>
        <v/>
      </c>
      <c r="BF3690">
        <f>IF('01_Вводные'!$B$234="Да",IF('19_Расчет_аналитики'!BF3374&gt;=2,'19_Расчет_аналитики'!BF3385*'01_Вводные'!$B$125/(1+'01_Вводные'!$B$131),0),0)</f>
        <v/>
      </c>
      <c r="BG3690">
        <f>IF('01_Вводные'!$B$234="Да",IF('19_Расчет_аналитики'!BG3374&gt;=2,'19_Расчет_аналитики'!BG3385*'01_Вводные'!$B$125/(1+'01_Вводные'!$B$131),0),0)</f>
        <v/>
      </c>
      <c r="BH3690">
        <f>IF('01_Вводные'!$B$234="Да",IF('19_Расчет_аналитики'!BH3374&gt;=2,'19_Расчет_аналитики'!BH3385*'01_Вводные'!$B$125/(1+'01_Вводные'!$B$131),0),0)</f>
        <v/>
      </c>
      <c r="BI3690">
        <f>IF('01_Вводные'!$B$234="Да",IF('19_Расчет_аналитики'!BI3374&gt;=2,'19_Расчет_аналитики'!BI3385*'01_Вводные'!$B$125/(1+'01_Вводные'!$B$131),0),0)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A4387" t="inlineStr">
        <is>
          <t>Минимальный запас для возврата займа</t>
        </is>
      </c>
      <c r="B4387">
        <f>SUM(IF('01_Вводные'!$B$310&gt;=1,'19_Расчет_аналитики'!C4665,0),IF('01_Вводные'!$B$310&gt;=2,'19_Расчет_аналитики'!D4665,0),IF('01_Вводные'!$B$310&gt;=3,'19_Расчет_аналитики'!E4665,0),IF('01_Вводные'!$B$310&gt;=4,'19_Расчет_аналитики'!F4665,0),IF('01_Вводные'!$B$310&gt;=5,'19_Расчет_аналитики'!G4665,0),IF('01_Вводные'!$B$310&gt;=6,'19_Расчет_аналитики'!H4665,0))</f>
        <v/>
      </c>
      <c r="C4387">
        <f>SUM(IF('01_Вводные'!$B$310&gt;=1,'19_Расчет_аналитики'!D4665,0),IF('01_Вводные'!$B$310&gt;=2,'19_Расчет_аналитики'!E4665,0),IF('01_Вводные'!$B$310&gt;=3,'19_Расчет_аналитики'!F4665,0),IF('01_Вводные'!$B$310&gt;=4,'19_Расчет_аналитики'!G4665,0),IF('01_Вводные'!$B$310&gt;=5,'19_Расчет_аналитики'!H4665,0),IF('01_Вводные'!$B$310&gt;=6,'19_Расчет_аналитики'!I4665,0))</f>
        <v/>
      </c>
      <c r="D4387">
        <f>SUM(IF('01_Вводные'!$B$310&gt;=1,'19_Расчет_аналитики'!E4665,0),IF('01_Вводные'!$B$310&gt;=2,'19_Расчет_аналитики'!F4665,0),IF('01_Вводные'!$B$310&gt;=3,'19_Расчет_аналитики'!G4665,0),IF('01_Вводные'!$B$310&gt;=4,'19_Расчет_аналитики'!H4665,0),IF('01_Вводные'!$B$310&gt;=5,'19_Расчет_аналитики'!I4665,0),IF('01_Вводные'!$B$310&gt;=6,'19_Расчет_аналитики'!J4665,0))</f>
        <v/>
      </c>
      <c r="E4387">
        <f>SUM(IF('01_Вводные'!$B$310&gt;=1,'19_Расчет_аналитики'!F4665,0),IF('01_Вводные'!$B$310&gt;=2,'19_Расчет_аналитики'!G4665,0),IF('01_Вводные'!$B$310&gt;=3,'19_Расчет_аналитики'!H4665,0),IF('01_Вводные'!$B$310&gt;=4,'19_Расчет_аналитики'!I4665,0),IF('01_Вводные'!$B$310&gt;=5,'19_Расчет_аналитики'!J4665,0),IF('01_Вводные'!$B$310&gt;=6,'19_Расчет_аналитики'!K4665,0))</f>
        <v/>
      </c>
      <c r="F4387">
        <f>SUM(IF('01_Вводные'!$B$310&gt;=1,'19_Расчет_аналитики'!G4665,0),IF('01_Вводные'!$B$310&gt;=2,'19_Расчет_аналитики'!H4665,0),IF('01_Вводные'!$B$310&gt;=3,'19_Расчет_аналитики'!I4665,0),IF('01_Вводные'!$B$310&gt;=4,'19_Расчет_аналитики'!J4665,0),IF('01_Вводные'!$B$310&gt;=5,'19_Расчет_аналитики'!K4665,0),IF('01_Вводные'!$B$310&gt;=6,'19_Расчет_аналитики'!L4665,0))</f>
        <v/>
      </c>
      <c r="G4387">
        <f>SUM(IF('01_Вводные'!$B$310&gt;=1,'19_Расчет_аналитики'!H4665,0),IF('01_Вводные'!$B$310&gt;=2,'19_Расчет_аналитики'!I4665,0),IF('01_Вводные'!$B$310&gt;=3,'19_Расчет_аналитики'!J4665,0),IF('01_Вводные'!$B$310&gt;=4,'19_Расчет_аналитики'!K4665,0),IF('01_Вводные'!$B$310&gt;=5,'19_Расчет_аналитики'!L4665,0),IF('01_Вводные'!$B$310&gt;=6,'19_Расчет_аналитики'!M4665,0))</f>
        <v/>
      </c>
      <c r="H4387">
        <f>SUM(IF('01_Вводные'!$B$310&gt;=1,'19_Расчет_аналитики'!I4665,0),IF('01_Вводные'!$B$310&gt;=2,'19_Расчет_аналитики'!J4665,0),IF('01_Вводные'!$B$310&gt;=3,'19_Расчет_аналитики'!K4665,0),IF('01_Вводные'!$B$310&gt;=4,'19_Расчет_аналитики'!L4665,0),IF('01_Вводные'!$B$310&gt;=5,'19_Расчет_аналитики'!M4665,0),IF('01_Вводные'!$B$310&gt;=6,'19_Расчет_аналитики'!N4665,0))</f>
        <v/>
      </c>
      <c r="I4387">
        <f>SUM(IF('01_Вводные'!$B$310&gt;=1,'19_Расчет_аналитики'!J4665,0),IF('01_Вводные'!$B$310&gt;=2,'19_Расчет_аналитики'!K4665,0),IF('01_Вводные'!$B$310&gt;=3,'19_Расчет_аналитики'!L4665,0),IF('01_Вводные'!$B$310&gt;=4,'19_Расчет_аналитики'!M4665,0),IF('01_Вводные'!$B$310&gt;=5,'19_Расчет_аналитики'!N4665,0),IF('01_Вводные'!$B$310&gt;=6,'19_Расчет_аналитики'!O4665,0))</f>
        <v/>
      </c>
      <c r="J4387">
        <f>SUM(IF('01_Вводные'!$B$310&gt;=1,'19_Расчет_аналитики'!K4665,0),IF('01_Вводные'!$B$310&gt;=2,'19_Расчет_аналитики'!L4665,0),IF('01_Вводные'!$B$310&gt;=3,'19_Расчет_аналитики'!M4665,0),IF('01_Вводные'!$B$310&gt;=4,'19_Расчет_аналитики'!N4665,0),IF('01_Вводные'!$B$310&gt;=5,'19_Расчет_аналитики'!O4665,0),IF('01_Вводные'!$B$310&gt;=6,'19_Расчет_аналитики'!P4665,0))</f>
        <v/>
      </c>
      <c r="K4387">
        <f>SUM(IF('01_Вводные'!$B$310&gt;=1,'19_Расчет_аналитики'!L4665,0),IF('01_Вводные'!$B$310&gt;=2,'19_Расчет_аналитики'!M4665,0),IF('01_Вводные'!$B$310&gt;=3,'19_Расчет_аналитики'!N4665,0),IF('01_Вводные'!$B$310&gt;=4,'19_Расчет_аналитики'!O4665,0),IF('01_Вводные'!$B$310&gt;=5,'19_Расчет_аналитики'!P4665,0),IF('01_Вводные'!$B$310&gt;=6,'19_Расчет_аналитики'!Q4665,0))</f>
        <v/>
      </c>
      <c r="L4387">
        <f>SUM(IF('01_Вводные'!$B$310&gt;=1,'19_Расчет_аналитики'!M4665,0),IF('01_Вводные'!$B$310&gt;=2,'19_Расчет_аналитики'!N4665,0),IF('01_Вводные'!$B$310&gt;=3,'19_Расчет_аналитики'!O4665,0),IF('01_Вводные'!$B$310&gt;=4,'19_Расчет_аналитики'!P4665,0),IF('01_Вводные'!$B$310&gt;=5,'19_Расчет_аналитики'!Q4665,0),IF('01_Вводные'!$B$310&gt;=6,'19_Расчет_аналитики'!R4665,0))</f>
        <v/>
      </c>
      <c r="M4387">
        <f>SUM(IF('01_Вводные'!$B$310&gt;=1,'19_Расчет_аналитики'!N4665,0),IF('01_Вводные'!$B$310&gt;=2,'19_Расчет_аналитики'!O4665,0),IF('01_Вводные'!$B$310&gt;=3,'19_Расчет_аналитики'!P4665,0),IF('01_Вводные'!$B$310&gt;=4,'19_Расчет_аналитики'!Q4665,0),IF('01_Вводные'!$B$310&gt;=5,'19_Расчет_аналитики'!R4665,0),IF('01_Вводные'!$B$310&gt;=6,'19_Расчет_аналитики'!S4665,0))</f>
        <v/>
      </c>
      <c r="N4387">
        <f>SUM(IF('01_Вводные'!$B$310&gt;=1,'19_Расчет_аналитики'!O4665,0),IF('01_Вводные'!$B$310&gt;=2,'19_Расчет_аналитики'!P4665,0),IF('01_Вводные'!$B$310&gt;=3,'19_Расчет_аналитики'!Q4665,0),IF('01_Вводные'!$B$310&gt;=4,'19_Расчет_аналитики'!R4665,0),IF('01_Вводные'!$B$310&gt;=5,'19_Расчет_аналитики'!S4665,0),IF('01_Вводные'!$B$310&gt;=6,'19_Расчет_аналитики'!T4665,0))</f>
        <v/>
      </c>
      <c r="O4387">
        <f>SUM(IF('01_Вводные'!$B$310&gt;=1,'19_Расчет_аналитики'!P4665,0),IF('01_Вводные'!$B$310&gt;=2,'19_Расчет_аналитики'!Q4665,0),IF('01_Вводные'!$B$310&gt;=3,'19_Расчет_аналитики'!R4665,0),IF('01_Вводные'!$B$310&gt;=4,'19_Расчет_аналитики'!S4665,0),IF('01_Вводные'!$B$310&gt;=5,'19_Расчет_аналитики'!T4665,0),IF('01_Вводные'!$B$310&gt;=6,'19_Расчет_аналитики'!U4665,0))</f>
        <v/>
      </c>
      <c r="P4387">
        <f>SUM(IF('01_Вводные'!$B$310&gt;=1,'19_Расчет_аналитики'!Q4665,0),IF('01_Вводные'!$B$310&gt;=2,'19_Расчет_аналитики'!R4665,0),IF('01_Вводные'!$B$310&gt;=3,'19_Расчет_аналитики'!S4665,0),IF('01_Вводные'!$B$310&gt;=4,'19_Расчет_аналитики'!T4665,0),IF('01_Вводные'!$B$310&gt;=5,'19_Расчет_аналитики'!U4665,0),IF('01_Вводные'!$B$310&gt;=6,'19_Расчет_аналитики'!V4665,0))</f>
        <v/>
      </c>
      <c r="Q4387">
        <f>SUM(IF('01_Вводные'!$B$310&gt;=1,'19_Расчет_аналитики'!R4665,0),IF('01_Вводные'!$B$310&gt;=2,'19_Расчет_аналитики'!S4665,0),IF('01_Вводные'!$B$310&gt;=3,'19_Расчет_аналитики'!T4665,0),IF('01_Вводные'!$B$310&gt;=4,'19_Расчет_аналитики'!U4665,0),IF('01_Вводные'!$B$310&gt;=5,'19_Расчет_аналитики'!V4665,0),IF('01_Вводные'!$B$310&gt;=6,'19_Расчет_аналитики'!W4665,0))</f>
        <v/>
      </c>
      <c r="R4387">
        <f>SUM(IF('01_Вводные'!$B$310&gt;=1,'19_Расчет_аналитики'!S4665,0),IF('01_Вводные'!$B$310&gt;=2,'19_Расчет_аналитики'!T4665,0),IF('01_Вводные'!$B$310&gt;=3,'19_Расчет_аналитики'!U4665,0),IF('01_Вводные'!$B$310&gt;=4,'19_Расчет_аналитики'!V4665,0),IF('01_Вводные'!$B$310&gt;=5,'19_Расчет_аналитики'!W4665,0),IF('01_Вводные'!$B$310&gt;=6,'19_Расчет_аналитики'!X4665,0))</f>
        <v/>
      </c>
      <c r="S4387">
        <f>SUM(IF('01_Вводные'!$B$310&gt;=1,'19_Расчет_аналитики'!T4665,0),IF('01_Вводные'!$B$310&gt;=2,'19_Расчет_аналитики'!U4665,0),IF('01_Вводные'!$B$310&gt;=3,'19_Расчет_аналитики'!V4665,0),IF('01_Вводные'!$B$310&gt;=4,'19_Расчет_аналитики'!W4665,0),IF('01_Вводные'!$B$310&gt;=5,'19_Расчет_аналитики'!X4665,0),IF('01_Вводные'!$B$310&gt;=6,'19_Расчет_аналитики'!Y4665,0))</f>
        <v/>
      </c>
      <c r="T4387">
        <f>SUM(IF('01_Вводные'!$B$310&gt;=1,'19_Расчет_аналитики'!U4665,0),IF('01_Вводные'!$B$310&gt;=2,'19_Расчет_аналитики'!V4665,0),IF('01_Вводные'!$B$310&gt;=3,'19_Расчет_аналитики'!W4665,0),IF('01_Вводные'!$B$310&gt;=4,'19_Расчет_аналитики'!X4665,0),IF('01_Вводные'!$B$310&gt;=5,'19_Расчет_аналитики'!Y4665,0),IF('01_Вводные'!$B$310&gt;=6,'19_Расчет_аналитики'!Z4665,0))</f>
        <v/>
      </c>
      <c r="U4387">
        <f>SUM(IF('01_Вводные'!$B$310&gt;=1,'19_Расчет_аналитики'!V4665,0),IF('01_Вводные'!$B$310&gt;=2,'19_Расчет_аналитики'!W4665,0),IF('01_Вводные'!$B$310&gt;=3,'19_Расчет_аналитики'!X4665,0),IF('01_Вводные'!$B$310&gt;=4,'19_Расчет_аналитики'!Y4665,0),IF('01_Вводные'!$B$310&gt;=5,'19_Расчет_аналитики'!Z4665,0),IF('01_Вводные'!$B$310&gt;=6,'19_Расчет_аналитики'!AA4665,0))</f>
        <v/>
      </c>
      <c r="V4387">
        <f>SUM(IF('01_Вводные'!$B$310&gt;=1,'19_Расчет_аналитики'!W4665,0),IF('01_Вводные'!$B$310&gt;=2,'19_Расчет_аналитики'!X4665,0),IF('01_Вводные'!$B$310&gt;=3,'19_Расчет_аналитики'!Y4665,0),IF('01_Вводные'!$B$310&gt;=4,'19_Расчет_аналитики'!Z4665,0),IF('01_Вводные'!$B$310&gt;=5,'19_Расчет_аналитики'!AA4665,0),IF('01_Вводные'!$B$310&gt;=6,'19_Расчет_аналитики'!AB4665,0))</f>
        <v/>
      </c>
      <c r="W4387">
        <f>SUM(IF('01_Вводные'!$B$310&gt;=1,'19_Расчет_аналитики'!X4665,0),IF('01_Вводные'!$B$310&gt;=2,'19_Расчет_аналитики'!Y4665,0),IF('01_Вводные'!$B$310&gt;=3,'19_Расчет_аналитики'!Z4665,0),IF('01_Вводные'!$B$310&gt;=4,'19_Расчет_аналитики'!AA4665,0),IF('01_Вводные'!$B$310&gt;=5,'19_Расчет_аналитики'!AB4665,0),IF('01_Вводные'!$B$310&gt;=6,'19_Расчет_аналитики'!AC4665,0))</f>
        <v/>
      </c>
      <c r="X4387">
        <f>SUM(IF('01_Вводные'!$B$310&gt;=1,'19_Расчет_аналитики'!Y4665,0),IF('01_Вводные'!$B$310&gt;=2,'19_Расчет_аналитики'!Z4665,0),IF('01_Вводные'!$B$310&gt;=3,'19_Расчет_аналитики'!AA4665,0),IF('01_Вводные'!$B$310&gt;=4,'19_Расчет_аналитики'!AB4665,0),IF('01_Вводные'!$B$310&gt;=5,'19_Расчет_аналитики'!AC4665,0),IF('01_Вводные'!$B$310&gt;=6,'19_Расчет_аналитики'!AD4665,0))</f>
        <v/>
      </c>
      <c r="Y4387">
        <f>SUM(IF('01_Вводные'!$B$310&gt;=1,'19_Расчет_аналитики'!Z4665,0),IF('01_Вводные'!$B$310&gt;=2,'19_Расчет_аналитики'!AA4665,0),IF('01_Вводные'!$B$310&gt;=3,'19_Расчет_аналитики'!AB4665,0),IF('01_Вводные'!$B$310&gt;=4,'19_Расчет_аналитики'!AC4665,0),IF('01_Вводные'!$B$310&gt;=5,'19_Расчет_аналитики'!AD4665,0),IF('01_Вводные'!$B$310&gt;=6,'19_Расчет_аналитики'!AE4665,0))</f>
        <v/>
      </c>
      <c r="Z4387">
        <f>SUM(IF('01_Вводные'!$B$310&gt;=1,'19_Расчет_аналитики'!AA4665,0),IF('01_Вводные'!$B$310&gt;=2,'19_Расчет_аналитики'!AB4665,0),IF('01_Вводные'!$B$310&gt;=3,'19_Расчет_аналитики'!AC4665,0),IF('01_Вводные'!$B$310&gt;=4,'19_Расчет_аналитики'!AD4665,0),IF('01_Вводные'!$B$310&gt;=5,'19_Расчет_аналитики'!AE4665,0),IF('01_Вводные'!$B$310&gt;=6,'19_Расчет_аналитики'!AF4665,0))</f>
        <v/>
      </c>
      <c r="AA4387">
        <f>SUM(IF('01_Вводные'!$B$310&gt;=1,'19_Расчет_аналитики'!AB4665,0),IF('01_Вводные'!$B$310&gt;=2,'19_Расчет_аналитики'!AC4665,0),IF('01_Вводные'!$B$310&gt;=3,'19_Расчет_аналитики'!AD4665,0),IF('01_Вводные'!$B$310&gt;=4,'19_Расчет_аналитики'!AE4665,0),IF('01_Вводные'!$B$310&gt;=5,'19_Расчет_аналитики'!AF4665,0),IF('01_Вводные'!$B$310&gt;=6,'19_Расчет_аналитики'!AG4665,0))</f>
        <v/>
      </c>
      <c r="AB4387">
        <f>SUM(IF('01_Вводные'!$B$310&gt;=1,'19_Расчет_аналитики'!AC4665,0),IF('01_Вводные'!$B$310&gt;=2,'19_Расчет_аналитики'!AD4665,0),IF('01_Вводные'!$B$310&gt;=3,'19_Расчет_аналитики'!AE4665,0),IF('01_Вводные'!$B$310&gt;=4,'19_Расчет_аналитики'!AF4665,0),IF('01_Вводные'!$B$310&gt;=5,'19_Расчет_аналитики'!AG4665,0),IF('01_Вводные'!$B$310&gt;=6,'19_Расчет_аналитики'!AH4665,0))</f>
        <v/>
      </c>
      <c r="AC4387">
        <f>SUM(IF('01_Вводные'!$B$310&gt;=1,'19_Расчет_аналитики'!AD4665,0),IF('01_Вводные'!$B$310&gt;=2,'19_Расчет_аналитики'!AE4665,0),IF('01_Вводные'!$B$310&gt;=3,'19_Расчет_аналитики'!AF4665,0),IF('01_Вводные'!$B$310&gt;=4,'19_Расчет_аналитики'!AG4665,0),IF('01_Вводные'!$B$310&gt;=5,'19_Расчет_аналитики'!AH4665,0),IF('01_Вводные'!$B$310&gt;=6,'19_Расчет_аналитики'!AI4665,0))</f>
        <v/>
      </c>
      <c r="AD4387">
        <f>SUM(IF('01_Вводные'!$B$310&gt;=1,'19_Расчет_аналитики'!AE4665,0),IF('01_Вводные'!$B$310&gt;=2,'19_Расчет_аналитики'!AF4665,0),IF('01_Вводные'!$B$310&gt;=3,'19_Расчет_аналитики'!AG4665,0),IF('01_Вводные'!$B$310&gt;=4,'19_Расчет_аналитики'!AH4665,0),IF('01_Вводные'!$B$310&gt;=5,'19_Расчет_аналитики'!AI4665,0),IF('01_Вводные'!$B$310&gt;=6,'19_Расчет_аналитики'!AJ4665,0))</f>
        <v/>
      </c>
      <c r="AE4387">
        <f>SUM(IF('01_Вводные'!$B$310&gt;=1,'19_Расчет_аналитики'!AF4665,0),IF('01_Вводные'!$B$310&gt;=2,'19_Расчет_аналитики'!AG4665,0),IF('01_Вводные'!$B$310&gt;=3,'19_Расчет_аналитики'!AH4665,0),IF('01_Вводные'!$B$310&gt;=4,'19_Расчет_аналитики'!AI4665,0),IF('01_Вводные'!$B$310&gt;=5,'19_Расчет_аналитики'!AJ4665,0),IF('01_Вводные'!$B$310&gt;=6,'19_Расчет_аналитики'!AK4665,0))</f>
        <v/>
      </c>
      <c r="AF4387">
        <f>SUM(IF('01_Вводные'!$B$310&gt;=1,'19_Расчет_аналитики'!AG4665,0),IF('01_Вводные'!$B$310&gt;=2,'19_Расчет_аналитики'!AH4665,0),IF('01_Вводные'!$B$310&gt;=3,'19_Расчет_аналитики'!AI4665,0),IF('01_Вводные'!$B$310&gt;=4,'19_Расчет_аналитики'!AJ4665,0),IF('01_Вводные'!$B$310&gt;=5,'19_Расчет_аналитики'!AK4665,0),IF('01_Вводные'!$B$310&gt;=6,'19_Расчет_аналитики'!AL4665,0))</f>
        <v/>
      </c>
      <c r="AG4387">
        <f>SUM(IF('01_Вводные'!$B$310&gt;=1,'19_Расчет_аналитики'!AH4665,0),IF('01_Вводные'!$B$310&gt;=2,'19_Расчет_аналитики'!AI4665,0),IF('01_Вводные'!$B$310&gt;=3,'19_Расчет_аналитики'!AJ4665,0),IF('01_Вводные'!$B$310&gt;=4,'19_Расчет_аналитики'!AK4665,0),IF('01_Вводные'!$B$310&gt;=5,'19_Расчет_аналитики'!AL4665,0),IF('01_Вводные'!$B$310&gt;=6,'19_Расчет_аналитики'!AM4665,0))</f>
        <v/>
      </c>
      <c r="AH4387">
        <f>SUM(IF('01_Вводные'!$B$310&gt;=1,'19_Расчет_аналитики'!AI4665,0),IF('01_Вводные'!$B$310&gt;=2,'19_Расчет_аналитики'!AJ4665,0),IF('01_Вводные'!$B$310&gt;=3,'19_Расчет_аналитики'!AK4665,0),IF('01_Вводные'!$B$310&gt;=4,'19_Расчет_аналитики'!AL4665,0),IF('01_Вводные'!$B$310&gt;=5,'19_Расчет_аналитики'!AM4665,0),IF('01_Вводные'!$B$310&gt;=6,'19_Расчет_аналитики'!AN4665,0))</f>
        <v/>
      </c>
      <c r="AI4387">
        <f>SUM(IF('01_Вводные'!$B$310&gt;=1,'19_Расчет_аналитики'!AJ4665,0),IF('01_Вводные'!$B$310&gt;=2,'19_Расчет_аналитики'!AK4665,0),IF('01_Вводные'!$B$310&gt;=3,'19_Расчет_аналитики'!AL4665,0),IF('01_Вводные'!$B$310&gt;=4,'19_Расчет_аналитики'!AM4665,0),IF('01_Вводные'!$B$310&gt;=5,'19_Расчет_аналитики'!AN4665,0),IF('01_Вводные'!$B$310&gt;=6,'19_Расчет_аналитики'!AO4665,0))</f>
        <v/>
      </c>
      <c r="AJ4387">
        <f>SUM(IF('01_Вводные'!$B$310&gt;=1,'19_Расчет_аналитики'!AK4665,0),IF('01_Вводные'!$B$310&gt;=2,'19_Расчет_аналитики'!AL4665,0),IF('01_Вводные'!$B$310&gt;=3,'19_Расчет_аналитики'!AM4665,0),IF('01_Вводные'!$B$310&gt;=4,'19_Расчет_аналитики'!AN4665,0),IF('01_Вводные'!$B$310&gt;=5,'19_Расчет_аналитики'!AO4665,0),IF('01_Вводные'!$B$310&gt;=6,'19_Расчет_аналитики'!AP4665,0))</f>
        <v/>
      </c>
      <c r="AK4387">
        <f>SUM(IF('01_Вводные'!$B$310&gt;=1,'19_Расчет_аналитики'!AL4665,0),IF('01_Вводные'!$B$310&gt;=2,'19_Расчет_аналитики'!AM4665,0),IF('01_Вводные'!$B$310&gt;=3,'19_Расчет_аналитики'!AN4665,0),IF('01_Вводные'!$B$310&gt;=4,'19_Расчет_аналитики'!AO4665,0),IF('01_Вводные'!$B$310&gt;=5,'19_Расчет_аналитики'!AP4665,0),IF('01_Вводные'!$B$310&gt;=6,'19_Расчет_аналитики'!AQ4665,0))</f>
        <v/>
      </c>
      <c r="AL4387">
        <f>SUM(IF('01_Вводные'!$B$310&gt;=1,'19_Расчет_аналитики'!AM4665,0),IF('01_Вводные'!$B$310&gt;=2,'19_Расчет_аналитики'!AN4665,0),IF('01_Вводные'!$B$310&gt;=3,'19_Расчет_аналитики'!AO4665,0),IF('01_Вводные'!$B$310&gt;=4,'19_Расчет_аналитики'!AP4665,0),IF('01_Вводные'!$B$310&gt;=5,'19_Расчет_аналитики'!AQ4665,0),IF('01_Вводные'!$B$310&gt;=6,'19_Расчет_аналитики'!AR4665,0))</f>
        <v/>
      </c>
      <c r="AM4387">
        <f>SUM(IF('01_Вводные'!$B$310&gt;=1,'19_Расчет_аналитики'!AN4665,0),IF('01_Вводные'!$B$310&gt;=2,'19_Расчет_аналитики'!AO4665,0),IF('01_Вводные'!$B$310&gt;=3,'19_Расчет_аналитики'!AP4665,0),IF('01_Вводные'!$B$310&gt;=4,'19_Расчет_аналитики'!AQ4665,0),IF('01_Вводные'!$B$310&gt;=5,'19_Расчет_аналитики'!AR4665,0),IF('01_Вводные'!$B$310&gt;=6,'19_Расчет_аналитики'!AS4665,0))</f>
        <v/>
      </c>
      <c r="AN4387">
        <f>SUM(IF('01_Вводные'!$B$310&gt;=1,'19_Расчет_аналитики'!AO4665,0),IF('01_Вводные'!$B$310&gt;=2,'19_Расчет_аналитики'!AP4665,0),IF('01_Вводные'!$B$310&gt;=3,'19_Расчет_аналитики'!AQ4665,0),IF('01_Вводные'!$B$310&gt;=4,'19_Расчет_аналитики'!AR4665,0),IF('01_Вводные'!$B$310&gt;=5,'19_Расчет_аналитики'!AS4665,0),IF('01_Вводные'!$B$310&gt;=6,'19_Расчет_аналитики'!AT4665,0))</f>
        <v/>
      </c>
      <c r="AO4387">
        <f>SUM(IF('01_Вводные'!$B$310&gt;=1,'19_Расчет_аналитики'!AP4665,0),IF('01_Вводные'!$B$310&gt;=2,'19_Расчет_аналитики'!AQ4665,0),IF('01_Вводные'!$B$310&gt;=3,'19_Расчет_аналитики'!AR4665,0),IF('01_Вводные'!$B$310&gt;=4,'19_Расчет_аналитики'!AS4665,0),IF('01_Вводные'!$B$310&gt;=5,'19_Расчет_аналитики'!AT4665,0),IF('01_Вводные'!$B$310&gt;=6,'19_Расчет_аналитики'!AU4665,0))</f>
        <v/>
      </c>
      <c r="AP4387">
        <f>SUM(IF('01_Вводные'!$B$310&gt;=1,'19_Расчет_аналитики'!AQ4665,0),IF('01_Вводные'!$B$310&gt;=2,'19_Расчет_аналитики'!AR4665,0),IF('01_Вводные'!$B$310&gt;=3,'19_Расчет_аналитики'!AS4665,0),IF('01_Вводные'!$B$310&gt;=4,'19_Расчет_аналитики'!AT4665,0),IF('01_Вводные'!$B$310&gt;=5,'19_Расчет_аналитики'!AU4665,0),IF('01_Вводные'!$B$310&gt;=6,'19_Расчет_аналитики'!AV4665,0))</f>
        <v/>
      </c>
      <c r="AQ4387">
        <f>SUM(IF('01_Вводные'!$B$310&gt;=1,'19_Расчет_аналитики'!AR4665,0),IF('01_Вводные'!$B$310&gt;=2,'19_Расчет_аналитики'!AS4665,0),IF('01_Вводные'!$B$310&gt;=3,'19_Расчет_аналитики'!AT4665,0),IF('01_Вводные'!$B$310&gt;=4,'19_Расчет_аналитики'!AU4665,0),IF('01_Вводные'!$B$310&gt;=5,'19_Расчет_аналитики'!AV4665,0),IF('01_Вводные'!$B$310&gt;=6,'19_Расчет_аналитики'!AW4665,0))</f>
        <v/>
      </c>
      <c r="AR4387">
        <f>SUM(IF('01_Вводные'!$B$310&gt;=1,'19_Расчет_аналитики'!AS4665,0),IF('01_Вводные'!$B$310&gt;=2,'19_Расчет_аналитики'!AT4665,0),IF('01_Вводные'!$B$310&gt;=3,'19_Расчет_аналитики'!AU4665,0),IF('01_Вводные'!$B$310&gt;=4,'19_Расчет_аналитики'!AV4665,0),IF('01_Вводные'!$B$310&gt;=5,'19_Расчет_аналитики'!AW4665,0),IF('01_Вводные'!$B$310&gt;=6,'19_Расчет_аналитики'!AX4665,0))</f>
        <v/>
      </c>
      <c r="AS4387">
        <f>SUM(IF('01_Вводные'!$B$310&gt;=1,'19_Расчет_аналитики'!AT4665,0),IF('01_Вводные'!$B$310&gt;=2,'19_Расчет_аналитики'!AU4665,0),IF('01_Вводные'!$B$310&gt;=3,'19_Расчет_аналитики'!AV4665,0),IF('01_Вводные'!$B$310&gt;=4,'19_Расчет_аналитики'!AW4665,0),IF('01_Вводные'!$B$310&gt;=5,'19_Расчет_аналитики'!AX4665,0),IF('01_Вводные'!$B$310&gt;=6,'19_Расчет_аналитики'!AY4665,0))</f>
        <v/>
      </c>
      <c r="AT4387">
        <f>SUM(IF('01_Вводные'!$B$310&gt;=1,'19_Расчет_аналитики'!AU4665,0),IF('01_Вводные'!$B$310&gt;=2,'19_Расчет_аналитики'!AV4665,0),IF('01_Вводные'!$B$310&gt;=3,'19_Расчет_аналитики'!AW4665,0),IF('01_Вводные'!$B$310&gt;=4,'19_Расчет_аналитики'!AX4665,0),IF('01_Вводные'!$B$310&gt;=5,'19_Расчет_аналитики'!AY4665,0),IF('01_Вводные'!$B$310&gt;=6,'19_Расчет_аналитики'!AZ4665,0))</f>
        <v/>
      </c>
      <c r="AU4387">
        <f>SUM(IF('01_Вводные'!$B$310&gt;=1,'19_Расчет_аналитики'!AV4665,0),IF('01_Вводные'!$B$310&gt;=2,'19_Расчет_аналитики'!AW4665,0),IF('01_Вводные'!$B$310&gt;=3,'19_Расчет_аналитики'!AX4665,0),IF('01_Вводные'!$B$310&gt;=4,'19_Расчет_аналитики'!AY4665,0),IF('01_Вводные'!$B$310&gt;=5,'19_Расчет_аналитики'!AZ4665,0),IF('01_Вводные'!$B$310&gt;=6,'19_Расчет_аналитики'!BA4665,0))</f>
        <v/>
      </c>
      <c r="AV4387">
        <f>SUM(IF('01_Вводные'!$B$310&gt;=1,'19_Расчет_аналитики'!AW4665,0),IF('01_Вводные'!$B$310&gt;=2,'19_Расчет_аналитики'!AX4665,0),IF('01_Вводные'!$B$310&gt;=3,'19_Расчет_аналитики'!AY4665,0),IF('01_Вводные'!$B$310&gt;=4,'19_Расчет_аналитики'!AZ4665,0),IF('01_Вводные'!$B$310&gt;=5,'19_Расчет_аналитики'!BA4665,0),IF('01_Вводные'!$B$310&gt;=6,'19_Расчет_аналитики'!BB4665,0))</f>
        <v/>
      </c>
      <c r="AW4387">
        <f>SUM(IF('01_Вводные'!$B$310&gt;=1,'19_Расчет_аналитики'!AX4665,0),IF('01_Вводные'!$B$310&gt;=2,'19_Расчет_аналитики'!AY4665,0),IF('01_Вводные'!$B$310&gt;=3,'19_Расчет_аналитики'!AZ4665,0),IF('01_Вводные'!$B$310&gt;=4,'19_Расчет_аналитики'!BA4665,0),IF('01_Вводные'!$B$310&gt;=5,'19_Расчет_аналитики'!BB4665,0),IF('01_Вводные'!$B$310&gt;=6,'19_Расчет_аналитики'!BC4665,0))</f>
        <v/>
      </c>
      <c r="AX4387">
        <f>SUM(IF('01_Вводные'!$B$310&gt;=1,'19_Расчет_аналитики'!AY4665,0),IF('01_Вводные'!$B$310&gt;=2,'19_Расчет_аналитики'!AZ4665,0),IF('01_Вводные'!$B$310&gt;=3,'19_Расчет_аналитики'!BA4665,0),IF('01_Вводные'!$B$310&gt;=4,'19_Расчет_аналитики'!BB4665,0),IF('01_Вводные'!$B$310&gt;=5,'19_Расчет_аналитики'!BC4665,0),IF('01_Вводные'!$B$310&gt;=6,'19_Расчет_аналитики'!BD4665,0))</f>
        <v/>
      </c>
      <c r="AY4387">
        <f>SUM(IF('01_Вводные'!$B$310&gt;=1,'19_Расчет_аналитики'!AZ4665,0),IF('01_Вводные'!$B$310&gt;=2,'19_Расчет_аналитики'!BA4665,0),IF('01_Вводные'!$B$310&gt;=3,'19_Расчет_аналитики'!BB4665,0),IF('01_Вводные'!$B$310&gt;=4,'19_Расчет_аналитики'!BC4665,0),IF('01_Вводные'!$B$310&gt;=5,'19_Расчет_аналитики'!BD4665,0),IF('01_Вводные'!$B$310&gt;=6,'19_Расчет_аналитики'!BE4665,0))</f>
        <v/>
      </c>
      <c r="AZ4387">
        <f>SUM(IF('01_Вводные'!$B$310&gt;=1,'19_Расчет_аналитики'!BA4665,0),IF('01_Вводные'!$B$310&gt;=2,'19_Расчет_аналитики'!BB4665,0),IF('01_Вводные'!$B$310&gt;=3,'19_Расчет_аналитики'!BC4665,0),IF('01_Вводные'!$B$310&gt;=4,'19_Расчет_аналитики'!BD4665,0),IF('01_Вводные'!$B$310&gt;=5,'19_Расчет_аналитики'!BE4665,0),IF('01_Вводные'!$B$310&gt;=6,'19_Расчет_аналитики'!BF4665,0))</f>
        <v/>
      </c>
      <c r="BA4387">
        <f>SUM(IF('01_Вводные'!$B$310&gt;=1,'19_Расчет_аналитики'!BB4665,0),IF('01_Вводные'!$B$310&gt;=2,'19_Расчет_аналитики'!BC4665,0),IF('01_Вводные'!$B$310&gt;=3,'19_Расчет_аналитики'!BD4665,0),IF('01_Вводные'!$B$310&gt;=4,'19_Расчет_аналитики'!BE4665,0),IF('01_Вводные'!$B$310&gt;=5,'19_Расчет_аналитики'!BF4665,0),IF('01_Вводные'!$B$310&gt;=6,'19_Расчет_аналитики'!BG4665,0))</f>
        <v/>
      </c>
      <c r="BB4387">
        <f>SUM(IF('01_Вводные'!$B$310&gt;=1,'19_Расчет_аналитики'!BC4665,0),IF('01_Вводные'!$B$310&gt;=2,'19_Расчет_аналитики'!BD4665,0),IF('01_Вводные'!$B$310&gt;=3,'19_Расчет_аналитики'!BE4665,0),IF('01_Вводные'!$B$310&gt;=4,'19_Расчет_аналитики'!BF4665,0),IF('01_Вводные'!$B$310&gt;=5,'19_Расчет_аналитики'!BG4665,0),IF('01_Вводные'!$B$310&gt;=6,'19_Расчет_аналитики'!BH4665,0))</f>
        <v/>
      </c>
      <c r="BC4387">
        <f>SUM(IF('01_Вводные'!$B$310&gt;=1,'19_Расчет_аналитики'!BD4665,0),IF('01_Вводные'!$B$310&gt;=2,'19_Расчет_аналитики'!BE4665,0),IF('01_Вводные'!$B$310&gt;=3,'19_Расчет_аналитики'!BF4665,0),IF('01_Вводные'!$B$310&gt;=4,'19_Расчет_аналитики'!BG4665,0),IF('01_Вводные'!$B$310&gt;=5,'19_Расчет_аналитики'!BH4665,0),IF('01_Вводные'!$B$310&gt;=6,'19_Расчет_аналитики'!BI4665,0))</f>
        <v/>
      </c>
      <c r="BD4387">
        <f>SUM(IF('01_Вводные'!$B$310&gt;=1,'19_Расчет_аналитики'!BE4665,0),IF('01_Вводные'!$B$310&gt;=2,'19_Расчет_аналитики'!BF4665,0),IF('01_Вводные'!$B$310&gt;=3,'19_Расчет_аналитики'!BG4665,0),IF('01_Вводные'!$B$310&gt;=4,'19_Расчет_аналитики'!BH4665,0),IF('01_Вводные'!$B$310&gt;=5,'19_Расчет_аналитики'!BI4665,0),IF('01_Вводные'!$B$310&gt;=6,'19_Расчет_аналитики'!BJ4665,0))</f>
        <v/>
      </c>
      <c r="BE4387">
        <f>SUM(IF('01_Вводные'!$B$310&gt;=1,'19_Расчет_аналитики'!BF4665,0),IF('01_Вводные'!$B$310&gt;=2,'19_Расчет_аналитики'!BG4665,0),IF('01_Вводные'!$B$310&gt;=3,'19_Расчет_аналитики'!BH4665,0),IF('01_Вводные'!$B$310&gt;=4,'19_Расчет_аналитики'!BI4665,0),IF('01_Вводные'!$B$310&gt;=5,'19_Расчет_аналитики'!BJ4665,0),IF('01_Вводные'!$B$310&gt;=6,'19_Расчет_аналитики'!BK4665,0))</f>
        <v/>
      </c>
      <c r="BF4387">
        <f>SUM(IF('01_Вводные'!$B$310&gt;=1,'19_Расчет_аналитики'!BG4665,0),IF('01_Вводные'!$B$310&gt;=2,'19_Расчет_аналитики'!BH4665,0),IF('01_Вводные'!$B$310&gt;=3,'19_Расчет_аналитики'!BI4665,0),IF('01_Вводные'!$B$310&gt;=4,'19_Расчет_аналитики'!BJ4665,0),IF('01_Вводные'!$B$310&gt;=5,'19_Расчет_аналитики'!BK4665,0),IF('01_Вводные'!$B$310&gt;=6,'19_Расчет_аналитики'!BL4665,0))</f>
        <v/>
      </c>
      <c r="BG4387">
        <f>SUM(IF('01_Вводные'!$B$310&gt;=1,'19_Расчет_аналитики'!BH4665,0),IF('01_Вводные'!$B$310&gt;=2,'19_Расчет_аналитики'!BI4665,0),IF('01_Вводные'!$B$310&gt;=3,'19_Расчет_аналитики'!BJ4665,0),IF('01_Вводные'!$B$310&gt;=4,'19_Расчет_аналитики'!BK4665,0),IF('01_Вводные'!$B$310&gt;=5,'19_Расчет_аналитики'!BL4665,0),IF('01_Вводные'!$B$310&gt;=6,'19_Расчет_аналитики'!BM4665,0))</f>
        <v/>
      </c>
      <c r="BH4387">
        <f>SUM(IF('01_Вводные'!$B$310&gt;=1,'19_Расчет_аналитики'!BI4665,0),IF('01_Вводные'!$B$310&gt;=2,'19_Расчет_аналитики'!BJ4665,0),IF('01_Вводные'!$B$310&gt;=3,'19_Расчет_аналитики'!BK4665,0),IF('01_Вводные'!$B$310&gt;=4,'19_Расчет_аналитики'!BL4665,0),IF('01_Вводные'!$B$310&gt;=5,'19_Расчет_аналитики'!BM4665,0),IF('01_Вводные'!$B$310&gt;=6,'19_Расчет_аналитики'!BN4665,0))</f>
        <v/>
      </c>
      <c r="BI4387">
        <f>SUM(IF('01_Вводные'!$B$310&gt;=1,'19_Расчет_аналитики'!BJ4665,0),IF('01_Вводные'!$B$310&gt;=2,'19_Расчет_аналитики'!BK4665,0),IF('01_Вводные'!$B$310&gt;=3,'19_Расчет_аналитики'!BL4665,0),IF('01_Вводные'!$B$310&gt;=4,'19_Расчет_аналитики'!BM4665,0),IF('01_Вводные'!$B$310&gt;=5,'19_Расчет_аналитики'!BN4665,0),IF('01_Вводные'!$B$310&gt;=6,'19_Расчет_аналитики'!BO4665,0))</f>
        <v/>
      </c>
      <c r="BJ4387">
        <f>SUM(IF('01_Вводные'!$B$310&gt;=1,'19_Расчет_аналитики'!BK4665,0),IF('01_Вводные'!$B$310&gt;=2,'19_Расчет_аналитики'!BL4665,0),IF('01_Вводные'!$B$310&gt;=3,'19_Расчет_аналитики'!BM4665,0),IF('01_Вводные'!$B$310&gt;=4,'19_Расчет_аналитики'!BN4665,0),IF('01_Вводные'!$B$310&gt;=5,'19_Расчет_аналитики'!BO4665,0),IF('01_Вводные'!$B$310&gt;=6,'19_Расчет_аналитики'!BP4665,0))</f>
        <v/>
      </c>
      <c r="BK4387">
        <f>SUM(IF('01_Вводные'!$B$310&gt;=1,'19_Расчет_аналитики'!BL4665,0),IF('01_Вводные'!$B$310&gt;=2,'19_Расчет_аналитики'!BM4665,0),IF('01_Вводные'!$B$310&gt;=3,'19_Расчет_аналитики'!BN4665,0),IF('01_Вводные'!$B$310&gt;=4,'19_Расчет_аналитики'!BO4665,0),IF('01_Вводные'!$B$310&gt;=5,'19_Расчет_аналитики'!BP4665,0),IF('01_Вводные'!$B$310&gt;=6,'19_Расчет_аналитики'!BQ4665,0))</f>
        <v/>
      </c>
      <c r="BL4387">
        <f>SUM(IF('01_Вводные'!$B$310&gt;=1,'19_Расчет_аналитики'!BM4665,0),IF('01_Вводные'!$B$310&gt;=2,'19_Расчет_аналитики'!BN4665,0),IF('01_Вводные'!$B$310&gt;=3,'19_Расчет_аналитики'!BO4665,0),IF('01_Вводные'!$B$310&gt;=4,'19_Расчет_аналитики'!BP4665,0),IF('01_Вводные'!$B$310&gt;=5,'19_Расчет_аналитики'!BQ4665,0),IF('01_Вводные'!$B$310&gt;=6,'19_Расчет_аналитики'!BR4665,0))</f>
        <v/>
      </c>
      <c r="BM4387">
        <f>SUM(IF('01_Вводные'!$B$310&gt;=1,'19_Расчет_аналитики'!BN4665,0),IF('01_Вводные'!$B$310&gt;=2,'19_Расчет_аналитики'!BO4665,0),IF('01_Вводные'!$B$310&gt;=3,'19_Расчет_аналитики'!BP4665,0),IF('01_Вводные'!$B$310&gt;=4,'19_Расчет_аналитики'!BQ4665,0),IF('01_Вводные'!$B$310&gt;=5,'19_Расчет_аналитики'!BR4665,0),IF('01_Вводные'!$B$310&gt;=6,'19_Расчет_аналитики'!BS4665,0))</f>
        <v/>
      </c>
      <c r="BN4387">
        <f>SUM(IF('01_Вводные'!$B$310&gt;=1,'19_Расчет_аналитики'!BO4665,0),IF('01_Вводные'!$B$310&gt;=2,'19_Расчет_аналитики'!BP4665,0),IF('01_Вводные'!$B$310&gt;=3,'19_Расчет_аналитики'!BQ4665,0),IF('01_Вводные'!$B$310&gt;=4,'19_Расчет_аналитики'!BR4665,0),IF('01_Вводные'!$B$310&gt;=5,'19_Расчет_аналитики'!BS4665,0),IF('01_Вводные'!$B$310&gt;=6,'19_Расчет_аналитики'!BT4665,0))</f>
        <v/>
      </c>
      <c r="BO4387">
        <f>SUM(IF('01_Вводные'!$B$310&gt;=1,'19_Расчет_аналитики'!BP4665,0),IF('01_Вводные'!$B$310&gt;=2,'19_Расчет_аналитики'!BQ4665,0),IF('01_Вводные'!$B$310&gt;=3,'19_Расчет_аналитики'!BR4665,0),IF('01_Вводные'!$B$310&gt;=4,'19_Расчет_аналитики'!BS4665,0),IF('01_Вводные'!$B$310&gt;=5,'19_Расчет_аналитики'!BT4665,0),IF('01_Вводные'!$B$310&gt;=6,'19_Расчет_аналитики'!BU4665,0)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IF('01_Вводные'!$B$234="Да",IF(OR(1&lt;='01_Вводные'!$B$15,1-'01_Вводные'!$B$15&gt;60),0,INDEX('19_Расчет_аналитики'!$B$4386:$BI$4386,1,1-'01_Вводные'!$B$15))*'01_Вводные'!$B$298*'01_Вводные'!$B$22,0)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IF('01_Вводные'!$B$234="Да",IF(OR(2&lt;='01_Вводные'!$B$15,2-'01_Вводные'!$B$15&gt;60),0,INDEX('19_Расчет_аналитики'!$B$4386:$BI$4386,1,2-'01_Вводные'!$B$15))*'01_Вводные'!$B$298*'01_Вводные'!$B$22,0)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IF('01_Вводные'!$B$234="Да",IF(OR(3&lt;='01_Вводные'!$B$15,3-'01_Вводные'!$B$15&gt;60),0,INDEX('19_Расчет_аналитики'!$B$4386:$BI$4386,1,3-'01_Вводные'!$B$15))*'01_Вводные'!$B$298*'01_Вводные'!$B$22,0)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IF('01_Вводные'!$B$234="Да",IF(OR(4&lt;='01_Вводные'!$B$15,4-'01_Вводные'!$B$15&gt;60),0,INDEX('19_Расчет_аналитики'!$B$4386:$BI$4386,1,4-'01_Вводные'!$B$15))*'01_Вводные'!$B$298*'01_Вводные'!$B$22,0)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IF('01_Вводные'!$B$234="Да",IF(OR(5&lt;='01_Вводные'!$B$15,5-'01_Вводные'!$B$15&gt;60),0,INDEX('19_Расчет_аналитики'!$B$4386:$BI$4386,1,5-'01_Вводные'!$B$15))*'01_Вводные'!$B$298*'01_Вводные'!$B$22,0)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IF('01_Вводные'!$B$234="Да",IF(OR(6&lt;='01_Вводные'!$B$15,6-'01_Вводные'!$B$15&gt;60),0,INDEX('19_Расчет_аналитики'!$B$4386:$BI$4386,1,6-'01_Вводные'!$B$15))*'01_Вводные'!$B$298*'01_Вводные'!$B$22,0)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IF('01_Вводные'!$B$234="Да",IF(OR(7&lt;='01_Вводные'!$B$15,7-'01_Вводные'!$B$15&gt;60),0,INDEX('19_Расчет_аналитики'!$B$4386:$BI$4386,1,7-'01_Вводные'!$B$15))*'01_Вводные'!$B$298*'01_Вводные'!$B$22,0)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IF('01_Вводные'!$B$234="Да",IF(OR(8&lt;='01_Вводные'!$B$15,8-'01_Вводные'!$B$15&gt;60),0,INDEX('19_Расчет_аналитики'!$B$4386:$BI$4386,1,8-'01_Вводные'!$B$15))*'01_Вводные'!$B$298*'01_Вводные'!$B$22,0)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IF('01_Вводные'!$B$234="Да",IF(OR(9&lt;='01_Вводные'!$B$15,9-'01_Вводные'!$B$15&gt;60),0,INDEX('19_Расчет_аналитики'!$B$4386:$BI$4386,1,9-'01_Вводные'!$B$15))*'01_Вводные'!$B$298*'01_Вводные'!$B$22,0)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IF('01_Вводные'!$B$234="Да",IF(OR(10&lt;='01_Вводные'!$B$15,10-'01_Вводные'!$B$15&gt;60),0,INDEX('19_Расчет_аналитики'!$B$4386:$BI$4386,1,10-'01_Вводные'!$B$15))*'01_Вводные'!$B$298*'01_Вводные'!$B$22,0)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IF('01_Вводные'!$B$234="Да",IF(OR(11&lt;='01_Вводные'!$B$15,11-'01_Вводные'!$B$15&gt;60),0,INDEX('19_Расчет_аналитики'!$B$4386:$BI$4386,1,11-'01_Вводные'!$B$15))*'01_Вводные'!$B$298*'01_Вводные'!$B$22,0)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IF('01_Вводные'!$B$234="Да",IF(OR(12&lt;='01_Вводные'!$B$15,12-'01_Вводные'!$B$15&gt;60),0,INDEX('19_Расчет_аналитики'!$B$4386:$BI$4386,1,12-'01_Вводные'!$B$15))*'01_Вводные'!$B$298*'01_Вводные'!$B$22,0)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IF('01_Вводные'!$B$234="Да",IF(OR(13&lt;='01_Вводные'!$B$15,13-'01_Вводные'!$B$15&gt;60),0,INDEX('19_Расчет_аналитики'!$B$4386:$BI$4386,1,13-'01_Вводные'!$B$15))*'01_Вводные'!$B$298*'01_Вводные'!$B$22,0)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IF('01_Вводные'!$B$234="Да",IF(OR(14&lt;='01_Вводные'!$B$15,14-'01_Вводные'!$B$15&gt;60),0,INDEX('19_Расчет_аналитики'!$B$4386:$BI$4386,1,14-'01_Вводные'!$B$15))*'01_Вводные'!$B$298*'01_Вводные'!$B$22,0)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IF('01_Вводные'!$B$234="Да",IF(OR(15&lt;='01_Вводные'!$B$15,15-'01_Вводные'!$B$15&gt;60),0,INDEX('19_Расчет_аналитики'!$B$4386:$BI$4386,1,15-'01_Вводные'!$B$15))*'01_Вводные'!$B$298*'01_Вводные'!$B$22,0)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IF('01_Вводные'!$B$234="Да",IF(OR(16&lt;='01_Вводные'!$B$15,16-'01_Вводные'!$B$15&gt;60),0,INDEX('19_Расчет_аналитики'!$B$4386:$BI$4386,1,16-'01_Вводные'!$B$15))*'01_Вводные'!$B$298*'01_Вводные'!$B$22,0)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IF('01_Вводные'!$B$234="Да",IF(OR(17&lt;='01_Вводные'!$B$15,17-'01_Вводные'!$B$15&gt;60),0,INDEX('19_Расчет_аналитики'!$B$4386:$BI$4386,1,17-'01_Вводные'!$B$15))*'01_Вводные'!$B$298*'01_Вводные'!$B$22,0)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IF('01_Вводные'!$B$234="Да",IF(OR(18&lt;='01_Вводные'!$B$15,18-'01_Вводные'!$B$15&gt;60),0,INDEX('19_Расчет_аналитики'!$B$4386:$BI$4386,1,18-'01_Вводные'!$B$15))*'01_Вводные'!$B$298*'01_Вводные'!$B$22,0)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IF('01_Вводные'!$B$234="Да",IF(OR(19&lt;='01_Вводные'!$B$15,19-'01_Вводные'!$B$15&gt;60),0,INDEX('19_Расчет_аналитики'!$B$4386:$BI$4386,1,19-'01_Вводные'!$B$15))*'01_Вводные'!$B$298*'01_Вводные'!$B$22,0)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IF('01_Вводные'!$B$234="Да",IF(OR(20&lt;='01_Вводные'!$B$15,20-'01_Вводные'!$B$15&gt;60),0,INDEX('19_Расчет_аналитики'!$B$4386:$BI$4386,1,20-'01_Вводные'!$B$15))*'01_Вводные'!$B$298*'01_Вводные'!$B$22,0)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IF('01_Вводные'!$B$234="Да",IF(OR(21&lt;='01_Вводные'!$B$15,21-'01_Вводные'!$B$15&gt;60),0,INDEX('19_Расчет_аналитики'!$B$4386:$BI$4386,1,21-'01_Вводные'!$B$15))*'01_Вводные'!$B$298*'01_Вводные'!$B$22,0)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IF('01_Вводные'!$B$234="Да",IF(OR(22&lt;='01_Вводные'!$B$15,22-'01_Вводные'!$B$15&gt;60),0,INDEX('19_Расчет_аналитики'!$B$4386:$BI$4386,1,22-'01_Вводные'!$B$15))*'01_Вводные'!$B$298*'01_Вводные'!$B$22,0)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IF('01_Вводные'!$B$234="Да",IF(OR(23&lt;='01_Вводные'!$B$15,23-'01_Вводные'!$B$15&gt;60),0,INDEX('19_Расчет_аналитики'!$B$4386:$BI$4386,1,23-'01_Вводные'!$B$15))*'01_Вводные'!$B$298*'01_Вводные'!$B$22,0)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IF('01_Вводные'!$B$234="Да",IF(OR(24&lt;='01_Вводные'!$B$15,24-'01_Вводные'!$B$15&gt;60),0,INDEX('19_Расчет_аналитики'!$B$4386:$BI$4386,1,24-'01_Вводные'!$B$15))*'01_Вводные'!$B$298*'01_Вводные'!$B$22,0)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IF('01_Вводные'!$B$234="Да",IF(OR(25&lt;='01_Вводные'!$B$15,25-'01_Вводные'!$B$15&gt;60),0,INDEX('19_Расчет_аналитики'!$B$4386:$BI$4386,1,25-'01_Вводные'!$B$15))*'01_Вводные'!$B$298*'01_Вводные'!$B$22,0)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IF('01_Вводные'!$B$234="Да",IF(OR(26&lt;='01_Вводные'!$B$15,26-'01_Вводные'!$B$15&gt;60),0,INDEX('19_Расчет_аналитики'!$B$4386:$BI$4386,1,26-'01_Вводные'!$B$15))*'01_Вводные'!$B$298*'01_Вводные'!$B$22,0)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IF('01_Вводные'!$B$234="Да",IF(OR(27&lt;='01_Вводные'!$B$15,27-'01_Вводные'!$B$15&gt;60),0,INDEX('19_Расчет_аналитики'!$B$4386:$BI$4386,1,27-'01_Вводные'!$B$15))*'01_Вводные'!$B$298*'01_Вводные'!$B$22,0)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IF('01_Вводные'!$B$234="Да",IF(OR(28&lt;='01_Вводные'!$B$15,28-'01_Вводные'!$B$15&gt;60),0,INDEX('19_Расчет_аналитики'!$B$4386:$BI$4386,1,28-'01_Вводные'!$B$15))*'01_Вводные'!$B$298*'01_Вводные'!$B$22,0)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IF('01_Вводные'!$B$234="Да",IF(OR(29&lt;='01_Вводные'!$B$15,29-'01_Вводные'!$B$15&gt;60),0,INDEX('19_Расчет_аналитики'!$B$4386:$BI$4386,1,29-'01_Вводные'!$B$15))*'01_Вводные'!$B$298*'01_Вводные'!$B$22,0)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IF('01_Вводные'!$B$234="Да",IF(OR(30&lt;='01_Вводные'!$B$15,30-'01_Вводные'!$B$15&gt;60),0,INDEX('19_Расчет_аналитики'!$B$4386:$BI$4386,1,30-'01_Вводные'!$B$15))*'01_Вводные'!$B$298*'01_Вводные'!$B$22,0)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IF('01_Вводные'!$B$234="Да",IF(OR(31&lt;='01_Вводные'!$B$15,31-'01_Вводные'!$B$15&gt;60),0,INDEX('19_Расчет_аналитики'!$B$4386:$BI$4386,1,31-'01_Вводные'!$B$15))*'01_Вводные'!$B$298*'01_Вводные'!$B$22,0)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IF('01_Вводные'!$B$234="Да",IF(OR(32&lt;='01_Вводные'!$B$15,32-'01_Вводные'!$B$15&gt;60),0,INDEX('19_Расчет_аналитики'!$B$4386:$BI$4386,1,32-'01_Вводные'!$B$15))*'01_Вводные'!$B$298*'01_Вводные'!$B$22,0)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IF('01_Вводные'!$B$234="Да",IF(OR(33&lt;='01_Вводные'!$B$15,33-'01_Вводные'!$B$15&gt;60),0,INDEX('19_Расчет_аналитики'!$B$4386:$BI$4386,1,33-'01_Вводные'!$B$15))*'01_Вводные'!$B$298*'01_Вводные'!$B$22,0)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IF('01_Вводные'!$B$234="Да",IF(OR(34&lt;='01_Вводные'!$B$15,34-'01_Вводные'!$B$15&gt;60),0,INDEX('19_Расчет_аналитики'!$B$4386:$BI$4386,1,34-'01_Вводные'!$B$15))*'01_Вводные'!$B$298*'01_Вводные'!$B$22,0)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IF('01_Вводные'!$B$234="Да",IF(OR(35&lt;='01_Вводные'!$B$15,35-'01_Вводные'!$B$15&gt;60),0,INDEX('19_Расчет_аналитики'!$B$4386:$BI$4386,1,35-'01_Вводные'!$B$15))*'01_Вводные'!$B$298*'01_Вводные'!$B$22,0)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IF('01_Вводные'!$B$234="Да",IF(OR(36&lt;='01_Вводные'!$B$15,36-'01_Вводные'!$B$15&gt;60),0,INDEX('19_Расчет_аналитики'!$B$4386:$BI$4386,1,36-'01_Вводные'!$B$15))*'01_Вводные'!$B$298*'01_Вводные'!$B$22,0)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IF('01_Вводные'!$B$234="Да",IF(OR(37&lt;='01_Вводные'!$B$15,37-'01_Вводные'!$B$15&gt;60),0,INDEX('19_Расчет_аналитики'!$B$4386:$BI$4386,1,37-'01_Вводные'!$B$15))*'01_Вводные'!$B$298*'01_Вводные'!$B$22,0)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IF('01_Вводные'!$B$234="Да",IF(OR(38&lt;='01_Вводные'!$B$15,38-'01_Вводные'!$B$15&gt;60),0,INDEX('19_Расчет_аналитики'!$B$4386:$BI$4386,1,38-'01_Вводные'!$B$15))*'01_Вводные'!$B$298*'01_Вводные'!$B$22,0)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IF('01_Вводные'!$B$234="Да",IF(OR(39&lt;='01_Вводные'!$B$15,39-'01_Вводные'!$B$15&gt;60),0,INDEX('19_Расчет_аналитики'!$B$4386:$BI$4386,1,39-'01_Вводные'!$B$15))*'01_Вводные'!$B$298*'01_Вводные'!$B$22,0)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IF('01_Вводные'!$B$234="Да",IF(OR(40&lt;='01_Вводные'!$B$15,40-'01_Вводные'!$B$15&gt;60),0,INDEX('19_Расчет_аналитики'!$B$4386:$BI$4386,1,40-'01_Вводные'!$B$15))*'01_Вводные'!$B$298*'01_Вводные'!$B$22,0)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IF('01_Вводные'!$B$234="Да",IF(OR(41&lt;='01_Вводные'!$B$15,41-'01_Вводные'!$B$15&gt;60),0,INDEX('19_Расчет_аналитики'!$B$4386:$BI$4386,1,41-'01_Вводные'!$B$15))*'01_Вводные'!$B$298*'01_Вводные'!$B$22,0)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IF('01_Вводные'!$B$234="Да",IF(OR(42&lt;='01_Вводные'!$B$15,42-'01_Вводные'!$B$15&gt;60),0,INDEX('19_Расчет_аналитики'!$B$4386:$BI$4386,1,42-'01_Вводные'!$B$15))*'01_Вводные'!$B$298*'01_Вводные'!$B$22,0)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IF('01_Вводные'!$B$234="Да",IF(OR(43&lt;='01_Вводные'!$B$15,43-'01_Вводные'!$B$15&gt;60),0,INDEX('19_Расчет_аналитики'!$B$4386:$BI$4386,1,43-'01_Вводные'!$B$15))*'01_Вводные'!$B$298*'01_Вводные'!$B$22,0)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IF('01_Вводные'!$B$234="Да",IF(OR(44&lt;='01_Вводные'!$B$15,44-'01_Вводные'!$B$15&gt;60),0,INDEX('19_Расчет_аналитики'!$B$4386:$BI$4386,1,44-'01_Вводные'!$B$15))*'01_Вводные'!$B$298*'01_Вводные'!$B$22,0)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IF('01_Вводные'!$B$234="Да",IF(OR(45&lt;='01_Вводные'!$B$15,45-'01_Вводные'!$B$15&gt;60),0,INDEX('19_Расчет_аналитики'!$B$4386:$BI$4386,1,45-'01_Вводные'!$B$15))*'01_Вводные'!$B$298*'01_Вводные'!$B$22,0)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IF('01_Вводные'!$B$234="Да",IF(OR(46&lt;='01_Вводные'!$B$15,46-'01_Вводные'!$B$15&gt;60),0,INDEX('19_Расчет_аналитики'!$B$4386:$BI$4386,1,46-'01_Вводные'!$B$15))*'01_Вводные'!$B$298*'01_Вводные'!$B$22,0)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IF('01_Вводные'!$B$234="Да",IF(OR(47&lt;='01_Вводные'!$B$15,47-'01_Вводные'!$B$15&gt;60),0,INDEX('19_Расчет_аналитики'!$B$4386:$BI$4386,1,47-'01_Вводные'!$B$15))*'01_Вводные'!$B$298*'01_Вводные'!$B$22,0)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IF('01_Вводные'!$B$234="Да",IF(OR(48&lt;='01_Вводные'!$B$15,48-'01_Вводные'!$B$15&gt;60),0,INDEX('19_Расчет_аналитики'!$B$4386:$BI$4386,1,48-'01_Вводные'!$B$15))*'01_Вводные'!$B$298*'01_Вводные'!$B$22,0)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IF('01_Вводные'!$B$234="Да",IF(OR(49&lt;='01_Вводные'!$B$15,49-'01_Вводные'!$B$15&gt;60),0,INDEX('19_Расчет_аналитики'!$B$4386:$BI$4386,1,49-'01_Вводные'!$B$15))*'01_Вводные'!$B$298*'01_Вводные'!$B$22,0)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IF('01_Вводные'!$B$234="Да",IF(OR(50&lt;='01_Вводные'!$B$15,50-'01_Вводные'!$B$15&gt;60),0,INDEX('19_Расчет_аналитики'!$B$4386:$BI$4386,1,50-'01_Вводные'!$B$15))*'01_Вводные'!$B$298*'01_Вводные'!$B$22,0)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IF('01_Вводные'!$B$234="Да",IF(OR(51&lt;='01_Вводные'!$B$15,51-'01_Вводные'!$B$15&gt;60),0,INDEX('19_Расчет_аналитики'!$B$4386:$BI$4386,1,51-'01_Вводные'!$B$15))*'01_Вводные'!$B$298*'01_Вводные'!$B$22,0)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IF('01_Вводные'!$B$234="Да",IF(OR(52&lt;='01_Вводные'!$B$15,52-'01_Вводные'!$B$15&gt;60),0,INDEX('19_Расчет_аналитики'!$B$4386:$BI$4386,1,52-'01_Вводные'!$B$15))*'01_Вводные'!$B$298*'01_Вводные'!$B$22,0)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IF('01_Вводные'!$B$234="Да",IF(OR(53&lt;='01_Вводные'!$B$15,53-'01_Вводные'!$B$15&gt;60),0,INDEX('19_Расчет_аналитики'!$B$4386:$BI$4386,1,53-'01_Вводные'!$B$15))*'01_Вводные'!$B$298*'01_Вводные'!$B$22,0)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IF('01_Вводные'!$B$234="Да",IF(OR(54&lt;='01_Вводные'!$B$15,54-'01_Вводные'!$B$15&gt;60),0,INDEX('19_Расчет_аналитики'!$B$4386:$BI$4386,1,54-'01_Вводные'!$B$15))*'01_Вводные'!$B$298*'01_Вводные'!$B$22,0)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IF('01_Вводные'!$B$234="Да",IF(OR(55&lt;='01_Вводные'!$B$15,55-'01_Вводные'!$B$15&gt;60),0,INDEX('19_Расчет_аналитики'!$B$4386:$BI$4386,1,55-'01_Вводные'!$B$15))*'01_Вводные'!$B$298*'01_Вводные'!$B$22,0)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IF('01_Вводные'!$B$234="Да",IF(OR(56&lt;='01_Вводные'!$B$15,56-'01_Вводные'!$B$15&gt;60),0,INDEX('19_Расчет_аналитики'!$B$4386:$BI$4386,1,56-'01_Вводные'!$B$15))*'01_Вводные'!$B$298*'01_Вводные'!$B$22,0)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IF('01_Вводные'!$B$234="Да",IF(OR(57&lt;='01_Вводные'!$B$15,57-'01_Вводные'!$B$15&gt;60),0,INDEX('19_Расчет_аналитики'!$B$4386:$BI$4386,1,57-'01_Вводные'!$B$15))*'01_Вводные'!$B$298*'01_Вводные'!$B$22,0)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IF('01_Вводные'!$B$234="Да",IF(OR(58&lt;='01_Вводные'!$B$15,58-'01_Вводные'!$B$15&gt;60),0,INDEX('19_Расчет_аналитики'!$B$4386:$BI$4386,1,58-'01_Вводные'!$B$15))*'01_Вводные'!$B$298*'01_Вводные'!$B$22,0)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IF('01_Вводные'!$B$234="Да",IF(OR(59&lt;='01_Вводные'!$B$15,59-'01_Вводные'!$B$15&gt;60),0,INDEX('19_Расчет_аналитики'!$B$4386:$BI$4386,1,59-'01_Вводные'!$B$15))*'01_Вводные'!$B$298*'01_Вводные'!$B$22,0)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IF('01_Вводные'!$B$234="Да",IF(OR(60&lt;='01_Вводные'!$B$15,60-'01_Вводные'!$B$15&gt;60),0,INDEX('19_Расчет_аналитики'!$B$4386:$BI$4386,1,60-'01_Вводные'!$B$15))*'01_Вводные'!$B$298*'01_Вводные'!$B$22,0)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IF('01_Вводные'!$B$234="Да",IF(OR(61&lt;='01_Вводные'!$B$15,61-'01_Вводные'!$B$15&gt;60),0,INDEX('19_Расчет_аналитики'!$B$4386:$BI$4386,1,61-'01_Вводные'!$B$15))*'01_Вводные'!$B$298*'01_Вводные'!$B$22,0)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IF('01_Вводные'!$B$234="Да",IF(OR(62&lt;='01_Вводные'!$B$15,62-'01_Вводные'!$B$15&gt;60),0,INDEX('19_Расчет_аналитики'!$B$4386:$BI$4386,1,62-'01_Вводные'!$B$15))*'01_Вводные'!$B$298*'01_Вводные'!$B$22,0)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IF('01_Вводные'!$B$234="Да",IF(OR(63&lt;='01_Вводные'!$B$15,63-'01_Вводные'!$B$15&gt;60),0,INDEX('19_Расчет_аналитики'!$B$4386:$BI$4386,1,63-'01_Вводные'!$B$15))*'01_Вводные'!$B$298*'01_Вводные'!$B$22,0)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IF('01_Вводные'!$B$234="Да",IF(OR(64&lt;='01_Вводные'!$B$15,64-'01_Вводные'!$B$15&gt;60),0,INDEX('19_Расчет_аналитики'!$B$4386:$BI$4386,1,64-'01_Вводные'!$B$15))*'01_Вводные'!$B$298*'01_Вводные'!$B$22,0)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IF('01_Вводные'!$B$234="Да",IF(OR(65&lt;='01_Вводные'!$B$15,65-'01_Вводные'!$B$15&gt;60),0,INDEX('19_Расчет_аналитики'!$B$4386:$BI$4386,1,65-'01_Вводные'!$B$15))*'01_Вводные'!$B$298*'01_Вводные'!$B$22,0)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IF('01_Вводные'!$B$234="Да",IF(OR(66&lt;='01_Вводные'!$B$15,66-'01_Вводные'!$B$15&gt;60),0,INDEX('19_Расчет_аналитики'!$B$4386:$BI$4386,1,66-'01_Вводные'!$B$15))*'01_Вводные'!$B$298*'01_Вводные'!$B$22,0)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IF('01_Вводные'!$B$234="Да",IF(OR('01_Вводные'!$B$238="Нет",'19_Расчет_аналитики'!B4675&gt;='19_Расчет_аналитики'!B4387-0.01),MIN('19_Расчет_аналитики'!B4679,MAX(0,'19_Расчет_аналитики'!B4835)),0),0)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IF('01_Вводные'!$B$234="Да",IF(OR('01_Вводные'!$B$238="Нет",'19_Расчет_аналитики'!C4675&gt;='19_Расчет_аналитики'!C4387-0.01),MIN('19_Расчет_аналитики'!C4679,MAX(0,'19_Расчет_аналитики'!C4835)),0),0)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IF('01_Вводные'!$B$234="Да",IF(OR('01_Вводные'!$B$238="Нет",'19_Расчет_аналитики'!D4675&gt;='19_Расчет_аналитики'!D4387-0.01),MIN('19_Расчет_аналитики'!D4679,MAX(0,'19_Расчет_аналитики'!D4835)),0),0)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IF('01_Вводные'!$B$234="Да",IF(OR('01_Вводные'!$B$238="Нет",'19_Расчет_аналитики'!E4675&gt;='19_Расчет_аналитики'!E4387-0.01),MIN('19_Расчет_аналитики'!E4679,MAX(0,'19_Расчет_аналитики'!E4835)),0),0)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IF('01_Вводные'!$B$234="Да",IF(OR('01_Вводные'!$B$238="Нет",'19_Расчет_аналитики'!F4675&gt;='19_Расчет_аналитики'!F4387-0.01),MIN('19_Расчет_аналитики'!F4679,MAX(0,'19_Расчет_аналитики'!F4835)),0),0)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IF('01_Вводные'!$B$234="Да",IF(OR('01_Вводные'!$B$238="Нет",'19_Расчет_аналитики'!G4675&gt;='19_Расчет_аналитики'!G4387-0.01),MIN('19_Расчет_аналитики'!G4679,MAX(0,'19_Расчет_аналитики'!G4835)),0),0)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IF('01_Вводные'!$B$234="Да",IF(OR('01_Вводные'!$B$238="Нет",'19_Расчет_аналитики'!H4675&gt;='19_Расчет_аналитики'!H4387-0.01),MIN('19_Расчет_аналитики'!H4679,MAX(0,'19_Расчет_аналитики'!H4835)),0),0)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IF('01_Вводные'!$B$234="Да",IF(OR('01_Вводные'!$B$238="Нет",'19_Расчет_аналитики'!I4675&gt;='19_Расчет_аналитики'!I4387-0.01),MIN('19_Расчет_аналитики'!I4679,MAX(0,'19_Расчет_аналитики'!I4835)),0),0)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IF('01_Вводные'!$B$234="Да",IF(OR('01_Вводные'!$B$238="Нет",'19_Расчет_аналитики'!J4675&gt;='19_Расчет_аналитики'!J4387-0.01),MIN('19_Расчет_аналитики'!J4679,MAX(0,'19_Расчет_аналитики'!J4835)),0),0)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IF('01_Вводные'!$B$234="Да",IF(OR('01_Вводные'!$B$238="Нет",'19_Расчет_аналитики'!K4675&gt;='19_Расчет_аналитики'!K4387-0.01),MIN('19_Расчет_аналитики'!K4679,MAX(0,'19_Расчет_аналитики'!K4835)),0),0)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IF('01_Вводные'!$B$234="Да",IF(OR('01_Вводные'!$B$238="Нет",'19_Расчет_аналитики'!L4675&gt;='19_Расчет_аналитики'!L4387-0.01),MIN('19_Расчет_аналитики'!L4679,MAX(0,'19_Расчет_аналитики'!L4835)),0),0)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IF('01_Вводные'!$B$234="Да",IF(OR('01_Вводные'!$B$238="Нет",'19_Расчет_аналитики'!M4675&gt;='19_Расчет_аналитики'!M4387-0.01),MIN('19_Расчет_аналитики'!M4679,MAX(0,'19_Расчет_аналитики'!M4835)),0),0)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IF('01_Вводные'!$B$234="Да",IF(OR('01_Вводные'!$B$238="Нет",'19_Расчет_аналитики'!N4675&gt;='19_Расчет_аналитики'!N4387-0.01),MIN('19_Расчет_аналитики'!N4679,MAX(0,'19_Расчет_аналитики'!N4835)),0),0)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IF('01_Вводные'!$B$234="Да",IF(OR('01_Вводные'!$B$238="Нет",'19_Расчет_аналитики'!O4675&gt;='19_Расчет_аналитики'!O4387-0.01),MIN('19_Расчет_аналитики'!O4679,MAX(0,'19_Расчет_аналитики'!O4835)),0),0)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IF('01_Вводные'!$B$234="Да",IF(OR('01_Вводные'!$B$238="Нет",'19_Расчет_аналитики'!P4675&gt;='19_Расчет_аналитики'!P4387-0.01),MIN('19_Расчет_аналитики'!P4679,MAX(0,'19_Расчет_аналитики'!P4835)),0),0)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IF('01_Вводные'!$B$234="Да",IF(OR('01_Вводные'!$B$238="Нет",'19_Расчет_аналитики'!Q4675&gt;='19_Расчет_аналитики'!Q4387-0.01),MIN('19_Расчет_аналитики'!Q4679,MAX(0,'19_Расчет_аналитики'!Q4835)),0),0)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IF('01_Вводные'!$B$234="Да",IF(OR('01_Вводные'!$B$238="Нет",'19_Расчет_аналитики'!R4675&gt;='19_Расчет_аналитики'!R4387-0.01),MIN('19_Расчет_аналитики'!R4679,MAX(0,'19_Расчет_аналитики'!R4835)),0),0)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IF('01_Вводные'!$B$234="Да",IF(OR('01_Вводные'!$B$238="Нет",'19_Расчет_аналитики'!S4675&gt;='19_Расчет_аналитики'!S4387-0.01),MIN('19_Расчет_аналитики'!S4679,MAX(0,'19_Расчет_аналитики'!S4835)),0),0)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IF('01_Вводные'!$B$234="Да",IF(OR('01_Вводные'!$B$238="Нет",'19_Расчет_аналитики'!T4675&gt;='19_Расчет_аналитики'!T4387-0.01),MIN('19_Расчет_аналитики'!T4679,MAX(0,'19_Расчет_аналитики'!T4835)),0),0)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IF('01_Вводные'!$B$234="Да",IF(OR('01_Вводные'!$B$238="Нет",'19_Расчет_аналитики'!U4675&gt;='19_Расчет_аналитики'!U4387-0.01),MIN('19_Расчет_аналитики'!U4679,MAX(0,'19_Расчет_аналитики'!U4835)),0),0)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IF('01_Вводные'!$B$234="Да",IF(OR('01_Вводные'!$B$238="Нет",'19_Расчет_аналитики'!V4675&gt;='19_Расчет_аналитики'!V4387-0.01),MIN('19_Расчет_аналитики'!V4679,MAX(0,'19_Расчет_аналитики'!V4835)),0),0)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IF('01_Вводные'!$B$234="Да",IF(OR('01_Вводные'!$B$238="Нет",'19_Расчет_аналитики'!W4675&gt;='19_Расчет_аналитики'!W4387-0.01),MIN('19_Расчет_аналитики'!W4679,MAX(0,'19_Расчет_аналитики'!W4835)),0),0)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IF('01_Вводные'!$B$234="Да",IF(OR('01_Вводные'!$B$238="Нет",'19_Расчет_аналитики'!X4675&gt;='19_Расчет_аналитики'!X4387-0.01),MIN('19_Расчет_аналитики'!X4679,MAX(0,'19_Расчет_аналитики'!X4835)),0),0)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IF('01_Вводные'!$B$234="Да",IF(OR('01_Вводные'!$B$238="Нет",'19_Расчет_аналитики'!Y4675&gt;='19_Расчет_аналитики'!Y4387-0.01),MIN('19_Расчет_аналитики'!Y4679,MAX(0,'19_Расчет_аналитики'!Y4835)),0),0)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IF('01_Вводные'!$B$234="Да",IF(OR('01_Вводные'!$B$238="Нет",'19_Расчет_аналитики'!Z4675&gt;='19_Расчет_аналитики'!Z4387-0.01),MIN('19_Расчет_аналитики'!Z4679,MAX(0,'19_Расчет_аналитики'!Z4835)),0),0)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4387-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4387-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4387-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4387-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4387-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4387-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4387-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4387-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4387-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4387-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4387-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4387-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4387-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4387-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4387-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4387-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4387-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4387-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4387-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4387-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4387-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4387-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4387-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4387-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4387-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4387-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4387-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4387-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4387-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4387-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4387-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4387-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4387-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4387-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4387-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IF('01_Вводные'!$B$234="Да",IF('19_Расчет_аналитики'!C4386&gt;=2,'19_Расчет_аналитики'!C4397*'01_Вводные'!$B$125/(1+'01_Вводные'!$B$131),0),0)</f>
        <v/>
      </c>
      <c r="D4702">
        <f>IF('01_Вводные'!$B$234="Да",IF('19_Расчет_аналитики'!D4386&gt;=2,'19_Расчет_аналитики'!D4397*'01_Вводные'!$B$125/(1+'01_Вводные'!$B$131),0),0)</f>
        <v/>
      </c>
      <c r="E4702">
        <f>IF('01_Вводные'!$B$234="Да",IF('19_Расчет_аналитики'!E4386&gt;=2,'19_Расчет_аналитики'!E4397*'01_Вводные'!$B$125/(1+'01_Вводные'!$B$131),0),0)</f>
        <v/>
      </c>
      <c r="F4702">
        <f>IF('01_Вводные'!$B$234="Да",IF('19_Расчет_аналитики'!F4386&gt;=2,'19_Расчет_аналитики'!F4397*'01_Вводные'!$B$125/(1+'01_Вводные'!$B$131),0),0)</f>
        <v/>
      </c>
      <c r="G4702">
        <f>IF('01_Вводные'!$B$234="Да",IF('19_Расчет_аналитики'!G4386&gt;=2,'19_Расчет_аналитики'!G4397*'01_Вводные'!$B$125/(1+'01_Вводные'!$B$131),0),0)</f>
        <v/>
      </c>
      <c r="H4702">
        <f>IF('01_Вводные'!$B$234="Да",IF('19_Расчет_аналитики'!H4386&gt;=2,'19_Расчет_аналитики'!H4397*'01_Вводные'!$B$125/(1+'01_Вводные'!$B$131),0),0)</f>
        <v/>
      </c>
      <c r="I4702">
        <f>IF('01_Вводные'!$B$234="Да",IF('19_Расчет_аналитики'!I4386&gt;=2,'19_Расчет_аналитики'!I4397*'01_Вводные'!$B$125/(1+'01_Вводные'!$B$131),0),0)</f>
        <v/>
      </c>
      <c r="J4702">
        <f>IF('01_Вводные'!$B$234="Да",IF('19_Расчет_аналитики'!J4386&gt;=2,'19_Расчет_аналитики'!J4397*'01_Вводные'!$B$125/(1+'01_Вводные'!$B$131),0),0)</f>
        <v/>
      </c>
      <c r="K4702">
        <f>IF('01_Вводные'!$B$234="Да",IF('19_Расчет_аналитики'!K4386&gt;=2,'19_Расчет_аналитики'!K4397*'01_Вводные'!$B$125/(1+'01_Вводные'!$B$131),0),0)</f>
        <v/>
      </c>
      <c r="L4702">
        <f>IF('01_Вводные'!$B$234="Да",IF('19_Расчет_аналитики'!L4386&gt;=2,'19_Расчет_аналитики'!L4397*'01_Вводные'!$B$125/(1+'01_Вводные'!$B$131),0),0)</f>
        <v/>
      </c>
      <c r="M4702">
        <f>IF('01_Вводные'!$B$234="Да",IF('19_Расчет_аналитики'!M4386&gt;=2,'19_Расчет_аналитики'!M4397*'01_Вводные'!$B$125/(1+'01_Вводные'!$B$131),0),0)</f>
        <v/>
      </c>
      <c r="N4702">
        <f>IF('01_Вводные'!$B$234="Да",IF('19_Расчет_аналитики'!N4386&gt;=2,'19_Расчет_аналитики'!N4397*'01_Вводные'!$B$125/(1+'01_Вводные'!$B$131),0),0)</f>
        <v/>
      </c>
      <c r="O4702">
        <f>IF('01_Вводные'!$B$234="Да",IF('19_Расчет_аналитики'!O4386&gt;=2,'19_Расчет_аналитики'!O4397*'01_Вводные'!$B$125/(1+'01_Вводные'!$B$131),0),0)</f>
        <v/>
      </c>
      <c r="P4702">
        <f>IF('01_Вводные'!$B$234="Да",IF('19_Расчет_аналитики'!P4386&gt;=2,'19_Расчет_аналитики'!P4397*'01_Вводные'!$B$125/(1+'01_Вводные'!$B$131),0),0)</f>
        <v/>
      </c>
      <c r="Q4702">
        <f>IF('01_Вводные'!$B$234="Да",IF('19_Расчет_аналитики'!Q4386&gt;=2,'19_Расчет_аналитики'!Q4397*'01_Вводные'!$B$125/(1+'01_Вводные'!$B$131),0),0)</f>
        <v/>
      </c>
      <c r="R4702">
        <f>IF('01_Вводные'!$B$234="Да",IF('19_Расчет_аналитики'!R4386&gt;=2,'19_Расчет_аналитики'!R4397*'01_Вводные'!$B$125/(1+'01_Вводные'!$B$131),0),0)</f>
        <v/>
      </c>
      <c r="S4702">
        <f>IF('01_Вводные'!$B$234="Да",IF('19_Расчет_аналитики'!S4386&gt;=2,'19_Расчет_аналитики'!S4397*'01_Вводные'!$B$125/(1+'01_Вводные'!$B$131),0),0)</f>
        <v/>
      </c>
      <c r="T4702">
        <f>IF('01_Вводные'!$B$234="Да",IF('19_Расчет_аналитики'!T4386&gt;=2,'19_Расчет_аналитики'!T4397*'01_Вводные'!$B$125/(1+'01_Вводные'!$B$131),0),0)</f>
        <v/>
      </c>
      <c r="U4702">
        <f>IF('01_Вводные'!$B$234="Да",IF('19_Расчет_аналитики'!U4386&gt;=2,'19_Расчет_аналитики'!U4397*'01_Вводные'!$B$125/(1+'01_Вводные'!$B$131),0),0)</f>
        <v/>
      </c>
      <c r="V4702">
        <f>IF('01_Вводные'!$B$234="Да",IF('19_Расчет_аналитики'!V4386&gt;=2,'19_Расчет_аналитики'!V4397*'01_Вводные'!$B$125/(1+'01_Вводные'!$B$131),0),0)</f>
        <v/>
      </c>
      <c r="W4702">
        <f>IF('01_Вводные'!$B$234="Да",IF('19_Расчет_аналитики'!W4386&gt;=2,'19_Расчет_аналитики'!W4397*'01_Вводные'!$B$125/(1+'01_Вводные'!$B$131),0),0)</f>
        <v/>
      </c>
      <c r="X4702">
        <f>IF('01_Вводные'!$B$234="Да",IF('19_Расчет_аналитики'!X4386&gt;=2,'19_Расчет_аналитики'!X4397*'01_Вводные'!$B$125/(1+'01_Вводные'!$B$131),0),0)</f>
        <v/>
      </c>
      <c r="Y4702">
        <f>IF('01_Вводные'!$B$234="Да",IF('19_Расчет_аналитики'!Y4386&gt;=2,'19_Расчет_аналитики'!Y4397*'01_Вводные'!$B$125/(1+'01_Вводные'!$B$131),0),0)</f>
        <v/>
      </c>
      <c r="Z4702">
        <f>IF('01_Вводные'!$B$234="Да",IF('19_Расчет_аналитики'!Z4386&gt;=2,'19_Расчет_аналитики'!Z4397*'01_Вводные'!$B$125/(1+'01_Вводные'!$B$131),0),0)</f>
        <v/>
      </c>
      <c r="AA4702">
        <f>IF('01_Вводные'!$B$234="Да",IF('19_Расчет_аналитики'!AA4386&gt;=2,'19_Расчет_аналитики'!AA4397*'01_Вводные'!$B$125/(1+'01_Вводные'!$B$131),0),0)</f>
        <v/>
      </c>
      <c r="AB4702">
        <f>IF('01_Вводные'!$B$234="Да",IF('19_Расчет_аналитики'!AB4386&gt;=2,'19_Расчет_аналитики'!AB4397*'01_Вводные'!$B$125/(1+'01_Вводные'!$B$131),0),0)</f>
        <v/>
      </c>
      <c r="AC4702">
        <f>IF('01_Вводные'!$B$234="Да",IF('19_Расчет_аналитики'!AC4386&gt;=2,'19_Расчет_аналитики'!AC4397*'01_Вводные'!$B$125/(1+'01_Вводные'!$B$131),0),0)</f>
        <v/>
      </c>
      <c r="AD4702">
        <f>IF('01_Вводные'!$B$234="Да",IF('19_Расчет_аналитики'!AD4386&gt;=2,'19_Расчет_аналитики'!AD4397*'01_Вводные'!$B$125/(1+'01_Вводные'!$B$131),0),0)</f>
        <v/>
      </c>
      <c r="AE4702">
        <f>IF('01_Вводные'!$B$234="Да",IF('19_Расчет_аналитики'!AE4386&gt;=2,'19_Расчет_аналитики'!AE4397*'01_Вводные'!$B$125/(1+'01_Вводные'!$B$131),0),0)</f>
        <v/>
      </c>
      <c r="AF4702">
        <f>IF('01_Вводные'!$B$234="Да",IF('19_Расчет_аналитики'!AF4386&gt;=2,'19_Расчет_аналитики'!AF4397*'01_Вводные'!$B$125/(1+'01_Вводные'!$B$131),0),0)</f>
        <v/>
      </c>
      <c r="AG4702">
        <f>IF('01_Вводные'!$B$234="Да",IF('19_Расчет_аналитики'!AG4386&gt;=2,'19_Расчет_аналитики'!AG4397*'01_Вводные'!$B$125/(1+'01_Вводные'!$B$131),0),0)</f>
        <v/>
      </c>
      <c r="AH4702">
        <f>IF('01_Вводные'!$B$234="Да",IF('19_Расчет_аналитики'!AH4386&gt;=2,'19_Расчет_аналитики'!AH4397*'01_Вводные'!$B$125/(1+'01_Вводные'!$B$131),0),0)</f>
        <v/>
      </c>
      <c r="AI4702">
        <f>IF('01_Вводные'!$B$234="Да",IF('19_Расчет_аналитики'!AI4386&gt;=2,'19_Расчет_аналитики'!AI4397*'01_Вводные'!$B$125/(1+'01_Вводные'!$B$131),0),0)</f>
        <v/>
      </c>
      <c r="AJ4702">
        <f>IF('01_Вводные'!$B$234="Да",IF('19_Расчет_аналитики'!AJ4386&gt;=2,'19_Расчет_аналитики'!AJ4397*'01_Вводные'!$B$125/(1+'01_Вводные'!$B$131),0),0)</f>
        <v/>
      </c>
      <c r="AK4702">
        <f>IF('01_Вводные'!$B$234="Да",IF('19_Расчет_аналитики'!AK4386&gt;=2,'19_Расчет_аналитики'!AK4397*'01_Вводные'!$B$125/(1+'01_Вводные'!$B$131),0),0)</f>
        <v/>
      </c>
      <c r="AL4702">
        <f>IF('01_Вводные'!$B$234="Да",IF('19_Расчет_аналитики'!AL4386&gt;=2,'19_Расчет_аналитики'!AL4397*'01_Вводные'!$B$125/(1+'01_Вводные'!$B$131),0),0)</f>
        <v/>
      </c>
      <c r="AM4702">
        <f>IF('01_Вводные'!$B$234="Да",IF('19_Расчет_аналитики'!AM4386&gt;=2,'19_Расчет_аналитики'!AM4397*'01_Вводные'!$B$125/(1+'01_Вводные'!$B$131),0),0)</f>
        <v/>
      </c>
      <c r="AN4702">
        <f>IF('01_Вводные'!$B$234="Да",IF('19_Расчет_аналитики'!AN4386&gt;=2,'19_Расчет_аналитики'!AN4397*'01_Вводные'!$B$125/(1+'01_Вводные'!$B$131),0),0)</f>
        <v/>
      </c>
      <c r="AO4702">
        <f>IF('01_Вводные'!$B$234="Да",IF('19_Расчет_аналитики'!AO4386&gt;=2,'19_Расчет_аналитики'!AO4397*'01_Вводные'!$B$125/(1+'01_Вводные'!$B$131),0),0)</f>
        <v/>
      </c>
      <c r="AP4702">
        <f>IF('01_Вводные'!$B$234="Да",IF('19_Расчет_аналитики'!AP4386&gt;=2,'19_Расчет_аналитики'!AP4397*'01_Вводные'!$B$125/(1+'01_Вводные'!$B$131),0),0)</f>
        <v/>
      </c>
      <c r="AQ4702">
        <f>IF('01_Вводные'!$B$234="Да",IF('19_Расчет_аналитики'!AQ4386&gt;=2,'19_Расчет_аналитики'!AQ4397*'01_Вводные'!$B$125/(1+'01_Вводные'!$B$131),0),0)</f>
        <v/>
      </c>
      <c r="AR4702">
        <f>IF('01_Вводные'!$B$234="Да",IF('19_Расчет_аналитики'!AR4386&gt;=2,'19_Расчет_аналитики'!AR4397*'01_Вводные'!$B$125/(1+'01_Вводные'!$B$131),0),0)</f>
        <v/>
      </c>
      <c r="AS4702">
        <f>IF('01_Вводные'!$B$234="Да",IF('19_Расчет_аналитики'!AS4386&gt;=2,'19_Расчет_аналитики'!AS4397*'01_Вводные'!$B$125/(1+'01_Вводные'!$B$131),0),0)</f>
        <v/>
      </c>
      <c r="AT4702">
        <f>IF('01_Вводные'!$B$234="Да",IF('19_Расчет_аналитики'!AT4386&gt;=2,'19_Расчет_аналитики'!AT4397*'01_Вводные'!$B$125/(1+'01_Вводные'!$B$131),0),0)</f>
        <v/>
      </c>
      <c r="AU4702">
        <f>IF('01_Вводные'!$B$234="Да",IF('19_Расчет_аналитики'!AU4386&gt;=2,'19_Расчет_аналитики'!AU4397*'01_Вводные'!$B$125/(1+'01_Вводные'!$B$131),0),0)</f>
        <v/>
      </c>
      <c r="AV4702">
        <f>IF('01_Вводные'!$B$234="Да",IF('19_Расчет_аналитики'!AV4386&gt;=2,'19_Расчет_аналитики'!AV4397*'01_Вводные'!$B$125/(1+'01_Вводные'!$B$131),0),0)</f>
        <v/>
      </c>
      <c r="AW4702">
        <f>IF('01_Вводные'!$B$234="Да",IF('19_Расчет_аналитики'!AW4386&gt;=2,'19_Расчет_аналитики'!AW4397*'01_Вводные'!$B$125/(1+'01_Вводные'!$B$131),0),0)</f>
        <v/>
      </c>
      <c r="AX4702">
        <f>IF('01_Вводные'!$B$234="Да",IF('19_Расчет_аналитики'!AX4386&gt;=2,'19_Расчет_аналитики'!AX4397*'01_Вводные'!$B$125/(1+'01_Вводные'!$B$131),0),0)</f>
        <v/>
      </c>
      <c r="AY4702">
        <f>IF('01_Вводные'!$B$234="Да",IF('19_Расчет_аналитики'!AY4386&gt;=2,'19_Расчет_аналитики'!AY4397*'01_Вводные'!$B$125/(1+'01_Вводные'!$B$131),0),0)</f>
        <v/>
      </c>
      <c r="AZ4702">
        <f>IF('01_Вводные'!$B$234="Да",IF('19_Расчет_аналитики'!AZ4386&gt;=2,'19_Расчет_аналитики'!AZ4397*'01_Вводные'!$B$125/(1+'01_Вводные'!$B$131),0),0)</f>
        <v/>
      </c>
      <c r="BA4702">
        <f>IF('01_Вводные'!$B$234="Да",IF('19_Расчет_аналитики'!BA4386&gt;=2,'19_Расчет_аналитики'!BA4397*'01_Вводные'!$B$125/(1+'01_Вводные'!$B$131),0),0)</f>
        <v/>
      </c>
      <c r="BB4702">
        <f>IF('01_Вводные'!$B$234="Да",IF('19_Расчет_аналитики'!BB4386&gt;=2,'19_Расчет_аналитики'!BB4397*'01_Вводные'!$B$125/(1+'01_Вводные'!$B$131),0),0)</f>
        <v/>
      </c>
      <c r="BC4702">
        <f>IF('01_Вводные'!$B$234="Да",IF('19_Расчет_аналитики'!BC4386&gt;=2,'19_Расчет_аналитики'!BC4397*'01_Вводные'!$B$125/(1+'01_Вводные'!$B$131),0),0)</f>
        <v/>
      </c>
      <c r="BD4702">
        <f>IF('01_Вводные'!$B$234="Да",IF('19_Расчет_аналитики'!BD4386&gt;=2,'19_Расчет_аналитики'!BD4397*'01_Вводные'!$B$125/(1+'01_Вводные'!$B$131),0),0)</f>
        <v/>
      </c>
      <c r="BE4702">
        <f>IF('01_Вводные'!$B$234="Да",IF('19_Расчет_аналитики'!BE4386&gt;=2,'19_Расчет_аналитики'!BE4397*'01_Вводные'!$B$125/(1+'01_Вводные'!$B$131),0),0)</f>
        <v/>
      </c>
      <c r="BF4702">
        <f>IF('01_Вводные'!$B$234="Да",IF('19_Расчет_аналитики'!BF4386&gt;=2,'19_Расчет_аналитики'!BF4397*'01_Вводные'!$B$125/(1+'01_Вводные'!$B$131),0),0)</f>
        <v/>
      </c>
      <c r="BG4702">
        <f>IF('01_Вводные'!$B$234="Да",IF('19_Расчет_аналитики'!BG4386&gt;=2,'19_Расчет_аналитики'!BG4397*'01_Вводные'!$B$125/(1+'01_Вводные'!$B$131),0),0)</f>
        <v/>
      </c>
      <c r="BH4702">
        <f>IF('01_Вводные'!$B$234="Да",IF('19_Расчет_аналитики'!BH4386&gt;=2,'19_Расчет_аналитики'!BH4397*'01_Вводные'!$B$125/(1+'01_Вводные'!$B$131),0),0)</f>
        <v/>
      </c>
      <c r="BI4702">
        <f>IF('01_Вводные'!$B$234="Да",IF('19_Расчет_аналитики'!BI4386&gt;=2,'19_Расчет_аналитики'!BI4397*'01_Вводные'!$B$125/(1+'01_Вводные'!$B$131),0),0)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7" t="n"/>
      <c r="D5" s="327" t="n"/>
      <c r="E5" s="327" t="n"/>
    </row>
    <row r="6" ht="34" customHeight="1">
      <c r="A6" s="328" t="inlineStr">
        <is>
          <t>1</t>
        </is>
      </c>
      <c r="B6" s="329" t="inlineStr">
        <is>
          <t>Лиды</t>
        </is>
      </c>
      <c r="C6" s="254" t="inlineStr">
        <is>
          <t>04_Продажи</t>
        </is>
      </c>
      <c r="D6" s="330" t="inlineStr">
        <is>
          <t>План продаж ÷ конверсия лид→продажа, округление вверх</t>
        </is>
      </c>
      <c r="E6" s="331" t="inlineStr">
        <is>
          <t>01_Вводные!B25 (3%), план продаж B36:B40</t>
        </is>
      </c>
    </row>
    <row r="7" ht="34" customHeight="1">
      <c r="A7" s="328" t="inlineStr">
        <is>
          <t>2</t>
        </is>
      </c>
      <c r="B7" s="329" t="inlineStr">
        <is>
          <t>Продажи франшиз</t>
        </is>
      </c>
      <c r="C7" s="254" t="inlineStr">
        <is>
          <t>04_Продажи</t>
        </is>
      </c>
      <c r="D7" s="330" t="inlineStr">
        <is>
          <t>Годовой план сезона × месячная доля сезонности. Годовой план = база (B210:B214) × множитель сценария (F198)</t>
        </is>
      </c>
      <c r="E7" s="331" t="inlineStr">
        <is>
          <t>01_Вводные!B36:B40 и C36:N40</t>
        </is>
      </c>
    </row>
    <row r="8" ht="34" customHeight="1">
      <c r="A8" s="328" t="inlineStr">
        <is>
          <t>3</t>
        </is>
      </c>
      <c r="B8" s="329" t="inlineStr">
        <is>
          <t>Открытия школ</t>
        </is>
      </c>
      <c r="C8" s="254" t="inlineStr">
        <is>
          <t>04_Продажи</t>
        </is>
      </c>
      <c r="D8" s="330" t="inlineStr">
        <is>
          <t>Продажи, сдвинутые на лаг «продажа → открытие», × конверсия в открытие</t>
        </is>
      </c>
      <c r="E8" s="331" t="inlineStr">
        <is>
          <t>01_Вводные!B15 (2 мес.), B298 (100%)</t>
        </is>
      </c>
    </row>
    <row r="9" ht="34" customHeight="1">
      <c r="A9" s="328" t="inlineStr">
        <is>
          <t>4</t>
        </is>
      </c>
      <c r="B9" s="329" t="inlineStr">
        <is>
          <t>Новые юрлица и школы</t>
        </is>
      </c>
      <c r="C9" s="254" t="inlineStr">
        <is>
          <t>06_Сеть_и_дети</t>
        </is>
      </c>
      <c r="D9" s="330" t="inlineStr">
        <is>
          <t>Продажи × коэффициент юрлиц; отдельно продажи × коэффициент школ</t>
        </is>
      </c>
      <c r="E9" s="331" t="inlineStr">
        <is>
          <t>01_Вводные!B16, B22</t>
        </is>
      </c>
    </row>
    <row r="10" ht="34" customHeight="1">
      <c r="A10" s="328" t="inlineStr">
        <is>
          <t>5</t>
        </is>
      </c>
      <c r="B10" s="329" t="inlineStr">
        <is>
          <t>Маркетинг привлечения</t>
        </is>
      </c>
      <c r="C10" s="254" t="inlineStr">
        <is>
          <t>04_Продажи</t>
        </is>
      </c>
      <c r="D10" s="330" t="inlineStr">
        <is>
          <t>Таргет платится за 2 месяца до продажи (для октября 2026 — за 1); плюс БИБОСС / TopFranchise / Forbes раз в год</t>
        </is>
      </c>
      <c r="E10" s="331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7" t="n"/>
      <c r="D11" s="327" t="n"/>
      <c r="E11" s="327" t="n"/>
    </row>
    <row r="12" ht="34" customHeight="1">
      <c r="A12" s="328" t="inlineStr">
        <is>
          <t>6</t>
        </is>
      </c>
      <c r="B12" s="329" t="inlineStr">
        <is>
          <t>Действующая сеть</t>
        </is>
      </c>
      <c r="C12" s="254" t="inlineStr">
        <is>
          <t>06_Сеть_и_дети</t>
        </is>
      </c>
      <c r="D12" s="330" t="inlineStr">
        <is>
          <t>104 школы × коэффициент сохранения; дети = 5 200 × рост 10% в год, пересчёт каждый сентябрь</t>
        </is>
      </c>
      <c r="E12" s="331" t="inlineStr">
        <is>
          <t>01_Вводные!B9, B11, B12, B13</t>
        </is>
      </c>
    </row>
    <row r="13" ht="34" customHeight="1">
      <c r="A13" s="328" t="inlineStr">
        <is>
          <t>7</t>
        </is>
      </c>
      <c r="B13" s="329" t="inlineStr">
        <is>
          <t>Новые школы по возрасту</t>
        </is>
      </c>
      <c r="C13" s="254" t="inlineStr">
        <is>
          <t>06_Сеть_и_дети</t>
        </is>
      </c>
      <c r="D13" s="330" t="inlineStr">
        <is>
          <t>Каждая открытая школа живёт в своей когорте: месяцы 1–12, 13–24, зрелая. Это и есть постепенный набор</t>
        </is>
      </c>
      <c r="E13" s="331" t="inlineStr">
        <is>
          <t>01_Вводные!B295, 18_Календарь_тарифы</t>
        </is>
      </c>
    </row>
    <row r="14" ht="34" customHeight="1">
      <c r="A14" s="328" t="inlineStr">
        <is>
          <t>8</t>
        </is>
      </c>
      <c r="B14" s="329" t="inlineStr">
        <is>
          <t>Дети новых школ</t>
        </is>
      </c>
      <c r="C14" s="254" t="inlineStr">
        <is>
          <t>06_Сеть_и_дети</t>
        </is>
      </c>
      <c r="D14" s="330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31" t="inlineStr">
        <is>
          <t>01_Вводные!B46 (75,05 к 12-му мес.), B47 (165,125 к 24-му), B44</t>
        </is>
      </c>
    </row>
    <row r="15" ht="34" customHeight="1">
      <c r="A15" s="328" t="inlineStr">
        <is>
          <t>9</t>
        </is>
      </c>
      <c r="B15" s="329" t="inlineStr">
        <is>
          <t>Сезонность посещаемости</t>
        </is>
      </c>
      <c r="C15" s="254" t="inlineStr">
        <is>
          <t>01_Вводные</t>
        </is>
      </c>
      <c r="D15" s="330" t="inlineStr">
        <is>
          <t>Индекс от 5,9% (август) до 100% (февраль). Умножается на детей, а не на цену: летом платящих меньше</t>
        </is>
      </c>
      <c r="E15" s="331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7" t="n"/>
      <c r="D16" s="327" t="n"/>
      <c r="E16" s="327" t="n"/>
    </row>
    <row r="17" ht="34" customHeight="1">
      <c r="A17" s="328" t="inlineStr">
        <is>
          <t>10</t>
        </is>
      </c>
      <c r="B17" s="329" t="inlineStr">
        <is>
          <t>Паушальные взносы</t>
        </is>
      </c>
      <c r="C17" s="254" t="inlineStr">
        <is>
          <t>02_Модель</t>
        </is>
      </c>
      <c r="D17" s="330" t="inlineStr">
        <is>
          <t>Продажи × средний паушальный по тарифному миксу (937 767 ₽ с НДС), затем ÷ (1 + НДС)</t>
        </is>
      </c>
      <c r="E17" s="331" t="inlineStr">
        <is>
          <t>01_Вводные!B63:B67, тарифы B263:D282</t>
        </is>
      </c>
    </row>
    <row r="18" ht="34" customHeight="1">
      <c r="A18" s="328" t="inlineStr">
        <is>
          <t>11</t>
        </is>
      </c>
      <c r="B18" s="329" t="inlineStr">
        <is>
          <t>Роялти действующей сети</t>
        </is>
      </c>
      <c r="C18" s="254" t="inlineStr">
        <is>
          <t>06_Сеть_и_дети</t>
        </is>
      </c>
      <c r="D18" s="330" t="inlineStr">
        <is>
          <t>MAX(% от оборота; 104 школы × минимум). Оборот = активные дети × абонемент. Ставка 6,5% → 10% с 01.01.2030</t>
        </is>
      </c>
      <c r="E18" s="331" t="inlineStr">
        <is>
          <t>01_Вводные!B51, B52, B55:B57, B245</t>
        </is>
      </c>
    </row>
    <row r="19" ht="34" customHeight="1">
      <c r="A19" s="328" t="inlineStr">
        <is>
          <t>12</t>
        </is>
      </c>
      <c r="B19" s="329" t="inlineStr">
        <is>
          <t>Роялти новых школ</t>
        </is>
      </c>
      <c r="C19" s="254" t="inlineStr">
        <is>
          <t>06_Сеть_и_дети</t>
        </is>
      </c>
      <c r="D19" s="330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31" t="inlineStr">
        <is>
          <t>01_Вводные!B53, B54, B239, B244</t>
        </is>
      </c>
    </row>
    <row r="20" ht="34" customHeight="1">
      <c r="A20" s="328" t="inlineStr">
        <is>
          <t>13</t>
        </is>
      </c>
      <c r="B20" s="329" t="inlineStr">
        <is>
          <t>Мерч</t>
        </is>
      </c>
      <c r="C20" s="254" t="inlineStr">
        <is>
          <t>07_Мерч</t>
        </is>
      </c>
      <c r="D20" s="330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31" t="inlineStr">
        <is>
          <t>01_Вводные!B71:B74, B87:B89, B94:M94, B99:E101</t>
        </is>
      </c>
    </row>
    <row r="21" ht="34" customHeight="1">
      <c r="A21" s="328" t="inlineStr">
        <is>
          <t>14</t>
        </is>
      </c>
      <c r="B21" s="329" t="inlineStr">
        <is>
          <t>Лагеря</t>
        </is>
      </c>
      <c r="C21" s="254" t="inlineStr">
        <is>
          <t>09_Лагеря</t>
        </is>
      </c>
      <c r="D21" s="330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31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7" t="n"/>
      <c r="D22" s="327" t="n"/>
      <c r="E22" s="327" t="n"/>
    </row>
    <row r="23" ht="34" customHeight="1">
      <c r="A23" s="328" t="inlineStr">
        <is>
          <t>15</t>
        </is>
      </c>
      <c r="B23" s="329" t="inlineStr">
        <is>
          <t>Прямые расходы</t>
        </is>
      </c>
      <c r="C23" s="254" t="inlineStr">
        <is>
          <t>02_Модель</t>
        </is>
      </c>
      <c r="D23" s="330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31" t="inlineStr">
        <is>
          <t>01_Вводные!B59, B60, B75, B76</t>
        </is>
      </c>
    </row>
    <row r="24" ht="34" customHeight="1">
      <c r="A24" s="328" t="inlineStr">
        <is>
          <t>16</t>
        </is>
      </c>
      <c r="B24" s="329" t="inlineStr">
        <is>
          <t>OPEX</t>
        </is>
      </c>
      <c r="C24" s="254" t="inlineStr">
        <is>
          <t>02_Модель</t>
        </is>
      </c>
      <c r="D24" s="330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31" t="inlineStr">
        <is>
          <t>01_Вводные!B105:B112, лист 08_ФОТ</t>
        </is>
      </c>
    </row>
    <row r="25" ht="34" customHeight="1">
      <c r="A25" s="328" t="inlineStr">
        <is>
          <t>17</t>
        </is>
      </c>
      <c r="B25" s="329" t="inlineStr">
        <is>
          <t>ФОТ</t>
        </is>
      </c>
      <c r="C25" s="254" t="inlineStr">
        <is>
          <t>08_ФОТ</t>
        </is>
      </c>
      <c r="D25" s="330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31" t="inlineStr">
        <is>
          <t>01_Вводные!B116:B152, B246:B251</t>
        </is>
      </c>
    </row>
    <row r="26" ht="34" customHeight="1">
      <c r="A26" s="328" t="inlineStr">
        <is>
          <t>18</t>
        </is>
      </c>
      <c r="B26" s="329" t="inlineStr">
        <is>
          <t>EBITDA</t>
        </is>
      </c>
      <c r="C26" s="254" t="inlineStr">
        <is>
          <t>02_Модель</t>
        </is>
      </c>
      <c r="D26" s="330" t="inlineStr">
        <is>
          <t>Выручка без НДС − прямые расходы − OPEX. До налога, CAPEX и займа</t>
        </is>
      </c>
      <c r="E26" s="331" t="inlineStr">
        <is>
          <t>—</t>
        </is>
      </c>
    </row>
    <row r="27" ht="34" customHeight="1">
      <c r="A27" s="328" t="inlineStr">
        <is>
          <t>19</t>
        </is>
      </c>
      <c r="B27" s="329" t="inlineStr">
        <is>
          <t>Налог</t>
        </is>
      </c>
      <c r="C27" s="254" t="inlineStr">
        <is>
          <t>02_Модель</t>
        </is>
      </c>
      <c r="D27" s="330" t="inlineStr">
        <is>
          <t>УСН «доходы минус расходы»: MAX(1% от выручки; 15% от прибыли). Считается помесячно</t>
        </is>
      </c>
      <c r="E27" s="331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7" t="n"/>
      <c r="D28" s="327" t="n"/>
      <c r="E28" s="327" t="n"/>
    </row>
    <row r="29" ht="34" customHeight="1">
      <c r="A29" s="328" t="inlineStr">
        <is>
          <t>20</t>
        </is>
      </c>
      <c r="B29" s="329" t="inlineStr">
        <is>
          <t>Поступления</t>
        </is>
      </c>
      <c r="C29" s="254" t="inlineStr">
        <is>
          <t>02_Модель</t>
        </is>
      </c>
      <c r="D29" s="330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31" t="inlineStr">
        <is>
          <t>01_Вводные!B18, B20</t>
        </is>
      </c>
    </row>
    <row r="30" ht="34" customHeight="1">
      <c r="A30" s="328" t="inlineStr">
        <is>
          <t>21</t>
        </is>
      </c>
      <c r="B30" s="329" t="inlineStr">
        <is>
          <t>Выплаты</t>
        </is>
      </c>
      <c r="C30" s="254" t="inlineStr">
        <is>
          <t>02_Модель</t>
        </is>
      </c>
      <c r="D30" s="330" t="inlineStr">
        <is>
          <t>Поставщики — по кредиторке 15 дней. ФОТ, НДС, УСН, лагеря, CAPEX — в месяце начисления</t>
        </is>
      </c>
      <c r="E30" s="331" t="inlineStr">
        <is>
          <t>01_Вводные!B19, B21</t>
        </is>
      </c>
    </row>
    <row r="31" ht="34" customHeight="1">
      <c r="A31" s="328" t="inlineStr">
        <is>
          <t>22</t>
        </is>
      </c>
      <c r="B31" s="329" t="inlineStr">
        <is>
          <t>Склад и закупки</t>
        </is>
      </c>
      <c r="C31" s="254" t="inlineStr">
        <is>
          <t>07_Мерч</t>
        </is>
      </c>
      <c r="D31" s="330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31" t="inlineStr">
        <is>
          <t>01_Вводные!B77, B80:B85</t>
        </is>
      </c>
    </row>
    <row r="32" ht="34" customHeight="1">
      <c r="A32" s="328" t="inlineStr">
        <is>
          <t>23</t>
        </is>
      </c>
      <c r="B32" s="329" t="inlineStr">
        <is>
          <t>Возврат займа ФК</t>
        </is>
      </c>
      <c r="C32" s="254" t="inlineStr">
        <is>
          <t>07_Мерч</t>
        </is>
      </c>
      <c r="D32" s="330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31" t="inlineStr">
        <is>
          <t>01_Вводные!B78, B79, B237, B238</t>
        </is>
      </c>
    </row>
    <row r="33" ht="34" customHeight="1">
      <c r="A33" s="328" t="inlineStr">
        <is>
          <t>24</t>
        </is>
      </c>
      <c r="B33" s="329" t="inlineStr">
        <is>
          <t>CAPEX</t>
        </is>
      </c>
      <c r="C33" s="254" t="inlineStr">
        <is>
          <t>02_Модель</t>
        </is>
      </c>
      <c r="D33" s="330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31" t="inlineStr">
        <is>
          <t>01_Вводные!B286:B290</t>
        </is>
      </c>
    </row>
    <row r="34" ht="34" customHeight="1">
      <c r="A34" s="328" t="inlineStr">
        <is>
          <t>25</t>
        </is>
      </c>
      <c r="B34" s="329" t="inlineStr">
        <is>
          <t>Итог по деньгам</t>
        </is>
      </c>
      <c r="C34" s="254" t="inlineStr">
        <is>
          <t>02_Модель</t>
        </is>
      </c>
      <c r="D34" s="330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31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7" t="n"/>
      <c r="D35" s="327" t="n"/>
      <c r="E35" s="327" t="n"/>
    </row>
    <row r="36" ht="34" customHeight="1">
      <c r="A36" s="328" t="inlineStr">
        <is>
          <t>26</t>
        </is>
      </c>
      <c r="B36" s="329" t="inlineStr">
        <is>
          <t>Мост БДР → БДДС</t>
        </is>
      </c>
      <c r="C36" s="254" t="inlineStr">
        <is>
          <t>02_Модель</t>
        </is>
      </c>
      <c r="D36" s="330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31" t="inlineStr">
        <is>
          <t>13_Проверки!A29</t>
        </is>
      </c>
    </row>
    <row r="37" ht="34" customHeight="1">
      <c r="A37" s="328" t="inlineStr">
        <is>
          <t>27</t>
        </is>
      </c>
      <c r="B37" s="329" t="inlineStr">
        <is>
          <t>Баланс склада и займа</t>
        </is>
      </c>
      <c r="C37" s="254" t="inlineStr">
        <is>
          <t>02_Модель</t>
        </is>
      </c>
      <c r="D37" s="330" t="inlineStr">
        <is>
          <t>Склад начало + закупка − списание = склад конец. Займ начало − погашения = займ конец</t>
        </is>
      </c>
      <c r="E37" s="331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32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32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32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32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32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3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3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3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3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3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29" t="inlineStr">
        <is>
          <t>Итого</t>
        </is>
      </c>
      <c r="B20" s="334" t="n">
        <v>18</v>
      </c>
      <c r="C20" s="255" t="n"/>
      <c r="D20" s="335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6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37" t="n">
        <v>0.9631999999999999</v>
      </c>
      <c r="C26" s="338" t="n">
        <v>1953441</v>
      </c>
      <c r="D26" s="339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37" t="n">
        <v>1</v>
      </c>
      <c r="C27" s="338" t="n">
        <v>2028000</v>
      </c>
      <c r="D27" s="339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37" t="n">
        <v>0.9926</v>
      </c>
      <c r="C28" s="338" t="n">
        <v>2013088</v>
      </c>
      <c r="D28" s="339" t="n">
        <v>1917227</v>
      </c>
      <c r="E28" s="340" t="n">
        <v>2336206</v>
      </c>
      <c r="F28" s="255" t="n"/>
    </row>
    <row r="29">
      <c r="A29" s="231" t="inlineStr">
        <is>
          <t>Апрель</t>
        </is>
      </c>
      <c r="B29" s="337" t="n">
        <v>0.9265</v>
      </c>
      <c r="C29" s="338" t="n">
        <v>1878882</v>
      </c>
      <c r="D29" s="339" t="n">
        <v>1789412</v>
      </c>
      <c r="E29" s="340" t="n">
        <v>2456244</v>
      </c>
      <c r="F29" s="255" t="n"/>
    </row>
    <row r="30">
      <c r="A30" s="231" t="inlineStr">
        <is>
          <t>Май</t>
        </is>
      </c>
      <c r="B30" s="337" t="n">
        <v>0.8235</v>
      </c>
      <c r="C30" s="338" t="n">
        <v>1670118</v>
      </c>
      <c r="D30" s="339" t="n">
        <v>1590588</v>
      </c>
      <c r="E30" s="340" t="n">
        <v>2454376</v>
      </c>
      <c r="F30" s="255" t="n"/>
    </row>
    <row r="31">
      <c r="A31" s="231" t="inlineStr">
        <is>
          <t>Июнь</t>
        </is>
      </c>
      <c r="B31" s="337" t="n">
        <v>0.3162</v>
      </c>
      <c r="C31" s="338" t="n">
        <v>641206</v>
      </c>
      <c r="D31" s="339" t="n">
        <v>1485714</v>
      </c>
      <c r="E31" s="340" t="n">
        <v>2866564</v>
      </c>
      <c r="F31" s="340" t="n">
        <v>2452155</v>
      </c>
    </row>
    <row r="32">
      <c r="A32" s="231" t="inlineStr">
        <is>
          <t>Июль</t>
        </is>
      </c>
      <c r="B32" s="337" t="n">
        <v>0.1397</v>
      </c>
      <c r="C32" s="338" t="n">
        <v>283324</v>
      </c>
      <c r="D32" s="339" t="n">
        <v>1485714</v>
      </c>
      <c r="E32" s="255" t="n"/>
      <c r="F32" s="340" t="n">
        <v>3070178</v>
      </c>
    </row>
    <row r="33">
      <c r="A33" s="341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2" t="inlineStr">
        <is>
          <t>Модель к факту</t>
        </is>
      </c>
      <c r="D34" s="342">
        <f>D33/E33-1</f>
        <v/>
      </c>
      <c r="E34" s="343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4" t="inlineStr">
        <is>
          <t>?</t>
        </is>
      </c>
      <c r="B38" s="345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4" t="inlineStr">
        <is>
          <t>?</t>
        </is>
      </c>
      <c r="B39" s="345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4" t="inlineStr">
        <is>
          <t>?</t>
        </is>
      </c>
      <c r="B40" s="345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4" t="inlineStr">
        <is>
          <t>?</t>
        </is>
      </c>
      <c r="B41" s="345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5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7" t="n"/>
      <c r="D6" s="327" t="n"/>
      <c r="E6" s="327" t="n"/>
    </row>
    <row r="7" ht="32" customHeight="1">
      <c r="A7" s="328" t="inlineStr">
        <is>
          <t>5.1</t>
        </is>
      </c>
      <c r="B7" s="330" t="inlineStr">
        <is>
          <t>Старт модели 01.09.2026</t>
        </is>
      </c>
      <c r="C7" s="330" t="inlineStr">
        <is>
          <t>01.09.2026</t>
        </is>
      </c>
      <c r="D7" s="254" t="inlineStr">
        <is>
          <t>01_Вводные!B7</t>
        </is>
      </c>
      <c r="E7" s="346" t="inlineStr">
        <is>
          <t>Соответствует</t>
        </is>
      </c>
    </row>
    <row r="8" ht="32" customHeight="1">
      <c r="A8" s="328" t="inlineStr">
        <is>
          <t>5.1</t>
        </is>
      </c>
      <c r="B8" s="330" t="inlineStr">
        <is>
          <t>Сезон = сентябрь–август, одна временная ось</t>
        </is>
      </c>
      <c r="C8" s="330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6" t="inlineStr">
        <is>
          <t>Соответствует</t>
        </is>
      </c>
    </row>
    <row r="9" ht="32" customHeight="1">
      <c r="A9" s="328" t="inlineStr">
        <is>
          <t>5.1</t>
        </is>
      </c>
      <c r="B9" s="330" t="inlineStr">
        <is>
          <t>Сентябрь 2026 — 0 продаж франшиз</t>
        </is>
      </c>
      <c r="C9" s="330" t="inlineStr">
        <is>
          <t>Первый месяц жёстко = 0; есть автотест</t>
        </is>
      </c>
      <c r="D9" s="254" t="inlineStr">
        <is>
          <t>04_Продажи!B15</t>
        </is>
      </c>
      <c r="E9" s="346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7" t="n"/>
      <c r="D10" s="327" t="n"/>
      <c r="E10" s="327" t="n"/>
    </row>
    <row r="11" ht="32" customHeight="1">
      <c r="A11" s="328" t="inlineStr">
        <is>
          <t>5.2</t>
        </is>
      </c>
      <c r="B11" s="330" t="inlineStr">
        <is>
          <t>Планы 66 / 72 / 72 / 60 / 50</t>
        </is>
      </c>
      <c r="C11" s="330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6" t="inlineStr">
        <is>
          <t>Соответствует</t>
        </is>
      </c>
    </row>
    <row r="12" ht="32" customHeight="1">
      <c r="A12" s="328" t="inlineStr">
        <is>
          <t>5.2</t>
        </is>
      </c>
      <c r="B12" s="330" t="inlineStr">
        <is>
          <t>Сезонность нормировать так, чтобы сумма = годовому плану</t>
        </is>
      </c>
      <c r="C12" s="330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6" t="inlineStr">
        <is>
          <t>Соответствует</t>
        </is>
      </c>
    </row>
    <row r="13" ht="32" customHeight="1">
      <c r="A13" s="328" t="inlineStr">
        <is>
          <t>5.2</t>
        </is>
      </c>
      <c r="B13" s="330" t="inlineStr">
        <is>
          <t>Дробные продажи в финплане + округлённое целое в опплане</t>
        </is>
      </c>
      <c r="C13" s="330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6" t="inlineStr">
        <is>
          <t>Соответствует</t>
        </is>
      </c>
    </row>
    <row r="14" ht="32" customHeight="1">
      <c r="A14" s="328" t="inlineStr">
        <is>
          <t>5.2</t>
        </is>
      </c>
      <c r="B14" s="330" t="inlineStr">
        <is>
          <t>Продажа, открытие и ERP — разные события; лаг 2 мес.</t>
        </is>
      </c>
      <c r="C14" s="330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6" t="inlineStr">
        <is>
          <t>Соответствует</t>
        </is>
      </c>
    </row>
    <row r="15" ht="32" customHeight="1">
      <c r="A15" s="328" t="inlineStr">
        <is>
          <t>5.2</t>
        </is>
      </c>
      <c r="B15" s="330" t="inlineStr">
        <is>
          <t>Сезонность из «План_продаж», строки 18-22</t>
        </is>
      </c>
      <c r="C15" s="330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47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7" t="n"/>
      <c r="D16" s="327" t="n"/>
      <c r="E16" s="327" t="n"/>
    </row>
    <row r="17" ht="32" customHeight="1">
      <c r="A17" s="328" t="inlineStr">
        <is>
          <t>5.3</t>
        </is>
      </c>
      <c r="B17" s="330" t="inlineStr">
        <is>
          <t>Стартовое количество юрлиц 49</t>
        </is>
      </c>
      <c r="C17" s="330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6" t="inlineStr">
        <is>
          <t>Соответствует</t>
        </is>
      </c>
    </row>
    <row r="18" ht="32" customHeight="1">
      <c r="A18" s="328" t="inlineStr">
        <is>
          <t>5.3</t>
        </is>
      </c>
      <c r="B18" s="330" t="inlineStr">
        <is>
          <t>Стартовые дети действующей сети 5 200</t>
        </is>
      </c>
      <c r="C18" s="330" t="inlineStr">
        <is>
          <t>5 200</t>
        </is>
      </c>
      <c r="D18" s="254" t="inlineStr">
        <is>
          <t>01_Вводные!B11</t>
        </is>
      </c>
      <c r="E18" s="346" t="inlineStr">
        <is>
          <t>Соответствует</t>
        </is>
      </c>
    </row>
    <row r="19" ht="32" customHeight="1">
      <c r="A19" s="328" t="inlineStr">
        <is>
          <t>5.3</t>
        </is>
      </c>
      <c r="B19" s="330" t="inlineStr">
        <is>
          <t>Рост детей 10% г/г, сложный, пересчёт на начало сезона</t>
        </is>
      </c>
      <c r="C19" s="330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6" t="inlineStr">
        <is>
          <t>Соответствует</t>
        </is>
      </c>
    </row>
    <row r="20" ht="32" customHeight="1">
      <c r="A20" s="328" t="inlineStr">
        <is>
          <t>5.3</t>
        </is>
      </c>
      <c r="B20" s="330" t="inlineStr">
        <is>
          <t>Внутри сезона — отдельный индекс посещаемости</t>
        </is>
      </c>
      <c r="C20" s="330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6" t="inlineStr">
        <is>
          <t>Соответствует</t>
        </is>
      </c>
    </row>
    <row r="21" ht="32" customHeight="1">
      <c r="A21" s="328" t="inlineStr">
        <is>
          <t>5.3</t>
        </is>
      </c>
      <c r="B21" s="330" t="inlineStr">
        <is>
          <t>1-й сезон ≈ 75 детей («Микс_продаж!N44»)</t>
        </is>
      </c>
      <c r="C21" s="330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6" t="inlineStr">
        <is>
          <t>Соответствует</t>
        </is>
      </c>
    </row>
    <row r="22" ht="32" customHeight="1">
      <c r="A22" s="328" t="inlineStr">
        <is>
          <t>5.3</t>
        </is>
      </c>
      <c r="B22" s="330" t="inlineStr">
        <is>
          <t>2-й год ≈ 165 детей («O44») — только после подтверждения</t>
        </is>
      </c>
      <c r="C22" s="330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47" t="inlineStr">
        <is>
          <t>Нет источника</t>
        </is>
      </c>
    </row>
    <row r="23" ht="32" customHeight="1">
      <c r="A23" s="328" t="inlineStr">
        <is>
          <t>5.3</t>
        </is>
      </c>
      <c r="B23" s="330" t="inlineStr">
        <is>
          <t>Рост когорт по возрасту: 1-12, 13-24, зрелая</t>
        </is>
      </c>
      <c r="C23" s="330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6" t="inlineStr">
        <is>
          <t>Соответствует</t>
        </is>
      </c>
    </row>
    <row r="24" ht="32" customHeight="1">
      <c r="A24" s="328" t="inlineStr">
        <is>
          <t>5.3</t>
        </is>
      </c>
      <c r="B24" s="330" t="inlineStr">
        <is>
          <t>Закрытие школы уменьшает детей, ERP, роялти, нагрузку</t>
        </is>
      </c>
      <c r="C24" s="330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48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7" t="n"/>
      <c r="D25" s="327" t="n"/>
      <c r="E25" s="327" t="n"/>
    </row>
    <row r="26" ht="32" customHeight="1">
      <c r="A26" s="328" t="inlineStr">
        <is>
          <t>5.4</t>
        </is>
      </c>
      <c r="B26" s="330" t="inlineStr">
        <is>
          <t>Средний паушальный — через взвешенный микс продуктов</t>
        </is>
      </c>
      <c r="C26" s="330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6" t="inlineStr">
        <is>
          <t>Соответствует</t>
        </is>
      </c>
    </row>
    <row r="27" ht="32" customHeight="1">
      <c r="A27" s="328" t="inlineStr">
        <is>
          <t>5.4</t>
        </is>
      </c>
      <c r="B27" s="330" t="inlineStr">
        <is>
          <t>Роялти 6,5% для действующих на 31.12.2026 и продаж до этой даты</t>
        </is>
      </c>
      <c r="C27" s="330" t="inlineStr">
        <is>
          <t>6,5% по договорам с датой ≤ 31.12.2026</t>
        </is>
      </c>
      <c r="D27" s="254" t="inlineStr">
        <is>
          <t>01_Вводные!B55</t>
        </is>
      </c>
      <c r="E27" s="346" t="inlineStr">
        <is>
          <t>Соответствует</t>
        </is>
      </c>
    </row>
    <row r="28" ht="32" customHeight="1">
      <c r="A28" s="328" t="inlineStr">
        <is>
          <t>5.4</t>
        </is>
      </c>
      <c r="B28" s="330" t="inlineStr">
        <is>
          <t>Роялти 8,5% для новых с 01.01.2027</t>
        </is>
      </c>
      <c r="C28" s="330" t="inlineStr">
        <is>
          <t>8,5%</t>
        </is>
      </c>
      <c r="D28" s="254" t="inlineStr">
        <is>
          <t>01_Вводные!B56</t>
        </is>
      </c>
      <c r="E28" s="346" t="inlineStr">
        <is>
          <t>Соответствует</t>
        </is>
      </c>
    </row>
    <row r="29" ht="32" customHeight="1">
      <c r="A29" s="328" t="inlineStr">
        <is>
          <t>5.4</t>
        </is>
      </c>
      <c r="B29" s="330" t="inlineStr">
        <is>
          <t>С 01.01.2030 все переходят на 10%</t>
        </is>
      </c>
      <c r="C29" s="330" t="inlineStr">
        <is>
          <t>10% с 01.01.2030 для всех</t>
        </is>
      </c>
      <c r="D29" s="254" t="inlineStr">
        <is>
          <t>01_Вводные!B57</t>
        </is>
      </c>
      <c r="E29" s="346" t="inlineStr">
        <is>
          <t>Соответствует</t>
        </is>
      </c>
    </row>
    <row r="30" ht="32" customHeight="1">
      <c r="A30" s="328" t="inlineStr">
        <is>
          <t>5.4</t>
        </is>
      </c>
      <c r="B30" s="330" t="inlineStr">
        <is>
          <t>Сохранить минимальный роялти</t>
        </is>
      </c>
      <c r="C30" s="330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6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7" t="n"/>
      <c r="D31" s="327" t="n"/>
      <c r="E31" s="327" t="n"/>
    </row>
    <row r="32" ht="32" customHeight="1">
      <c r="A32" s="328" t="inlineStr">
        <is>
          <t>5.5</t>
        </is>
      </c>
      <c r="B32" s="330" t="inlineStr">
        <is>
          <t>Действующая сеть, сен–дек 2026 — согласованные значения</t>
        </is>
      </c>
      <c r="C32" s="330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6" t="inlineStr">
        <is>
          <t>Соответствует</t>
        </is>
      </c>
    </row>
    <row r="33" ht="32" customHeight="1">
      <c r="A33" s="328" t="inlineStr">
        <is>
          <t>5.5</t>
        </is>
      </c>
      <c r="B33" s="330" t="inlineStr">
        <is>
          <t>С января 2027 — сезонность из строки 77 листа «Допущения»</t>
        </is>
      </c>
      <c r="C33" s="330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47" t="inlineStr">
        <is>
          <t>Нет источника</t>
        </is>
      </c>
    </row>
    <row r="34" ht="32" customHeight="1">
      <c r="A34" s="328" t="inlineStr">
        <is>
          <t>5.5</t>
        </is>
      </c>
      <c r="B34" s="330" t="inlineStr">
        <is>
          <t>Новые партнёры: 50% / 30% / 20% за первые три месяца</t>
        </is>
      </c>
      <c r="C34" s="330" t="inlineStr">
        <is>
          <t>0,5 / 0,3 / 0,2, контроль суммы = 100%</t>
        </is>
      </c>
      <c r="D34" s="254" t="inlineStr">
        <is>
          <t>01_Вводные!B87</t>
        </is>
      </c>
      <c r="E34" s="346" t="inlineStr">
        <is>
          <t>Соответствует</t>
        </is>
      </c>
    </row>
    <row r="35" ht="32" customHeight="1">
      <c r="A35" s="328" t="inlineStr">
        <is>
          <t>5.5</t>
        </is>
      </c>
      <c r="B35" s="330" t="inlineStr">
        <is>
          <t>Когорта не должна одновременно быть в первичной и повторной закупке</t>
        </is>
      </c>
      <c r="C35" s="330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6" t="inlineStr">
        <is>
          <t>Соответствует</t>
        </is>
      </c>
    </row>
    <row r="36" ht="32" customHeight="1">
      <c r="A36" s="328" t="inlineStr">
        <is>
          <t>5.5</t>
        </is>
      </c>
      <c r="B36" s="330" t="inlineStr">
        <is>
          <t>COGS 2 100 ₽, наценка 85%, цена 3 885 ₽</t>
        </is>
      </c>
      <c r="C36" s="330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6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7" t="n"/>
      <c r="D37" s="327" t="n"/>
      <c r="E37" s="327" t="n"/>
    </row>
    <row r="38" ht="32" customHeight="1">
      <c r="A38" s="328" t="inlineStr">
        <is>
          <t>5.6</t>
        </is>
      </c>
      <c r="B38" s="330" t="inlineStr">
        <is>
          <t>Стартовый запас 50 млн ₽, займ 50 млн ₽ беспроцентный</t>
        </is>
      </c>
      <c r="C38" s="330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6" t="inlineStr">
        <is>
          <t>Соответствует</t>
        </is>
      </c>
    </row>
    <row r="39" ht="32" customHeight="1">
      <c r="A39" s="328" t="inlineStr">
        <is>
          <t>5.6</t>
        </is>
      </c>
      <c r="B39" s="330" t="inlineStr">
        <is>
          <t>60% себестоимости реализованного мерча — на возврат займа</t>
        </is>
      </c>
      <c r="C39" s="330" t="inlineStr">
        <is>
          <t>MIN(остаток займа; COGS × 60%)</t>
        </is>
      </c>
      <c r="D39" s="254" t="inlineStr">
        <is>
          <t>07_Мерч!A30</t>
        </is>
      </c>
      <c r="E39" s="346" t="inlineStr">
        <is>
          <t>Соответствует</t>
        </is>
      </c>
    </row>
    <row r="40" ht="32" customHeight="1">
      <c r="A40" s="328" t="inlineStr">
        <is>
          <t>5.6</t>
        </is>
      </c>
      <c r="B40" s="330" t="inlineStr">
        <is>
          <t>Платёж ограничен остатком займа, деньгами и запасом на 6 мес.</t>
        </is>
      </c>
      <c r="C40" s="330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6" t="inlineStr">
        <is>
          <t>Соответствует</t>
        </is>
      </c>
    </row>
    <row r="41" ht="32" customHeight="1">
      <c r="A41" s="328" t="inlineStr">
        <is>
          <t>5.6</t>
        </is>
      </c>
      <c r="B41" s="330" t="inlineStr">
        <is>
          <t>Пополнение на 6 мес. вперёд не чаще 4 раз в год</t>
        </is>
      </c>
      <c r="C41" s="330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6" t="inlineStr">
        <is>
          <t>Соответствует</t>
        </is>
      </c>
    </row>
    <row r="42" ht="32" customHeight="1">
      <c r="A42" s="328" t="inlineStr">
        <is>
          <t>5.6</t>
        </is>
      </c>
      <c r="B42" s="330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30" t="inlineStr">
        <is>
          <t>Все восемь строк раскрыты отдельно</t>
        </is>
      </c>
      <c r="D42" s="254" t="inlineStr">
        <is>
          <t>07_Мерч!A21</t>
        </is>
      </c>
      <c r="E42" s="346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7" t="n"/>
      <c r="D43" s="327" t="n"/>
      <c r="E43" s="327" t="n"/>
    </row>
    <row r="44" ht="32" customHeight="1">
      <c r="A44" s="328" t="inlineStr">
        <is>
          <t>5.7</t>
        </is>
      </c>
      <c r="B44" s="330" t="inlineStr">
        <is>
          <t>ERP 80 тыс. ₽ база + 3 тыс. ₽ за новую активную школу</t>
        </is>
      </c>
      <c r="C44" s="330" t="inlineStr">
        <is>
          <t>80 000 + 3 000 × (школы сверх базы)</t>
        </is>
      </c>
      <c r="D44" s="254" t="inlineStr">
        <is>
          <t>02_Модель!A37</t>
        </is>
      </c>
      <c r="E44" s="346" t="inlineStr">
        <is>
          <t>Соответствует</t>
        </is>
      </c>
    </row>
    <row r="45" ht="32" customHeight="1">
      <c r="A45" s="328" t="inlineStr">
        <is>
          <t>5.7</t>
        </is>
      </c>
      <c r="B45" s="330" t="inlineStr">
        <is>
          <t>Базовое число школ в 80 тыс. ₽ — активные на 01.09.2026</t>
        </is>
      </c>
      <c r="C45" s="330" t="inlineStr">
        <is>
          <t>104 школы, отдельным допущением</t>
        </is>
      </c>
      <c r="D45" s="254" t="inlineStr">
        <is>
          <t>01_Вводные!B106</t>
        </is>
      </c>
      <c r="E45" s="346" t="inlineStr">
        <is>
          <t>Соответствует</t>
        </is>
      </c>
    </row>
    <row r="46" ht="32" customHeight="1">
      <c r="A46" s="328" t="inlineStr">
        <is>
          <t>5.7</t>
        </is>
      </c>
      <c r="B46" s="330" t="inlineStr">
        <is>
          <t>Офис, аренда, уборка, парковка — без изменений до переезда</t>
        </is>
      </c>
      <c r="C46" s="330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6" t="inlineStr">
        <is>
          <t>Соответствует</t>
        </is>
      </c>
    </row>
    <row r="47" ht="32" customHeight="1">
      <c r="A47" s="328" t="inlineStr">
        <is>
          <t>5.7</t>
        </is>
      </c>
      <c r="B47" s="330" t="inlineStr">
        <is>
          <t>Юристы/аудит/бухгалтерия 40 тыс.; IT 80 тыс. отдельной строкой</t>
        </is>
      </c>
      <c r="C47" s="330" t="inlineStr">
        <is>
          <t>40 000 и 80 000, отдельными строками БДР</t>
        </is>
      </c>
      <c r="D47" s="254" t="inlineStr">
        <is>
          <t>01_Вводные!B109</t>
        </is>
      </c>
      <c r="E47" s="346" t="inlineStr">
        <is>
          <t>Соответствует</t>
        </is>
      </c>
    </row>
    <row r="48" ht="32" customHeight="1">
      <c r="A48" s="328" t="inlineStr">
        <is>
          <t>5.7</t>
        </is>
      </c>
      <c r="B48" s="330" t="inlineStr">
        <is>
          <t>Маркетинг/SMM 100 тыс. до 31.08.2027, далее штатный SMM 100 тыс. на руки + подрядчики 40 тыс.</t>
        </is>
      </c>
      <c r="C48" s="330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6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7" t="n"/>
      <c r="D49" s="327" t="n"/>
      <c r="E49" s="327" t="n"/>
    </row>
    <row r="50" ht="32" customHeight="1">
      <c r="A50" s="328" t="inlineStr">
        <is>
          <t>6.1</t>
        </is>
      </c>
      <c r="B50" s="330" t="inlineStr">
        <is>
          <t>Ядро и оклады как в v5; Левон — проектный менеджер, оклад сохранён</t>
        </is>
      </c>
      <c r="C50" s="330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6" t="inlineStr">
        <is>
          <t>Соответствует</t>
        </is>
      </c>
    </row>
    <row r="51" ht="32" customHeight="1">
      <c r="A51" s="328" t="inlineStr">
        <is>
          <t>6.1</t>
        </is>
      </c>
      <c r="B51" s="330" t="inlineStr">
        <is>
          <t>Офис-менеджер 70 тыс. на руки с 01.01.2027</t>
        </is>
      </c>
      <c r="C51" s="330" t="inlineStr">
        <is>
          <t>70 000 net, дата выхода 01.01.2027</t>
        </is>
      </c>
      <c r="D51" s="254" t="inlineStr">
        <is>
          <t>01_Вводные!B133</t>
        </is>
      </c>
      <c r="E51" s="346" t="inlineStr">
        <is>
          <t>Соответствует</t>
        </is>
      </c>
    </row>
    <row r="52" ht="32" customHeight="1">
      <c r="A52" s="328" t="inlineStr">
        <is>
          <t>6.1</t>
        </is>
      </c>
      <c r="B52" s="330" t="inlineStr">
        <is>
          <t>SMM 100 тыс. на руки с 01.09.2027</t>
        </is>
      </c>
      <c r="C52" s="330" t="inlineStr">
        <is>
          <t>100 000 net, дата выхода 01.09.2027</t>
        </is>
      </c>
      <c r="D52" s="254" t="inlineStr">
        <is>
          <t>01_Вводные!B134</t>
        </is>
      </c>
      <c r="E52" s="346" t="inlineStr">
        <is>
          <t>Соответствует</t>
        </is>
      </c>
    </row>
    <row r="53" ht="32" customHeight="1">
      <c r="A53" s="328" t="inlineStr">
        <is>
          <t>6.1</t>
        </is>
      </c>
      <c r="B53" s="330" t="inlineStr">
        <is>
          <t>Оклад ГД +100 тыс. на руки с 01.01.2028</t>
        </is>
      </c>
      <c r="C53" s="330" t="inlineStr">
        <is>
          <t>100 000 net с 01.01.2028</t>
        </is>
      </c>
      <c r="D53" s="254" t="inlineStr">
        <is>
          <t>01_Вводные!B135</t>
        </is>
      </c>
      <c r="E53" s="346" t="inlineStr">
        <is>
          <t>Соответствует</t>
        </is>
      </c>
    </row>
    <row r="54" ht="32" customHeight="1">
      <c r="A54" s="328" t="inlineStr">
        <is>
          <t>6.1</t>
        </is>
      </c>
      <c r="B54" s="330" t="inlineStr">
        <is>
          <t>Индексация окладов 1 сентября с 01.09.2027, ежегодно</t>
        </is>
      </c>
      <c r="C54" s="330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6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7" t="n"/>
      <c r="D55" s="327" t="n"/>
      <c r="E55" s="327" t="n"/>
    </row>
    <row r="56" ht="32" customHeight="1">
      <c r="A56" s="328" t="inlineStr">
        <is>
          <t>6.2</t>
        </is>
      </c>
      <c r="B56" s="330" t="inlineStr">
        <is>
          <t>Один менеджер на 35 активных юрлиц</t>
        </is>
      </c>
      <c r="C56" s="330" t="inlineStr">
        <is>
          <t>35 юрлиц на менеджера</t>
        </is>
      </c>
      <c r="D56" s="254" t="inlineStr">
        <is>
          <t>01_Вводные!B117</t>
        </is>
      </c>
      <c r="E56" s="346" t="inlineStr">
        <is>
          <t>Соответствует</t>
        </is>
      </c>
    </row>
    <row r="57" ht="32" customHeight="1">
      <c r="A57" s="328" t="inlineStr">
        <is>
          <t>6.2</t>
        </is>
      </c>
      <c r="B57" s="330" t="inlineStr">
        <is>
          <t>После перевода Левона остаются два менеджера развития</t>
        </is>
      </c>
      <c r="C57" s="330" t="inlineStr">
        <is>
          <t>База 2 менеджера</t>
        </is>
      </c>
      <c r="D57" s="254" t="inlineStr">
        <is>
          <t>01_Вводные!B118</t>
        </is>
      </c>
      <c r="E57" s="346" t="inlineStr">
        <is>
          <t>Соответствует</t>
        </is>
      </c>
    </row>
    <row r="58" ht="32" customHeight="1">
      <c r="A58" s="328" t="inlineStr">
        <is>
          <t>6.2</t>
        </is>
      </c>
      <c r="B58" s="330" t="inlineStr">
        <is>
          <t>Найм на 70, 105, 140 юрлиц — опережающий на границе загрузки</t>
        </is>
      </c>
      <c r="C58" s="330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6" t="inlineStr">
        <is>
          <t>Соответствует</t>
        </is>
      </c>
    </row>
    <row r="59" ht="32" customHeight="1">
      <c r="A59" s="328" t="inlineStr">
        <is>
          <t>6.2</t>
        </is>
      </c>
      <c r="B59" s="330" t="inlineStr">
        <is>
          <t>Комиссия агентства = один месячный оклад gross</t>
        </is>
      </c>
      <c r="C59" s="330" t="inlineStr">
        <is>
          <t>Коэффициент 1,00× gross</t>
        </is>
      </c>
      <c r="D59" s="254" t="inlineStr">
        <is>
          <t>01_Вводные!B120</t>
        </is>
      </c>
      <c r="E59" s="346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7" t="n"/>
      <c r="D60" s="327" t="n"/>
      <c r="E60" s="327" t="n"/>
    </row>
    <row r="61" ht="32" customHeight="1">
      <c r="A61" s="328" t="inlineStr">
        <is>
          <t>6.3</t>
        </is>
      </c>
      <c r="B61" s="330" t="inlineStr">
        <is>
          <t>240 тыс. ₽ в октябре 2026 на замену директора по маркетингу</t>
        </is>
      </c>
      <c r="C61" s="330" t="inlineStr">
        <is>
          <t>240 000 ₽, дата 01.10.2026</t>
        </is>
      </c>
      <c r="D61" s="254" t="inlineStr">
        <is>
          <t>01_Вводные!B121</t>
        </is>
      </c>
      <c r="E61" s="346" t="inlineStr">
        <is>
          <t>Соответствует</t>
        </is>
      </c>
    </row>
    <row r="62" ht="32" customHeight="1">
      <c r="A62" s="328" t="inlineStr">
        <is>
          <t>6.3</t>
        </is>
      </c>
      <c r="B62" s="330" t="inlineStr">
        <is>
          <t>Резерв на ротацию 350 тыс. ₽ в год</t>
        </is>
      </c>
      <c r="C62" s="330" t="inlineStr">
        <is>
          <t>350 000 ₽ раз в год, в сентябре</t>
        </is>
      </c>
      <c r="D62" s="254" t="inlineStr">
        <is>
          <t>01_Вводные!B122</t>
        </is>
      </c>
      <c r="E62" s="346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7" t="n"/>
      <c r="D63" s="327" t="n"/>
      <c r="E63" s="327" t="n"/>
    </row>
    <row r="64" ht="32" customHeight="1">
      <c r="A64" s="328" t="inlineStr">
        <is>
          <t>6.4</t>
        </is>
      </c>
      <c r="B64" s="330" t="inlineStr">
        <is>
          <t>Менеджеры развития: 25 тыс. на руки до 31.12.2026, далее 30 тыс.; НДФЛ и взносы учитывать. Левон входит</t>
        </is>
      </c>
      <c r="C64" s="330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6" t="inlineStr">
        <is>
          <t>Соответствует</t>
        </is>
      </c>
    </row>
    <row r="65" ht="32" customHeight="1">
      <c r="A65" s="328" t="inlineStr">
        <is>
          <t>6.4</t>
        </is>
      </c>
      <c r="B65" s="330" t="inlineStr">
        <is>
          <t>Евгений: при 2+ продажах 4% паушальных за вычетом НДС; «на руки получит 4% минус все налоги»</t>
        </is>
      </c>
      <c r="C65" s="330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48" t="inlineStr">
        <is>
          <t>Отклонение</t>
        </is>
      </c>
    </row>
    <row r="66" ht="32" customHeight="1">
      <c r="A66" s="328" t="inlineStr">
        <is>
          <t>6.4</t>
        </is>
      </c>
      <c r="B66" s="330" t="inlineStr">
        <is>
          <t>Отдельные схемы не должны давать двойную премию за одни и те же продажи</t>
        </is>
      </c>
      <c r="C66" s="330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48" t="inlineStr">
        <is>
          <t>Отклонение</t>
        </is>
      </c>
    </row>
    <row r="67" ht="32" customHeight="1">
      <c r="A67" s="328" t="inlineStr">
        <is>
          <t>6.4</t>
        </is>
      </c>
      <c r="B67" s="330" t="inlineStr">
        <is>
          <t>При 5+ продажах временный продавец: 80 тыс. на руки + 5%, налоги аналогично. Временный подрядчик</t>
        </is>
      </c>
      <c r="C67" s="330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6" t="inlineStr">
        <is>
          <t>Соответствует</t>
        </is>
      </c>
    </row>
    <row r="68" ht="32" customHeight="1">
      <c r="A68" s="328" t="inlineStr">
        <is>
          <t>6.4</t>
        </is>
      </c>
      <c r="B68" s="330" t="inlineStr">
        <is>
          <t>Квартальные премии 60% месячного оклада с 01.10.2027, первая выплата за IV кв. 2027 в декабре 2027</t>
        </is>
      </c>
      <c r="C68" s="330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6" t="inlineStr">
        <is>
          <t>Соответствует</t>
        </is>
      </c>
    </row>
    <row r="69" ht="32" customHeight="1">
      <c r="A69" s="328" t="inlineStr">
        <is>
          <t>6.4</t>
        </is>
      </c>
      <c r="B69" s="330" t="inlineStr">
        <is>
          <t>Отдельные схемы не должны получать двойную премию</t>
        </is>
      </c>
      <c r="C69" s="330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6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7" t="n"/>
      <c r="D70" s="327" t="n"/>
      <c r="E70" s="327" t="n"/>
    </row>
    <row r="71" ht="32" customHeight="1">
      <c r="A71" s="328" t="inlineStr">
        <is>
          <t>7</t>
        </is>
      </c>
      <c r="B71" s="330" t="inlineStr">
        <is>
          <t>Таргет за два месяца до продажи, 160 тыс. ₽ на продажу</t>
        </is>
      </c>
      <c r="C71" s="330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49" t="inlineStr">
        <is>
          <t>Нет в ТЗ</t>
        </is>
      </c>
    </row>
    <row r="72" ht="32" customHeight="1">
      <c r="A72" s="328" t="inlineStr">
        <is>
          <t>7</t>
        </is>
      </c>
      <c r="B72" s="330" t="inlineStr">
        <is>
          <t>БИБОСС 250 тыс. октябрь, TopFranchise 250 тыс. ноябрь, Forbes 250 тыс. декабрь, ежегодно</t>
        </is>
      </c>
      <c r="C72" s="330" t="inlineStr">
        <is>
          <t>250 000 × 3, месяцы 10 / 11 / 12, каждый год</t>
        </is>
      </c>
      <c r="D72" s="254" t="inlineStr">
        <is>
          <t>01_Вводные!B28</t>
        </is>
      </c>
      <c r="E72" s="346" t="inlineStr">
        <is>
          <t>Соответствует</t>
        </is>
      </c>
    </row>
    <row r="73" ht="32" customHeight="1">
      <c r="A73" s="328" t="inlineStr">
        <is>
          <t>7</t>
        </is>
      </c>
      <c r="B73" s="330" t="inlineStr">
        <is>
          <t>Конверсия лид→продажа 3%; лиды = продажи / 3%, округление вверх</t>
        </is>
      </c>
      <c r="C73" s="330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6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7" t="n"/>
      <c r="D74" s="327" t="n"/>
      <c r="E74" s="327" t="n"/>
    </row>
    <row r="75" ht="32" customHeight="1">
      <c r="A75" s="328" t="inlineStr">
        <is>
          <t>8</t>
        </is>
      </c>
      <c r="B75" s="330" t="inlineStr">
        <is>
          <t>Разделять начисление (БДР) и движение денег (БДДС)</t>
        </is>
      </c>
      <c r="C75" s="330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6" t="inlineStr">
        <is>
          <t>Соответствует</t>
        </is>
      </c>
    </row>
    <row r="76" ht="32" customHeight="1">
      <c r="A76" s="328" t="inlineStr">
        <is>
          <t>8</t>
        </is>
      </c>
      <c r="B76" s="330" t="inlineStr">
        <is>
          <t>Дебиторка и кредиторка базово 15 дней</t>
        </is>
      </c>
      <c r="C76" s="330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6" t="inlineStr">
        <is>
          <t>Соответствует</t>
        </is>
      </c>
    </row>
    <row r="77" ht="32" customHeight="1">
      <c r="A77" s="328" t="inlineStr">
        <is>
          <t>8</t>
        </is>
      </c>
      <c r="B77" s="330" t="inlineStr">
        <is>
          <t>Паушальный взнос поступает в месяц продажи</t>
        </is>
      </c>
      <c r="C77" s="330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6" t="inlineStr">
        <is>
          <t>Соответствует</t>
        </is>
      </c>
    </row>
    <row r="78" ht="32" customHeight="1">
      <c r="A78" s="328" t="inlineStr">
        <is>
          <t>8</t>
        </is>
      </c>
      <c r="B78" s="330" t="inlineStr">
        <is>
          <t>Ставки налогов</t>
        </is>
      </c>
      <c r="C78" s="330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49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7" t="n"/>
      <c r="D79" s="327" t="n"/>
      <c r="E79" s="327" t="n"/>
    </row>
    <row r="80" ht="32" customHeight="1">
      <c r="A80" s="328" t="inlineStr">
        <is>
          <t>9</t>
        </is>
      </c>
      <c r="B80" s="330" t="inlineStr">
        <is>
          <t>ОТКЛЮЧЕНО по запросу 09.09.2026</t>
        </is>
      </c>
      <c r="C80" s="330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49" t="inlineStr">
        <is>
          <t>Нет в ТЗ</t>
        </is>
      </c>
    </row>
    <row r="81" ht="32" customHeight="1">
      <c r="A81" s="328" t="inlineStr">
        <is>
          <t>9</t>
        </is>
      </c>
      <c r="B81" s="330" t="inlineStr">
        <is>
          <t>Лагеря в июне, 2 смены по 100 человек</t>
        </is>
      </c>
      <c r="C81" s="330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6" t="inlineStr">
        <is>
          <t>Соответствует</t>
        </is>
      </c>
    </row>
    <row r="82" ht="32" customHeight="1">
      <c r="A82" s="328" t="inlineStr">
        <is>
          <t>9</t>
        </is>
      </c>
      <c r="B82" s="330" t="inlineStr">
        <is>
          <t>Продажи с февраля равными долями до мая включительно</t>
        </is>
      </c>
      <c r="C82" s="330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6" t="inlineStr">
        <is>
          <t>Соответствует</t>
        </is>
      </c>
    </row>
    <row r="83" ht="32" customHeight="1">
      <c r="A83" s="328" t="inlineStr">
        <is>
          <t>9</t>
        </is>
      </c>
      <c r="B83" s="330" t="inlineStr">
        <is>
          <t>Оплаты клиентов авансом 40/60</t>
        </is>
      </c>
      <c r="C83" s="330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6" t="inlineStr">
        <is>
          <t>Соответствует</t>
        </is>
      </c>
    </row>
    <row r="84" ht="32" customHeight="1">
      <c r="A84" s="328" t="inlineStr">
        <is>
          <t>9</t>
        </is>
      </c>
      <c r="B84" s="330" t="inlineStr">
        <is>
          <t>Оплата проживания 40/60, первая в марте</t>
        </is>
      </c>
      <c r="C84" s="330" t="inlineStr">
        <is>
          <t>40% в марте, 60% в мае</t>
        </is>
      </c>
      <c r="D84" s="254" t="inlineStr">
        <is>
          <t>01_Вводные!B174</t>
        </is>
      </c>
      <c r="E84" s="346" t="inlineStr">
        <is>
          <t>Соответствует</t>
        </is>
      </c>
    </row>
    <row r="85" ht="32" customHeight="1">
      <c r="A85" s="328" t="inlineStr">
        <is>
          <t>9</t>
        </is>
      </c>
      <c r="B85" s="330" t="inlineStr">
        <is>
          <t>Цены и расходы смены</t>
        </is>
      </c>
      <c r="C85" s="330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47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7" t="n"/>
      <c r="D86" s="327" t="n"/>
      <c r="E86" s="327" t="n"/>
    </row>
    <row r="87" ht="32" customHeight="1">
      <c r="A87" s="328" t="inlineStr">
        <is>
          <t>10</t>
        </is>
      </c>
      <c r="B87" s="330" t="inlineStr">
        <is>
          <t>Показать результат в двух вариациях: с 01.09.2025 и с 01.09.2026</t>
        </is>
      </c>
      <c r="C87" s="330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6" t="inlineStr">
        <is>
          <t>Соответствует</t>
        </is>
      </c>
    </row>
    <row r="88" ht="32" customHeight="1">
      <c r="A88" s="328" t="inlineStr">
        <is>
          <t>10</t>
        </is>
      </c>
      <c r="B88" s="330" t="inlineStr">
        <is>
          <t>Факт P&amp;L июнь и июль 2026</t>
        </is>
      </c>
      <c r="C88" s="330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6" t="inlineStr">
        <is>
          <t>Соответствует</t>
        </is>
      </c>
    </row>
    <row r="89" ht="32" customHeight="1">
      <c r="A89" s="328" t="inlineStr">
        <is>
          <t>10</t>
        </is>
      </c>
      <c r="B89" s="330" t="inlineStr">
        <is>
          <t>Факт ДДС январь–июль 2026</t>
        </is>
      </c>
      <c r="C89" s="330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6" t="inlineStr">
        <is>
          <t>Соответствует</t>
        </is>
      </c>
    </row>
    <row r="90" ht="32" customHeight="1">
      <c r="A90" s="328" t="inlineStr">
        <is>
          <t>10</t>
        </is>
      </c>
      <c r="B90" s="330" t="inlineStr">
        <is>
          <t>Стартовый денежный остаток</t>
        </is>
      </c>
      <c r="C90" s="330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6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50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50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50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2026-09-11T11:22:13Z</dcterms:modified>
</cp:coreProperties>
</file>