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30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  <numFmt numFmtId="193" formatCode="yyyy-mm-dd h:mm:ss"/>
  </numFmts>
  <fonts count="87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  <sz val="11"/>
    </font>
    <font>
      <b val="1"/>
      <sz val="9"/>
    </font>
    <font>
      <i val="1"/>
      <color rgb="00595959"/>
      <sz val="9"/>
    </font>
    <font>
      <color rgb="00595959"/>
    </font>
    <font>
      <b val="1"/>
      <color rgb="009E1B31"/>
    </font>
    <font>
      <color rgb="00606060"/>
      <sz val="10"/>
    </font>
  </fonts>
  <fills count="41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82" fillId="34" borderId="3" applyAlignment="1" pivotButton="0" quotePrefix="0" xfId="0">
      <alignment horizontal="center" vertical="center"/>
    </xf>
    <xf numFmtId="0" fontId="82" fillId="37" borderId="3" applyAlignment="1" pivotButton="0" quotePrefix="0" xfId="0">
      <alignment horizontal="center" vertical="center"/>
    </xf>
    <xf numFmtId="0" fontId="82" fillId="38" borderId="3" applyAlignment="1" pivotButton="0" quotePrefix="0" xfId="0">
      <alignment horizontal="center" vertical="center"/>
    </xf>
    <xf numFmtId="0" fontId="82" fillId="39" borderId="3" applyAlignment="1" pivotButton="0" quotePrefix="0" xfId="0">
      <alignment horizontal="center" vertical="center"/>
    </xf>
    <xf numFmtId="0" fontId="83" fillId="28" borderId="3" applyAlignment="1" pivotButton="0" quotePrefix="0" xfId="0">
      <alignment horizontal="center" vertic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3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5" fontId="6" fillId="37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37" borderId="0" applyAlignment="1" pivotButton="0" quotePrefix="0" xfId="0">
      <alignment vertical="center"/>
    </xf>
    <xf numFmtId="164" fontId="6" fillId="3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3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6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3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38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0" fontId="5" fillId="38" borderId="0" applyAlignment="1" pivotButton="0" quotePrefix="0" xfId="0">
      <alignment vertical="center"/>
    </xf>
    <xf numFmtId="184" fontId="84" fillId="40" borderId="0" applyAlignment="1" pivotButton="0" quotePrefix="0" xfId="0">
      <alignment vertical="center"/>
    </xf>
    <xf numFmtId="164" fontId="84" fillId="40" borderId="0" applyAlignment="1" pivotButton="0" quotePrefix="0" xfId="0">
      <alignment vertical="center"/>
    </xf>
    <xf numFmtId="165" fontId="84" fillId="40" borderId="0" applyAlignment="1" pivotButton="0" quotePrefix="0" xfId="0">
      <alignment vertical="center"/>
    </xf>
    <xf numFmtId="183" fontId="84" fillId="40" borderId="0" applyAlignment="1" pivotButton="0" quotePrefix="0" xfId="0">
      <alignment vertical="center"/>
    </xf>
    <xf numFmtId="0" fontId="6" fillId="37" borderId="0" pivotButton="0" quotePrefix="0" xfId="0"/>
    <xf numFmtId="49" fontId="14" fillId="38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38" borderId="0" applyAlignment="1" applyProtection="1" pivotButton="0" quotePrefix="0" xfId="0">
      <alignment vertical="center"/>
      <protection locked="0" hidden="0"/>
    </xf>
    <xf numFmtId="181" fontId="14" fillId="38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64" fontId="14" fillId="38" borderId="0" applyAlignment="1" applyProtection="1" pivotButton="0" quotePrefix="0" xfId="0">
      <alignment vertical="center"/>
      <protection locked="0" hidden="0"/>
    </xf>
    <xf numFmtId="175" fontId="14" fillId="38" borderId="0" applyAlignment="1" applyProtection="1" pivotButton="0" quotePrefix="0" xfId="0">
      <alignment vertical="center"/>
      <protection locked="0" hidden="0"/>
    </xf>
    <xf numFmtId="166" fontId="14" fillId="38" borderId="0" applyAlignment="1" applyProtection="1" pivotButton="0" quotePrefix="0" xfId="0">
      <alignment vertical="center"/>
      <protection locked="0" hidden="0"/>
    </xf>
    <xf numFmtId="183" fontId="14" fillId="38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171" fontId="14" fillId="38" borderId="0" applyAlignment="1" applyProtection="1" pivotButton="0" quotePrefix="0" xfId="0">
      <alignment vertical="center" wrapText="1"/>
      <protection locked="0" hidden="0"/>
    </xf>
    <xf numFmtId="169" fontId="14" fillId="38" borderId="0" applyAlignment="1" applyProtection="1" pivotButton="0" quotePrefix="0" xfId="0">
      <alignment vertical="center" wrapText="1"/>
      <protection locked="0" hidden="0"/>
    </xf>
    <xf numFmtId="172" fontId="14" fillId="38" borderId="0" applyAlignment="1" applyProtection="1" pivotButton="0" quotePrefix="0" xfId="0">
      <alignment vertical="center" wrapText="1"/>
      <protection locked="0" hidden="0"/>
    </xf>
    <xf numFmtId="175" fontId="14" fillId="39" borderId="0" applyAlignment="1" pivotButton="0" quotePrefix="0" xfId="0">
      <alignment vertical="center"/>
    </xf>
    <xf numFmtId="169" fontId="14" fillId="39" borderId="0" applyAlignment="1" pivotButton="0" quotePrefix="0" xfId="0">
      <alignment vertical="center"/>
    </xf>
    <xf numFmtId="49" fontId="14" fillId="39" borderId="0" applyAlignment="1" pivotButton="0" quotePrefix="0" xfId="0">
      <alignment vertical="center"/>
    </xf>
    <xf numFmtId="166" fontId="20" fillId="39" borderId="0" applyAlignment="1" pivotButton="0" quotePrefix="0" xfId="0">
      <alignment vertical="center"/>
    </xf>
    <xf numFmtId="177" fontId="31" fillId="39" borderId="0" applyAlignment="1" pivotButton="0" quotePrefix="0" xfId="0">
      <alignment vertical="center" wrapText="1"/>
    </xf>
    <xf numFmtId="49" fontId="31" fillId="39" borderId="0" applyAlignment="1" pivotButton="0" quotePrefix="0" xfId="0">
      <alignment vertical="center" wrapText="1"/>
    </xf>
    <xf numFmtId="181" fontId="31" fillId="39" borderId="0" applyAlignment="1" pivotButton="0" quotePrefix="0" xfId="0">
      <alignment vertical="center" wrapText="1"/>
    </xf>
    <xf numFmtId="165" fontId="31" fillId="39" borderId="0" applyAlignment="1" pivotButton="0" quotePrefix="0" xfId="0">
      <alignment vertical="center" wrapText="1"/>
    </xf>
    <xf numFmtId="175" fontId="31" fillId="39" borderId="0" pivotButton="0" quotePrefix="0" xfId="0"/>
    <xf numFmtId="0" fontId="81" fillId="0" borderId="0" pivotButton="0" quotePrefix="0" xfId="0"/>
    <xf numFmtId="0" fontId="0" fillId="34" borderId="3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5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  <author>OpenAI</author>
    <author>Модель</author>
    <author>Ревизия модели</author>
    <author>Source / assumptions</author>
    <author>Source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1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1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1" shapeId="0">
      <text>
        <t>Завтра уточнить: одна продажа франшизы = одно новое юрлицо? Пока коэффициент 1,0.</t>
      </text>
    </comment>
    <comment ref="B17" authorId="1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2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2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2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2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2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2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2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2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2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2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2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2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2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2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2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2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2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2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2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2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2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2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2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1" shapeId="0">
      <text>
        <t>Источник: «Экипировка Спартак.xlsx», лист «Прогнозы».</t>
      </text>
    </comment>
    <comment ref="C99" authorId="1" shapeId="0">
      <text>
        <t>Источник: «Экипировка Спартак.xlsx», лист «Прогнозы».</t>
      </text>
    </comment>
    <comment ref="D99" authorId="1" shapeId="0">
      <text>
        <t>Источник: «Экипировка Спартак.xlsx», лист «Прогнозы».</t>
      </text>
    </comment>
    <comment ref="E99" authorId="1" shapeId="0">
      <text>
        <t>Источник: «Экипировка Спартак.xlsx», лист «Прогнозы».</t>
      </text>
    </comment>
    <comment ref="B100" authorId="1" shapeId="0">
      <text>
        <t>Источник: «Экипировка Спартак.xlsx», лист «Прогнозы».</t>
      </text>
    </comment>
    <comment ref="C100" authorId="1" shapeId="0">
      <text>
        <t>Источник: «Экипировка Спартак.xlsx», лист «Прогнозы».</t>
      </text>
    </comment>
    <comment ref="D100" authorId="1" shapeId="0">
      <text>
        <t>Источник: «Экипировка Спартак.xlsx», лист «Прогнозы».</t>
      </text>
    </comment>
    <comment ref="E100" authorId="1" shapeId="0">
      <text>
        <t>Источник: «Экипировка Спартак.xlsx», лист «Прогнозы».</t>
      </text>
    </comment>
    <comment ref="B101" authorId="1" shapeId="0">
      <text>
        <t>Источник: «Экипировка Спартак.xlsx», лист «Прогнозы».</t>
      </text>
    </comment>
    <comment ref="C101" authorId="1" shapeId="0">
      <text>
        <t>Источник: «Экипировка Спартак.xlsx», лист «Прогнозы».</t>
      </text>
    </comment>
    <comment ref="D101" authorId="1" shapeId="0">
      <text>
        <t>Источник: «Экипировка Спартак.xlsx», лист «Прогнозы».</t>
      </text>
    </comment>
    <comment ref="E101" authorId="1" shapeId="0">
      <text>
        <t>Источник: «Экипировка Спартак.xlsx», лист «Прогнозы».</t>
      </text>
    </comment>
    <comment ref="B106" authorId="1" shapeId="0">
      <text>
        <t>Обновлено вместе со стартовым количеством действующих школ: 104.</t>
      </text>
    </comment>
    <comment ref="B129" authorId="1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3" shapeId="0">
      <text>
        <t>Выручка смены = участники × соответствующие цены, вместо неработающих ценовых вводных.</t>
      </text>
    </comment>
    <comment ref="B167" authorId="1" shapeId="0">
      <text>
        <t>Источник: «Лагеря Спартак Будущее .xlsx», лист «Сокольники ».</t>
      </text>
    </comment>
    <comment ref="B168" authorId="2" shapeId="0">
      <text>
        <t>ФОРМУЛА ПО УМОЛЧАНИЮ.
По умолчанию = ставка из блока ревизии (B240). Можно вписать свою.</t>
      </text>
    </comment>
    <comment ref="B169" authorId="1" shapeId="0">
      <text>
        <t>Источник: «Лагеря Спартак Будущее .xlsx», лист «Сокольники ».</t>
      </text>
    </comment>
    <comment ref="B170" authorId="1" shapeId="0">
      <text>
        <t>Источник: «Лагеря Спартак Будущее .xlsx», лист «Сокольники ».</t>
      </text>
    </comment>
    <comment ref="L181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1" shapeId="0">
      <text>
        <t>Источник: «Анализ движений денежных средств по периодам за 01.01.2026 - 02.07.2026».</t>
      </text>
    </comment>
    <comment ref="L187" authorId="1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2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4" shapeId="0">
      <text>
        <t>Предварительный стресс-тест, не утвержденный прогноз. Analyst-defined starting stress; edit after approval.</t>
      </text>
    </comment>
    <comment ref="E198" authorId="4" shapeId="0">
      <text>
        <t>Предварительный стресс-тест, не утвержденный прогноз. Analyst-defined starting stress; edit after approval.</t>
      </text>
    </comment>
    <comment ref="F19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4" shapeId="0">
      <text>
        <t>Предварительный стресс-тест, не утвержденный прогноз. Analyst-defined starting stress; edit after approval.</t>
      </text>
    </comment>
    <comment ref="E199" authorId="4" shapeId="0">
      <text>
        <t>Предварительный стресс-тест, не утвержденный прогноз. Analyst-defined starting stress; edit after approval.</t>
      </text>
    </comment>
    <comment ref="F19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4" shapeId="0">
      <text>
        <t>Предварительный стресс-тест, не утвержденный прогноз. Analyst-defined starting stress; edit after approval.</t>
      </text>
    </comment>
    <comment ref="E200" authorId="4" shapeId="0">
      <text>
        <t>Предварительный стресс-тест, не утвержденный прогноз. Analyst-defined starting stress; edit after approval.</t>
      </text>
    </comment>
    <comment ref="F20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4" shapeId="0">
      <text>
        <t>Предварительный стресс-тест, не утвержденный прогноз. Analyst-defined starting stress; edit after approval.</t>
      </text>
    </comment>
    <comment ref="E201" authorId="4" shapeId="0">
      <text>
        <t>Предварительный стресс-тест, не утвержденный прогноз. Analyst-defined starting stress; edit after approval.</t>
      </text>
    </comment>
    <comment ref="F20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4" shapeId="0">
      <text>
        <t>Предварительный стресс-тест, не утвержденный прогноз. Analyst-defined starting stress; edit after approval.</t>
      </text>
    </comment>
    <comment ref="E202" authorId="4" shapeId="0">
      <text>
        <t>Предварительный стресс-тест, не утвержденный прогноз. Analyst-defined starting stress; edit after approval.</t>
      </text>
    </comment>
    <comment ref="F20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4" shapeId="0">
      <text>
        <t>Предварительный стресс-тест, не утвержденный прогноз. Analyst-defined starting stress; edit after approval.</t>
      </text>
    </comment>
    <comment ref="E203" authorId="4" shapeId="0">
      <text>
        <t>Предварительный стресс-тест, не утвержденный прогноз. Analyst-defined starting stress; edit after approval.</t>
      </text>
    </comment>
    <comment ref="F20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4" shapeId="0">
      <text>
        <t>Финмодель_Спартак_V8_чистая_единые_вводные_09.09.2026.xlsx | 01_Вводные!B36; original base input, unchanged.</t>
      </text>
    </comment>
    <comment ref="B211" authorId="4" shapeId="0">
      <text>
        <t>Финмодель_Спартак_V8_чистая_единые_вводные_09.09.2026.xlsx | 01_Вводные!B37; original base input, unchanged.</t>
      </text>
    </comment>
    <comment ref="B212" authorId="4" shapeId="0">
      <text>
        <t>Финмодель_Спартак_V8_чистая_единые_вводные_09.09.2026.xlsx | 01_Вводные!B38; original base input, unchanged.</t>
      </text>
    </comment>
    <comment ref="B213" authorId="4" shapeId="0">
      <text>
        <t>Финмодель_Спартак_V8_чистая_единые_вводные_09.09.2026.xlsx | 01_Вводные!B39; original base input, unchanged.</t>
      </text>
    </comment>
    <comment ref="B214" authorId="4" shapeId="0">
      <text>
        <t>Финмодель_Спартак_V8_чистая_единые_вводные_09.09.2026.xlsx | 01_Вводные!B40; original base input, unchanged.</t>
      </text>
    </comment>
    <comment ref="B215" authorId="2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2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4" shapeId="0">
      <text>
        <t>Финмодель_Спартак_V8_чистая_единые_вводные_09.09.2026.xlsx | 01_Вводные!B51; original base input, unchanged.</t>
      </text>
    </comment>
    <comment ref="B218" authorId="2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2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2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2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2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4" shapeId="0">
      <text>
        <t>Финмодель_Спартак_V8_чистая_единые_вводные_09.09.2026.xlsx | 01_Вводные!B74; original base input, unchanged.</t>
      </text>
    </comment>
    <comment ref="B224" authorId="4" shapeId="0">
      <text>
        <t>Финмодель_Спартак_V8_чистая_единые_вводные_09.09.2026.xlsx | 01_Вводные!B26; original base input, unchanged.</t>
      </text>
    </comment>
    <comment ref="B225" authorId="4" shapeId="0">
      <text>
        <t>Финмодель_Спартак_V8_чистая_единые_вводные_09.09.2026.xlsx | 01_Вводные!B18; original base input, unchanged.</t>
      </text>
    </comment>
    <comment ref="B22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3" shapeId="0">
      <text>
        <t>Источник: ТЗ пользователя и ревизия 09.09.2026. Один драйвер за раз; все шесть сохранены в списке.</t>
      </text>
    </comment>
    <comment ref="B234" authorId="3" shapeId="0">
      <text>
        <t>Источник: ТЗ пользователя и ревизия 09.09.2026. При Нет два дополнительных расчёта не выполняются.</t>
      </text>
    </comment>
    <comment ref="B235" authorId="3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2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3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3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3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3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3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3" shapeId="0">
      <text>
        <t>Источник: ТЗ пользователя и ревизия 09.09.2026. Только октябрь 2026 оплачивается за 1 месяц.</t>
      </text>
    </comment>
    <comment ref="B243" authorId="3" shapeId="0">
      <text>
        <t>Источник: ТЗ пользователя и ревизия 09.09.2026. Для октября 2026; далее обычный лаг B27.</t>
      </text>
    </comment>
    <comment ref="B244" authorId="3" shapeId="0">
      <text>
        <t>Источник: ТЗ пользователя и ревизия 09.09.2026. 6,5% по договорам до этой даты.</t>
      </text>
    </comment>
    <comment ref="B245" authorId="3" shapeId="0">
      <text>
        <t>Источник: ТЗ пользователя и ревизия 09.09.2026. С этой даты применяется B57 ко всем.</t>
      </text>
    </comment>
    <comment ref="B246" authorId="3" shapeId="0">
      <text>
        <t>Источник: ТЗ пользователя и ревизия 09.09.2026. За IV квартал 2027; далее март/июнь/сентябрь/декабрь.</t>
      </text>
    </comment>
    <comment ref="B247" authorId="3" shapeId="0">
      <text>
        <t>Источник: ТЗ пользователя и ревизия 09.09.2026. 70 тыс. net по B133.</t>
      </text>
    </comment>
    <comment ref="B248" authorId="3" shapeId="0">
      <text>
        <t>Источник: ТЗ пользователя и ревизия 09.09.2026. 100 тыс. net по B134.</t>
      </text>
    </comment>
    <comment ref="B249" authorId="3" shapeId="0">
      <text>
        <t>Источник: ТЗ пользователя и ревизия 09.09.2026. Повышение участвует в премии при Да у ГД.</t>
      </text>
    </comment>
    <comment ref="B250" authorId="3" shapeId="0">
      <text>
        <t>Источник: ТЗ пользователя и ревизия 09.09.2026. С B123 на B124.</t>
      </text>
    </comment>
    <comment ref="B251" authorId="3" shapeId="0">
      <text>
        <t>Источник: ТЗ пользователя и ревизия 09.09.2026. Далее каждый сентябрь.</t>
      </text>
    </comment>
    <comment ref="B252" authorId="3" shapeId="0">
      <text>
        <t>Источник: ТЗ пользователя и ревизия 09.09.2026. Июнь по ТЗ.</t>
      </text>
    </comment>
    <comment ref="B253" authorId="3" shapeId="0">
      <text>
        <t>Источник: ТЗ пользователя и ревизия 09.09.2026. Февраль; равномерно до B254.</t>
      </text>
    </comment>
    <comment ref="B254" authorId="3" shapeId="0">
      <text>
        <t>Источник: ТЗ пользователя и ревизия 09.09.2026. Май включительно.</t>
      </text>
    </comment>
    <comment ref="B255" authorId="3" shapeId="0">
      <text>
        <t>Источник: ТЗ пользователя и ревизия 09.09.2026. Разовая комиссия B121.</t>
      </text>
    </comment>
    <comment ref="B256" authorId="3" shapeId="0">
      <text>
        <t>Источник: ТЗ пользователя и ревизия 09.09.2026. Раз в год; сумма B122.</t>
      </text>
    </comment>
    <comment ref="B25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3" shapeId="0">
      <text>
        <t>V5.1: Типы_продукта!A14:M14; Микс_продаж!B5; B14</t>
      </text>
    </comment>
    <comment ref="B263" authorId="3" shapeId="0">
      <text>
        <t>V5.1: Типы_продукта!A14:M14; Микс_продаж!B5; B14</t>
      </text>
    </comment>
    <comment ref="C263" authorId="3" shapeId="0">
      <text>
        <t>V5.1: Типы_продукта!A14:M14; Микс_продаж!B5; B14</t>
      </text>
    </comment>
    <comment ref="D263" authorId="3" shapeId="0">
      <text>
        <t>V5.1: Типы_продукта!A14:M14; Микс_продаж!B5; B14</t>
      </text>
    </comment>
    <comment ref="E263" authorId="3" shapeId="0">
      <text>
        <t>V5.1: Типы_продукта!A14:M14; Микс_продаж!B5; B14</t>
      </text>
    </comment>
    <comment ref="F263" authorId="3" shapeId="0">
      <text>
        <t>V5.1: Типы_продукта!A14:M14; Микс_продаж!B5; B14</t>
      </text>
    </comment>
    <comment ref="G263" authorId="3" shapeId="0">
      <text>
        <t>V5.1: Типы_продукта!A14:M14; Микс_продаж!B5; B14</t>
      </text>
    </comment>
    <comment ref="H263" authorId="3" shapeId="0">
      <text>
        <t>V5.1: Типы_продукта!A14:M14; Микс_продаж!B5; B14</t>
      </text>
    </comment>
    <comment ref="I263" authorId="3" shapeId="0">
      <text>
        <t>V5.1: Типы_продукта!A14:M14; Микс_продаж!B5; B14</t>
      </text>
    </comment>
    <comment ref="J263" authorId="3" shapeId="0">
      <text>
        <t>V5.1: Типы_продукта!A14:M14; Микс_продаж!B5; B14</t>
      </text>
    </comment>
    <comment ref="K263" authorId="3" shapeId="0">
      <text>
        <t>V5.1: Типы_продукта!A14:M14; Микс_продаж!B5; B14</t>
      </text>
    </comment>
    <comment ref="A264" authorId="3" shapeId="0">
      <text>
        <t>V5.1: Типы_продукта!A15:M15; Микс_продаж!B5; C14</t>
      </text>
    </comment>
    <comment ref="B264" authorId="3" shapeId="0">
      <text>
        <t>V5.1: Типы_продукта!A15:M15; Микс_продаж!B5; C14</t>
      </text>
    </comment>
    <comment ref="C264" authorId="3" shapeId="0">
      <text>
        <t>V5.1: Типы_продукта!A15:M15; Микс_продаж!B5; C14</t>
      </text>
    </comment>
    <comment ref="D264" authorId="3" shapeId="0">
      <text>
        <t>V5.1: Типы_продукта!A15:M15; Микс_продаж!B5; C14</t>
      </text>
    </comment>
    <comment ref="E264" authorId="3" shapeId="0">
      <text>
        <t>V5.1: Типы_продукта!A15:M15; Микс_продаж!B5; C14</t>
      </text>
    </comment>
    <comment ref="F264" authorId="3" shapeId="0">
      <text>
        <t>V5.1: Типы_продукта!A15:M15; Микс_продаж!B5; C14</t>
      </text>
    </comment>
    <comment ref="G264" authorId="3" shapeId="0">
      <text>
        <t>V5.1: Типы_продукта!A15:M15; Микс_продаж!B5; C14</t>
      </text>
    </comment>
    <comment ref="H264" authorId="3" shapeId="0">
      <text>
        <t>V5.1: Типы_продукта!A15:M15; Микс_продаж!B5; C14</t>
      </text>
    </comment>
    <comment ref="I264" authorId="3" shapeId="0">
      <text>
        <t>V5.1: Типы_продукта!A15:M15; Микс_продаж!B5; C14</t>
      </text>
    </comment>
    <comment ref="J264" authorId="3" shapeId="0">
      <text>
        <t>V5.1: Типы_продукта!A15:M15; Микс_продаж!B5; C14</t>
      </text>
    </comment>
    <comment ref="K264" authorId="3" shapeId="0">
      <text>
        <t>V5.1: Типы_продукта!A15:M15; Микс_продаж!B5; C14</t>
      </text>
    </comment>
    <comment ref="A265" authorId="3" shapeId="0">
      <text>
        <t>V5.1: Типы_продукта!A16:M16; Микс_продаж!B5; D14</t>
      </text>
    </comment>
    <comment ref="B265" authorId="3" shapeId="0">
      <text>
        <t>V5.1: Типы_продукта!A16:M16; Микс_продаж!B5; D14</t>
      </text>
    </comment>
    <comment ref="C265" authorId="3" shapeId="0">
      <text>
        <t>V5.1: Типы_продукта!A16:M16; Микс_продаж!B5; D14</t>
      </text>
    </comment>
    <comment ref="D265" authorId="3" shapeId="0">
      <text>
        <t>V5.1: Типы_продукта!A16:M16; Микс_продаж!B5; D14</t>
      </text>
    </comment>
    <comment ref="E265" authorId="3" shapeId="0">
      <text>
        <t>V5.1: Типы_продукта!A16:M16; Микс_продаж!B5; D14</t>
      </text>
    </comment>
    <comment ref="F265" authorId="3" shapeId="0">
      <text>
        <t>V5.1: Типы_продукта!A16:M16; Микс_продаж!B5; D14</t>
      </text>
    </comment>
    <comment ref="G265" authorId="3" shapeId="0">
      <text>
        <t>V5.1: Типы_продукта!A16:M16; Микс_продаж!B5; D14</t>
      </text>
    </comment>
    <comment ref="H265" authorId="3" shapeId="0">
      <text>
        <t>V5.1: Типы_продукта!A16:M16; Микс_продаж!B5; D14</t>
      </text>
    </comment>
    <comment ref="I265" authorId="3" shapeId="0">
      <text>
        <t>V5.1: Типы_продукта!A16:M16; Микс_продаж!B5; D14</t>
      </text>
    </comment>
    <comment ref="J265" authorId="3" shapeId="0">
      <text>
        <t>V5.1: Типы_продукта!A16:M16; Микс_продаж!B5; D14</t>
      </text>
    </comment>
    <comment ref="K265" authorId="3" shapeId="0">
      <text>
        <t>V5.1: Типы_продукта!A16:M16; Микс_продаж!B5; D14</t>
      </text>
    </comment>
    <comment ref="A266" authorId="3" shapeId="0">
      <text>
        <t>V5.1: Типы_продукта!A17:M17; Микс_продаж!B5; E14</t>
      </text>
    </comment>
    <comment ref="B266" authorId="3" shapeId="0">
      <text>
        <t>V5.1: Типы_продукта!A17:M17; Микс_продаж!B5; E14</t>
      </text>
    </comment>
    <comment ref="C266" authorId="3" shapeId="0">
      <text>
        <t>V5.1: Типы_продукта!A17:M17; Микс_продаж!B5; E14</t>
      </text>
    </comment>
    <comment ref="D266" authorId="3" shapeId="0">
      <text>
        <t>V5.1: Типы_продукта!A17:M17; Микс_продаж!B5; E14</t>
      </text>
    </comment>
    <comment ref="E266" authorId="3" shapeId="0">
      <text>
        <t>V5.1: Типы_продукта!A17:M17; Микс_продаж!B5; E14</t>
      </text>
    </comment>
    <comment ref="F266" authorId="3" shapeId="0">
      <text>
        <t>V5.1: Типы_продукта!A17:M17; Микс_продаж!B5; E14</t>
      </text>
    </comment>
    <comment ref="G266" authorId="3" shapeId="0">
      <text>
        <t>V5.1: Типы_продукта!A17:M17; Микс_продаж!B5; E14</t>
      </text>
    </comment>
    <comment ref="H266" authorId="3" shapeId="0">
      <text>
        <t>V5.1: Типы_продукта!A17:M17; Микс_продаж!B5; E14</t>
      </text>
    </comment>
    <comment ref="I266" authorId="3" shapeId="0">
      <text>
        <t>V5.1: Типы_продукта!A17:M17; Микс_продаж!B5; E14</t>
      </text>
    </comment>
    <comment ref="J266" authorId="3" shapeId="0">
      <text>
        <t>V5.1: Типы_продукта!A17:M17; Микс_продаж!B5; E14</t>
      </text>
    </comment>
    <comment ref="K266" authorId="3" shapeId="0">
      <text>
        <t>V5.1: Типы_продукта!A17:M17; Микс_продаж!B5; E14</t>
      </text>
    </comment>
    <comment ref="A267" authorId="3" shapeId="0">
      <text>
        <t>V5.1: Типы_продукта!A18:M18; Микс_продаж!B6; B15</t>
      </text>
    </comment>
    <comment ref="B267" authorId="3" shapeId="0">
      <text>
        <t>V5.1: Типы_продукта!A18:M18; Микс_продаж!B6; B15</t>
      </text>
    </comment>
    <comment ref="C267" authorId="3" shapeId="0">
      <text>
        <t>V5.1: Типы_продукта!A18:M18; Микс_продаж!B6; B15</t>
      </text>
    </comment>
    <comment ref="D267" authorId="3" shapeId="0">
      <text>
        <t>V5.1: Типы_продукта!A18:M18; Микс_продаж!B6; B15</t>
      </text>
    </comment>
    <comment ref="E267" authorId="3" shapeId="0">
      <text>
        <t>V5.1: Типы_продукта!A18:M18; Микс_продаж!B6; B15</t>
      </text>
    </comment>
    <comment ref="F267" authorId="3" shapeId="0">
      <text>
        <t>V5.1: Типы_продукта!A18:M18; Микс_продаж!B6; B15</t>
      </text>
    </comment>
    <comment ref="G267" authorId="3" shapeId="0">
      <text>
        <t>V5.1: Типы_продукта!A18:M18; Микс_продаж!B6; B15</t>
      </text>
    </comment>
    <comment ref="H267" authorId="3" shapeId="0">
      <text>
        <t>V5.1: Типы_продукта!A18:M18; Микс_продаж!B6; B15</t>
      </text>
    </comment>
    <comment ref="I267" authorId="3" shapeId="0">
      <text>
        <t>V5.1: Типы_продукта!A18:M18; Микс_продаж!B6; B15</t>
      </text>
    </comment>
    <comment ref="J267" authorId="3" shapeId="0">
      <text>
        <t>V5.1: Типы_продукта!A18:M18; Микс_продаж!B6; B15</t>
      </text>
    </comment>
    <comment ref="K267" authorId="3" shapeId="0">
      <text>
        <t>V5.1: Типы_продукта!A18:M18; Микс_продаж!B6; B15</t>
      </text>
    </comment>
    <comment ref="A268" authorId="3" shapeId="0">
      <text>
        <t>V5.1: Типы_продукта!A19:M19; Микс_продаж!B6; C15</t>
      </text>
    </comment>
    <comment ref="B268" authorId="3" shapeId="0">
      <text>
        <t>V5.1: Типы_продукта!A19:M19; Микс_продаж!B6; C15</t>
      </text>
    </comment>
    <comment ref="C268" authorId="3" shapeId="0">
      <text>
        <t>V5.1: Типы_продукта!A19:M19; Микс_продаж!B6; C15</t>
      </text>
    </comment>
    <comment ref="D268" authorId="3" shapeId="0">
      <text>
        <t>V5.1: Типы_продукта!A19:M19; Микс_продаж!B6; C15</t>
      </text>
    </comment>
    <comment ref="E268" authorId="3" shapeId="0">
      <text>
        <t>V5.1: Типы_продукта!A19:M19; Микс_продаж!B6; C15</t>
      </text>
    </comment>
    <comment ref="F268" authorId="3" shapeId="0">
      <text>
        <t>V5.1: Типы_продукта!A19:M19; Микс_продаж!B6; C15</t>
      </text>
    </comment>
    <comment ref="G268" authorId="3" shapeId="0">
      <text>
        <t>V5.1: Типы_продукта!A19:M19; Микс_продаж!B6; C15</t>
      </text>
    </comment>
    <comment ref="H268" authorId="3" shapeId="0">
      <text>
        <t>V5.1: Типы_продукта!A19:M19; Микс_продаж!B6; C15</t>
      </text>
    </comment>
    <comment ref="I268" authorId="3" shapeId="0">
      <text>
        <t>V5.1: Типы_продукта!A19:M19; Микс_продаж!B6; C15</t>
      </text>
    </comment>
    <comment ref="J268" authorId="3" shapeId="0">
      <text>
        <t>V5.1: Типы_продукта!A19:M19; Микс_продаж!B6; C15</t>
      </text>
    </comment>
    <comment ref="K268" authorId="3" shapeId="0">
      <text>
        <t>V5.1: Типы_продукта!A19:M19; Микс_продаж!B6; C15</t>
      </text>
    </comment>
    <comment ref="A269" authorId="3" shapeId="0">
      <text>
        <t>V5.1: Типы_продукта!A20:M20; Микс_продаж!B6; D15</t>
      </text>
    </comment>
    <comment ref="B269" authorId="3" shapeId="0">
      <text>
        <t>V5.1: Типы_продукта!A20:M20; Микс_продаж!B6; D15</t>
      </text>
    </comment>
    <comment ref="C269" authorId="3" shapeId="0">
      <text>
        <t>V5.1: Типы_продукта!A20:M20; Микс_продаж!B6; D15</t>
      </text>
    </comment>
    <comment ref="D269" authorId="3" shapeId="0">
      <text>
        <t>V5.1: Типы_продукта!A20:M20; Микс_продаж!B6; D15</t>
      </text>
    </comment>
    <comment ref="E269" authorId="3" shapeId="0">
      <text>
        <t>V5.1: Типы_продукта!A20:M20; Микс_продаж!B6; D15</t>
      </text>
    </comment>
    <comment ref="F269" authorId="3" shapeId="0">
      <text>
        <t>V5.1: Типы_продукта!A20:M20; Микс_продаж!B6; D15</t>
      </text>
    </comment>
    <comment ref="G269" authorId="3" shapeId="0">
      <text>
        <t>V5.1: Типы_продукта!A20:M20; Микс_продаж!B6; D15</t>
      </text>
    </comment>
    <comment ref="H269" authorId="3" shapeId="0">
      <text>
        <t>V5.1: Типы_продукта!A20:M20; Микс_продаж!B6; D15</t>
      </text>
    </comment>
    <comment ref="I269" authorId="3" shapeId="0">
      <text>
        <t>V5.1: Типы_продукта!A20:M20; Микс_продаж!B6; D15</t>
      </text>
    </comment>
    <comment ref="J269" authorId="3" shapeId="0">
      <text>
        <t>V5.1: Типы_продукта!A20:M20; Микс_продаж!B6; D15</t>
      </text>
    </comment>
    <comment ref="K269" authorId="3" shapeId="0">
      <text>
        <t>V5.1: Типы_продукта!A20:M20; Микс_продаж!B6; D15</t>
      </text>
    </comment>
    <comment ref="A270" authorId="3" shapeId="0">
      <text>
        <t>V5.1: Типы_продукта!A21:M21; Микс_продаж!B6; E15</t>
      </text>
    </comment>
    <comment ref="B270" authorId="3" shapeId="0">
      <text>
        <t>V5.1: Типы_продукта!A21:M21; Микс_продаж!B6; E15</t>
      </text>
    </comment>
    <comment ref="C270" authorId="3" shapeId="0">
      <text>
        <t>V5.1: Типы_продукта!A21:M21; Микс_продаж!B6; E15</t>
      </text>
    </comment>
    <comment ref="D270" authorId="3" shapeId="0">
      <text>
        <t>V5.1: Типы_продукта!A21:M21; Микс_продаж!B6; E15</t>
      </text>
    </comment>
    <comment ref="E270" authorId="3" shapeId="0">
      <text>
        <t>V5.1: Типы_продукта!A21:M21; Микс_продаж!B6; E15</t>
      </text>
    </comment>
    <comment ref="F270" authorId="3" shapeId="0">
      <text>
        <t>V5.1: Типы_продукта!A21:M21; Микс_продаж!B6; E15</t>
      </text>
    </comment>
    <comment ref="G270" authorId="3" shapeId="0">
      <text>
        <t>V5.1: Типы_продукта!A21:M21; Микс_продаж!B6; E15</t>
      </text>
    </comment>
    <comment ref="H270" authorId="3" shapeId="0">
      <text>
        <t>V5.1: Типы_продукта!A21:M21; Микс_продаж!B6; E15</t>
      </text>
    </comment>
    <comment ref="I270" authorId="3" shapeId="0">
      <text>
        <t>V5.1: Типы_продукта!A21:M21; Микс_продаж!B6; E15</t>
      </text>
    </comment>
    <comment ref="J270" authorId="3" shapeId="0">
      <text>
        <t>V5.1: Типы_продукта!A21:M21; Микс_продаж!B6; E15</t>
      </text>
    </comment>
    <comment ref="K270" authorId="3" shapeId="0">
      <text>
        <t>V5.1: Типы_продукта!A21:M21; Микс_продаж!B6; E15</t>
      </text>
    </comment>
    <comment ref="A271" authorId="3" shapeId="0">
      <text>
        <t>V5.1: Типы_продукта!A22:M22; Микс_продаж!B7; B16</t>
      </text>
    </comment>
    <comment ref="B271" authorId="3" shapeId="0">
      <text>
        <t>V5.1: Типы_продукта!A22:M22; Микс_продаж!B7; B16</t>
      </text>
    </comment>
    <comment ref="C271" authorId="3" shapeId="0">
      <text>
        <t>V5.1: Типы_продукта!A22:M22; Микс_продаж!B7; B16</t>
      </text>
    </comment>
    <comment ref="D271" authorId="3" shapeId="0">
      <text>
        <t>V5.1: Типы_продукта!A22:M22; Микс_продаж!B7; B16</t>
      </text>
    </comment>
    <comment ref="E271" authorId="3" shapeId="0">
      <text>
        <t>V5.1: Типы_продукта!A22:M22; Микс_продаж!B7; B16</t>
      </text>
    </comment>
    <comment ref="F271" authorId="3" shapeId="0">
      <text>
        <t>V5.1: Типы_продукта!A22:M22; Микс_продаж!B7; B16</t>
      </text>
    </comment>
    <comment ref="G271" authorId="3" shapeId="0">
      <text>
        <t>V5.1: Типы_продукта!A22:M22; Микс_продаж!B7; B16</t>
      </text>
    </comment>
    <comment ref="H271" authorId="3" shapeId="0">
      <text>
        <t>V5.1: Типы_продукта!A22:M22; Микс_продаж!B7; B16</t>
      </text>
    </comment>
    <comment ref="I271" authorId="3" shapeId="0">
      <text>
        <t>V5.1: Типы_продукта!A22:M22; Микс_продаж!B7; B16</t>
      </text>
    </comment>
    <comment ref="J271" authorId="3" shapeId="0">
      <text>
        <t>V5.1: Типы_продукта!A22:M22; Микс_продаж!B7; B16</t>
      </text>
    </comment>
    <comment ref="K271" authorId="3" shapeId="0">
      <text>
        <t>V5.1: Типы_продукта!A22:M22; Микс_продаж!B7; B16</t>
      </text>
    </comment>
    <comment ref="A272" authorId="3" shapeId="0">
      <text>
        <t>V5.1: Типы_продукта!A23:M23; Микс_продаж!B7; C16</t>
      </text>
    </comment>
    <comment ref="B272" authorId="3" shapeId="0">
      <text>
        <t>V5.1: Типы_продукта!A23:M23; Микс_продаж!B7; C16</t>
      </text>
    </comment>
    <comment ref="C272" authorId="3" shapeId="0">
      <text>
        <t>V5.1: Типы_продукта!A23:M23; Микс_продаж!B7; C16</t>
      </text>
    </comment>
    <comment ref="D272" authorId="3" shapeId="0">
      <text>
        <t>V5.1: Типы_продукта!A23:M23; Микс_продаж!B7; C16</t>
      </text>
    </comment>
    <comment ref="E272" authorId="3" shapeId="0">
      <text>
        <t>V5.1: Типы_продукта!A23:M23; Микс_продаж!B7; C16</t>
      </text>
    </comment>
    <comment ref="F272" authorId="3" shapeId="0">
      <text>
        <t>V5.1: Типы_продукта!A23:M23; Микс_продаж!B7; C16</t>
      </text>
    </comment>
    <comment ref="G272" authorId="3" shapeId="0">
      <text>
        <t>V5.1: Типы_продукта!A23:M23; Микс_продаж!B7; C16</t>
      </text>
    </comment>
    <comment ref="H272" authorId="3" shapeId="0">
      <text>
        <t>V5.1: Типы_продукта!A23:M23; Микс_продаж!B7; C16</t>
      </text>
    </comment>
    <comment ref="I272" authorId="3" shapeId="0">
      <text>
        <t>V5.1: Типы_продукта!A23:M23; Микс_продаж!B7; C16</t>
      </text>
    </comment>
    <comment ref="J272" authorId="3" shapeId="0">
      <text>
        <t>V5.1: Типы_продукта!A23:M23; Микс_продаж!B7; C16</t>
      </text>
    </comment>
    <comment ref="K272" authorId="3" shapeId="0">
      <text>
        <t>V5.1: Типы_продукта!A23:M23; Микс_продаж!B7; C16</t>
      </text>
    </comment>
    <comment ref="A273" authorId="3" shapeId="0">
      <text>
        <t>V5.1: Типы_продукта!A24:M24; Микс_продаж!B7; D16</t>
      </text>
    </comment>
    <comment ref="B273" authorId="3" shapeId="0">
      <text>
        <t>V5.1: Типы_продукта!A24:M24; Микс_продаж!B7; D16</t>
      </text>
    </comment>
    <comment ref="C273" authorId="3" shapeId="0">
      <text>
        <t>V5.1: Типы_продукта!A24:M24; Микс_продаж!B7; D16</t>
      </text>
    </comment>
    <comment ref="D273" authorId="3" shapeId="0">
      <text>
        <t>V5.1: Типы_продукта!A24:M24; Микс_продаж!B7; D16</t>
      </text>
    </comment>
    <comment ref="E273" authorId="3" shapeId="0">
      <text>
        <t>V5.1: Типы_продукта!A24:M24; Микс_продаж!B7; D16</t>
      </text>
    </comment>
    <comment ref="F273" authorId="3" shapeId="0">
      <text>
        <t>V5.1: Типы_продукта!A24:M24; Микс_продаж!B7; D16</t>
      </text>
    </comment>
    <comment ref="G273" authorId="3" shapeId="0">
      <text>
        <t>V5.1: Типы_продукта!A24:M24; Микс_продаж!B7; D16</t>
      </text>
    </comment>
    <comment ref="H273" authorId="3" shapeId="0">
      <text>
        <t>V5.1: Типы_продукта!A24:M24; Микс_продаж!B7; D16</t>
      </text>
    </comment>
    <comment ref="I273" authorId="3" shapeId="0">
      <text>
        <t>V5.1: Типы_продукта!A24:M24; Микс_продаж!B7; D16</t>
      </text>
    </comment>
    <comment ref="J273" authorId="3" shapeId="0">
      <text>
        <t>V5.1: Типы_продукта!A24:M24; Микс_продаж!B7; D16</t>
      </text>
    </comment>
    <comment ref="K273" authorId="3" shapeId="0">
      <text>
        <t>V5.1: Типы_продукта!A24:M24; Микс_продаж!B7; D16</t>
      </text>
    </comment>
    <comment ref="A274" authorId="3" shapeId="0">
      <text>
        <t>V5.1: Типы_продукта!A25:M25; Микс_продаж!B7; E16</t>
      </text>
    </comment>
    <comment ref="B274" authorId="3" shapeId="0">
      <text>
        <t>V5.1: Типы_продукта!A25:M25; Микс_продаж!B7; E16</t>
      </text>
    </comment>
    <comment ref="C274" authorId="3" shapeId="0">
      <text>
        <t>V5.1: Типы_продукта!A25:M25; Микс_продаж!B7; E16</t>
      </text>
    </comment>
    <comment ref="D274" authorId="3" shapeId="0">
      <text>
        <t>V5.1: Типы_продукта!A25:M25; Микс_продаж!B7; E16</t>
      </text>
    </comment>
    <comment ref="E274" authorId="3" shapeId="0">
      <text>
        <t>V5.1: Типы_продукта!A25:M25; Микс_продаж!B7; E16</t>
      </text>
    </comment>
    <comment ref="F274" authorId="3" shapeId="0">
      <text>
        <t>V5.1: Типы_продукта!A25:M25; Микс_продаж!B7; E16</t>
      </text>
    </comment>
    <comment ref="G274" authorId="3" shapeId="0">
      <text>
        <t>V5.1: Типы_продукта!A25:M25; Микс_продаж!B7; E16</t>
      </text>
    </comment>
    <comment ref="H274" authorId="3" shapeId="0">
      <text>
        <t>V5.1: Типы_продукта!A25:M25; Микс_продаж!B7; E16</t>
      </text>
    </comment>
    <comment ref="I274" authorId="3" shapeId="0">
      <text>
        <t>V5.1: Типы_продукта!A25:M25; Микс_продаж!B7; E16</t>
      </text>
    </comment>
    <comment ref="J274" authorId="3" shapeId="0">
      <text>
        <t>V5.1: Типы_продукта!A25:M25; Микс_продаж!B7; E16</t>
      </text>
    </comment>
    <comment ref="K274" authorId="3" shapeId="0">
      <text>
        <t>V5.1: Типы_продукта!A25:M25; Микс_продаж!B7; E16</t>
      </text>
    </comment>
    <comment ref="A275" authorId="3" shapeId="0">
      <text>
        <t>V5.1: Типы_продукта!A26:M26; Микс_продаж!B8; B17</t>
      </text>
    </comment>
    <comment ref="B275" authorId="3" shapeId="0">
      <text>
        <t>V5.1: Типы_продукта!A26:M26; Микс_продаж!B8; B17</t>
      </text>
    </comment>
    <comment ref="C275" authorId="3" shapeId="0">
      <text>
        <t>V5.1: Типы_продукта!A26:M26; Микс_продаж!B8; B17</t>
      </text>
    </comment>
    <comment ref="D275" authorId="3" shapeId="0">
      <text>
        <t>V5.1: Типы_продукта!A26:M26; Микс_продаж!B8; B17</t>
      </text>
    </comment>
    <comment ref="E275" authorId="3" shapeId="0">
      <text>
        <t>V5.1: Типы_продукта!A26:M26; Микс_продаж!B8; B17</t>
      </text>
    </comment>
    <comment ref="F275" authorId="3" shapeId="0">
      <text>
        <t>V5.1: Типы_продукта!A26:M26; Микс_продаж!B8; B17</t>
      </text>
    </comment>
    <comment ref="G275" authorId="3" shapeId="0">
      <text>
        <t>V5.1: Типы_продукта!A26:M26; Микс_продаж!B8; B17</t>
      </text>
    </comment>
    <comment ref="H275" authorId="3" shapeId="0">
      <text>
        <t>V5.1: Типы_продукта!A26:M26; Микс_продаж!B8; B17</t>
      </text>
    </comment>
    <comment ref="I275" authorId="3" shapeId="0">
      <text>
        <t>V5.1: Типы_продукта!A26:M26; Микс_продаж!B8; B17</t>
      </text>
    </comment>
    <comment ref="J275" authorId="3" shapeId="0">
      <text>
        <t>V5.1: Типы_продукта!A26:M26; Микс_продаж!B8; B17</t>
      </text>
    </comment>
    <comment ref="K275" authorId="3" shapeId="0">
      <text>
        <t>V5.1: Типы_продукта!A26:M26; Микс_продаж!B8; B17</t>
      </text>
    </comment>
    <comment ref="A276" authorId="3" shapeId="0">
      <text>
        <t>V5.1: Типы_продукта!A27:M27; Микс_продаж!B8; C17</t>
      </text>
    </comment>
    <comment ref="B276" authorId="3" shapeId="0">
      <text>
        <t>V5.1: Типы_продукта!A27:M27; Микс_продаж!B8; C17</t>
      </text>
    </comment>
    <comment ref="C276" authorId="3" shapeId="0">
      <text>
        <t>V5.1: Типы_продукта!A27:M27; Микс_продаж!B8; C17</t>
      </text>
    </comment>
    <comment ref="D276" authorId="3" shapeId="0">
      <text>
        <t>V5.1: Типы_продукта!A27:M27; Микс_продаж!B8; C17</t>
      </text>
    </comment>
    <comment ref="E276" authorId="3" shapeId="0">
      <text>
        <t>V5.1: Типы_продукта!A27:M27; Микс_продаж!B8; C17</t>
      </text>
    </comment>
    <comment ref="F276" authorId="3" shapeId="0">
      <text>
        <t>V5.1: Типы_продукта!A27:M27; Микс_продаж!B8; C17</t>
      </text>
    </comment>
    <comment ref="G276" authorId="3" shapeId="0">
      <text>
        <t>V5.1: Типы_продукта!A27:M27; Микс_продаж!B8; C17</t>
      </text>
    </comment>
    <comment ref="H276" authorId="3" shapeId="0">
      <text>
        <t>V5.1: Типы_продукта!A27:M27; Микс_продаж!B8; C17</t>
      </text>
    </comment>
    <comment ref="I276" authorId="3" shapeId="0">
      <text>
        <t>V5.1: Типы_продукта!A27:M27; Микс_продаж!B8; C17</t>
      </text>
    </comment>
    <comment ref="J276" authorId="3" shapeId="0">
      <text>
        <t>V5.1: Типы_продукта!A27:M27; Микс_продаж!B8; C17</t>
      </text>
    </comment>
    <comment ref="K276" authorId="3" shapeId="0">
      <text>
        <t>V5.1: Типы_продукта!A27:M27; Микс_продаж!B8; C17</t>
      </text>
    </comment>
    <comment ref="A277" authorId="3" shapeId="0">
      <text>
        <t>V5.1: Типы_продукта!A28:M28; Микс_продаж!B8; D17</t>
      </text>
    </comment>
    <comment ref="B277" authorId="3" shapeId="0">
      <text>
        <t>V5.1: Типы_продукта!A28:M28; Микс_продаж!B8; D17</t>
      </text>
    </comment>
    <comment ref="C277" authorId="3" shapeId="0">
      <text>
        <t>V5.1: Типы_продукта!A28:M28; Микс_продаж!B8; D17</t>
      </text>
    </comment>
    <comment ref="D277" authorId="3" shapeId="0">
      <text>
        <t>V5.1: Типы_продукта!A28:M28; Микс_продаж!B8; D17</t>
      </text>
    </comment>
    <comment ref="E277" authorId="3" shapeId="0">
      <text>
        <t>V5.1: Типы_продукта!A28:M28; Микс_продаж!B8; D17</t>
      </text>
    </comment>
    <comment ref="F277" authorId="3" shapeId="0">
      <text>
        <t>V5.1: Типы_продукта!A28:M28; Микс_продаж!B8; D17</t>
      </text>
    </comment>
    <comment ref="G277" authorId="3" shapeId="0">
      <text>
        <t>V5.1: Типы_продукта!A28:M28; Микс_продаж!B8; D17</t>
      </text>
    </comment>
    <comment ref="H277" authorId="3" shapeId="0">
      <text>
        <t>V5.1: Типы_продукта!A28:M28; Микс_продаж!B8; D17</t>
      </text>
    </comment>
    <comment ref="I277" authorId="3" shapeId="0">
      <text>
        <t>V5.1: Типы_продукта!A28:M28; Микс_продаж!B8; D17</t>
      </text>
    </comment>
    <comment ref="J277" authorId="3" shapeId="0">
      <text>
        <t>V5.1: Типы_продукта!A28:M28; Микс_продаж!B8; D17</t>
      </text>
    </comment>
    <comment ref="K277" authorId="3" shapeId="0">
      <text>
        <t>V5.1: Типы_продукта!A28:M28; Микс_продаж!B8; D17</t>
      </text>
    </comment>
    <comment ref="A278" authorId="3" shapeId="0">
      <text>
        <t>V5.1: Типы_продукта!A29:M29; Микс_продаж!B8; E17</t>
      </text>
    </comment>
    <comment ref="B278" authorId="3" shapeId="0">
      <text>
        <t>V5.1: Типы_продукта!A29:M29; Микс_продаж!B8; E17</t>
      </text>
    </comment>
    <comment ref="C278" authorId="3" shapeId="0">
      <text>
        <t>V5.1: Типы_продукта!A29:M29; Микс_продаж!B8; E17</t>
      </text>
    </comment>
    <comment ref="D278" authorId="3" shapeId="0">
      <text>
        <t>V5.1: Типы_продукта!A29:M29; Микс_продаж!B8; E17</t>
      </text>
    </comment>
    <comment ref="E278" authorId="3" shapeId="0">
      <text>
        <t>V5.1: Типы_продукта!A29:M29; Микс_продаж!B8; E17</t>
      </text>
    </comment>
    <comment ref="F278" authorId="3" shapeId="0">
      <text>
        <t>V5.1: Типы_продукта!A29:M29; Микс_продаж!B8; E17</t>
      </text>
    </comment>
    <comment ref="G278" authorId="3" shapeId="0">
      <text>
        <t>V5.1: Типы_продукта!A29:M29; Микс_продаж!B8; E17</t>
      </text>
    </comment>
    <comment ref="H278" authorId="3" shapeId="0">
      <text>
        <t>V5.1: Типы_продукта!A29:M29; Микс_продаж!B8; E17</t>
      </text>
    </comment>
    <comment ref="I278" authorId="3" shapeId="0">
      <text>
        <t>V5.1: Типы_продукта!A29:M29; Микс_продаж!B8; E17</t>
      </text>
    </comment>
    <comment ref="J278" authorId="3" shapeId="0">
      <text>
        <t>V5.1: Типы_продукта!A29:M29; Микс_продаж!B8; E17</t>
      </text>
    </comment>
    <comment ref="K278" authorId="3" shapeId="0">
      <text>
        <t>V5.1: Типы_продукта!A29:M29; Микс_продаж!B8; E17</t>
      </text>
    </comment>
    <comment ref="A279" authorId="3" shapeId="0">
      <text>
        <t>V5.1: Типы_продукта!A30:M30; Микс_продаж!B9; B18</t>
      </text>
    </comment>
    <comment ref="B279" authorId="3" shapeId="0">
      <text>
        <t>V5.1: Типы_продукта!A30:M30; Микс_продаж!B9; B18</t>
      </text>
    </comment>
    <comment ref="C279" authorId="3" shapeId="0">
      <text>
        <t>V5.1: Типы_продукта!A30:M30; Микс_продаж!B9; B18</t>
      </text>
    </comment>
    <comment ref="D279" authorId="3" shapeId="0">
      <text>
        <t>V5.1: Типы_продукта!A30:M30; Микс_продаж!B9; B18</t>
      </text>
    </comment>
    <comment ref="E279" authorId="3" shapeId="0">
      <text>
        <t>V5.1: Типы_продукта!A30:M30; Микс_продаж!B9; B18</t>
      </text>
    </comment>
    <comment ref="F279" authorId="3" shapeId="0">
      <text>
        <t>V5.1: Типы_продукта!A30:M30; Микс_продаж!B9; B18</t>
      </text>
    </comment>
    <comment ref="G279" authorId="3" shapeId="0">
      <text>
        <t>V5.1: Типы_продукта!A30:M30; Микс_продаж!B9; B18</t>
      </text>
    </comment>
    <comment ref="H279" authorId="3" shapeId="0">
      <text>
        <t>V5.1: Типы_продукта!A30:M30; Микс_продаж!B9; B18</t>
      </text>
    </comment>
    <comment ref="I279" authorId="3" shapeId="0">
      <text>
        <t>V5.1: Типы_продукта!A30:M30; Микс_продаж!B9; B18</t>
      </text>
    </comment>
    <comment ref="J279" authorId="3" shapeId="0">
      <text>
        <t>V5.1: Типы_продукта!A30:M30; Микс_продаж!B9; B18</t>
      </text>
    </comment>
    <comment ref="K279" authorId="3" shapeId="0">
      <text>
        <t>V5.1: Типы_продукта!A30:M30; Микс_продаж!B9; B18</t>
      </text>
    </comment>
    <comment ref="A280" authorId="3" shapeId="0">
      <text>
        <t>V5.1: Типы_продукта!A31:M31; Микс_продаж!B9; C18</t>
      </text>
    </comment>
    <comment ref="B280" authorId="3" shapeId="0">
      <text>
        <t>V5.1: Типы_продукта!A31:M31; Микс_продаж!B9; C18</t>
      </text>
    </comment>
    <comment ref="C280" authorId="3" shapeId="0">
      <text>
        <t>V5.1: Типы_продукта!A31:M31; Микс_продаж!B9; C18</t>
      </text>
    </comment>
    <comment ref="D280" authorId="3" shapeId="0">
      <text>
        <t>V5.1: Типы_продукта!A31:M31; Микс_продаж!B9; C18</t>
      </text>
    </comment>
    <comment ref="E280" authorId="3" shapeId="0">
      <text>
        <t>V5.1: Типы_продукта!A31:M31; Микс_продаж!B9; C18</t>
      </text>
    </comment>
    <comment ref="F280" authorId="3" shapeId="0">
      <text>
        <t>V5.1: Типы_продукта!A31:M31; Микс_продаж!B9; C18</t>
      </text>
    </comment>
    <comment ref="G280" authorId="3" shapeId="0">
      <text>
        <t>V5.1: Типы_продукта!A31:M31; Микс_продаж!B9; C18</t>
      </text>
    </comment>
    <comment ref="H280" authorId="3" shapeId="0">
      <text>
        <t>V5.1: Типы_продукта!A31:M31; Микс_продаж!B9; C18</t>
      </text>
    </comment>
    <comment ref="I280" authorId="3" shapeId="0">
      <text>
        <t>V5.1: Типы_продукта!A31:M31; Микс_продаж!B9; C18</t>
      </text>
    </comment>
    <comment ref="J280" authorId="3" shapeId="0">
      <text>
        <t>V5.1: Типы_продукта!A31:M31; Микс_продаж!B9; C18</t>
      </text>
    </comment>
    <comment ref="K280" authorId="3" shapeId="0">
      <text>
        <t>V5.1: Типы_продукта!A31:M31; Микс_продаж!B9; C18</t>
      </text>
    </comment>
    <comment ref="A281" authorId="3" shapeId="0">
      <text>
        <t>V5.1: Типы_продукта!A32:M32; Микс_продаж!B9; D18</t>
      </text>
    </comment>
    <comment ref="B281" authorId="3" shapeId="0">
      <text>
        <t>V5.1: Типы_продукта!A32:M32; Микс_продаж!B9; D18</t>
      </text>
    </comment>
    <comment ref="C281" authorId="3" shapeId="0">
      <text>
        <t>V5.1: Типы_продукта!A32:M32; Микс_продаж!B9; D18</t>
      </text>
    </comment>
    <comment ref="D281" authorId="3" shapeId="0">
      <text>
        <t>V5.1: Типы_продукта!A32:M32; Микс_продаж!B9; D18</t>
      </text>
    </comment>
    <comment ref="E281" authorId="3" shapeId="0">
      <text>
        <t>V5.1: Типы_продукта!A32:M32; Микс_продаж!B9; D18</t>
      </text>
    </comment>
    <comment ref="F281" authorId="3" shapeId="0">
      <text>
        <t>V5.1: Типы_продукта!A32:M32; Микс_продаж!B9; D18</t>
      </text>
    </comment>
    <comment ref="G281" authorId="3" shapeId="0">
      <text>
        <t>V5.1: Типы_продукта!A32:M32; Микс_продаж!B9; D18</t>
      </text>
    </comment>
    <comment ref="H281" authorId="3" shapeId="0">
      <text>
        <t>V5.1: Типы_продукта!A32:M32; Микс_продаж!B9; D18</t>
      </text>
    </comment>
    <comment ref="I281" authorId="3" shapeId="0">
      <text>
        <t>V5.1: Типы_продукта!A32:M32; Микс_продаж!B9; D18</t>
      </text>
    </comment>
    <comment ref="J281" authorId="3" shapeId="0">
      <text>
        <t>V5.1: Типы_продукта!A32:M32; Микс_продаж!B9; D18</t>
      </text>
    </comment>
    <comment ref="K281" authorId="3" shapeId="0">
      <text>
        <t>V5.1: Типы_продукта!A32:M32; Микс_продаж!B9; D18</t>
      </text>
    </comment>
    <comment ref="A282" authorId="3" shapeId="0">
      <text>
        <t>V5.1: Типы_продукта!A33:M33; Микс_продаж!B9; E18</t>
      </text>
    </comment>
    <comment ref="B282" authorId="3" shapeId="0">
      <text>
        <t>V5.1: Типы_продукта!A33:M33; Микс_продаж!B9; E18</t>
      </text>
    </comment>
    <comment ref="C282" authorId="3" shapeId="0">
      <text>
        <t>V5.1: Типы_продукта!A33:M33; Микс_продаж!B9; E18</t>
      </text>
    </comment>
    <comment ref="D282" authorId="3" shapeId="0">
      <text>
        <t>V5.1: Типы_продукта!A33:M33; Микс_продаж!B9; E18</t>
      </text>
    </comment>
    <comment ref="E282" authorId="3" shapeId="0">
      <text>
        <t>V5.1: Типы_продукта!A33:M33; Микс_продаж!B9; E18</t>
      </text>
    </comment>
    <comment ref="F282" authorId="3" shapeId="0">
      <text>
        <t>V5.1: Типы_продукта!A33:M33; Микс_продаж!B9; E18</t>
      </text>
    </comment>
    <comment ref="G282" authorId="3" shapeId="0">
      <text>
        <t>V5.1: Типы_продукта!A33:M33; Микс_продаж!B9; E18</t>
      </text>
    </comment>
    <comment ref="H282" authorId="3" shapeId="0">
      <text>
        <t>V5.1: Типы_продукта!A33:M33; Микс_продаж!B9; E18</t>
      </text>
    </comment>
    <comment ref="I282" authorId="3" shapeId="0">
      <text>
        <t>V5.1: Типы_продукта!A33:M33; Микс_продаж!B9; E18</t>
      </text>
    </comment>
    <comment ref="J282" authorId="3" shapeId="0">
      <text>
        <t>V5.1: Типы_продукта!A33:M33; Микс_продаж!B9; E18</t>
      </text>
    </comment>
    <comment ref="K282" authorId="3" shapeId="0">
      <text>
        <t>V5.1: Типы_продукта!A33:M33; Микс_продаж!B9; E18</t>
      </text>
    </comment>
    <comment ref="C2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5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5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5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2" shapeId="0">
      <text>
        <t>ФОРМУЛА ПО УМОЛЧАНИЮ.
По умолчанию = дата старта модели (B7). Можно вписать свою дату.</t>
      </text>
    </comment>
    <comment ref="B290" authorId="5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2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2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2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2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2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2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69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 ht="20" customHeight="1">
      <c r="A2" s="264" t="inlineStr">
        <is>
          <t>Легенда:</t>
        </is>
      </c>
      <c r="B2" s="265" t="inlineStr">
        <is>
          <t>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ревизии</t>
        </is>
      </c>
      <c r="F2" s="269" t="inlineStr">
        <is>
          <t>формула —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Реестр сети 21.08.2026</t>
        </is>
      </c>
      <c r="E10" s="17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277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"&amp;ROUND($B$13*100,1)&amp;" %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78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9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80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28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2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3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4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5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5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6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"&amp;ROUND($B$22,1)&amp;"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7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3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9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8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8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8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2. Планы продаж и сезонность (веса — по календарным месяцам, первый месяц модели без продаж)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7">
        <f>$B$210*$F$198</f>
        <v/>
      </c>
      <c r="C36" s="52" t="n">
        <v>0.18</v>
      </c>
      <c r="D36" s="52" t="n">
        <v>0.09</v>
      </c>
      <c r="E36" s="52" t="n">
        <v>0.03</v>
      </c>
      <c r="F36" s="52" t="n">
        <v>0.02</v>
      </c>
      <c r="G36" s="52" t="n">
        <v>0.08</v>
      </c>
      <c r="H36" s="52" t="n">
        <v>0.13</v>
      </c>
      <c r="I36" s="52" t="n">
        <v>0.05</v>
      </c>
      <c r="J36" s="52" t="n">
        <v>0.06</v>
      </c>
      <c r="K36" s="52" t="n">
        <v>0.08</v>
      </c>
      <c r="L36" s="52" t="n">
        <v>0.05</v>
      </c>
      <c r="M36" s="52" t="n">
        <v>0.09</v>
      </c>
      <c r="N36" s="52" t="n">
        <v>0.14</v>
      </c>
      <c r="O36" s="285">
        <f>SUM(C36:N36)</f>
        <v/>
      </c>
    </row>
    <row r="37" outlineLevel="1">
      <c r="A37" s="24" t="n">
        <v>2</v>
      </c>
      <c r="B37" s="287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5">
        <f>SUM(C37:N37)</f>
        <v/>
      </c>
    </row>
    <row r="38" outlineLevel="1">
      <c r="A38" s="24" t="n">
        <v>3</v>
      </c>
      <c r="B38" s="287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5">
        <f>SUM(C38:N38)</f>
        <v/>
      </c>
    </row>
    <row r="39" outlineLevel="1">
      <c r="A39" s="24" t="n">
        <v>4</v>
      </c>
      <c r="B39" s="287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5">
        <f>SUM(C39:N39)</f>
        <v/>
      </c>
    </row>
    <row r="40" outlineLevel="1">
      <c r="A40" s="24" t="n">
        <v>5</v>
      </c>
      <c r="B40" s="287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5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9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3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9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3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7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3" t="inlineStr">
        <is>
          <t>← формула; база: B217</t>
        </is>
      </c>
    </row>
    <row r="52" outlineLevel="1">
      <c r="A52" s="2" t="inlineStr">
        <is>
          <t>Средний фикс на точку начисления</t>
        </is>
      </c>
      <c r="B52" s="281">
        <f>SUMPRODUCT(B314:B318,D314:D318)/SUM(B314:B318)</f>
        <v/>
      </c>
      <c r="C52" s="7" t="inlineStr">
        <is>
          <t>₽/точку/мес.</t>
        </is>
      </c>
      <c r="D52" s="7" t="inlineStr">
        <is>
          <t>Расчёт из групп</t>
        </is>
      </c>
      <c r="E52" s="17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outlineLevel="1">
      <c r="A53" s="2" t="inlineStr">
        <is>
          <t>Мин. роялти новой школы — 1-й год</t>
        </is>
      </c>
      <c r="B53" s="290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3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90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3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91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277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2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90">
        <f>SUMPRODUCT($C$263:$C$282,$D$263:$D$282)/$C$283</f>
        <v/>
      </c>
      <c r="C63" s="287">
        <f>$B$218*$F$200</f>
        <v/>
      </c>
      <c r="G63" s="283" t="inlineStr">
        <is>
          <t>← формула; база: D263:D282</t>
        </is>
      </c>
    </row>
    <row r="64" outlineLevel="1">
      <c r="A64" s="24" t="n">
        <v>2</v>
      </c>
      <c r="B64" s="290">
        <f>SUMPRODUCT($C$263:$C$282,$D$263:$D$282)/$C$283</f>
        <v/>
      </c>
      <c r="C64" s="287">
        <f>$B$219*$F$200</f>
        <v/>
      </c>
      <c r="G64" s="283" t="inlineStr">
        <is>
          <t>← формула; база: D263:D282</t>
        </is>
      </c>
    </row>
    <row r="65" outlineLevel="1">
      <c r="A65" s="24" t="n">
        <v>3</v>
      </c>
      <c r="B65" s="290">
        <f>SUMPRODUCT($C$263:$C$282,$D$263:$D$282)/$C$283</f>
        <v/>
      </c>
      <c r="C65" s="287">
        <f>$B$220*$F$200</f>
        <v/>
      </c>
      <c r="G65" s="283" t="inlineStr">
        <is>
          <t>← формула; база: D263:D282</t>
        </is>
      </c>
    </row>
    <row r="66" outlineLevel="1">
      <c r="A66" s="24" t="n">
        <v>4</v>
      </c>
      <c r="B66" s="290">
        <f>SUMPRODUCT($C$263:$C$282,$D$263:$D$282)/$C$283</f>
        <v/>
      </c>
      <c r="C66" s="287">
        <f>$B$221*$F$200</f>
        <v/>
      </c>
      <c r="G66" s="283" t="inlineStr">
        <is>
          <t>← формула; база: D263:D282</t>
        </is>
      </c>
    </row>
    <row r="67" outlineLevel="1">
      <c r="A67" s="24" t="n">
        <v>5</v>
      </c>
      <c r="B67" s="290">
        <f>SUMPRODUCT($C$263:$C$282,$D$263:$D$282)/$C$283</f>
        <v/>
      </c>
      <c r="C67" s="287">
        <f>$B$222*$F$200</f>
        <v/>
      </c>
      <c r="G67" s="283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3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4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3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2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9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5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5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5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5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5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5">
        <f>SUM(B94:M94)</f>
        <v/>
      </c>
    </row>
    <row r="96" outlineLevel="1"/>
    <row r="97" outlineLevel="1" ht="20" customHeight="1">
      <c r="A97" s="4" t="inlineStr">
        <is>
          <t>5а. Согласованный мерч действующей сети — факт сентябрь–декабрь 2026</t>
        </is>
      </c>
    </row>
    <row r="98" outlineLevel="1">
      <c r="A98" s="6" t="inlineStr">
        <is>
          <t>Месяц (факт, ищется по дате)</t>
        </is>
      </c>
      <c r="B98" s="29" t="n">
        <v>46266</v>
      </c>
      <c r="C98" s="29" t="n">
        <v>46296</v>
      </c>
      <c r="D98" s="29" t="n">
        <v>46327</v>
      </c>
      <c r="E98" s="29" t="n">
        <v>46357</v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6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7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8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9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300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8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277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301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302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302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302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302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302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302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302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302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302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302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302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302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302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3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3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277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277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 — блок ВЫКЛЮЧЕН (B241 = «Нет»), в расчёт не входит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3" t="n">
        <v>2</v>
      </c>
      <c r="C161" s="7" t="inlineStr">
        <is>
          <t>шт.</t>
        </is>
      </c>
      <c r="D161" s="7" t="inlineStr">
        <is>
          <t>Не в расчёте — 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3" t="n">
        <v>50</v>
      </c>
      <c r="C162" s="7" t="inlineStr">
        <is>
          <t>чел.</t>
        </is>
      </c>
      <c r="D162" s="7" t="inlineStr">
        <is>
          <t>Не в расчёте — 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3" t="n">
        <v>50</v>
      </c>
      <c r="C163" s="7" t="inlineStr">
        <is>
          <t>чел.</t>
        </is>
      </c>
      <c r="D163" s="7" t="inlineStr">
        <is>
          <t>Не в расчёте — 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304" t="n">
        <v>80000</v>
      </c>
      <c r="C164" s="7" t="inlineStr">
        <is>
          <t>₽</t>
        </is>
      </c>
      <c r="D164" s="7" t="inlineStr">
        <is>
          <t>Не в расчёте — 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304" t="n">
        <v>120000</v>
      </c>
      <c r="C165" s="7" t="inlineStr">
        <is>
          <t>₽</t>
        </is>
      </c>
      <c r="D165" s="7" t="inlineStr">
        <is>
          <t>Не в расчёте — 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304">
        <f>B162*B164+B163*B165</f>
        <v/>
      </c>
      <c r="C166" s="7" t="inlineStr">
        <is>
          <t>₽</t>
        </is>
      </c>
      <c r="D166" s="7" t="inlineStr">
        <is>
          <t>Не в расчёте — 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304" t="n">
        <v>5386000</v>
      </c>
      <c r="C167" s="7" t="inlineStr">
        <is>
          <t>₽</t>
        </is>
      </c>
      <c r="D167" s="7" t="inlineStr">
        <is>
          <t>Не в расчёте — 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305">
        <f>B240</f>
        <v/>
      </c>
      <c r="C168" s="7" t="inlineStr">
        <is>
          <t>%</t>
        </is>
      </c>
      <c r="D168" s="7" t="inlineStr">
        <is>
          <t>Не в расчёте — 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305" t="n">
        <v>0.125</v>
      </c>
      <c r="C169" s="7" t="inlineStr">
        <is>
          <t>%</t>
        </is>
      </c>
      <c r="D169" s="7" t="inlineStr">
        <is>
          <t>Не в расчёте — 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304" t="n">
        <v>700000</v>
      </c>
      <c r="C170" s="7" t="inlineStr">
        <is>
          <t>₽</t>
        </is>
      </c>
      <c r="D170" s="7" t="inlineStr">
        <is>
          <t>Не в расчёте — 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305" t="n">
        <v>0.4</v>
      </c>
      <c r="C171" s="7" t="inlineStr">
        <is>
          <t>%</t>
        </is>
      </c>
      <c r="D171" s="7" t="inlineStr">
        <is>
          <t>Не в расчёте — 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305" t="n">
        <v>0.6</v>
      </c>
      <c r="C172" s="7" t="inlineStr">
        <is>
          <t>%</t>
        </is>
      </c>
      <c r="D172" s="7" t="inlineStr">
        <is>
          <t>Не в расчёте — 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306" t="n">
        <v>5</v>
      </c>
      <c r="C173" s="7" t="inlineStr">
        <is>
          <t>номер месяца</t>
        </is>
      </c>
      <c r="D173" s="7" t="inlineStr">
        <is>
          <t>Не в расчёте — 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305" t="n">
        <v>0.4</v>
      </c>
      <c r="C174" s="7" t="inlineStr">
        <is>
          <t>%</t>
        </is>
      </c>
      <c r="D174" s="7" t="inlineStr">
        <is>
          <t>Не в расчёте — 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306" t="n">
        <v>3</v>
      </c>
      <c r="C175" s="7" t="inlineStr">
        <is>
          <t>номер месяца</t>
        </is>
      </c>
      <c r="D175" s="7" t="inlineStr">
        <is>
          <t>Не в расчёте — 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305" t="n">
        <v>0.6</v>
      </c>
      <c r="C176" s="7" t="inlineStr">
        <is>
          <t>%</t>
        </is>
      </c>
      <c r="D176" s="7" t="inlineStr">
        <is>
          <t>Не в расчёте — 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306" t="n">
        <v>5</v>
      </c>
      <c r="C177" s="7" t="inlineStr">
        <is>
          <t>номер месяца</t>
        </is>
      </c>
      <c r="D177" s="7" t="inlineStr">
        <is>
          <t>Не в расчёте — 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перенесена в раздел 17 (там же помесячный P&amp;L и реестр начислений)</t>
        </is>
      </c>
    </row>
    <row r="180" outlineLevel="1">
      <c r="A180" s="6" t="n"/>
      <c r="B180" s="147" t="n"/>
      <c r="C180" s="147" t="n"/>
      <c r="D180" s="147" t="n"/>
      <c r="E180" s="147" t="n"/>
      <c r="F180" s="147" t="n"/>
      <c r="G180" s="147" t="n"/>
      <c r="H180" s="147" t="n"/>
      <c r="I180" s="147" t="n"/>
      <c r="J180" s="147" t="n"/>
      <c r="K180" s="147" t="n"/>
      <c r="L180" s="147" t="n"/>
      <c r="M180" s="147" t="n"/>
      <c r="N180" s="6" t="n"/>
    </row>
    <row r="181" outlineLevel="1">
      <c r="A181" s="2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307" t="n"/>
      <c r="M181" s="307" t="n"/>
      <c r="N181" s="293" t="n"/>
    </row>
    <row r="182" outlineLevel="1">
      <c r="A182" s="2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307" t="n"/>
      <c r="M182" s="307" t="n"/>
      <c r="N182" s="293" t="n"/>
    </row>
    <row r="183" outlineLevel="1">
      <c r="A183" s="2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307" t="n"/>
      <c r="M183" s="307" t="n"/>
      <c r="N183" s="293" t="n"/>
    </row>
    <row r="184" outlineLevel="1">
      <c r="A184" s="2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307" t="n"/>
      <c r="M184" s="307" t="n"/>
      <c r="N184" s="293" t="n"/>
    </row>
    <row r="185" outlineLevel="1">
      <c r="A185" s="2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307" t="n"/>
      <c r="M185" s="307" t="n"/>
      <c r="N185" s="293" t="n"/>
    </row>
    <row r="186" outlineLevel="1">
      <c r="A186" s="2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307" t="n"/>
      <c r="M186" s="307" t="n"/>
      <c r="N186" s="293" t="n"/>
    </row>
    <row r="187" outlineLevel="1">
      <c r="A187" s="2" t="n"/>
      <c r="B187" s="307" t="n"/>
      <c r="C187" s="307" t="n"/>
      <c r="D187" s="307" t="n"/>
      <c r="E187" s="307" t="n"/>
      <c r="F187" s="50" t="n"/>
      <c r="G187" s="50" t="n"/>
      <c r="H187" s="50" t="n"/>
      <c r="I187" s="50" t="n"/>
      <c r="J187" s="50" t="n"/>
      <c r="K187" s="50" t="n"/>
      <c r="L187" s="50" t="n"/>
      <c r="M187" s="307" t="n"/>
      <c r="N187" s="293" t="n"/>
    </row>
    <row r="188" outlineLevel="1">
      <c r="A188" s="2" t="inlineStr">
        <is>
          <t>Режим просмотра результата на дашборде</t>
        </is>
      </c>
      <c r="B188" s="308">
        <f>IF(B322="Да","С историей","Без истории")</f>
        <v/>
      </c>
      <c r="C188" s="307" t="inlineStr">
        <is>
          <t>режим</t>
        </is>
      </c>
      <c r="D188" s="307" t="inlineStr">
        <is>
          <t>Следует за B322</t>
        </is>
      </c>
      <c r="E188" s="307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/>
    <row r="190" ht="28" customHeight="1">
      <c r="A190" s="309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8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10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11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11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11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11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11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11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9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3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9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3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7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3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7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3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7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3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7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3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7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3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12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13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14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14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15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15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16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7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318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15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15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31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15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320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16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320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320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320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320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320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320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320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320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2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2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2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320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2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2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2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324" t="n">
        <v>0.005000000000000001</v>
      </c>
      <c r="D263" s="325" t="n">
        <v>890000</v>
      </c>
      <c r="E263" s="326" t="n">
        <v>25</v>
      </c>
      <c r="F263" s="326" t="n">
        <v>37.5</v>
      </c>
      <c r="G263" s="326" t="n">
        <v>37.5</v>
      </c>
      <c r="H263" s="325" t="n">
        <v>6000</v>
      </c>
      <c r="I263" s="325" t="n">
        <v>20000</v>
      </c>
      <c r="J263" s="325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324" t="n">
        <v>0.02</v>
      </c>
      <c r="D264" s="325" t="n">
        <v>990000</v>
      </c>
      <c r="E264" s="326" t="n">
        <v>75</v>
      </c>
      <c r="F264" s="326" t="n">
        <v>112.5</v>
      </c>
      <c r="G264" s="326" t="n">
        <v>112.5</v>
      </c>
      <c r="H264" s="325" t="n">
        <v>10500</v>
      </c>
      <c r="I264" s="325" t="n">
        <v>20000</v>
      </c>
      <c r="J264" s="325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324" t="n">
        <v>0.05066666666666667</v>
      </c>
      <c r="D265" s="325" t="n">
        <v>1290000</v>
      </c>
      <c r="E265" s="326" t="n">
        <v>87.5</v>
      </c>
      <c r="F265" s="326" t="n">
        <v>187.5</v>
      </c>
      <c r="G265" s="326" t="n">
        <v>187.5</v>
      </c>
      <c r="H265" s="325" t="n">
        <v>11500</v>
      </c>
      <c r="I265" s="325" t="n">
        <v>20000</v>
      </c>
      <c r="J265" s="325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324" t="n">
        <v>0.02433333333333333</v>
      </c>
      <c r="D266" s="325" t="n">
        <v>1490000</v>
      </c>
      <c r="E266" s="326" t="n">
        <v>87.5</v>
      </c>
      <c r="F266" s="326" t="n">
        <v>250</v>
      </c>
      <c r="G266" s="326" t="n">
        <v>250</v>
      </c>
      <c r="H266" s="325" t="n">
        <v>14000</v>
      </c>
      <c r="I266" s="325" t="n">
        <v>20000</v>
      </c>
      <c r="J266" s="325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324" t="n">
        <v>0.015</v>
      </c>
      <c r="D267" s="325" t="n">
        <v>690000</v>
      </c>
      <c r="E267" s="326" t="n">
        <v>18.75</v>
      </c>
      <c r="F267" s="326" t="n">
        <v>31.25</v>
      </c>
      <c r="G267" s="326" t="n">
        <v>31.25</v>
      </c>
      <c r="H267" s="325" t="n">
        <v>4200</v>
      </c>
      <c r="I267" s="325" t="n">
        <v>12000</v>
      </c>
      <c r="J267" s="325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324" t="n">
        <v>0.06</v>
      </c>
      <c r="D268" s="325" t="n">
        <v>890000</v>
      </c>
      <c r="E268" s="326" t="n">
        <v>75</v>
      </c>
      <c r="F268" s="326" t="n">
        <v>112.5</v>
      </c>
      <c r="G268" s="326" t="n">
        <v>112.5</v>
      </c>
      <c r="H268" s="325" t="n">
        <v>6750</v>
      </c>
      <c r="I268" s="325" t="n">
        <v>20000</v>
      </c>
      <c r="J268" s="325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324" t="n">
        <v>0.152</v>
      </c>
      <c r="D269" s="325" t="n">
        <v>1190000</v>
      </c>
      <c r="E269" s="326" t="n">
        <v>87.5</v>
      </c>
      <c r="F269" s="326" t="n">
        <v>187.5</v>
      </c>
      <c r="G269" s="326" t="n">
        <v>187.5</v>
      </c>
      <c r="H269" s="325" t="n">
        <v>7250</v>
      </c>
      <c r="I269" s="325" t="n">
        <v>20000</v>
      </c>
      <c r="J269" s="325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324" t="n">
        <v>0.07299999999999998</v>
      </c>
      <c r="D270" s="325" t="n">
        <v>1290000</v>
      </c>
      <c r="E270" s="326" t="n">
        <v>87.5</v>
      </c>
      <c r="F270" s="326" t="n">
        <v>250</v>
      </c>
      <c r="G270" s="326" t="n">
        <v>250</v>
      </c>
      <c r="H270" s="325" t="n">
        <v>7250</v>
      </c>
      <c r="I270" s="325" t="n">
        <v>20000</v>
      </c>
      <c r="J270" s="325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324" t="n">
        <v>0.0125</v>
      </c>
      <c r="D271" s="325" t="n">
        <v>590000</v>
      </c>
      <c r="E271" s="326" t="n">
        <v>12.5</v>
      </c>
      <c r="F271" s="326" t="n">
        <v>25</v>
      </c>
      <c r="G271" s="326" t="n">
        <v>25</v>
      </c>
      <c r="H271" s="325" t="n">
        <v>3800</v>
      </c>
      <c r="I271" s="325" t="n">
        <v>7000</v>
      </c>
      <c r="J271" s="325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324" t="n">
        <v>0.05</v>
      </c>
      <c r="D272" s="325" t="n">
        <v>790000</v>
      </c>
      <c r="E272" s="326" t="n">
        <v>75</v>
      </c>
      <c r="F272" s="326" t="n">
        <v>112.5</v>
      </c>
      <c r="G272" s="326" t="n">
        <v>112.5</v>
      </c>
      <c r="H272" s="325" t="n">
        <v>4900</v>
      </c>
      <c r="I272" s="325" t="n">
        <v>20000</v>
      </c>
      <c r="J272" s="325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324" t="n">
        <v>0.1266666666666667</v>
      </c>
      <c r="D273" s="325" t="n">
        <v>890000</v>
      </c>
      <c r="E273" s="326" t="n">
        <v>87.5</v>
      </c>
      <c r="F273" s="326" t="n">
        <v>187.5</v>
      </c>
      <c r="G273" s="326" t="n">
        <v>187.5</v>
      </c>
      <c r="H273" s="325" t="n">
        <v>5750</v>
      </c>
      <c r="I273" s="325" t="n">
        <v>20000</v>
      </c>
      <c r="J273" s="325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324" t="n">
        <v>0.06083333333333332</v>
      </c>
      <c r="D274" s="325" t="n">
        <v>990000</v>
      </c>
      <c r="E274" s="326" t="n">
        <v>87.5</v>
      </c>
      <c r="F274" s="326" t="n">
        <v>250</v>
      </c>
      <c r="G274" s="326" t="n">
        <v>250</v>
      </c>
      <c r="H274" s="325" t="n">
        <v>5750</v>
      </c>
      <c r="I274" s="325" t="n">
        <v>20000</v>
      </c>
      <c r="J274" s="325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324" t="n">
        <v>0.0125</v>
      </c>
      <c r="D275" s="325" t="n">
        <v>490000</v>
      </c>
      <c r="E275" s="326" t="n">
        <v>12.5</v>
      </c>
      <c r="F275" s="326" t="n">
        <v>25</v>
      </c>
      <c r="G275" s="326" t="n">
        <v>25</v>
      </c>
      <c r="H275" s="325" t="n">
        <v>3300</v>
      </c>
      <c r="I275" s="325" t="n">
        <v>6000</v>
      </c>
      <c r="J275" s="325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324" t="n">
        <v>0.05</v>
      </c>
      <c r="D276" s="325" t="n">
        <v>690000</v>
      </c>
      <c r="E276" s="326" t="n">
        <v>60</v>
      </c>
      <c r="F276" s="326" t="n">
        <v>90</v>
      </c>
      <c r="G276" s="326" t="n">
        <v>90</v>
      </c>
      <c r="H276" s="325" t="n">
        <v>4650</v>
      </c>
      <c r="I276" s="325" t="n">
        <v>20000</v>
      </c>
      <c r="J276" s="325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324" t="n">
        <v>0.1266666666666667</v>
      </c>
      <c r="D277" s="325" t="n">
        <v>790000</v>
      </c>
      <c r="E277" s="326" t="n">
        <v>70</v>
      </c>
      <c r="F277" s="326" t="n">
        <v>150</v>
      </c>
      <c r="G277" s="326" t="n">
        <v>150</v>
      </c>
      <c r="H277" s="325" t="n">
        <v>5750</v>
      </c>
      <c r="I277" s="325" t="n">
        <v>20000</v>
      </c>
      <c r="J277" s="325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324" t="n">
        <v>0.06083333333333332</v>
      </c>
      <c r="D278" s="325" t="n">
        <v>890000</v>
      </c>
      <c r="E278" s="326" t="n">
        <v>70</v>
      </c>
      <c r="F278" s="326" t="n">
        <v>200</v>
      </c>
      <c r="G278" s="326" t="n">
        <v>200</v>
      </c>
      <c r="H278" s="325" t="n">
        <v>5750</v>
      </c>
      <c r="I278" s="325" t="n">
        <v>20000</v>
      </c>
      <c r="J278" s="325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324" t="n">
        <v>0.005000000000000001</v>
      </c>
      <c r="D279" s="325" t="n">
        <v>390000</v>
      </c>
      <c r="E279" s="326" t="n">
        <v>12.5</v>
      </c>
      <c r="F279" s="326" t="n">
        <v>18.75</v>
      </c>
      <c r="G279" s="326" t="n">
        <v>18.75</v>
      </c>
      <c r="H279" s="325" t="n">
        <v>3000</v>
      </c>
      <c r="I279" s="325" t="n">
        <v>5000</v>
      </c>
      <c r="J279" s="325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324" t="n">
        <v>0.02</v>
      </c>
      <c r="D280" s="325" t="n">
        <v>490000</v>
      </c>
      <c r="E280" s="326" t="n">
        <v>52.5</v>
      </c>
      <c r="F280" s="326" t="n">
        <v>78.75</v>
      </c>
      <c r="G280" s="326" t="n">
        <v>78.75</v>
      </c>
      <c r="H280" s="325" t="n">
        <v>4000</v>
      </c>
      <c r="I280" s="325" t="n">
        <v>20000</v>
      </c>
      <c r="J280" s="325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324" t="n">
        <v>0.05066666666666667</v>
      </c>
      <c r="D281" s="325" t="n">
        <v>590000</v>
      </c>
      <c r="E281" s="326" t="n">
        <v>62.5</v>
      </c>
      <c r="F281" s="326" t="n">
        <v>125</v>
      </c>
      <c r="G281" s="326" t="n">
        <v>125</v>
      </c>
      <c r="H281" s="325" t="n">
        <v>4500</v>
      </c>
      <c r="I281" s="325" t="n">
        <v>20000</v>
      </c>
      <c r="J281" s="325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324" t="n">
        <v>0.02433333333333333</v>
      </c>
      <c r="D282" s="325" t="n">
        <v>690000</v>
      </c>
      <c r="E282" s="326" t="n">
        <v>62.5</v>
      </c>
      <c r="F282" s="326" t="n">
        <v>175</v>
      </c>
      <c r="G282" s="326" t="n">
        <v>175</v>
      </c>
      <c r="H282" s="325" t="n">
        <v>4500</v>
      </c>
      <c r="I282" s="325" t="n">
        <v>20000</v>
      </c>
      <c r="J282" s="325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23">
        <f>SUM(C263:C282)</f>
        <v/>
      </c>
    </row>
    <row r="284"/>
    <row r="285" ht="28" customHeight="1">
      <c r="A285" s="309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327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328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29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330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29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9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331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32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32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32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33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34" t="n">
        <v>1</v>
      </c>
      <c r="C298" s="17" t="inlineStr">
        <is>
          <t>%</t>
        </is>
      </c>
      <c r="D298" s="17" t="inlineStr">
        <is>
          <t>Параметр; по умолчанию 100%</t>
        </is>
      </c>
      <c r="E298" s="17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309" t="inlineStr">
        <is>
          <t>Инфляция по годам</t>
        </is>
      </c>
    </row>
    <row r="301" outlineLevel="1">
      <c r="A301" t="n">
        <v>2026</v>
      </c>
      <c r="B301" s="335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335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335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335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335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335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335" t="n">
        <v>0.07000000000000001</v>
      </c>
      <c r="D307" t="inlineStr">
        <is>
          <t>v4 / ежегодный план</t>
        </is>
      </c>
    </row>
    <row r="308"/>
    <row r="309">
      <c r="A309" s="336" t="inlineStr">
        <is>
          <t>15. Возврат займа и открытие школ партнёра</t>
        </is>
      </c>
    </row>
    <row r="310">
      <c r="A310" t="inlineStr">
        <is>
          <t>Минимальный запас для возврата займа</t>
        </is>
      </c>
      <c r="B310" s="337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338" t="n">
        <v>0.555592</v>
      </c>
      <c r="D314" s="339" t="n">
        <v>13560</v>
      </c>
      <c r="E314" s="338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338" t="n">
        <v>0.29611</v>
      </c>
      <c r="D315" s="339" t="n">
        <v>9000</v>
      </c>
      <c r="E315" s="338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338" t="n">
        <v>0.09134100000000001</v>
      </c>
      <c r="D316" s="339" t="n">
        <v>19138</v>
      </c>
      <c r="E316" s="338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338" t="n">
        <v>0.033143</v>
      </c>
      <c r="D317" s="339" t="n">
        <v>20067</v>
      </c>
      <c r="E317" s="338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338" t="n">
        <v>0.023814</v>
      </c>
      <c r="D318" s="339" t="n">
        <v>20000</v>
      </c>
      <c r="E318" s="338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338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339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339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339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339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339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339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339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339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339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339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339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339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>
      <c r="A336" t="inlineStr">
        <is>
          <t>Деньги на конец сезона</t>
        </is>
      </c>
      <c r="B336" s="339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339" t="n">
        <v>104</v>
      </c>
      <c r="C337" t="inlineStr">
        <is>
          <t>шт.</t>
        </is>
      </c>
      <c r="D337" t="inlineStr">
        <is>
          <t>Реестр сети 21.08.2026</t>
        </is>
      </c>
      <c r="E337" t="inlineStr"/>
    </row>
    <row r="338">
      <c r="A338" t="inlineStr">
        <is>
          <t>Партнёры на конец сезона</t>
        </is>
      </c>
      <c r="B338" s="339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339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>
      <c r="A343" s="340" t="n">
        <v>45901</v>
      </c>
      <c r="B343" s="339" t="n">
        <v>0</v>
      </c>
      <c r="C343" s="339" t="n">
        <v>0</v>
      </c>
      <c r="D343" s="339" t="n">
        <v>0</v>
      </c>
      <c r="E343" s="339" t="n">
        <v>0</v>
      </c>
      <c r="F343" s="339" t="n">
        <v>0</v>
      </c>
      <c r="G343" s="339" t="n">
        <v>1574401</v>
      </c>
      <c r="H343" s="339" t="n">
        <v>1024059</v>
      </c>
      <c r="I343" s="339" t="n">
        <v>9335</v>
      </c>
      <c r="J343" s="339" t="n">
        <v>0</v>
      </c>
      <c r="K343" s="339" t="n">
        <v>0</v>
      </c>
    </row>
    <row r="344">
      <c r="A344" s="340" t="n">
        <v>45931</v>
      </c>
      <c r="B344" s="339" t="n">
        <v>0</v>
      </c>
      <c r="C344" s="339" t="n">
        <v>0</v>
      </c>
      <c r="D344" s="339" t="n">
        <v>0</v>
      </c>
      <c r="E344" s="339" t="n">
        <v>0</v>
      </c>
      <c r="F344" s="339" t="n">
        <v>0</v>
      </c>
      <c r="G344" s="339" t="n">
        <v>2219727</v>
      </c>
      <c r="H344" s="339" t="n">
        <v>1050057</v>
      </c>
      <c r="I344" s="339" t="n">
        <v>32927</v>
      </c>
      <c r="J344" s="339" t="n">
        <v>0</v>
      </c>
      <c r="K344" s="339" t="n">
        <v>0</v>
      </c>
    </row>
    <row r="345">
      <c r="A345" s="340" t="n">
        <v>45962</v>
      </c>
      <c r="B345" s="339" t="n">
        <v>34000</v>
      </c>
      <c r="C345" s="339" t="n">
        <v>1166894</v>
      </c>
      <c r="D345" s="339" t="n">
        <v>688036</v>
      </c>
      <c r="E345" s="339" t="n">
        <v>353026</v>
      </c>
      <c r="F345" s="339" t="n">
        <v>245843</v>
      </c>
      <c r="G345" s="339" t="n">
        <v>2153520</v>
      </c>
      <c r="H345" s="339" t="n">
        <v>1720573</v>
      </c>
      <c r="I345" s="339" t="n">
        <v>5574</v>
      </c>
      <c r="J345" s="339" t="n">
        <v>0</v>
      </c>
      <c r="K345" s="339" t="n">
        <v>0</v>
      </c>
    </row>
    <row r="346">
      <c r="A346" s="340" t="n">
        <v>45992</v>
      </c>
      <c r="B346" s="339" t="n">
        <v>17000</v>
      </c>
      <c r="C346" s="339" t="n">
        <v>2833884</v>
      </c>
      <c r="D346" s="339" t="n">
        <v>285361</v>
      </c>
      <c r="E346" s="339" t="n">
        <v>147883</v>
      </c>
      <c r="F346" s="339" t="n">
        <v>337456</v>
      </c>
      <c r="G346" s="339" t="n">
        <v>2242835</v>
      </c>
      <c r="H346" s="339" t="n">
        <v>2469730</v>
      </c>
      <c r="I346" s="339" t="n">
        <v>7214</v>
      </c>
      <c r="J346" s="339" t="n">
        <v>52243</v>
      </c>
      <c r="K346" s="339" t="n">
        <v>0</v>
      </c>
    </row>
    <row r="347">
      <c r="A347" s="340" t="n">
        <v>46023</v>
      </c>
      <c r="B347" s="339" t="n">
        <v>5000</v>
      </c>
      <c r="C347" s="339" t="n">
        <v>3199001</v>
      </c>
      <c r="D347" s="339" t="n">
        <v>74550</v>
      </c>
      <c r="E347" s="339" t="n">
        <v>42910</v>
      </c>
      <c r="F347" s="339" t="n">
        <v>332724</v>
      </c>
      <c r="G347" s="339" t="n">
        <v>2688896</v>
      </c>
      <c r="H347" s="339" t="n">
        <v>765322</v>
      </c>
      <c r="I347" s="339" t="n">
        <v>3595</v>
      </c>
      <c r="J347" s="339" t="n">
        <v>0</v>
      </c>
      <c r="K347" s="339" t="n">
        <v>40198</v>
      </c>
    </row>
    <row r="348">
      <c r="A348" s="340" t="n">
        <v>46054</v>
      </c>
      <c r="B348" s="339" t="n">
        <v>1000</v>
      </c>
      <c r="C348" s="339" t="n">
        <v>2192174</v>
      </c>
      <c r="D348" s="339" t="n">
        <v>1468002</v>
      </c>
      <c r="E348" s="339" t="n">
        <v>926633</v>
      </c>
      <c r="F348" s="339" t="n">
        <v>409047</v>
      </c>
      <c r="G348" s="339" t="n">
        <v>2623154</v>
      </c>
      <c r="H348" s="339" t="n">
        <v>1436154</v>
      </c>
      <c r="I348" s="339" t="n">
        <v>4123</v>
      </c>
      <c r="J348" s="339" t="n">
        <v>0</v>
      </c>
      <c r="K348" s="339" t="n">
        <v>2070755</v>
      </c>
    </row>
    <row r="349">
      <c r="A349" s="340" t="n">
        <v>46082</v>
      </c>
      <c r="B349" s="339" t="n">
        <v>3000</v>
      </c>
      <c r="C349" s="339" t="n">
        <v>2641557</v>
      </c>
      <c r="D349" s="339" t="n">
        <v>101600</v>
      </c>
      <c r="E349" s="339" t="n">
        <v>64493</v>
      </c>
      <c r="F349" s="339" t="n">
        <v>278193</v>
      </c>
      <c r="G349" s="339" t="n">
        <v>2889209</v>
      </c>
      <c r="H349" s="339" t="n">
        <v>906213</v>
      </c>
      <c r="I349" s="339" t="n">
        <v>6990</v>
      </c>
      <c r="J349" s="339" t="n">
        <v>0</v>
      </c>
      <c r="K349" s="339" t="n">
        <v>-1429475</v>
      </c>
    </row>
    <row r="350">
      <c r="A350" s="340" t="n">
        <v>46113</v>
      </c>
      <c r="B350" s="339" t="n">
        <v>1000</v>
      </c>
      <c r="C350" s="339" t="n">
        <v>2644045</v>
      </c>
      <c r="D350" s="339" t="n">
        <v>149300</v>
      </c>
      <c r="E350" s="339" t="n">
        <v>86054</v>
      </c>
      <c r="F350" s="339" t="n">
        <v>286891</v>
      </c>
      <c r="G350" s="339" t="n">
        <v>3281358</v>
      </c>
      <c r="H350" s="339" t="n">
        <v>731943</v>
      </c>
      <c r="I350" s="339" t="n">
        <v>4957</v>
      </c>
      <c r="J350" s="339" t="n">
        <v>0</v>
      </c>
      <c r="K350" s="339" t="n">
        <v>61645</v>
      </c>
    </row>
    <row r="351">
      <c r="A351" s="340" t="n">
        <v>46143</v>
      </c>
      <c r="B351" s="339" t="n">
        <v>1922</v>
      </c>
      <c r="C351" s="339" t="n">
        <v>1816506</v>
      </c>
      <c r="D351" s="339" t="n">
        <v>238899</v>
      </c>
      <c r="E351" s="339" t="n">
        <v>139894</v>
      </c>
      <c r="F351" s="339" t="n">
        <v>216975</v>
      </c>
      <c r="G351" s="339" t="n">
        <v>3179444</v>
      </c>
      <c r="H351" s="339" t="n">
        <v>1330966</v>
      </c>
      <c r="I351" s="339" t="n">
        <v>3243</v>
      </c>
      <c r="J351" s="339" t="n">
        <v>0</v>
      </c>
      <c r="K351" s="339" t="n">
        <v>-517789</v>
      </c>
    </row>
    <row r="352">
      <c r="A352" s="340" t="n">
        <v>46174</v>
      </c>
      <c r="B352" s="339" t="n">
        <v>0</v>
      </c>
      <c r="C352" s="339" t="n">
        <v>2452155</v>
      </c>
      <c r="D352" s="339" t="n">
        <v>1290902</v>
      </c>
      <c r="E352" s="339" t="n">
        <v>735974</v>
      </c>
      <c r="F352" s="339" t="n">
        <v>439440</v>
      </c>
      <c r="G352" s="339" t="n">
        <v>3895182</v>
      </c>
      <c r="H352" s="339" t="n">
        <v>1102727</v>
      </c>
      <c r="I352" s="339" t="n">
        <v>6449</v>
      </c>
      <c r="J352" s="339" t="n">
        <v>0</v>
      </c>
      <c r="K352" s="339" t="n">
        <v>-345792</v>
      </c>
    </row>
    <row r="353">
      <c r="A353" s="340" t="n">
        <v>46204</v>
      </c>
      <c r="B353" s="339" t="n">
        <v>0</v>
      </c>
      <c r="C353" s="339" t="n">
        <v>3070178</v>
      </c>
      <c r="D353" s="339" t="n">
        <v>66750</v>
      </c>
      <c r="E353" s="339" t="n">
        <v>44505</v>
      </c>
      <c r="F353" s="339" t="n">
        <v>314803</v>
      </c>
      <c r="G353" s="339" t="n">
        <v>4280247</v>
      </c>
      <c r="H353" s="339" t="n">
        <v>1068367</v>
      </c>
      <c r="I353" s="339" t="n">
        <v>5010</v>
      </c>
      <c r="J353" s="339" t="n">
        <v>0</v>
      </c>
      <c r="K353" s="339" t="n">
        <v>6862</v>
      </c>
    </row>
    <row r="354">
      <c r="A354" t="inlineStr">
        <is>
          <t>Итого за 11 месяцев</t>
        </is>
      </c>
      <c r="B354" s="339">
        <f>SUM(B343:B353)</f>
        <v/>
      </c>
      <c r="C354" s="339">
        <f>SUM(C343:C353)</f>
        <v/>
      </c>
      <c r="D354" s="339">
        <f>SUM(D343:D353)</f>
        <v/>
      </c>
      <c r="E354" s="339">
        <f>SUM(E343:E353)</f>
        <v/>
      </c>
      <c r="F354" s="339">
        <f>SUM(F343:F353)</f>
        <v/>
      </c>
      <c r="G354" s="339">
        <f>SUM(G343:G353)</f>
        <v/>
      </c>
      <c r="H354" s="339">
        <f>SUM(H343:H353)</f>
        <v/>
      </c>
      <c r="I354" s="339">
        <f>SUM(I343:I353)</f>
        <v/>
      </c>
      <c r="J354" s="339">
        <f>SUM(J343:J353)</f>
        <v/>
      </c>
      <c r="K354" s="339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340" t="n">
        <v>45931</v>
      </c>
      <c r="B358" s="339" t="n">
        <v>23763743</v>
      </c>
      <c r="C358" s="339" t="n">
        <v>1721989</v>
      </c>
    </row>
    <row r="359">
      <c r="A359" s="340" t="n">
        <v>45962</v>
      </c>
      <c r="B359" s="339" t="n">
        <v>28003516</v>
      </c>
      <c r="C359" s="339" t="n">
        <v>1926571</v>
      </c>
    </row>
    <row r="360">
      <c r="A360" s="340" t="n">
        <v>45992</v>
      </c>
      <c r="B360" s="339" t="n">
        <v>30210358</v>
      </c>
      <c r="C360" s="339" t="n">
        <v>1920426</v>
      </c>
    </row>
    <row r="361">
      <c r="A361" s="340" t="n">
        <v>46023</v>
      </c>
      <c r="B361" s="339" t="n">
        <v>32411412</v>
      </c>
      <c r="C361" s="339" t="n">
        <v>2109980</v>
      </c>
    </row>
    <row r="362">
      <c r="A362" s="340" t="n">
        <v>46054</v>
      </c>
      <c r="B362" s="339" t="n">
        <v>36606090</v>
      </c>
      <c r="C362" s="339" t="n">
        <v>2276950</v>
      </c>
    </row>
    <row r="363">
      <c r="A363" s="340" t="n">
        <v>46082</v>
      </c>
      <c r="B363" s="339" t="n">
        <v>44107279</v>
      </c>
      <c r="C363" s="339" t="n">
        <v>2617615</v>
      </c>
    </row>
    <row r="364">
      <c r="A364" s="340" t="n">
        <v>46113</v>
      </c>
      <c r="B364" s="339" t="n">
        <v>41035864</v>
      </c>
      <c r="C364" s="339" t="n">
        <v>2472905</v>
      </c>
    </row>
    <row r="365">
      <c r="A365" s="340" t="n">
        <v>46143</v>
      </c>
      <c r="B365" s="339" t="n">
        <v>42817500</v>
      </c>
      <c r="C365" s="339" t="n">
        <v>2749786</v>
      </c>
    </row>
    <row r="366">
      <c r="A366" s="340" t="n">
        <v>46174</v>
      </c>
      <c r="B366" s="339" t="n">
        <v>31522552</v>
      </c>
      <c r="C366" s="339" t="n">
        <v>2183764</v>
      </c>
    </row>
    <row r="367">
      <c r="A367" s="340" t="n">
        <v>46204</v>
      </c>
      <c r="B367" s="339" t="n">
        <v>26948036</v>
      </c>
      <c r="C367" s="339" t="n">
        <v>2097917</v>
      </c>
    </row>
    <row r="368">
      <c r="A368" s="340" t="n">
        <v>46235</v>
      </c>
      <c r="B368" s="339" t="n">
        <v>44849008</v>
      </c>
      <c r="C368" s="339" t="n">
        <v>2701108</v>
      </c>
    </row>
    <row r="369">
      <c r="A369" t="inlineStr">
        <is>
          <t>Итого по реестру</t>
        </is>
      </c>
      <c r="B369" s="339">
        <f>SUM(B358:B368)</f>
        <v/>
      </c>
      <c r="C369" s="339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'01_Вводные'!$B$36*INDEX('01_Вводные'!$C$36:$N$36,1,MOD(MONTH(C$11)-9,12)+1)/(SUM('01_Вводные'!$C$36:$N$36)-INDEX('01_Вводные'!$C$36:$N$36,1,MOD(MONTH('01_Вводные'!$B$7)-9,12)+1))</f>
        <v/>
      </c>
      <c r="D15" s="95">
        <f>'01_Вводные'!$B$36*INDEX('01_Вводные'!$C$36:$N$36,1,MOD(MONTH(D$11)-9,12)+1)/(SUM('01_Вводные'!$C$36:$N$36)-INDEX('01_Вводные'!$C$36:$N$36,1,MOD(MONTH('01_Вводные'!$B$7)-9,12)+1))</f>
        <v/>
      </c>
      <c r="E15" s="95">
        <f>'01_Вводные'!$B$36*INDEX('01_Вводные'!$C$36:$N$36,1,MOD(MONTH(E$11)-9,12)+1)/(SUM('01_Вводные'!$C$36:$N$36)-INDEX('01_Вводные'!$C$36:$N$36,1,MOD(MONTH('01_Вводные'!$B$7)-9,12)+1))</f>
        <v/>
      </c>
      <c r="F15" s="95">
        <f>'01_Вводные'!$B$36*INDEX('01_Вводные'!$C$36:$N$36,1,MOD(MONTH(F$11)-9,12)+1)/(SUM('01_Вводные'!$C$36:$N$36)-INDEX('01_Вводные'!$C$36:$N$36,1,MOD(MONTH('01_Вводные'!$B$7)-9,12)+1))</f>
        <v/>
      </c>
      <c r="G15" s="95">
        <f>'01_Вводные'!$B$36*INDEX('01_Вводные'!$C$36:$N$36,1,MOD(MONTH(G$11)-9,12)+1)/(SUM('01_Вводные'!$C$36:$N$36)-INDEX('01_Вводные'!$C$36:$N$36,1,MOD(MONTH('01_Вводные'!$B$7)-9,12)+1))</f>
        <v/>
      </c>
      <c r="H15" s="95">
        <f>'01_Вводные'!$B$36*INDEX('01_Вводные'!$C$36:$N$36,1,MOD(MONTH(H$11)-9,12)+1)/(SUM('01_Вводные'!$C$36:$N$36)-INDEX('01_Вводные'!$C$36:$N$36,1,MOD(MONTH('01_Вводные'!$B$7)-9,12)+1))</f>
        <v/>
      </c>
      <c r="I15" s="95">
        <f>'01_Вводные'!$B$36*INDEX('01_Вводные'!$C$36:$N$36,1,MOD(MONTH(I$11)-9,12)+1)/(SUM('01_Вводные'!$C$36:$N$36)-INDEX('01_Вводные'!$C$36:$N$36,1,MOD(MONTH('01_Вводные'!$B$7)-9,12)+1))</f>
        <v/>
      </c>
      <c r="J15" s="95">
        <f>'01_Вводные'!$B$36*INDEX('01_Вводные'!$C$36:$N$36,1,MOD(MONTH(J$11)-9,12)+1)/(SUM('01_Вводные'!$C$36:$N$36)-INDEX('01_Вводные'!$C$36:$N$36,1,MOD(MONTH('01_Вводные'!$B$7)-9,12)+1))</f>
        <v/>
      </c>
      <c r="K15" s="95">
        <f>'01_Вводные'!$B$36*INDEX('01_Вводные'!$C$36:$N$36,1,MOD(MONTH(K$11)-9,12)+1)/(SUM('01_Вводные'!$C$36:$N$36)-INDEX('01_Вводные'!$C$36:$N$36,1,MOD(MONTH('01_Вводные'!$B$7)-9,12)+1))</f>
        <v/>
      </c>
      <c r="L15" s="95">
        <f>'01_Вводные'!$B$36*INDEX('01_Вводные'!$C$36:$N$36,1,MOD(MONTH(L$11)-9,12)+1)/(SUM('01_Вводные'!$C$36:$N$36)-INDEX('01_Вводные'!$C$36:$N$36,1,MOD(MONTH('01_Вводные'!$B$7)-9,12)+1))</f>
        <v/>
      </c>
      <c r="M15" s="95">
        <f>'01_Вводные'!$B$36*INDEX('01_Вводные'!$C$36:$N$36,1,MOD(MONTH(M$11)-9,12)+1)/(SUM('01_Вводные'!$C$36:$N$36)-INDEX('01_Вводные'!$C$36:$N$36,1,MOD(MONTH('01_Вводные'!$B$7)-9,12)+1))</f>
        <v/>
      </c>
      <c r="N15" s="95">
        <f>'01_Вводные'!$B$37*INDEX('01_Вводные'!$C$37:$N$37,1,MOD(MONTH(N$11)-9,12)+1)/SUM('01_Вводные'!$C$37:$N$37)</f>
        <v/>
      </c>
      <c r="O15" s="95">
        <f>'01_Вводные'!$B$37*INDEX('01_Вводные'!$C$37:$N$37,1,MOD(MONTH(O$11)-9,12)+1)/SUM('01_Вводные'!$C$37:$N$37)</f>
        <v/>
      </c>
      <c r="P15" s="95">
        <f>'01_Вводные'!$B$37*INDEX('01_Вводные'!$C$37:$N$37,1,MOD(MONTH(P$11)-9,12)+1)/SUM('01_Вводные'!$C$37:$N$37)</f>
        <v/>
      </c>
      <c r="Q15" s="95">
        <f>'01_Вводные'!$B$37*INDEX('01_Вводные'!$C$37:$N$37,1,MOD(MONTH(Q$11)-9,12)+1)/SUM('01_Вводные'!$C$37:$N$37)</f>
        <v/>
      </c>
      <c r="R15" s="95">
        <f>'01_Вводные'!$B$37*INDEX('01_Вводные'!$C$37:$N$37,1,MOD(MONTH(R$11)-9,12)+1)/SUM('01_Вводные'!$C$37:$N$37)</f>
        <v/>
      </c>
      <c r="S15" s="95">
        <f>'01_Вводные'!$B$37*INDEX('01_Вводные'!$C$37:$N$37,1,MOD(MONTH(S$11)-9,12)+1)/SUM('01_Вводные'!$C$37:$N$37)</f>
        <v/>
      </c>
      <c r="T15" s="95">
        <f>'01_Вводные'!$B$37*INDEX('01_Вводные'!$C$37:$N$37,1,MOD(MONTH(T$11)-9,12)+1)/SUM('01_Вводные'!$C$37:$N$37)</f>
        <v/>
      </c>
      <c r="U15" s="95">
        <f>'01_Вводные'!$B$37*INDEX('01_Вводные'!$C$37:$N$37,1,MOD(MONTH(U$11)-9,12)+1)/SUM('01_Вводные'!$C$37:$N$37)</f>
        <v/>
      </c>
      <c r="V15" s="95">
        <f>'01_Вводные'!$B$37*INDEX('01_Вводные'!$C$37:$N$37,1,MOD(MONTH(V$11)-9,12)+1)/SUM('01_Вводные'!$C$37:$N$37)</f>
        <v/>
      </c>
      <c r="W15" s="95">
        <f>'01_Вводные'!$B$37*INDEX('01_Вводные'!$C$37:$N$37,1,MOD(MONTH(W$11)-9,12)+1)/SUM('01_Вводные'!$C$37:$N$37)</f>
        <v/>
      </c>
      <c r="X15" s="95">
        <f>'01_Вводные'!$B$37*INDEX('01_Вводные'!$C$37:$N$37,1,MOD(MONTH(X$11)-9,12)+1)/SUM('01_Вводные'!$C$37:$N$37)</f>
        <v/>
      </c>
      <c r="Y15" s="95">
        <f>'01_Вводные'!$B$37*INDEX('01_Вводные'!$C$37:$N$37,1,MOD(MONTH(Y$11)-9,12)+1)/SUM('01_Вводные'!$C$37:$N$37)</f>
        <v/>
      </c>
      <c r="Z15" s="95">
        <f>'01_Вводные'!$B$38*INDEX('01_Вводные'!$C$38:$N$38,1,MOD(MONTH(Z$11)-9,12)+1)/SUM('01_Вводные'!$C$38:$N$38)</f>
        <v/>
      </c>
      <c r="AA15" s="95">
        <f>'01_Вводные'!$B$38*INDEX('01_Вводные'!$C$38:$N$38,1,MOD(MONTH(AA$11)-9,12)+1)/SUM('01_Вводные'!$C$38:$N$38)</f>
        <v/>
      </c>
      <c r="AB15" s="95">
        <f>'01_Вводные'!$B$38*INDEX('01_Вводные'!$C$38:$N$38,1,MOD(MONTH(AB$11)-9,12)+1)/SUM('01_Вводные'!$C$38:$N$38)</f>
        <v/>
      </c>
      <c r="AC15" s="95">
        <f>'01_Вводные'!$B$38*INDEX('01_Вводные'!$C$38:$N$38,1,MOD(MONTH(AC$11)-9,12)+1)/SUM('01_Вводные'!$C$38:$N$38)</f>
        <v/>
      </c>
      <c r="AD15" s="95">
        <f>'01_Вводные'!$B$38*INDEX('01_Вводные'!$C$38:$N$38,1,MOD(MONTH(AD$11)-9,12)+1)/SUM('01_Вводные'!$C$38:$N$38)</f>
        <v/>
      </c>
      <c r="AE15" s="95">
        <f>'01_Вводные'!$B$38*INDEX('01_Вводные'!$C$38:$N$38,1,MOD(MONTH(AE$11)-9,12)+1)/SUM('01_Вводные'!$C$38:$N$38)</f>
        <v/>
      </c>
      <c r="AF15" s="95">
        <f>'01_Вводные'!$B$38*INDEX('01_Вводные'!$C$38:$N$38,1,MOD(MONTH(AF$11)-9,12)+1)/SUM('01_Вводные'!$C$38:$N$38)</f>
        <v/>
      </c>
      <c r="AG15" s="95">
        <f>'01_Вводные'!$B$38*INDEX('01_Вводные'!$C$38:$N$38,1,MOD(MONTH(AG$11)-9,12)+1)/SUM('01_Вводные'!$C$38:$N$38)</f>
        <v/>
      </c>
      <c r="AH15" s="95">
        <f>'01_Вводные'!$B$38*INDEX('01_Вводные'!$C$38:$N$38,1,MOD(MONTH(AH$11)-9,12)+1)/SUM('01_Вводные'!$C$38:$N$38)</f>
        <v/>
      </c>
      <c r="AI15" s="95">
        <f>'01_Вводные'!$B$38*INDEX('01_Вводные'!$C$38:$N$38,1,MOD(MONTH(AI$11)-9,12)+1)/SUM('01_Вводные'!$C$38:$N$38)</f>
        <v/>
      </c>
      <c r="AJ15" s="95">
        <f>'01_Вводные'!$B$38*INDEX('01_Вводные'!$C$38:$N$38,1,MOD(MONTH(AJ$11)-9,12)+1)/SUM('01_Вводные'!$C$38:$N$38)</f>
        <v/>
      </c>
      <c r="AK15" s="95">
        <f>'01_Вводные'!$B$38*INDEX('01_Вводные'!$C$38:$N$38,1,MOD(MONTH(AK$11)-9,12)+1)/SUM('01_Вводные'!$C$38:$N$38)</f>
        <v/>
      </c>
      <c r="AL15" s="95">
        <f>'01_Вводные'!$B$39*INDEX('01_Вводные'!$C$39:$N$39,1,MOD(MONTH(AL$11)-9,12)+1)/SUM('01_Вводные'!$C$39:$N$39)</f>
        <v/>
      </c>
      <c r="AM15" s="95">
        <f>'01_Вводные'!$B$39*INDEX('01_Вводные'!$C$39:$N$39,1,MOD(MONTH(AM$11)-9,12)+1)/SUM('01_Вводные'!$C$39:$N$39)</f>
        <v/>
      </c>
      <c r="AN15" s="95">
        <f>'01_Вводные'!$B$39*INDEX('01_Вводные'!$C$39:$N$39,1,MOD(MONTH(AN$11)-9,12)+1)/SUM('01_Вводные'!$C$39:$N$39)</f>
        <v/>
      </c>
      <c r="AO15" s="95">
        <f>'01_Вводные'!$B$39*INDEX('01_Вводные'!$C$39:$N$39,1,MOD(MONTH(AO$11)-9,12)+1)/SUM('01_Вводные'!$C$39:$N$39)</f>
        <v/>
      </c>
      <c r="AP15" s="95">
        <f>'01_Вводные'!$B$39*INDEX('01_Вводные'!$C$39:$N$39,1,MOD(MONTH(AP$11)-9,12)+1)/SUM('01_Вводные'!$C$39:$N$39)</f>
        <v/>
      </c>
      <c r="AQ15" s="95">
        <f>'01_Вводные'!$B$39*INDEX('01_Вводные'!$C$39:$N$39,1,MOD(MONTH(AQ$11)-9,12)+1)/SUM('01_Вводные'!$C$39:$N$39)</f>
        <v/>
      </c>
      <c r="AR15" s="95">
        <f>'01_Вводные'!$B$39*INDEX('01_Вводные'!$C$39:$N$39,1,MOD(MONTH(AR$11)-9,12)+1)/SUM('01_Вводные'!$C$39:$N$39)</f>
        <v/>
      </c>
      <c r="AS15" s="95">
        <f>'01_Вводные'!$B$39*INDEX('01_Вводные'!$C$39:$N$39,1,MOD(MONTH(AS$11)-9,12)+1)/SUM('01_Вводные'!$C$39:$N$39)</f>
        <v/>
      </c>
      <c r="AT15" s="95">
        <f>'01_Вводные'!$B$39*INDEX('01_Вводные'!$C$39:$N$39,1,MOD(MONTH(AT$11)-9,12)+1)/SUM('01_Вводные'!$C$39:$N$39)</f>
        <v/>
      </c>
      <c r="AU15" s="95">
        <f>'01_Вводные'!$B$39*INDEX('01_Вводные'!$C$39:$N$39,1,MOD(MONTH(AU$11)-9,12)+1)/SUM('01_Вводные'!$C$39:$N$39)</f>
        <v/>
      </c>
      <c r="AV15" s="95">
        <f>'01_Вводные'!$B$39*INDEX('01_Вводные'!$C$39:$N$39,1,MOD(MONTH(AV$11)-9,12)+1)/SUM('01_Вводные'!$C$39:$N$39)</f>
        <v/>
      </c>
      <c r="AW15" s="95">
        <f>'01_Вводные'!$B$39*INDEX('01_Вводные'!$C$39:$N$39,1,MOD(MONTH(AW$11)-9,12)+1)/SUM('01_Вводные'!$C$39:$N$39)</f>
        <v/>
      </c>
      <c r="AX15" s="95">
        <f>'01_Вводные'!$B$40*INDEX('01_Вводные'!$C$40:$N$40,1,MOD(MONTH(AX$11)-9,12)+1)/SUM('01_Вводные'!$C$40:$N$40)</f>
        <v/>
      </c>
      <c r="AY15" s="95">
        <f>'01_Вводные'!$B$40*INDEX('01_Вводные'!$C$40:$N$40,1,MOD(MONTH(AY$11)-9,12)+1)/SUM('01_Вводные'!$C$40:$N$40)</f>
        <v/>
      </c>
      <c r="AZ15" s="95">
        <f>'01_Вводные'!$B$40*INDEX('01_Вводные'!$C$40:$N$40,1,MOD(MONTH(AZ$11)-9,12)+1)/SUM('01_Вводные'!$C$40:$N$40)</f>
        <v/>
      </c>
      <c r="BA15" s="95">
        <f>'01_Вводные'!$B$40*INDEX('01_Вводные'!$C$40:$N$40,1,MOD(MONTH(BA$11)-9,12)+1)/SUM('01_Вводные'!$C$40:$N$40)</f>
        <v/>
      </c>
      <c r="BB15" s="95">
        <f>'01_Вводные'!$B$40*INDEX('01_Вводные'!$C$40:$N$40,1,MOD(MONTH(BB$11)-9,12)+1)/SUM('01_Вводные'!$C$40:$N$40)</f>
        <v/>
      </c>
      <c r="BC15" s="95">
        <f>'01_Вводные'!$B$40*INDEX('01_Вводные'!$C$40:$N$40,1,MOD(MONTH(BC$11)-9,12)+1)/SUM('01_Вводные'!$C$40:$N$40)</f>
        <v/>
      </c>
      <c r="BD15" s="95">
        <f>'01_Вводные'!$B$40*INDEX('01_Вводные'!$C$40:$N$40,1,MOD(MONTH(BD$11)-9,12)+1)/SUM('01_Вводные'!$C$40:$N$40)</f>
        <v/>
      </c>
      <c r="BE15" s="95">
        <f>'01_Вводные'!$B$40*INDEX('01_Вводные'!$C$40:$N$40,1,MOD(MONTH(BE$11)-9,12)+1)/SUM('01_Вводные'!$C$40:$N$40)</f>
        <v/>
      </c>
      <c r="BF15" s="95">
        <f>'01_Вводные'!$B$40*INDEX('01_Вводные'!$C$40:$N$40,1,MOD(MONTH(BF$11)-9,12)+1)/SUM('01_Вводные'!$C$40:$N$40)</f>
        <v/>
      </c>
      <c r="BG15" s="95">
        <f>'01_Вводные'!$B$40*INDEX('01_Вводные'!$C$40:$N$40,1,MOD(MONTH(BG$11)-9,12)+1)/SUM('01_Вводные'!$C$40:$N$40)</f>
        <v/>
      </c>
      <c r="BH15" s="95">
        <f>'01_Вводные'!$B$40*INDEX('01_Вводные'!$C$40:$N$40,1,MOD(MONTH(BH$11)-9,12)+1)/SUM('01_Вводные'!$C$40:$N$40)</f>
        <v/>
      </c>
      <c r="BI15" s="95">
        <f>'01_Вводные'!$B$40*INDEX('01_Вводные'!$C$40:$N$40,1,MOD(MONTH(BI$11)-9,12)+1)/SUM('01_Вводные'!$C$40:$N$40)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MIN(1,'01_Вводные'!$B$22)+IF(OR(1&lt;=('01_Вводные'!$B$15+'01_Вводные'!$B$311),1-('01_Вводные'!$B$15+'01_Вводные'!$B$311)&gt;60),0,INDEX('04_Продажи'!$B$15:$BI$15,1,1-('01_Вводные'!$B$15+'01_Вводные'!$B$311)))*'01_Вводные'!$B$298*MAX(0,'01_Вводные'!$B$22-1)</f>
        <v/>
      </c>
      <c r="C8" s="185">
        <f>IF(OR(2&lt;='01_Вводные'!$B$15,2-'01_Вводные'!$B$15&gt;60),0,INDEX('04_Продажи'!$B$15:$BI$15,1,2-'01_Вводные'!$B$15))*'01_Вводные'!$B$298*MIN(1,'01_Вводные'!$B$22)+IF(OR(2&lt;=('01_Вводные'!$B$15+'01_Вводные'!$B$311),2-('01_Вводные'!$B$15+'01_Вводные'!$B$311)&gt;60),0,INDEX('04_Продажи'!$B$15:$BI$15,1,2-('01_Вводные'!$B$15+'01_Вводные'!$B$311)))*'01_Вводные'!$B$298*MAX(0,'01_Вводные'!$B$22-1)</f>
        <v/>
      </c>
      <c r="D8" s="185">
        <f>IF(OR(3&lt;='01_Вводные'!$B$15,3-'01_Вводные'!$B$15&gt;60),0,INDEX('04_Продажи'!$B$15:$BI$15,1,3-'01_Вводные'!$B$15))*'01_Вводные'!$B$298*MIN(1,'01_Вводные'!$B$22)+IF(OR(3&lt;=('01_Вводные'!$B$15+'01_Вводные'!$B$311),3-('01_Вводные'!$B$15+'01_Вводные'!$B$311)&gt;60),0,INDEX('04_Продажи'!$B$15:$BI$15,1,3-('01_Вводные'!$B$15+'01_Вводные'!$B$311)))*'01_Вводные'!$B$298*MAX(0,'01_Вводные'!$B$22-1)</f>
        <v/>
      </c>
      <c r="E8" s="185">
        <f>IF(OR(4&lt;='01_Вводные'!$B$15,4-'01_Вводные'!$B$15&gt;60),0,INDEX('04_Продажи'!$B$15:$BI$15,1,4-'01_Вводные'!$B$15))*'01_Вводные'!$B$298*MIN(1,'01_Вводные'!$B$22)+IF(OR(4&lt;=('01_Вводные'!$B$15+'01_Вводные'!$B$311),4-('01_Вводные'!$B$15+'01_Вводные'!$B$311)&gt;60),0,INDEX('04_Продажи'!$B$15:$BI$15,1,4-('01_Вводные'!$B$15+'01_Вводные'!$B$311)))*'01_Вводные'!$B$298*MAX(0,'01_Вводные'!$B$22-1)</f>
        <v/>
      </c>
      <c r="F8" s="185">
        <f>IF(OR(5&lt;='01_Вводные'!$B$15,5-'01_Вводные'!$B$15&gt;60),0,INDEX('04_Продажи'!$B$15:$BI$15,1,5-'01_Вводные'!$B$15))*'01_Вводные'!$B$298*MIN(1,'01_Вводные'!$B$22)+IF(OR(5&lt;=('01_Вводные'!$B$15+'01_Вводные'!$B$311),5-('01_Вводные'!$B$15+'01_Вводные'!$B$311)&gt;60),0,INDEX('04_Продажи'!$B$15:$BI$15,1,5-('01_Вводные'!$B$15+'01_Вводные'!$B$311)))*'01_Вводные'!$B$298*MAX(0,'01_Вводные'!$B$22-1)</f>
        <v/>
      </c>
      <c r="G8" s="185">
        <f>IF(OR(6&lt;='01_Вводные'!$B$15,6-'01_Вводные'!$B$15&gt;60),0,INDEX('04_Продажи'!$B$15:$BI$15,1,6-'01_Вводные'!$B$15))*'01_Вводные'!$B$298*MIN(1,'01_Вводные'!$B$22)+IF(OR(6&lt;=('01_Вводные'!$B$15+'01_Вводные'!$B$311),6-('01_Вводные'!$B$15+'01_Вводные'!$B$311)&gt;60),0,INDEX('04_Продажи'!$B$15:$BI$15,1,6-('01_Вводные'!$B$15+'01_Вводные'!$B$311)))*'01_Вводные'!$B$298*MAX(0,'01_Вводные'!$B$22-1)</f>
        <v/>
      </c>
      <c r="H8" s="185">
        <f>IF(OR(7&lt;='01_Вводные'!$B$15,7-'01_Вводные'!$B$15&gt;60),0,INDEX('04_Продажи'!$B$15:$BI$15,1,7-'01_Вводные'!$B$15))*'01_Вводные'!$B$298*MIN(1,'01_Вводные'!$B$22)+IF(OR(7&lt;=('01_Вводные'!$B$15+'01_Вводные'!$B$311),7-('01_Вводные'!$B$15+'01_Вводные'!$B$311)&gt;60),0,INDEX('04_Продажи'!$B$15:$BI$15,1,7-('01_Вводные'!$B$15+'01_Вводные'!$B$311)))*'01_Вводные'!$B$298*MAX(0,'01_Вводные'!$B$22-1)</f>
        <v/>
      </c>
      <c r="I8" s="185">
        <f>IF(OR(8&lt;='01_Вводные'!$B$15,8-'01_Вводные'!$B$15&gt;60),0,INDEX('04_Продажи'!$B$15:$BI$15,1,8-'01_Вводные'!$B$15))*'01_Вводные'!$B$298*MIN(1,'01_Вводные'!$B$22)+IF(OR(8&lt;=('01_Вводные'!$B$15+'01_Вводные'!$B$311),8-('01_Вводные'!$B$15+'01_Вводные'!$B$311)&gt;60),0,INDEX('04_Продажи'!$B$15:$BI$15,1,8-('01_Вводные'!$B$15+'01_Вводные'!$B$311)))*'01_Вводные'!$B$298*MAX(0,'01_Вводные'!$B$22-1)</f>
        <v/>
      </c>
      <c r="J8" s="185">
        <f>IF(OR(9&lt;='01_Вводные'!$B$15,9-'01_Вводные'!$B$15&gt;60),0,INDEX('04_Продажи'!$B$15:$BI$15,1,9-'01_Вводные'!$B$15))*'01_Вводные'!$B$298*MIN(1,'01_Вводные'!$B$22)+IF(OR(9&lt;=('01_Вводные'!$B$15+'01_Вводные'!$B$311),9-('01_Вводные'!$B$15+'01_Вводные'!$B$311)&gt;60),0,INDEX('04_Продажи'!$B$15:$BI$15,1,9-('01_Вводные'!$B$15+'01_Вводные'!$B$311)))*'01_Вводные'!$B$298*MAX(0,'01_Вводные'!$B$22-1)</f>
        <v/>
      </c>
      <c r="K8" s="185">
        <f>IF(OR(10&lt;='01_Вводные'!$B$15,10-'01_Вводные'!$B$15&gt;60),0,INDEX('04_Продажи'!$B$15:$BI$15,1,10-'01_Вводные'!$B$15))*'01_Вводные'!$B$298*MIN(1,'01_Вводные'!$B$22)+IF(OR(10&lt;=('01_Вводные'!$B$15+'01_Вводные'!$B$311),10-('01_Вводные'!$B$15+'01_Вводные'!$B$311)&gt;60),0,INDEX('04_Продажи'!$B$15:$BI$15,1,10-('01_Вводные'!$B$15+'01_Вводные'!$B$311)))*'01_Вводные'!$B$298*MAX(0,'01_Вводные'!$B$22-1)</f>
        <v/>
      </c>
      <c r="L8" s="185">
        <f>IF(OR(11&lt;='01_Вводные'!$B$15,11-'01_Вводные'!$B$15&gt;60),0,INDEX('04_Продажи'!$B$15:$BI$15,1,11-'01_Вводные'!$B$15))*'01_Вводные'!$B$298*MIN(1,'01_Вводные'!$B$22)+IF(OR(11&lt;=('01_Вводные'!$B$15+'01_Вводные'!$B$311),11-('01_Вводные'!$B$15+'01_Вводные'!$B$311)&gt;60),0,INDEX('04_Продажи'!$B$15:$BI$15,1,11-('01_Вводные'!$B$15+'01_Вводные'!$B$311)))*'01_Вводные'!$B$298*MAX(0,'01_Вводные'!$B$22-1)</f>
        <v/>
      </c>
      <c r="M8" s="185">
        <f>IF(OR(12&lt;='01_Вводные'!$B$15,12-'01_Вводные'!$B$15&gt;60),0,INDEX('04_Продажи'!$B$15:$BI$15,1,12-'01_Вводные'!$B$15))*'01_Вводные'!$B$298*MIN(1,'01_Вводные'!$B$22)+IF(OR(12&lt;=('01_Вводные'!$B$15+'01_Вводные'!$B$311),12-('01_Вводные'!$B$15+'01_Вводные'!$B$311)&gt;60),0,INDEX('04_Продажи'!$B$15:$BI$15,1,12-('01_Вводные'!$B$15+'01_Вводные'!$B$311)))*'01_Вводные'!$B$298*MAX(0,'01_Вводные'!$B$22-1)</f>
        <v/>
      </c>
      <c r="N8" s="185">
        <f>IF(OR(13&lt;='01_Вводные'!$B$15,13-'01_Вводные'!$B$15&gt;60),0,INDEX('04_Продажи'!$B$15:$BI$15,1,13-'01_Вводные'!$B$15))*'01_Вводные'!$B$298*MIN(1,'01_Вводные'!$B$22)+IF(OR(13&lt;=('01_Вводные'!$B$15+'01_Вводные'!$B$311),13-('01_Вводные'!$B$15+'01_Вводные'!$B$311)&gt;60),0,INDEX('04_Продажи'!$B$15:$BI$15,1,13-('01_Вводные'!$B$15+'01_Вводные'!$B$311)))*'01_Вводные'!$B$298*MAX(0,'01_Вводные'!$B$22-1)</f>
        <v/>
      </c>
      <c r="O8" s="185">
        <f>IF(OR(14&lt;='01_Вводные'!$B$15,14-'01_Вводные'!$B$15&gt;60),0,INDEX('04_Продажи'!$B$15:$BI$15,1,14-'01_Вводные'!$B$15))*'01_Вводные'!$B$298*MIN(1,'01_Вводные'!$B$22)+IF(OR(14&lt;=('01_Вводные'!$B$15+'01_Вводные'!$B$311),14-('01_Вводные'!$B$15+'01_Вводные'!$B$311)&gt;60),0,INDEX('04_Продажи'!$B$15:$BI$15,1,14-('01_Вводные'!$B$15+'01_Вводные'!$B$311)))*'01_Вводные'!$B$298*MAX(0,'01_Вводные'!$B$22-1)</f>
        <v/>
      </c>
      <c r="P8" s="185">
        <f>IF(OR(15&lt;='01_Вводные'!$B$15,15-'01_Вводные'!$B$15&gt;60),0,INDEX('04_Продажи'!$B$15:$BI$15,1,15-'01_Вводные'!$B$15))*'01_Вводные'!$B$298*MIN(1,'01_Вводные'!$B$22)+IF(OR(15&lt;=('01_Вводные'!$B$15+'01_Вводные'!$B$311),15-('01_Вводные'!$B$15+'01_Вводные'!$B$311)&gt;60),0,INDEX('04_Продажи'!$B$15:$BI$15,1,15-('01_Вводные'!$B$15+'01_Вводные'!$B$311)))*'01_Вводные'!$B$298*MAX(0,'01_Вводные'!$B$22-1)</f>
        <v/>
      </c>
      <c r="Q8" s="185">
        <f>IF(OR(16&lt;='01_Вводные'!$B$15,16-'01_Вводные'!$B$15&gt;60),0,INDEX('04_Продажи'!$B$15:$BI$15,1,16-'01_Вводные'!$B$15))*'01_Вводные'!$B$298*MIN(1,'01_Вводные'!$B$22)+IF(OR(16&lt;=('01_Вводные'!$B$15+'01_Вводные'!$B$311),16-('01_Вводные'!$B$15+'01_Вводные'!$B$311)&gt;60),0,INDEX('04_Продажи'!$B$15:$BI$15,1,16-('01_Вводные'!$B$15+'01_Вводные'!$B$311)))*'01_Вводные'!$B$298*MAX(0,'01_Вводные'!$B$22-1)</f>
        <v/>
      </c>
      <c r="R8" s="185">
        <f>IF(OR(17&lt;='01_Вводные'!$B$15,17-'01_Вводные'!$B$15&gt;60),0,INDEX('04_Продажи'!$B$15:$BI$15,1,17-'01_Вводные'!$B$15))*'01_Вводные'!$B$298*MIN(1,'01_Вводные'!$B$22)+IF(OR(17&lt;=('01_Вводные'!$B$15+'01_Вводные'!$B$311),17-('01_Вводные'!$B$15+'01_Вводные'!$B$311)&gt;60),0,INDEX('04_Продажи'!$B$15:$BI$15,1,17-('01_Вводные'!$B$15+'01_Вводные'!$B$311)))*'01_Вводные'!$B$298*MAX(0,'01_Вводные'!$B$22-1)</f>
        <v/>
      </c>
      <c r="S8" s="185">
        <f>IF(OR(18&lt;='01_Вводные'!$B$15,18-'01_Вводные'!$B$15&gt;60),0,INDEX('04_Продажи'!$B$15:$BI$15,1,18-'01_Вводные'!$B$15))*'01_Вводные'!$B$298*MIN(1,'01_Вводные'!$B$22)+IF(OR(18&lt;=('01_Вводные'!$B$15+'01_Вводные'!$B$311),18-('01_Вводные'!$B$15+'01_Вводные'!$B$311)&gt;60),0,INDEX('04_Продажи'!$B$15:$BI$15,1,18-('01_Вводные'!$B$15+'01_Вводные'!$B$311)))*'01_Вводные'!$B$298*MAX(0,'01_Вводные'!$B$22-1)</f>
        <v/>
      </c>
      <c r="T8" s="185">
        <f>IF(OR(19&lt;='01_Вводные'!$B$15,19-'01_Вводные'!$B$15&gt;60),0,INDEX('04_Продажи'!$B$15:$BI$15,1,19-'01_Вводные'!$B$15))*'01_Вводные'!$B$298*MIN(1,'01_Вводные'!$B$22)+IF(OR(19&lt;=('01_Вводные'!$B$15+'01_Вводные'!$B$311),19-('01_Вводные'!$B$15+'01_Вводные'!$B$311)&gt;60),0,INDEX('04_Продажи'!$B$15:$BI$15,1,19-('01_Вводные'!$B$15+'01_Вводные'!$B$311)))*'01_Вводные'!$B$298*MAX(0,'01_Вводные'!$B$22-1)</f>
        <v/>
      </c>
      <c r="U8" s="185">
        <f>IF(OR(20&lt;='01_Вводные'!$B$15,20-'01_Вводные'!$B$15&gt;60),0,INDEX('04_Продажи'!$B$15:$BI$15,1,20-'01_Вводные'!$B$15))*'01_Вводные'!$B$298*MIN(1,'01_Вводные'!$B$22)+IF(OR(20&lt;=('01_Вводные'!$B$15+'01_Вводные'!$B$311),20-('01_Вводные'!$B$15+'01_Вводные'!$B$311)&gt;60),0,INDEX('04_Продажи'!$B$15:$BI$15,1,20-('01_Вводные'!$B$15+'01_Вводные'!$B$311)))*'01_Вводные'!$B$298*MAX(0,'01_Вводные'!$B$22-1)</f>
        <v/>
      </c>
      <c r="V8" s="185">
        <f>IF(OR(21&lt;='01_Вводные'!$B$15,21-'01_Вводные'!$B$15&gt;60),0,INDEX('04_Продажи'!$B$15:$BI$15,1,21-'01_Вводные'!$B$15))*'01_Вводные'!$B$298*MIN(1,'01_Вводные'!$B$22)+IF(OR(21&lt;=('01_Вводные'!$B$15+'01_Вводные'!$B$311),21-('01_Вводные'!$B$15+'01_Вводные'!$B$311)&gt;60),0,INDEX('04_Продажи'!$B$15:$BI$15,1,21-('01_Вводные'!$B$15+'01_Вводные'!$B$311)))*'01_Вводные'!$B$298*MAX(0,'01_Вводные'!$B$22-1)</f>
        <v/>
      </c>
      <c r="W8" s="185">
        <f>IF(OR(22&lt;='01_Вводные'!$B$15,22-'01_Вводные'!$B$15&gt;60),0,INDEX('04_Продажи'!$B$15:$BI$15,1,22-'01_Вводные'!$B$15))*'01_Вводные'!$B$298*MIN(1,'01_Вводные'!$B$22)+IF(OR(22&lt;=('01_Вводные'!$B$15+'01_Вводные'!$B$311),22-('01_Вводные'!$B$15+'01_Вводные'!$B$311)&gt;60),0,INDEX('04_Продажи'!$B$15:$BI$15,1,22-('01_Вводные'!$B$15+'01_Вводные'!$B$311)))*'01_Вводные'!$B$298*MAX(0,'01_Вводные'!$B$22-1)</f>
        <v/>
      </c>
      <c r="X8" s="185">
        <f>IF(OR(23&lt;='01_Вводные'!$B$15,23-'01_Вводные'!$B$15&gt;60),0,INDEX('04_Продажи'!$B$15:$BI$15,1,23-'01_Вводные'!$B$15))*'01_Вводные'!$B$298*MIN(1,'01_Вводные'!$B$22)+IF(OR(23&lt;=('01_Вводные'!$B$15+'01_Вводные'!$B$311),23-('01_Вводные'!$B$15+'01_Вводные'!$B$311)&gt;60),0,INDEX('04_Продажи'!$B$15:$BI$15,1,23-('01_Вводные'!$B$15+'01_Вводные'!$B$311)))*'01_Вводные'!$B$298*MAX(0,'01_Вводные'!$B$22-1)</f>
        <v/>
      </c>
      <c r="Y8" s="185">
        <f>IF(OR(24&lt;='01_Вводные'!$B$15,24-'01_Вводные'!$B$15&gt;60),0,INDEX('04_Продажи'!$B$15:$BI$15,1,24-'01_Вводные'!$B$15))*'01_Вводные'!$B$298*MIN(1,'01_Вводные'!$B$22)+IF(OR(24&lt;=('01_Вводные'!$B$15+'01_Вводные'!$B$311),24-('01_Вводные'!$B$15+'01_Вводные'!$B$311)&gt;60),0,INDEX('04_Продажи'!$B$15:$BI$15,1,24-('01_Вводные'!$B$15+'01_Вводные'!$B$311)))*'01_Вводные'!$B$298*MAX(0,'01_Вводные'!$B$22-1)</f>
        <v/>
      </c>
      <c r="Z8" s="185">
        <f>IF(OR(25&lt;='01_Вводные'!$B$15,25-'01_Вводные'!$B$15&gt;60),0,INDEX('04_Продажи'!$B$15:$BI$15,1,25-'01_Вводные'!$B$15))*'01_Вводные'!$B$298*MIN(1,'01_Вводные'!$B$22)+IF(OR(25&lt;=('01_Вводные'!$B$15+'01_Вводные'!$B$311),25-('01_Вводные'!$B$15+'01_Вводные'!$B$311)&gt;60),0,INDEX('04_Продажи'!$B$15:$BI$15,1,25-('01_Вводные'!$B$15+'01_Вводные'!$B$311)))*'01_Вводные'!$B$298*MAX(0,'01_Вводные'!$B$22-1)</f>
        <v/>
      </c>
      <c r="AA8" s="185">
        <f>IF(OR(26&lt;='01_Вводные'!$B$15,26-'01_Вводные'!$B$15&gt;60),0,INDEX('04_Продажи'!$B$15:$BI$15,1,26-'01_Вводные'!$B$15))*'01_Вводные'!$B$298*MIN(1,'01_Вводные'!$B$22)+IF(OR(26&lt;=('01_Вводные'!$B$15+'01_Вводные'!$B$311),26-('01_Вводные'!$B$15+'01_Вводные'!$B$311)&gt;60),0,INDEX('04_Продажи'!$B$15:$BI$15,1,26-('01_Вводные'!$B$15+'01_Вводные'!$B$311)))*'01_Вводные'!$B$298*MAX(0,'01_Вводные'!$B$22-1)</f>
        <v/>
      </c>
      <c r="AB8" s="185">
        <f>IF(OR(27&lt;='01_Вводные'!$B$15,27-'01_Вводные'!$B$15&gt;60),0,INDEX('04_Продажи'!$B$15:$BI$15,1,27-'01_Вводные'!$B$15))*'01_Вводные'!$B$298*MIN(1,'01_Вводные'!$B$22)+IF(OR(27&lt;=('01_Вводные'!$B$15+'01_Вводные'!$B$311),27-('01_Вводные'!$B$15+'01_Вводные'!$B$311)&gt;60),0,INDEX('04_Продажи'!$B$15:$BI$15,1,27-('01_Вводные'!$B$15+'01_Вводные'!$B$311)))*'01_Вводные'!$B$298*MAX(0,'01_Вводные'!$B$22-1)</f>
        <v/>
      </c>
      <c r="AC8" s="185">
        <f>IF(OR(28&lt;='01_Вводные'!$B$15,28-'01_Вводные'!$B$15&gt;60),0,INDEX('04_Продажи'!$B$15:$BI$15,1,28-'01_Вводные'!$B$15))*'01_Вводные'!$B$298*MIN(1,'01_Вводные'!$B$22)+IF(OR(28&lt;=('01_Вводные'!$B$15+'01_Вводные'!$B$311),28-('01_Вводные'!$B$15+'01_Вводные'!$B$311)&gt;60),0,INDEX('04_Продажи'!$B$15:$BI$15,1,28-('01_Вводные'!$B$15+'01_Вводные'!$B$311)))*'01_Вводные'!$B$298*MAX(0,'01_Вводные'!$B$22-1)</f>
        <v/>
      </c>
      <c r="AD8" s="185">
        <f>IF(OR(29&lt;='01_Вводные'!$B$15,29-'01_Вводные'!$B$15&gt;60),0,INDEX('04_Продажи'!$B$15:$BI$15,1,29-'01_Вводные'!$B$15))*'01_Вводные'!$B$298*MIN(1,'01_Вводные'!$B$22)+IF(OR(29&lt;=('01_Вводные'!$B$15+'01_Вводные'!$B$311),29-('01_Вводные'!$B$15+'01_Вводные'!$B$311)&gt;60),0,INDEX('04_Продажи'!$B$15:$BI$15,1,29-('01_Вводные'!$B$15+'01_Вводные'!$B$311)))*'01_Вводные'!$B$298*MAX(0,'01_Вводные'!$B$22-1)</f>
        <v/>
      </c>
      <c r="AE8" s="185">
        <f>IF(OR(30&lt;='01_Вводные'!$B$15,30-'01_Вводные'!$B$15&gt;60),0,INDEX('04_Продажи'!$B$15:$BI$15,1,30-'01_Вводные'!$B$15))*'01_Вводные'!$B$298*MIN(1,'01_Вводные'!$B$22)+IF(OR(30&lt;=('01_Вводные'!$B$15+'01_Вводные'!$B$311),30-('01_Вводные'!$B$15+'01_Вводные'!$B$311)&gt;60),0,INDEX('04_Продажи'!$B$15:$BI$15,1,30-('01_Вводные'!$B$15+'01_Вводные'!$B$311)))*'01_Вводные'!$B$298*MAX(0,'01_Вводные'!$B$22-1)</f>
        <v/>
      </c>
      <c r="AF8" s="185">
        <f>IF(OR(31&lt;='01_Вводные'!$B$15,31-'01_Вводные'!$B$15&gt;60),0,INDEX('04_Продажи'!$B$15:$BI$15,1,31-'01_Вводные'!$B$15))*'01_Вводные'!$B$298*MIN(1,'01_Вводные'!$B$22)+IF(OR(31&lt;=('01_Вводные'!$B$15+'01_Вводные'!$B$311),31-('01_Вводные'!$B$15+'01_Вводные'!$B$311)&gt;60),0,INDEX('04_Продажи'!$B$15:$BI$15,1,31-('01_Вводные'!$B$15+'01_Вводные'!$B$311)))*'01_Вводные'!$B$298*MAX(0,'01_Вводные'!$B$22-1)</f>
        <v/>
      </c>
      <c r="AG8" s="185">
        <f>IF(OR(32&lt;='01_Вводные'!$B$15,32-'01_Вводные'!$B$15&gt;60),0,INDEX('04_Продажи'!$B$15:$BI$15,1,32-'01_Вводные'!$B$15))*'01_Вводные'!$B$298*MIN(1,'01_Вводные'!$B$22)+IF(OR(32&lt;=('01_Вводные'!$B$15+'01_Вводные'!$B$311),32-('01_Вводные'!$B$15+'01_Вводные'!$B$311)&gt;60),0,INDEX('04_Продажи'!$B$15:$BI$15,1,32-('01_Вводные'!$B$15+'01_Вводные'!$B$311)))*'01_Вводные'!$B$298*MAX(0,'01_Вводные'!$B$22-1)</f>
        <v/>
      </c>
      <c r="AH8" s="185">
        <f>IF(OR(33&lt;='01_Вводные'!$B$15,33-'01_Вводные'!$B$15&gt;60),0,INDEX('04_Продажи'!$B$15:$BI$15,1,33-'01_Вводные'!$B$15))*'01_Вводные'!$B$298*MIN(1,'01_Вводные'!$B$22)+IF(OR(33&lt;=('01_Вводные'!$B$15+'01_Вводные'!$B$311),33-('01_Вводные'!$B$15+'01_Вводные'!$B$311)&gt;60),0,INDEX('04_Продажи'!$B$15:$BI$15,1,33-('01_Вводные'!$B$15+'01_Вводные'!$B$311)))*'01_Вводные'!$B$298*MAX(0,'01_Вводные'!$B$22-1)</f>
        <v/>
      </c>
      <c r="AI8" s="185">
        <f>IF(OR(34&lt;='01_Вводные'!$B$15,34-'01_Вводные'!$B$15&gt;60),0,INDEX('04_Продажи'!$B$15:$BI$15,1,34-'01_Вводные'!$B$15))*'01_Вводные'!$B$298*MIN(1,'01_Вводные'!$B$22)+IF(OR(34&lt;=('01_Вводные'!$B$15+'01_Вводные'!$B$311),34-('01_Вводные'!$B$15+'01_Вводные'!$B$311)&gt;60),0,INDEX('04_Продажи'!$B$15:$BI$15,1,34-('01_Вводные'!$B$15+'01_Вводные'!$B$311)))*'01_Вводные'!$B$298*MAX(0,'01_Вводные'!$B$22-1)</f>
        <v/>
      </c>
      <c r="AJ8" s="185">
        <f>IF(OR(35&lt;='01_Вводные'!$B$15,35-'01_Вводные'!$B$15&gt;60),0,INDEX('04_Продажи'!$B$15:$BI$15,1,35-'01_Вводные'!$B$15))*'01_Вводные'!$B$298*MIN(1,'01_Вводные'!$B$22)+IF(OR(35&lt;=('01_Вводные'!$B$15+'01_Вводные'!$B$311),35-('01_Вводные'!$B$15+'01_Вводные'!$B$311)&gt;60),0,INDEX('04_Продажи'!$B$15:$BI$15,1,35-('01_Вводные'!$B$15+'01_Вводные'!$B$311)))*'01_Вводные'!$B$298*MAX(0,'01_Вводные'!$B$22-1)</f>
        <v/>
      </c>
      <c r="AK8" s="185">
        <f>IF(OR(36&lt;='01_Вводные'!$B$15,36-'01_Вводные'!$B$15&gt;60),0,INDEX('04_Продажи'!$B$15:$BI$15,1,36-'01_Вводные'!$B$15))*'01_Вводные'!$B$298*MIN(1,'01_Вводные'!$B$22)+IF(OR(36&lt;=('01_Вводные'!$B$15+'01_Вводные'!$B$311),36-('01_Вводные'!$B$15+'01_Вводные'!$B$311)&gt;60),0,INDEX('04_Продажи'!$B$15:$BI$15,1,36-('01_Вводные'!$B$15+'01_Вводные'!$B$311)))*'01_Вводные'!$B$298*MAX(0,'01_Вводные'!$B$22-1)</f>
        <v/>
      </c>
      <c r="AL8" s="185">
        <f>IF(OR(37&lt;='01_Вводные'!$B$15,37-'01_Вводные'!$B$15&gt;60),0,INDEX('04_Продажи'!$B$15:$BI$15,1,37-'01_Вводные'!$B$15))*'01_Вводные'!$B$298*MIN(1,'01_Вводные'!$B$22)+IF(OR(37&lt;=('01_Вводные'!$B$15+'01_Вводные'!$B$311),37-('01_Вводные'!$B$15+'01_Вводные'!$B$311)&gt;60),0,INDEX('04_Продажи'!$B$15:$BI$15,1,37-('01_Вводные'!$B$15+'01_Вводные'!$B$311)))*'01_Вводные'!$B$298*MAX(0,'01_Вводные'!$B$22-1)</f>
        <v/>
      </c>
      <c r="AM8" s="185">
        <f>IF(OR(38&lt;='01_Вводные'!$B$15,38-'01_Вводные'!$B$15&gt;60),0,INDEX('04_Продажи'!$B$15:$BI$15,1,38-'01_Вводные'!$B$15))*'01_Вводные'!$B$298*MIN(1,'01_Вводные'!$B$22)+IF(OR(38&lt;=('01_Вводные'!$B$15+'01_Вводные'!$B$311),38-('01_Вводные'!$B$15+'01_Вводные'!$B$311)&gt;60),0,INDEX('04_Продажи'!$B$15:$BI$15,1,38-('01_Вводные'!$B$15+'01_Вводные'!$B$311)))*'01_Вводные'!$B$298*MAX(0,'01_Вводные'!$B$22-1)</f>
        <v/>
      </c>
      <c r="AN8" s="185">
        <f>IF(OR(39&lt;='01_Вводные'!$B$15,39-'01_Вводные'!$B$15&gt;60),0,INDEX('04_Продажи'!$B$15:$BI$15,1,39-'01_Вводные'!$B$15))*'01_Вводные'!$B$298*MIN(1,'01_Вводные'!$B$22)+IF(OR(39&lt;=('01_Вводные'!$B$15+'01_Вводные'!$B$311),39-('01_Вводные'!$B$15+'01_Вводные'!$B$311)&gt;60),0,INDEX('04_Продажи'!$B$15:$BI$15,1,39-('01_Вводные'!$B$15+'01_Вводные'!$B$311)))*'01_Вводные'!$B$298*MAX(0,'01_Вводные'!$B$22-1)</f>
        <v/>
      </c>
      <c r="AO8" s="185">
        <f>IF(OR(40&lt;='01_Вводные'!$B$15,40-'01_Вводные'!$B$15&gt;60),0,INDEX('04_Продажи'!$B$15:$BI$15,1,40-'01_Вводные'!$B$15))*'01_Вводные'!$B$298*MIN(1,'01_Вводные'!$B$22)+IF(OR(40&lt;=('01_Вводные'!$B$15+'01_Вводные'!$B$311),40-('01_Вводные'!$B$15+'01_Вводные'!$B$311)&gt;60),0,INDEX('04_Продажи'!$B$15:$BI$15,1,40-('01_Вводные'!$B$15+'01_Вводные'!$B$311)))*'01_Вводные'!$B$298*MAX(0,'01_Вводные'!$B$22-1)</f>
        <v/>
      </c>
      <c r="AP8" s="185">
        <f>IF(OR(41&lt;='01_Вводные'!$B$15,41-'01_Вводные'!$B$15&gt;60),0,INDEX('04_Продажи'!$B$15:$BI$15,1,41-'01_Вводные'!$B$15))*'01_Вводные'!$B$298*MIN(1,'01_Вводные'!$B$22)+IF(OR(41&lt;=('01_Вводные'!$B$15+'01_Вводные'!$B$311),41-('01_Вводные'!$B$15+'01_Вводные'!$B$311)&gt;60),0,INDEX('04_Продажи'!$B$15:$BI$15,1,41-('01_Вводные'!$B$15+'01_Вводные'!$B$311)))*'01_Вводные'!$B$298*MAX(0,'01_Вводные'!$B$22-1)</f>
        <v/>
      </c>
      <c r="AQ8" s="185">
        <f>IF(OR(42&lt;='01_Вводные'!$B$15,42-'01_Вводные'!$B$15&gt;60),0,INDEX('04_Продажи'!$B$15:$BI$15,1,42-'01_Вводные'!$B$15))*'01_Вводные'!$B$298*MIN(1,'01_Вводные'!$B$22)+IF(OR(42&lt;=('01_Вводные'!$B$15+'01_Вводные'!$B$311),42-('01_Вводные'!$B$15+'01_Вводные'!$B$311)&gt;60),0,INDEX('04_Продажи'!$B$15:$BI$15,1,42-('01_Вводные'!$B$15+'01_Вводные'!$B$311)))*'01_Вводные'!$B$298*MAX(0,'01_Вводные'!$B$22-1)</f>
        <v/>
      </c>
      <c r="AR8" s="185">
        <f>IF(OR(43&lt;='01_Вводные'!$B$15,43-'01_Вводные'!$B$15&gt;60),0,INDEX('04_Продажи'!$B$15:$BI$15,1,43-'01_Вводные'!$B$15))*'01_Вводные'!$B$298*MIN(1,'01_Вводные'!$B$22)+IF(OR(43&lt;=('01_Вводные'!$B$15+'01_Вводные'!$B$311),43-('01_Вводные'!$B$15+'01_Вводные'!$B$311)&gt;60),0,INDEX('04_Продажи'!$B$15:$BI$15,1,43-('01_Вводные'!$B$15+'01_Вводные'!$B$311)))*'01_Вводные'!$B$298*MAX(0,'01_Вводные'!$B$22-1)</f>
        <v/>
      </c>
      <c r="AS8" s="185">
        <f>IF(OR(44&lt;='01_Вводные'!$B$15,44-'01_Вводные'!$B$15&gt;60),0,INDEX('04_Продажи'!$B$15:$BI$15,1,44-'01_Вводные'!$B$15))*'01_Вводные'!$B$298*MIN(1,'01_Вводные'!$B$22)+IF(OR(44&lt;=('01_Вводные'!$B$15+'01_Вводные'!$B$311),44-('01_Вводные'!$B$15+'01_Вводные'!$B$311)&gt;60),0,INDEX('04_Продажи'!$B$15:$BI$15,1,44-('01_Вводные'!$B$15+'01_Вводные'!$B$311)))*'01_Вводные'!$B$298*MAX(0,'01_Вводные'!$B$22-1)</f>
        <v/>
      </c>
      <c r="AT8" s="185">
        <f>IF(OR(45&lt;='01_Вводные'!$B$15,45-'01_Вводные'!$B$15&gt;60),0,INDEX('04_Продажи'!$B$15:$BI$15,1,45-'01_Вводные'!$B$15))*'01_Вводные'!$B$298*MIN(1,'01_Вводные'!$B$22)+IF(OR(45&lt;=('01_Вводные'!$B$15+'01_Вводные'!$B$311),45-('01_Вводные'!$B$15+'01_Вводные'!$B$311)&gt;60),0,INDEX('04_Продажи'!$B$15:$BI$15,1,45-('01_Вводные'!$B$15+'01_Вводные'!$B$311)))*'01_Вводные'!$B$298*MAX(0,'01_Вводные'!$B$22-1)</f>
        <v/>
      </c>
      <c r="AU8" s="185">
        <f>IF(OR(46&lt;='01_Вводные'!$B$15,46-'01_Вводные'!$B$15&gt;60),0,INDEX('04_Продажи'!$B$15:$BI$15,1,46-'01_Вводные'!$B$15))*'01_Вводные'!$B$298*MIN(1,'01_Вводные'!$B$22)+IF(OR(46&lt;=('01_Вводные'!$B$15+'01_Вводные'!$B$311),46-('01_Вводные'!$B$15+'01_Вводные'!$B$311)&gt;60),0,INDEX('04_Продажи'!$B$15:$BI$15,1,46-('01_Вводные'!$B$15+'01_Вводные'!$B$311)))*'01_Вводные'!$B$298*MAX(0,'01_Вводные'!$B$22-1)</f>
        <v/>
      </c>
      <c r="AV8" s="185">
        <f>IF(OR(47&lt;='01_Вводные'!$B$15,47-'01_Вводные'!$B$15&gt;60),0,INDEX('04_Продажи'!$B$15:$BI$15,1,47-'01_Вводные'!$B$15))*'01_Вводные'!$B$298*MIN(1,'01_Вводные'!$B$22)+IF(OR(47&lt;=('01_Вводные'!$B$15+'01_Вводные'!$B$311),47-('01_Вводные'!$B$15+'01_Вводные'!$B$311)&gt;60),0,INDEX('04_Продажи'!$B$15:$BI$15,1,47-('01_Вводные'!$B$15+'01_Вводные'!$B$311)))*'01_Вводные'!$B$298*MAX(0,'01_Вводные'!$B$22-1)</f>
        <v/>
      </c>
      <c r="AW8" s="185">
        <f>IF(OR(48&lt;='01_Вводные'!$B$15,48-'01_Вводные'!$B$15&gt;60),0,INDEX('04_Продажи'!$B$15:$BI$15,1,48-'01_Вводные'!$B$15))*'01_Вводные'!$B$298*MIN(1,'01_Вводные'!$B$22)+IF(OR(48&lt;=('01_Вводные'!$B$15+'01_Вводные'!$B$311),48-('01_Вводные'!$B$15+'01_Вводные'!$B$311)&gt;60),0,INDEX('04_Продажи'!$B$15:$BI$15,1,48-('01_Вводные'!$B$15+'01_Вводные'!$B$311)))*'01_Вводные'!$B$298*MAX(0,'01_Вводные'!$B$22-1)</f>
        <v/>
      </c>
      <c r="AX8" s="185">
        <f>IF(OR(49&lt;='01_Вводные'!$B$15,49-'01_Вводные'!$B$15&gt;60),0,INDEX('04_Продажи'!$B$15:$BI$15,1,49-'01_Вводные'!$B$15))*'01_Вводные'!$B$298*MIN(1,'01_Вводные'!$B$22)+IF(OR(49&lt;=('01_Вводные'!$B$15+'01_Вводные'!$B$311),49-('01_Вводные'!$B$15+'01_Вводные'!$B$311)&gt;60),0,INDEX('04_Продажи'!$B$15:$BI$15,1,49-('01_Вводные'!$B$15+'01_Вводные'!$B$311)))*'01_Вводные'!$B$298*MAX(0,'01_Вводные'!$B$22-1)</f>
        <v/>
      </c>
      <c r="AY8" s="185">
        <f>IF(OR(50&lt;='01_Вводные'!$B$15,50-'01_Вводные'!$B$15&gt;60),0,INDEX('04_Продажи'!$B$15:$BI$15,1,50-'01_Вводные'!$B$15))*'01_Вводные'!$B$298*MIN(1,'01_Вводные'!$B$22)+IF(OR(50&lt;=('01_Вводные'!$B$15+'01_Вводные'!$B$311),50-('01_Вводные'!$B$15+'01_Вводные'!$B$311)&gt;60),0,INDEX('04_Продажи'!$B$15:$BI$15,1,50-('01_Вводные'!$B$15+'01_Вводные'!$B$311)))*'01_Вводные'!$B$298*MAX(0,'01_Вводные'!$B$22-1)</f>
        <v/>
      </c>
      <c r="AZ8" s="185">
        <f>IF(OR(51&lt;='01_Вводные'!$B$15,51-'01_Вводные'!$B$15&gt;60),0,INDEX('04_Продажи'!$B$15:$BI$15,1,51-'01_Вводные'!$B$15))*'01_Вводные'!$B$298*MIN(1,'01_Вводные'!$B$22)+IF(OR(51&lt;=('01_Вводные'!$B$15+'01_Вводные'!$B$311),51-('01_Вводные'!$B$15+'01_Вводные'!$B$311)&gt;60),0,INDEX('04_Продажи'!$B$15:$BI$15,1,51-('01_Вводные'!$B$15+'01_Вводные'!$B$311)))*'01_Вводные'!$B$298*MAX(0,'01_Вводные'!$B$22-1)</f>
        <v/>
      </c>
      <c r="BA8" s="185">
        <f>IF(OR(52&lt;='01_Вводные'!$B$15,52-'01_Вводные'!$B$15&gt;60),0,INDEX('04_Продажи'!$B$15:$BI$15,1,52-'01_Вводные'!$B$15))*'01_Вводные'!$B$298*MIN(1,'01_Вводные'!$B$22)+IF(OR(52&lt;=('01_Вводные'!$B$15+'01_Вводные'!$B$311),52-('01_Вводные'!$B$15+'01_Вводные'!$B$311)&gt;60),0,INDEX('04_Продажи'!$B$15:$BI$15,1,52-('01_Вводные'!$B$15+'01_Вводные'!$B$311)))*'01_Вводные'!$B$298*MAX(0,'01_Вводные'!$B$22-1)</f>
        <v/>
      </c>
      <c r="BB8" s="185">
        <f>IF(OR(53&lt;='01_Вводные'!$B$15,53-'01_Вводные'!$B$15&gt;60),0,INDEX('04_Продажи'!$B$15:$BI$15,1,53-'01_Вводные'!$B$15))*'01_Вводные'!$B$298*MIN(1,'01_Вводные'!$B$22)+IF(OR(53&lt;=('01_Вводные'!$B$15+'01_Вводные'!$B$311),53-('01_Вводные'!$B$15+'01_Вводные'!$B$311)&gt;60),0,INDEX('04_Продажи'!$B$15:$BI$15,1,53-('01_Вводные'!$B$15+'01_Вводные'!$B$311)))*'01_Вводные'!$B$298*MAX(0,'01_Вводные'!$B$22-1)</f>
        <v/>
      </c>
      <c r="BC8" s="185">
        <f>IF(OR(54&lt;='01_Вводные'!$B$15,54-'01_Вводные'!$B$15&gt;60),0,INDEX('04_Продажи'!$B$15:$BI$15,1,54-'01_Вводные'!$B$15))*'01_Вводные'!$B$298*MIN(1,'01_Вводные'!$B$22)+IF(OR(54&lt;=('01_Вводные'!$B$15+'01_Вводные'!$B$311),54-('01_Вводные'!$B$15+'01_Вводные'!$B$311)&gt;60),0,INDEX('04_Продажи'!$B$15:$BI$15,1,54-('01_Вводные'!$B$15+'01_Вводные'!$B$311)))*'01_Вводные'!$B$298*MAX(0,'01_Вводные'!$B$22-1)</f>
        <v/>
      </c>
      <c r="BD8" s="185">
        <f>IF(OR(55&lt;='01_Вводные'!$B$15,55-'01_Вводные'!$B$15&gt;60),0,INDEX('04_Продажи'!$B$15:$BI$15,1,55-'01_Вводные'!$B$15))*'01_Вводные'!$B$298*MIN(1,'01_Вводные'!$B$22)+IF(OR(55&lt;=('01_Вводные'!$B$15+'01_Вводные'!$B$311),55-('01_Вводные'!$B$15+'01_Вводные'!$B$311)&gt;60),0,INDEX('04_Продажи'!$B$15:$BI$15,1,55-('01_Вводные'!$B$15+'01_Вводные'!$B$311)))*'01_Вводные'!$B$298*MAX(0,'01_Вводные'!$B$22-1)</f>
        <v/>
      </c>
      <c r="BE8" s="185">
        <f>IF(OR(56&lt;='01_Вводные'!$B$15,56-'01_Вводные'!$B$15&gt;60),0,INDEX('04_Продажи'!$B$15:$BI$15,1,56-'01_Вводные'!$B$15))*'01_Вводные'!$B$298*MIN(1,'01_Вводные'!$B$22)+IF(OR(56&lt;=('01_Вводные'!$B$15+'01_Вводные'!$B$311),56-('01_Вводные'!$B$15+'01_Вводные'!$B$311)&gt;60),0,INDEX('04_Продажи'!$B$15:$BI$15,1,56-('01_Вводные'!$B$15+'01_Вводные'!$B$311)))*'01_Вводные'!$B$298*MAX(0,'01_Вводные'!$B$22-1)</f>
        <v/>
      </c>
      <c r="BF8" s="185">
        <f>IF(OR(57&lt;='01_Вводные'!$B$15,57-'01_Вводные'!$B$15&gt;60),0,INDEX('04_Продажи'!$B$15:$BI$15,1,57-'01_Вводные'!$B$15))*'01_Вводные'!$B$298*MIN(1,'01_Вводные'!$B$22)+IF(OR(57&lt;=('01_Вводные'!$B$15+'01_Вводные'!$B$311),57-('01_Вводные'!$B$15+'01_Вводные'!$B$311)&gt;60),0,INDEX('04_Продажи'!$B$15:$BI$15,1,57-('01_Вводные'!$B$15+'01_Вводные'!$B$311)))*'01_Вводные'!$B$298*MAX(0,'01_Вводные'!$B$22-1)</f>
        <v/>
      </c>
      <c r="BG8" s="185">
        <f>IF(OR(58&lt;='01_Вводные'!$B$15,58-'01_Вводные'!$B$15&gt;60),0,INDEX('04_Продажи'!$B$15:$BI$15,1,58-'01_Вводные'!$B$15))*'01_Вводные'!$B$298*MIN(1,'01_Вводные'!$B$22)+IF(OR(58&lt;=('01_Вводные'!$B$15+'01_Вводные'!$B$311),58-('01_Вводные'!$B$15+'01_Вводные'!$B$311)&gt;60),0,INDEX('04_Продажи'!$B$15:$BI$15,1,58-('01_Вводные'!$B$15+'01_Вводные'!$B$311)))*'01_Вводные'!$B$298*MAX(0,'01_Вводные'!$B$22-1)</f>
        <v/>
      </c>
      <c r="BH8" s="185">
        <f>IF(OR(59&lt;='01_Вводные'!$B$15,59-'01_Вводные'!$B$15&gt;60),0,INDEX('04_Продажи'!$B$15:$BI$15,1,59-'01_Вводные'!$B$15))*'01_Вводные'!$B$298*MIN(1,'01_Вводные'!$B$22)+IF(OR(59&lt;=('01_Вводные'!$B$15+'01_Вводные'!$B$311),59-('01_Вводные'!$B$15+'01_Вводные'!$B$311)&gt;60),0,INDEX('04_Продажи'!$B$15:$BI$15,1,59-('01_Вводные'!$B$15+'01_Вводные'!$B$311)))*'01_Вводные'!$B$298*MAX(0,'01_Вводные'!$B$22-1)</f>
        <v/>
      </c>
      <c r="BI8" s="185">
        <f>IF(OR(60&lt;='01_Вводные'!$B$15,60-'01_Вводные'!$B$15&gt;60),0,INDEX('04_Продажи'!$B$15:$BI$15,1,60-'01_Вводные'!$B$15))*'01_Вводные'!$B$298*MIN(1,'01_Вводные'!$B$22)+IF(OR(60&lt;=('01_Вводные'!$B$15+'01_Вводные'!$B$311),60-('01_Вводные'!$B$15+'01_Вводные'!$B$311)&gt;60),0,INDEX('04_Продажи'!$B$15:$BI$15,1,60-('01_Вводные'!$B$15+'01_Вводные'!$B$311)))*'01_Вводные'!$B$298*MAX(0,'01_Вводные'!$B$22-1)</f>
        <v/>
      </c>
      <c r="BJ8" s="185">
        <f>IF(OR(61&lt;='01_Вводные'!$B$15,61-'01_Вводные'!$B$15&gt;60),0,INDEX('04_Продажи'!$B$15:$BI$15,1,61-'01_Вводные'!$B$15))*'01_Вводные'!$B$298*MIN(1,'01_Вводные'!$B$22)+IF(OR(61&lt;=('01_Вводные'!$B$15+'01_Вводные'!$B$311),61-('01_Вводные'!$B$15+'01_Вводные'!$B$311)&gt;60),0,INDEX('04_Продажи'!$B$15:$BI$15,1,61-('01_Вводные'!$B$15+'01_Вводные'!$B$311)))*'01_Вводные'!$B$298*MAX(0,'01_Вводные'!$B$22-1)</f>
        <v/>
      </c>
      <c r="BK8" s="185">
        <f>IF(OR(62&lt;='01_Вводные'!$B$15,62-'01_Вводные'!$B$15&gt;60),0,INDEX('04_Продажи'!$B$15:$BI$15,1,62-'01_Вводные'!$B$15))*'01_Вводные'!$B$298*MIN(1,'01_Вводные'!$B$22)+IF(OR(62&lt;=('01_Вводные'!$B$15+'01_Вводные'!$B$311),62-('01_Вводные'!$B$15+'01_Вводные'!$B$311)&gt;60),0,INDEX('04_Продажи'!$B$15:$BI$15,1,62-('01_Вводные'!$B$15+'01_Вводные'!$B$311)))*'01_Вводные'!$B$298*MAX(0,'01_Вводные'!$B$22-1)</f>
        <v/>
      </c>
      <c r="BL8" s="185">
        <f>IF(OR(63&lt;='01_Вводные'!$B$15,63-'01_Вводные'!$B$15&gt;60),0,INDEX('04_Продажи'!$B$15:$BI$15,1,63-'01_Вводные'!$B$15))*'01_Вводные'!$B$298*MIN(1,'01_Вводные'!$B$22)+IF(OR(63&lt;=('01_Вводные'!$B$15+'01_Вводные'!$B$311),63-('01_Вводные'!$B$15+'01_Вводные'!$B$311)&gt;60),0,INDEX('04_Продажи'!$B$15:$BI$15,1,63-('01_Вводные'!$B$15+'01_Вводные'!$B$311)))*'01_Вводные'!$B$298*MAX(0,'01_Вводные'!$B$22-1)</f>
        <v/>
      </c>
      <c r="BM8" s="185">
        <f>IF(OR(64&lt;='01_Вводные'!$B$15,64-'01_Вводные'!$B$15&gt;60),0,INDEX('04_Продажи'!$B$15:$BI$15,1,64-'01_Вводные'!$B$15))*'01_Вводные'!$B$298*MIN(1,'01_Вводные'!$B$22)+IF(OR(64&lt;=('01_Вводные'!$B$15+'01_Вводные'!$B$311),64-('01_Вводные'!$B$15+'01_Вводные'!$B$311)&gt;60),0,INDEX('04_Продажи'!$B$15:$BI$15,1,64-('01_Вводные'!$B$15+'01_Вводные'!$B$311)))*'01_Вводные'!$B$298*MAX(0,'01_Вводные'!$B$22-1)</f>
        <v/>
      </c>
      <c r="BN8" s="185">
        <f>IF(OR(65&lt;='01_Вводные'!$B$15,65-'01_Вводные'!$B$15&gt;60),0,INDEX('04_Продажи'!$B$15:$BI$15,1,65-'01_Вводные'!$B$15))*'01_Вводные'!$B$298*MIN(1,'01_Вводные'!$B$22)+IF(OR(65&lt;=('01_Вводные'!$B$15+'01_Вводные'!$B$311),65-('01_Вводные'!$B$15+'01_Вводные'!$B$311)&gt;60),0,INDEX('04_Продажи'!$B$15:$BI$15,1,65-('01_Вводные'!$B$15+'01_Вводные'!$B$311)))*'01_Вводные'!$B$298*MAX(0,'01_Вводные'!$B$22-1)</f>
        <v/>
      </c>
      <c r="BO8" s="185">
        <f>IF(OR(66&lt;='01_Вводные'!$B$15,66-'01_Вводные'!$B$15&gt;60),0,INDEX('04_Продажи'!$B$15:$BI$15,1,66-'01_Вводные'!$B$15))*'01_Вводные'!$B$298*MIN(1,'01_Вводные'!$B$22)+IF(OR(66&lt;=('01_Вводные'!$B$15+'01_Вводные'!$B$311),66-('01_Вводные'!$B$15+'01_Вводные'!$B$311)&gt;60),0,INDEX('04_Продажи'!$B$15:$BI$15,1,66-('01_Вводные'!$B$15+'01_Вводные'!$B$311)))*'01_Вводные'!$B$298*MAX(0,'01_Вводные'!$B$22-1)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SUMPRODUCT(('01_Вводные'!$D$314:$D$318*'01_Вводные'!$B$314:$B$318*IF('01_Вводные'!$B$9=0,0,B11/'01_Вводные'!$B$9)+B20*'18_Календарь_тарифы'!B8*'01_Вводные'!$C$314:$C$318*('01_Вводные'!$E$314:$E$318*(B$3&lt;'01_Вводные'!$B$245)+'01_Вводные'!$B$57*(B$3&gt;='01_Вводные'!$B$245))+ABS('01_Вводные'!$D$314:$D$318*'01_Вводные'!$B$314:$B$318*IF('01_Вводные'!$B$9=0,0,B11/'01_Вводные'!$B$9)-B20*'18_Календарь_тарифы'!B8*'01_Вводные'!$C$314:$C$318*('01_Вводные'!$E$314:$E$318*(B$3&lt;'01_Вводные'!$B$245)+'01_Вводные'!$B$57*(B$3&gt;='01_Вводные'!$B$245))))/2)</f>
        <v/>
      </c>
      <c r="C28" s="185">
        <f>SUMPRODUCT(('01_Вводные'!$D$314:$D$318*'01_Вводные'!$B$314:$B$318*IF('01_Вводные'!$B$9=0,0,C11/'01_Вводные'!$B$9)+C20*'18_Календарь_тарифы'!C8*'01_Вводные'!$C$314:$C$318*('01_Вводные'!$E$314:$E$318*(C$3&lt;'01_Вводные'!$B$245)+'01_Вводные'!$B$57*(C$3&gt;='01_Вводные'!$B$245))+ABS('01_Вводные'!$D$314:$D$318*'01_Вводные'!$B$314:$B$318*IF('01_Вводные'!$B$9=0,0,C11/'01_Вводные'!$B$9)-C20*'18_Календарь_тарифы'!C8*'01_Вводные'!$C$314:$C$318*('01_Вводные'!$E$314:$E$318*(C$3&lt;'01_Вводные'!$B$245)+'01_Вводные'!$B$57*(C$3&gt;='01_Вводные'!$B$245))))/2)</f>
        <v/>
      </c>
      <c r="D28" s="185">
        <f>SUMPRODUCT(('01_Вводные'!$D$314:$D$318*'01_Вводные'!$B$314:$B$318*IF('01_Вводные'!$B$9=0,0,D11/'01_Вводные'!$B$9)+D20*'18_Календарь_тарифы'!D8*'01_Вводные'!$C$314:$C$318*('01_Вводные'!$E$314:$E$318*(D$3&lt;'01_Вводные'!$B$245)+'01_Вводные'!$B$57*(D$3&gt;='01_Вводные'!$B$245))+ABS('01_Вводные'!$D$314:$D$318*'01_Вводные'!$B$314:$B$318*IF('01_Вводные'!$B$9=0,0,D11/'01_Вводные'!$B$9)-D20*'18_Календарь_тарифы'!D8*'01_Вводные'!$C$314:$C$318*('01_Вводные'!$E$314:$E$318*(D$3&lt;'01_Вводные'!$B$245)+'01_Вводные'!$B$57*(D$3&gt;='01_Вводные'!$B$245))))/2)</f>
        <v/>
      </c>
      <c r="E28" s="185">
        <f>SUMPRODUCT(('01_Вводные'!$D$314:$D$318*'01_Вводные'!$B$314:$B$318*IF('01_Вводные'!$B$9=0,0,E11/'01_Вводные'!$B$9)+E20*'18_Календарь_тарифы'!E8*'01_Вводные'!$C$314:$C$318*('01_Вводные'!$E$314:$E$318*(E$3&lt;'01_Вводные'!$B$245)+'01_Вводные'!$B$57*(E$3&gt;='01_Вводные'!$B$245))+ABS('01_Вводные'!$D$314:$D$318*'01_Вводные'!$B$314:$B$318*IF('01_Вводные'!$B$9=0,0,E11/'01_Вводные'!$B$9)-E20*'18_Календарь_тарифы'!E8*'01_Вводные'!$C$314:$C$318*('01_Вводные'!$E$314:$E$318*(E$3&lt;'01_Вводные'!$B$245)+'01_Вводные'!$B$57*(E$3&gt;='01_Вводные'!$B$245))))/2)</f>
        <v/>
      </c>
      <c r="F28" s="185">
        <f>SUMPRODUCT(('01_Вводные'!$D$314:$D$318*'01_Вводные'!$B$314:$B$318*IF('01_Вводные'!$B$9=0,0,F11/'01_Вводные'!$B$9)+F20*'18_Календарь_тарифы'!F8*'01_Вводные'!$C$314:$C$318*('01_Вводные'!$E$314:$E$318*(F$3&lt;'01_Вводные'!$B$245)+'01_Вводные'!$B$57*(F$3&gt;='01_Вводные'!$B$245))+ABS('01_Вводные'!$D$314:$D$318*'01_Вводные'!$B$314:$B$318*IF('01_Вводные'!$B$9=0,0,F11/'01_Вводные'!$B$9)-F20*'18_Календарь_тарифы'!F8*'01_Вводные'!$C$314:$C$318*('01_Вводные'!$E$314:$E$318*(F$3&lt;'01_Вводные'!$B$245)+'01_Вводные'!$B$57*(F$3&gt;='01_Вводные'!$B$245))))/2)</f>
        <v/>
      </c>
      <c r="G28" s="185">
        <f>SUMPRODUCT(('01_Вводные'!$D$314:$D$318*'01_Вводные'!$B$314:$B$318*IF('01_Вводные'!$B$9=0,0,G11/'01_Вводные'!$B$9)+G20*'18_Календарь_тарифы'!G8*'01_Вводные'!$C$314:$C$318*('01_Вводные'!$E$314:$E$318*(G$3&lt;'01_Вводные'!$B$245)+'01_Вводные'!$B$57*(G$3&gt;='01_Вводные'!$B$245))+ABS('01_Вводные'!$D$314:$D$318*'01_Вводные'!$B$314:$B$318*IF('01_Вводные'!$B$9=0,0,G11/'01_Вводные'!$B$9)-G20*'18_Календарь_тарифы'!G8*'01_Вводные'!$C$314:$C$318*('01_Вводные'!$E$314:$E$318*(G$3&lt;'01_Вводные'!$B$245)+'01_Вводные'!$B$57*(G$3&gt;='01_Вводные'!$B$245))))/2)</f>
        <v/>
      </c>
      <c r="H28" s="185">
        <f>SUMPRODUCT(('01_Вводные'!$D$314:$D$318*'01_Вводные'!$B$314:$B$318*IF('01_Вводные'!$B$9=0,0,H11/'01_Вводные'!$B$9)+H20*'18_Календарь_тарифы'!H8*'01_Вводные'!$C$314:$C$318*('01_Вводные'!$E$314:$E$318*(H$3&lt;'01_Вводные'!$B$245)+'01_Вводные'!$B$57*(H$3&gt;='01_Вводные'!$B$245))+ABS('01_Вводные'!$D$314:$D$318*'01_Вводные'!$B$314:$B$318*IF('01_Вводные'!$B$9=0,0,H11/'01_Вводные'!$B$9)-H20*'18_Календарь_тарифы'!H8*'01_Вводные'!$C$314:$C$318*('01_Вводные'!$E$314:$E$318*(H$3&lt;'01_Вводные'!$B$245)+'01_Вводные'!$B$57*(H$3&gt;='01_Вводные'!$B$245))))/2)</f>
        <v/>
      </c>
      <c r="I28" s="185">
        <f>SUMPRODUCT(('01_Вводные'!$D$314:$D$318*'01_Вводные'!$B$314:$B$318*IF('01_Вводные'!$B$9=0,0,I11/'01_Вводные'!$B$9)+I20*'18_Календарь_тарифы'!I8*'01_Вводные'!$C$314:$C$318*('01_Вводные'!$E$314:$E$318*(I$3&lt;'01_Вводные'!$B$245)+'01_Вводные'!$B$57*(I$3&gt;='01_Вводные'!$B$245))+ABS('01_Вводные'!$D$314:$D$318*'01_Вводные'!$B$314:$B$318*IF('01_Вводные'!$B$9=0,0,I11/'01_Вводные'!$B$9)-I20*'18_Календарь_тарифы'!I8*'01_Вводные'!$C$314:$C$318*('01_Вводные'!$E$314:$E$318*(I$3&lt;'01_Вводные'!$B$245)+'01_Вводные'!$B$57*(I$3&gt;='01_Вводные'!$B$245))))/2)</f>
        <v/>
      </c>
      <c r="J28" s="185">
        <f>SUMPRODUCT(('01_Вводные'!$D$314:$D$318*'01_Вводные'!$B$314:$B$318*IF('01_Вводные'!$B$9=0,0,J11/'01_Вводные'!$B$9)+J20*'18_Календарь_тарифы'!J8*'01_Вводные'!$C$314:$C$318*('01_Вводные'!$E$314:$E$318*(J$3&lt;'01_Вводные'!$B$245)+'01_Вводные'!$B$57*(J$3&gt;='01_Вводные'!$B$245))+ABS('01_Вводные'!$D$314:$D$318*'01_Вводные'!$B$314:$B$318*IF('01_Вводные'!$B$9=0,0,J11/'01_Вводные'!$B$9)-J20*'18_Календарь_тарифы'!J8*'01_Вводные'!$C$314:$C$318*('01_Вводные'!$E$314:$E$318*(J$3&lt;'01_Вводные'!$B$245)+'01_Вводные'!$B$57*(J$3&gt;='01_Вводные'!$B$245))))/2)</f>
        <v/>
      </c>
      <c r="K28" s="185">
        <f>SUMPRODUCT(('01_Вводные'!$D$314:$D$318*'01_Вводные'!$B$314:$B$318*IF('01_Вводные'!$B$9=0,0,K11/'01_Вводные'!$B$9)+K20*'18_Календарь_тарифы'!K8*'01_Вводные'!$C$314:$C$318*('01_Вводные'!$E$314:$E$318*(K$3&lt;'01_Вводные'!$B$245)+'01_Вводные'!$B$57*(K$3&gt;='01_Вводные'!$B$245))+ABS('01_Вводные'!$D$314:$D$318*'01_Вводные'!$B$314:$B$318*IF('01_Вводные'!$B$9=0,0,K11/'01_Вводные'!$B$9)-K20*'18_Календарь_тарифы'!K8*'01_Вводные'!$C$314:$C$318*('01_Вводные'!$E$314:$E$318*(K$3&lt;'01_Вводные'!$B$245)+'01_Вводные'!$B$57*(K$3&gt;='01_Вводные'!$B$245))))/2)</f>
        <v/>
      </c>
      <c r="L28" s="185">
        <f>SUMPRODUCT(('01_Вводные'!$D$314:$D$318*'01_Вводные'!$B$314:$B$318*IF('01_Вводные'!$B$9=0,0,L11/'01_Вводные'!$B$9)+L20*'18_Календарь_тарифы'!L8*'01_Вводные'!$C$314:$C$318*('01_Вводные'!$E$314:$E$318*(L$3&lt;'01_Вводные'!$B$245)+'01_Вводные'!$B$57*(L$3&gt;='01_Вводные'!$B$245))+ABS('01_Вводные'!$D$314:$D$318*'01_Вводные'!$B$314:$B$318*IF('01_Вводные'!$B$9=0,0,L11/'01_Вводные'!$B$9)-L20*'18_Календарь_тарифы'!L8*'01_Вводные'!$C$314:$C$318*('01_Вводные'!$E$314:$E$318*(L$3&lt;'01_Вводные'!$B$245)+'01_Вводные'!$B$57*(L$3&gt;='01_Вводные'!$B$245))))/2)</f>
        <v/>
      </c>
      <c r="M28" s="185">
        <f>SUMPRODUCT(('01_Вводные'!$D$314:$D$318*'01_Вводные'!$B$314:$B$318*IF('01_Вводные'!$B$9=0,0,M11/'01_Вводные'!$B$9)+M20*'18_Календарь_тарифы'!M8*'01_Вводные'!$C$314:$C$318*('01_Вводные'!$E$314:$E$318*(M$3&lt;'01_Вводные'!$B$245)+'01_Вводные'!$B$57*(M$3&gt;='01_Вводные'!$B$245))+ABS('01_Вводные'!$D$314:$D$318*'01_Вводные'!$B$314:$B$318*IF('01_Вводные'!$B$9=0,0,M11/'01_Вводные'!$B$9)-M20*'18_Календарь_тарифы'!M8*'01_Вводные'!$C$314:$C$318*('01_Вводные'!$E$314:$E$318*(M$3&lt;'01_Вводные'!$B$245)+'01_Вводные'!$B$57*(M$3&gt;='01_Вводные'!$B$245))))/2)</f>
        <v/>
      </c>
      <c r="N28" s="185">
        <f>SUMPRODUCT(('01_Вводные'!$D$314:$D$318*'01_Вводные'!$B$314:$B$318*IF('01_Вводные'!$B$9=0,0,N11/'01_Вводные'!$B$9)+N20*'18_Календарь_тарифы'!N8*'01_Вводные'!$C$314:$C$318*('01_Вводные'!$E$314:$E$318*(N$3&lt;'01_Вводные'!$B$245)+'01_Вводные'!$B$57*(N$3&gt;='01_Вводные'!$B$245))+ABS('01_Вводные'!$D$314:$D$318*'01_Вводные'!$B$314:$B$318*IF('01_Вводные'!$B$9=0,0,N11/'01_Вводные'!$B$9)-N20*'18_Календарь_тарифы'!N8*'01_Вводные'!$C$314:$C$318*('01_Вводные'!$E$314:$E$318*(N$3&lt;'01_Вводные'!$B$245)+'01_Вводные'!$B$57*(N$3&gt;='01_Вводные'!$B$245))))/2)</f>
        <v/>
      </c>
      <c r="O28" s="185">
        <f>SUMPRODUCT(('01_Вводные'!$D$314:$D$318*'01_Вводные'!$B$314:$B$318*IF('01_Вводные'!$B$9=0,0,O11/'01_Вводные'!$B$9)+O20*'18_Календарь_тарифы'!O8*'01_Вводные'!$C$314:$C$318*('01_Вводные'!$E$314:$E$318*(O$3&lt;'01_Вводные'!$B$245)+'01_Вводные'!$B$57*(O$3&gt;='01_Вводные'!$B$245))+ABS('01_Вводные'!$D$314:$D$318*'01_Вводные'!$B$314:$B$318*IF('01_Вводные'!$B$9=0,0,O11/'01_Вводные'!$B$9)-O20*'18_Календарь_тарифы'!O8*'01_Вводные'!$C$314:$C$318*('01_Вводные'!$E$314:$E$318*(O$3&lt;'01_Вводные'!$B$245)+'01_Вводные'!$B$57*(O$3&gt;='01_Вводные'!$B$245))))/2)</f>
        <v/>
      </c>
      <c r="P28" s="185">
        <f>SUMPRODUCT(('01_Вводные'!$D$314:$D$318*'01_Вводные'!$B$314:$B$318*IF('01_Вводные'!$B$9=0,0,P11/'01_Вводные'!$B$9)+P20*'18_Календарь_тарифы'!P8*'01_Вводные'!$C$314:$C$318*('01_Вводные'!$E$314:$E$318*(P$3&lt;'01_Вводные'!$B$245)+'01_Вводные'!$B$57*(P$3&gt;='01_Вводные'!$B$245))+ABS('01_Вводные'!$D$314:$D$318*'01_Вводные'!$B$314:$B$318*IF('01_Вводные'!$B$9=0,0,P11/'01_Вводные'!$B$9)-P20*'18_Календарь_тарифы'!P8*'01_Вводные'!$C$314:$C$318*('01_Вводные'!$E$314:$E$318*(P$3&lt;'01_Вводные'!$B$245)+'01_Вводные'!$B$57*(P$3&gt;='01_Вводные'!$B$245))))/2)</f>
        <v/>
      </c>
      <c r="Q28" s="185">
        <f>SUMPRODUCT(('01_Вводные'!$D$314:$D$318*'01_Вводные'!$B$314:$B$318*IF('01_Вводные'!$B$9=0,0,Q11/'01_Вводные'!$B$9)+Q20*'18_Календарь_тарифы'!Q8*'01_Вводные'!$C$314:$C$318*('01_Вводные'!$E$314:$E$318*(Q$3&lt;'01_Вводные'!$B$245)+'01_Вводные'!$B$57*(Q$3&gt;='01_Вводные'!$B$245))+ABS('01_Вводные'!$D$314:$D$318*'01_Вводные'!$B$314:$B$318*IF('01_Вводные'!$B$9=0,0,Q11/'01_Вводные'!$B$9)-Q20*'18_Календарь_тарифы'!Q8*'01_Вводные'!$C$314:$C$318*('01_Вводные'!$E$314:$E$318*(Q$3&lt;'01_Вводные'!$B$245)+'01_Вводные'!$B$57*(Q$3&gt;='01_Вводные'!$B$245))))/2)</f>
        <v/>
      </c>
      <c r="R28" s="185">
        <f>SUMPRODUCT(('01_Вводные'!$D$314:$D$318*'01_Вводные'!$B$314:$B$318*IF('01_Вводные'!$B$9=0,0,R11/'01_Вводные'!$B$9)+R20*'18_Календарь_тарифы'!R8*'01_Вводные'!$C$314:$C$318*('01_Вводные'!$E$314:$E$318*(R$3&lt;'01_Вводные'!$B$245)+'01_Вводные'!$B$57*(R$3&gt;='01_Вводные'!$B$245))+ABS('01_Вводные'!$D$314:$D$318*'01_Вводные'!$B$314:$B$318*IF('01_Вводные'!$B$9=0,0,R11/'01_Вводные'!$B$9)-R20*'18_Календарь_тарифы'!R8*'01_Вводные'!$C$314:$C$318*('01_Вводные'!$E$314:$E$318*(R$3&lt;'01_Вводные'!$B$245)+'01_Вводные'!$B$57*(R$3&gt;='01_Вводные'!$B$245))))/2)</f>
        <v/>
      </c>
      <c r="S28" s="185">
        <f>SUMPRODUCT(('01_Вводные'!$D$314:$D$318*'01_Вводные'!$B$314:$B$318*IF('01_Вводные'!$B$9=0,0,S11/'01_Вводные'!$B$9)+S20*'18_Календарь_тарифы'!S8*'01_Вводные'!$C$314:$C$318*('01_Вводные'!$E$314:$E$318*(S$3&lt;'01_Вводные'!$B$245)+'01_Вводные'!$B$57*(S$3&gt;='01_Вводные'!$B$245))+ABS('01_Вводные'!$D$314:$D$318*'01_Вводные'!$B$314:$B$318*IF('01_Вводные'!$B$9=0,0,S11/'01_Вводные'!$B$9)-S20*'18_Календарь_тарифы'!S8*'01_Вводные'!$C$314:$C$318*('01_Вводные'!$E$314:$E$318*(S$3&lt;'01_Вводные'!$B$245)+'01_Вводные'!$B$57*(S$3&gt;='01_Вводные'!$B$245))))/2)</f>
        <v/>
      </c>
      <c r="T28" s="185">
        <f>SUMPRODUCT(('01_Вводные'!$D$314:$D$318*'01_Вводные'!$B$314:$B$318*IF('01_Вводные'!$B$9=0,0,T11/'01_Вводные'!$B$9)+T20*'18_Календарь_тарифы'!T8*'01_Вводные'!$C$314:$C$318*('01_Вводные'!$E$314:$E$318*(T$3&lt;'01_Вводные'!$B$245)+'01_Вводные'!$B$57*(T$3&gt;='01_Вводные'!$B$245))+ABS('01_Вводные'!$D$314:$D$318*'01_Вводные'!$B$314:$B$318*IF('01_Вводные'!$B$9=0,0,T11/'01_Вводные'!$B$9)-T20*'18_Календарь_тарифы'!T8*'01_Вводные'!$C$314:$C$318*('01_Вводные'!$E$314:$E$318*(T$3&lt;'01_Вводные'!$B$245)+'01_Вводные'!$B$57*(T$3&gt;='01_Вводные'!$B$245))))/2)</f>
        <v/>
      </c>
      <c r="U28" s="185">
        <f>SUMPRODUCT(('01_Вводные'!$D$314:$D$318*'01_Вводные'!$B$314:$B$318*IF('01_Вводные'!$B$9=0,0,U11/'01_Вводные'!$B$9)+U20*'18_Календарь_тарифы'!U8*'01_Вводные'!$C$314:$C$318*('01_Вводные'!$E$314:$E$318*(U$3&lt;'01_Вводные'!$B$245)+'01_Вводные'!$B$57*(U$3&gt;='01_Вводные'!$B$245))+ABS('01_Вводные'!$D$314:$D$318*'01_Вводные'!$B$314:$B$318*IF('01_Вводные'!$B$9=0,0,U11/'01_Вводные'!$B$9)-U20*'18_Календарь_тарифы'!U8*'01_Вводные'!$C$314:$C$318*('01_Вводные'!$E$314:$E$318*(U$3&lt;'01_Вводные'!$B$245)+'01_Вводные'!$B$57*(U$3&gt;='01_Вводные'!$B$245))))/2)</f>
        <v/>
      </c>
      <c r="V28" s="185">
        <f>SUMPRODUCT(('01_Вводные'!$D$314:$D$318*'01_Вводные'!$B$314:$B$318*IF('01_Вводные'!$B$9=0,0,V11/'01_Вводные'!$B$9)+V20*'18_Календарь_тарифы'!V8*'01_Вводные'!$C$314:$C$318*('01_Вводные'!$E$314:$E$318*(V$3&lt;'01_Вводные'!$B$245)+'01_Вводные'!$B$57*(V$3&gt;='01_Вводные'!$B$245))+ABS('01_Вводные'!$D$314:$D$318*'01_Вводные'!$B$314:$B$318*IF('01_Вводные'!$B$9=0,0,V11/'01_Вводные'!$B$9)-V20*'18_Календарь_тарифы'!V8*'01_Вводные'!$C$314:$C$318*('01_Вводные'!$E$314:$E$318*(V$3&lt;'01_Вводные'!$B$245)+'01_Вводные'!$B$57*(V$3&gt;='01_Вводные'!$B$245))))/2)</f>
        <v/>
      </c>
      <c r="W28" s="185">
        <f>SUMPRODUCT(('01_Вводные'!$D$314:$D$318*'01_Вводные'!$B$314:$B$318*IF('01_Вводные'!$B$9=0,0,W11/'01_Вводные'!$B$9)+W20*'18_Календарь_тарифы'!W8*'01_Вводные'!$C$314:$C$318*('01_Вводные'!$E$314:$E$318*(W$3&lt;'01_Вводные'!$B$245)+'01_Вводные'!$B$57*(W$3&gt;='01_Вводные'!$B$245))+ABS('01_Вводные'!$D$314:$D$318*'01_Вводные'!$B$314:$B$318*IF('01_Вводные'!$B$9=0,0,W11/'01_Вводные'!$B$9)-W20*'18_Календарь_тарифы'!W8*'01_Вводные'!$C$314:$C$318*('01_Вводные'!$E$314:$E$318*(W$3&lt;'01_Вводные'!$B$245)+'01_Вводные'!$B$57*(W$3&gt;='01_Вводные'!$B$245))))/2)</f>
        <v/>
      </c>
      <c r="X28" s="185">
        <f>SUMPRODUCT(('01_Вводные'!$D$314:$D$318*'01_Вводные'!$B$314:$B$318*IF('01_Вводные'!$B$9=0,0,X11/'01_Вводные'!$B$9)+X20*'18_Календарь_тарифы'!X8*'01_Вводные'!$C$314:$C$318*('01_Вводные'!$E$314:$E$318*(X$3&lt;'01_Вводные'!$B$245)+'01_Вводные'!$B$57*(X$3&gt;='01_Вводные'!$B$245))+ABS('01_Вводные'!$D$314:$D$318*'01_Вводные'!$B$314:$B$318*IF('01_Вводные'!$B$9=0,0,X11/'01_Вводные'!$B$9)-X20*'18_Календарь_тарифы'!X8*'01_Вводные'!$C$314:$C$318*('01_Вводные'!$E$314:$E$318*(X$3&lt;'01_Вводные'!$B$245)+'01_Вводные'!$B$57*(X$3&gt;='01_Вводные'!$B$245))))/2)</f>
        <v/>
      </c>
      <c r="Y28" s="185">
        <f>SUMPRODUCT(('01_Вводные'!$D$314:$D$318*'01_Вводные'!$B$314:$B$318*IF('01_Вводные'!$B$9=0,0,Y11/'01_Вводные'!$B$9)+Y20*'18_Календарь_тарифы'!Y8*'01_Вводные'!$C$314:$C$318*('01_Вводные'!$E$314:$E$318*(Y$3&lt;'01_Вводные'!$B$245)+'01_Вводные'!$B$57*(Y$3&gt;='01_Вводные'!$B$245))+ABS('01_Вводные'!$D$314:$D$318*'01_Вводные'!$B$314:$B$318*IF('01_Вводные'!$B$9=0,0,Y11/'01_Вводные'!$B$9)-Y20*'18_Календарь_тарифы'!Y8*'01_Вводные'!$C$314:$C$318*('01_Вводные'!$E$314:$E$318*(Y$3&lt;'01_Вводные'!$B$245)+'01_Вводные'!$B$57*(Y$3&gt;='01_Вводные'!$B$245))))/2)</f>
        <v/>
      </c>
      <c r="Z28" s="185">
        <f>SUMPRODUCT(('01_Вводные'!$D$314:$D$318*'01_Вводные'!$B$314:$B$318*IF('01_Вводные'!$B$9=0,0,Z11/'01_Вводные'!$B$9)+Z20*'18_Календарь_тарифы'!Z8*'01_Вводные'!$C$314:$C$318*('01_Вводные'!$E$314:$E$318*(Z$3&lt;'01_Вводные'!$B$245)+'01_Вводные'!$B$57*(Z$3&gt;='01_Вводные'!$B$245))+ABS('01_Вводные'!$D$314:$D$318*'01_Вводные'!$B$314:$B$318*IF('01_Вводные'!$B$9=0,0,Z11/'01_Вводные'!$B$9)-Z20*'18_Календарь_тарифы'!Z8*'01_Вводные'!$C$314:$C$318*('01_Вводные'!$E$314:$E$318*(Z$3&lt;'01_Вводные'!$B$245)+'01_Вводные'!$B$57*(Z$3&gt;='01_Вводные'!$B$245))))/2)</f>
        <v/>
      </c>
      <c r="AA28" s="185">
        <f>SUMPRODUCT(('01_Вводные'!$D$314:$D$318*'01_Вводные'!$B$314:$B$318*IF('01_Вводные'!$B$9=0,0,AA11/'01_Вводные'!$B$9)+AA20*'18_Календарь_тарифы'!AA8*'01_Вводные'!$C$314:$C$318*('01_Вводные'!$E$314:$E$318*(AA$3&lt;'01_Вводные'!$B$245)+'01_Вводные'!$B$57*(AA$3&gt;='01_Вводные'!$B$245))+ABS('01_Вводные'!$D$314:$D$318*'01_Вводные'!$B$314:$B$318*IF('01_Вводные'!$B$9=0,0,AA11/'01_Вводные'!$B$9)-AA20*'18_Календарь_тарифы'!AA8*'01_Вводные'!$C$314:$C$318*('01_Вводные'!$E$314:$E$318*(AA$3&lt;'01_Вводные'!$B$245)+'01_Вводные'!$B$57*(AA$3&gt;='01_Вводные'!$B$245))))/2)</f>
        <v/>
      </c>
      <c r="AB28" s="185">
        <f>SUMPRODUCT(('01_Вводные'!$D$314:$D$318*'01_Вводные'!$B$314:$B$318*IF('01_Вводные'!$B$9=0,0,AB11/'01_Вводные'!$B$9)+AB20*'18_Календарь_тарифы'!AB8*'01_Вводные'!$C$314:$C$318*('01_Вводные'!$E$314:$E$318*(AB$3&lt;'01_Вводные'!$B$245)+'01_Вводные'!$B$57*(AB$3&gt;='01_Вводные'!$B$245))+ABS('01_Вводные'!$D$314:$D$318*'01_Вводные'!$B$314:$B$318*IF('01_Вводные'!$B$9=0,0,AB11/'01_Вводные'!$B$9)-AB20*'18_Календарь_тарифы'!AB8*'01_Вводные'!$C$314:$C$318*('01_Вводные'!$E$314:$E$318*(AB$3&lt;'01_Вводные'!$B$245)+'01_Вводные'!$B$57*(AB$3&gt;='01_Вводные'!$B$245))))/2)</f>
        <v/>
      </c>
      <c r="AC28" s="185">
        <f>SUMPRODUCT(('01_Вводные'!$D$314:$D$318*'01_Вводные'!$B$314:$B$318*IF('01_Вводные'!$B$9=0,0,AC11/'01_Вводные'!$B$9)+AC20*'18_Календарь_тарифы'!AC8*'01_Вводные'!$C$314:$C$318*('01_Вводные'!$E$314:$E$318*(AC$3&lt;'01_Вводные'!$B$245)+'01_Вводные'!$B$57*(AC$3&gt;='01_Вводные'!$B$245))+ABS('01_Вводные'!$D$314:$D$318*'01_Вводные'!$B$314:$B$318*IF('01_Вводные'!$B$9=0,0,AC11/'01_Вводные'!$B$9)-AC20*'18_Календарь_тарифы'!AC8*'01_Вводные'!$C$314:$C$318*('01_Вводные'!$E$314:$E$318*(AC$3&lt;'01_Вводные'!$B$245)+'01_Вводные'!$B$57*(AC$3&gt;='01_Вводные'!$B$245))))/2)</f>
        <v/>
      </c>
      <c r="AD28" s="185">
        <f>SUMPRODUCT(('01_Вводные'!$D$314:$D$318*'01_Вводные'!$B$314:$B$318*IF('01_Вводные'!$B$9=0,0,AD11/'01_Вводные'!$B$9)+AD20*'18_Календарь_тарифы'!AD8*'01_Вводные'!$C$314:$C$318*('01_Вводные'!$E$314:$E$318*(AD$3&lt;'01_Вводные'!$B$245)+'01_Вводные'!$B$57*(AD$3&gt;='01_Вводные'!$B$245))+ABS('01_Вводные'!$D$314:$D$318*'01_Вводные'!$B$314:$B$318*IF('01_Вводные'!$B$9=0,0,AD11/'01_Вводные'!$B$9)-AD20*'18_Календарь_тарифы'!AD8*'01_Вводные'!$C$314:$C$318*('01_Вводные'!$E$314:$E$318*(AD$3&lt;'01_Вводные'!$B$245)+'01_Вводные'!$B$57*(AD$3&gt;='01_Вводные'!$B$245))))/2)</f>
        <v/>
      </c>
      <c r="AE28" s="185">
        <f>SUMPRODUCT(('01_Вводные'!$D$314:$D$318*'01_Вводные'!$B$314:$B$318*IF('01_Вводные'!$B$9=0,0,AE11/'01_Вводные'!$B$9)+AE20*'18_Календарь_тарифы'!AE8*'01_Вводные'!$C$314:$C$318*('01_Вводные'!$E$314:$E$318*(AE$3&lt;'01_Вводные'!$B$245)+'01_Вводные'!$B$57*(AE$3&gt;='01_Вводные'!$B$245))+ABS('01_Вводные'!$D$314:$D$318*'01_Вводные'!$B$314:$B$318*IF('01_Вводные'!$B$9=0,0,AE11/'01_Вводные'!$B$9)-AE20*'18_Календарь_тарифы'!AE8*'01_Вводные'!$C$314:$C$318*('01_Вводные'!$E$314:$E$318*(AE$3&lt;'01_Вводные'!$B$245)+'01_Вводные'!$B$57*(AE$3&gt;='01_Вводные'!$B$245))))/2)</f>
        <v/>
      </c>
      <c r="AF28" s="185">
        <f>SUMPRODUCT(('01_Вводные'!$D$314:$D$318*'01_Вводные'!$B$314:$B$318*IF('01_Вводные'!$B$9=0,0,AF11/'01_Вводные'!$B$9)+AF20*'18_Календарь_тарифы'!AF8*'01_Вводные'!$C$314:$C$318*('01_Вводные'!$E$314:$E$318*(AF$3&lt;'01_Вводные'!$B$245)+'01_Вводные'!$B$57*(AF$3&gt;='01_Вводные'!$B$245))+ABS('01_Вводные'!$D$314:$D$318*'01_Вводные'!$B$314:$B$318*IF('01_Вводные'!$B$9=0,0,AF11/'01_Вводные'!$B$9)-AF20*'18_Календарь_тарифы'!AF8*'01_Вводные'!$C$314:$C$318*('01_Вводные'!$E$314:$E$318*(AF$3&lt;'01_Вводные'!$B$245)+'01_Вводные'!$B$57*(AF$3&gt;='01_Вводные'!$B$245))))/2)</f>
        <v/>
      </c>
      <c r="AG28" s="185">
        <f>SUMPRODUCT(('01_Вводные'!$D$314:$D$318*'01_Вводные'!$B$314:$B$318*IF('01_Вводные'!$B$9=0,0,AG11/'01_Вводные'!$B$9)+AG20*'18_Календарь_тарифы'!AG8*'01_Вводные'!$C$314:$C$318*('01_Вводные'!$E$314:$E$318*(AG$3&lt;'01_Вводные'!$B$245)+'01_Вводные'!$B$57*(AG$3&gt;='01_Вводные'!$B$245))+ABS('01_Вводные'!$D$314:$D$318*'01_Вводные'!$B$314:$B$318*IF('01_Вводные'!$B$9=0,0,AG11/'01_Вводные'!$B$9)-AG20*'18_Календарь_тарифы'!AG8*'01_Вводные'!$C$314:$C$318*('01_Вводные'!$E$314:$E$318*(AG$3&lt;'01_Вводные'!$B$245)+'01_Вводные'!$B$57*(AG$3&gt;='01_Вводные'!$B$245))))/2)</f>
        <v/>
      </c>
      <c r="AH28" s="185">
        <f>SUMPRODUCT(('01_Вводные'!$D$314:$D$318*'01_Вводные'!$B$314:$B$318*IF('01_Вводные'!$B$9=0,0,AH11/'01_Вводные'!$B$9)+AH20*'18_Календарь_тарифы'!AH8*'01_Вводные'!$C$314:$C$318*('01_Вводные'!$E$314:$E$318*(AH$3&lt;'01_Вводные'!$B$245)+'01_Вводные'!$B$57*(AH$3&gt;='01_Вводные'!$B$245))+ABS('01_Вводные'!$D$314:$D$318*'01_Вводные'!$B$314:$B$318*IF('01_Вводные'!$B$9=0,0,AH11/'01_Вводные'!$B$9)-AH20*'18_Календарь_тарифы'!AH8*'01_Вводные'!$C$314:$C$318*('01_Вводные'!$E$314:$E$318*(AH$3&lt;'01_Вводные'!$B$245)+'01_Вводные'!$B$57*(AH$3&gt;='01_Вводные'!$B$245))))/2)</f>
        <v/>
      </c>
      <c r="AI28" s="185">
        <f>SUMPRODUCT(('01_Вводные'!$D$314:$D$318*'01_Вводные'!$B$314:$B$318*IF('01_Вводные'!$B$9=0,0,AI11/'01_Вводные'!$B$9)+AI20*'18_Календарь_тарифы'!AI8*'01_Вводные'!$C$314:$C$318*('01_Вводные'!$E$314:$E$318*(AI$3&lt;'01_Вводные'!$B$245)+'01_Вводные'!$B$57*(AI$3&gt;='01_Вводные'!$B$245))+ABS('01_Вводные'!$D$314:$D$318*'01_Вводные'!$B$314:$B$318*IF('01_Вводные'!$B$9=0,0,AI11/'01_Вводные'!$B$9)-AI20*'18_Календарь_тарифы'!AI8*'01_Вводные'!$C$314:$C$318*('01_Вводные'!$E$314:$E$318*(AI$3&lt;'01_Вводные'!$B$245)+'01_Вводные'!$B$57*(AI$3&gt;='01_Вводные'!$B$245))))/2)</f>
        <v/>
      </c>
      <c r="AJ28" s="185">
        <f>SUMPRODUCT(('01_Вводные'!$D$314:$D$318*'01_Вводные'!$B$314:$B$318*IF('01_Вводные'!$B$9=0,0,AJ11/'01_Вводные'!$B$9)+AJ20*'18_Календарь_тарифы'!AJ8*'01_Вводные'!$C$314:$C$318*('01_Вводные'!$E$314:$E$318*(AJ$3&lt;'01_Вводные'!$B$245)+'01_Вводные'!$B$57*(AJ$3&gt;='01_Вводные'!$B$245))+ABS('01_Вводные'!$D$314:$D$318*'01_Вводные'!$B$314:$B$318*IF('01_Вводные'!$B$9=0,0,AJ11/'01_Вводные'!$B$9)-AJ20*'18_Календарь_тарифы'!AJ8*'01_Вводные'!$C$314:$C$318*('01_Вводные'!$E$314:$E$318*(AJ$3&lt;'01_Вводные'!$B$245)+'01_Вводные'!$B$57*(AJ$3&gt;='01_Вводные'!$B$245))))/2)</f>
        <v/>
      </c>
      <c r="AK28" s="185">
        <f>SUMPRODUCT(('01_Вводные'!$D$314:$D$318*'01_Вводные'!$B$314:$B$318*IF('01_Вводные'!$B$9=0,0,AK11/'01_Вводные'!$B$9)+AK20*'18_Календарь_тарифы'!AK8*'01_Вводные'!$C$314:$C$318*('01_Вводные'!$E$314:$E$318*(AK$3&lt;'01_Вводные'!$B$245)+'01_Вводные'!$B$57*(AK$3&gt;='01_Вводные'!$B$245))+ABS('01_Вводные'!$D$314:$D$318*'01_Вводные'!$B$314:$B$318*IF('01_Вводные'!$B$9=0,0,AK11/'01_Вводные'!$B$9)-AK20*'18_Календарь_тарифы'!AK8*'01_Вводные'!$C$314:$C$318*('01_Вводные'!$E$314:$E$318*(AK$3&lt;'01_Вводные'!$B$245)+'01_Вводные'!$B$57*(AK$3&gt;='01_Вводные'!$B$245))))/2)</f>
        <v/>
      </c>
      <c r="AL28" s="185">
        <f>SUMPRODUCT(('01_Вводные'!$D$314:$D$318*'01_Вводные'!$B$314:$B$318*IF('01_Вводные'!$B$9=0,0,AL11/'01_Вводные'!$B$9)+AL20*'18_Календарь_тарифы'!AL8*'01_Вводные'!$C$314:$C$318*('01_Вводные'!$E$314:$E$318*(AL$3&lt;'01_Вводные'!$B$245)+'01_Вводные'!$B$57*(AL$3&gt;='01_Вводные'!$B$245))+ABS('01_Вводные'!$D$314:$D$318*'01_Вводные'!$B$314:$B$318*IF('01_Вводные'!$B$9=0,0,AL11/'01_Вводные'!$B$9)-AL20*'18_Календарь_тарифы'!AL8*'01_Вводные'!$C$314:$C$318*('01_Вводные'!$E$314:$E$318*(AL$3&lt;'01_Вводные'!$B$245)+'01_Вводные'!$B$57*(AL$3&gt;='01_Вводные'!$B$245))))/2)</f>
        <v/>
      </c>
      <c r="AM28" s="185">
        <f>SUMPRODUCT(('01_Вводные'!$D$314:$D$318*'01_Вводные'!$B$314:$B$318*IF('01_Вводные'!$B$9=0,0,AM11/'01_Вводные'!$B$9)+AM20*'18_Календарь_тарифы'!AM8*'01_Вводные'!$C$314:$C$318*('01_Вводные'!$E$314:$E$318*(AM$3&lt;'01_Вводные'!$B$245)+'01_Вводные'!$B$57*(AM$3&gt;='01_Вводные'!$B$245))+ABS('01_Вводные'!$D$314:$D$318*'01_Вводные'!$B$314:$B$318*IF('01_Вводные'!$B$9=0,0,AM11/'01_Вводные'!$B$9)-AM20*'18_Календарь_тарифы'!AM8*'01_Вводные'!$C$314:$C$318*('01_Вводные'!$E$314:$E$318*(AM$3&lt;'01_Вводные'!$B$245)+'01_Вводные'!$B$57*(AM$3&gt;='01_Вводные'!$B$245))))/2)</f>
        <v/>
      </c>
      <c r="AN28" s="185">
        <f>SUMPRODUCT(('01_Вводные'!$D$314:$D$318*'01_Вводные'!$B$314:$B$318*IF('01_Вводные'!$B$9=0,0,AN11/'01_Вводные'!$B$9)+AN20*'18_Календарь_тарифы'!AN8*'01_Вводные'!$C$314:$C$318*('01_Вводные'!$E$314:$E$318*(AN$3&lt;'01_Вводные'!$B$245)+'01_Вводные'!$B$57*(AN$3&gt;='01_Вводные'!$B$245))+ABS('01_Вводные'!$D$314:$D$318*'01_Вводные'!$B$314:$B$318*IF('01_Вводные'!$B$9=0,0,AN11/'01_Вводные'!$B$9)-AN20*'18_Календарь_тарифы'!AN8*'01_Вводные'!$C$314:$C$318*('01_Вводные'!$E$314:$E$318*(AN$3&lt;'01_Вводные'!$B$245)+'01_Вводные'!$B$57*(AN$3&gt;='01_Вводные'!$B$245))))/2)</f>
        <v/>
      </c>
      <c r="AO28" s="185">
        <f>SUMPRODUCT(('01_Вводные'!$D$314:$D$318*'01_Вводные'!$B$314:$B$318*IF('01_Вводные'!$B$9=0,0,AO11/'01_Вводные'!$B$9)+AO20*'18_Календарь_тарифы'!AO8*'01_Вводные'!$C$314:$C$318*('01_Вводные'!$E$314:$E$318*(AO$3&lt;'01_Вводные'!$B$245)+'01_Вводные'!$B$57*(AO$3&gt;='01_Вводные'!$B$245))+ABS('01_Вводные'!$D$314:$D$318*'01_Вводные'!$B$314:$B$318*IF('01_Вводные'!$B$9=0,0,AO11/'01_Вводные'!$B$9)-AO20*'18_Календарь_тарифы'!AO8*'01_Вводные'!$C$314:$C$318*('01_Вводные'!$E$314:$E$318*(AO$3&lt;'01_Вводные'!$B$245)+'01_Вводные'!$B$57*(AO$3&gt;='01_Вводные'!$B$245))))/2)</f>
        <v/>
      </c>
      <c r="AP28" s="185">
        <f>SUMPRODUCT(('01_Вводные'!$D$314:$D$318*'01_Вводные'!$B$314:$B$318*IF('01_Вводные'!$B$9=0,0,AP11/'01_Вводные'!$B$9)+AP20*'18_Календарь_тарифы'!AP8*'01_Вводные'!$C$314:$C$318*('01_Вводные'!$E$314:$E$318*(AP$3&lt;'01_Вводные'!$B$245)+'01_Вводные'!$B$57*(AP$3&gt;='01_Вводные'!$B$245))+ABS('01_Вводные'!$D$314:$D$318*'01_Вводные'!$B$314:$B$318*IF('01_Вводные'!$B$9=0,0,AP11/'01_Вводные'!$B$9)-AP20*'18_Календарь_тарифы'!AP8*'01_Вводные'!$C$314:$C$318*('01_Вводные'!$E$314:$E$318*(AP$3&lt;'01_Вводные'!$B$245)+'01_Вводные'!$B$57*(AP$3&gt;='01_Вводные'!$B$245))))/2)</f>
        <v/>
      </c>
      <c r="AQ28" s="185">
        <f>SUMPRODUCT(('01_Вводные'!$D$314:$D$318*'01_Вводные'!$B$314:$B$318*IF('01_Вводные'!$B$9=0,0,AQ11/'01_Вводные'!$B$9)+AQ20*'18_Календарь_тарифы'!AQ8*'01_Вводные'!$C$314:$C$318*('01_Вводные'!$E$314:$E$318*(AQ$3&lt;'01_Вводные'!$B$245)+'01_Вводные'!$B$57*(AQ$3&gt;='01_Вводные'!$B$245))+ABS('01_Вводные'!$D$314:$D$318*'01_Вводные'!$B$314:$B$318*IF('01_Вводные'!$B$9=0,0,AQ11/'01_Вводные'!$B$9)-AQ20*'18_Календарь_тарифы'!AQ8*'01_Вводные'!$C$314:$C$318*('01_Вводные'!$E$314:$E$318*(AQ$3&lt;'01_Вводные'!$B$245)+'01_Вводные'!$B$57*(AQ$3&gt;='01_Вводные'!$B$245))))/2)</f>
        <v/>
      </c>
      <c r="AR28" s="185">
        <f>SUMPRODUCT(('01_Вводные'!$D$314:$D$318*'01_Вводные'!$B$314:$B$318*IF('01_Вводные'!$B$9=0,0,AR11/'01_Вводные'!$B$9)+AR20*'18_Календарь_тарифы'!AR8*'01_Вводные'!$C$314:$C$318*('01_Вводные'!$E$314:$E$318*(AR$3&lt;'01_Вводные'!$B$245)+'01_Вводные'!$B$57*(AR$3&gt;='01_Вводные'!$B$245))+ABS('01_Вводные'!$D$314:$D$318*'01_Вводные'!$B$314:$B$318*IF('01_Вводные'!$B$9=0,0,AR11/'01_Вводные'!$B$9)-AR20*'18_Календарь_тарифы'!AR8*'01_Вводные'!$C$314:$C$318*('01_Вводные'!$E$314:$E$318*(AR$3&lt;'01_Вводные'!$B$245)+'01_Вводные'!$B$57*(AR$3&gt;='01_Вводные'!$B$245))))/2)</f>
        <v/>
      </c>
      <c r="AS28" s="185">
        <f>SUMPRODUCT(('01_Вводные'!$D$314:$D$318*'01_Вводные'!$B$314:$B$318*IF('01_Вводные'!$B$9=0,0,AS11/'01_Вводные'!$B$9)+AS20*'18_Календарь_тарифы'!AS8*'01_Вводные'!$C$314:$C$318*('01_Вводные'!$E$314:$E$318*(AS$3&lt;'01_Вводные'!$B$245)+'01_Вводные'!$B$57*(AS$3&gt;='01_Вводные'!$B$245))+ABS('01_Вводные'!$D$314:$D$318*'01_Вводные'!$B$314:$B$318*IF('01_Вводные'!$B$9=0,0,AS11/'01_Вводные'!$B$9)-AS20*'18_Календарь_тарифы'!AS8*'01_Вводные'!$C$314:$C$318*('01_Вводные'!$E$314:$E$318*(AS$3&lt;'01_Вводные'!$B$245)+'01_Вводные'!$B$57*(AS$3&gt;='01_Вводные'!$B$245))))/2)</f>
        <v/>
      </c>
      <c r="AT28" s="185">
        <f>SUMPRODUCT(('01_Вводные'!$D$314:$D$318*'01_Вводные'!$B$314:$B$318*IF('01_Вводные'!$B$9=0,0,AT11/'01_Вводные'!$B$9)+AT20*'18_Календарь_тарифы'!AT8*'01_Вводные'!$C$314:$C$318*('01_Вводные'!$E$314:$E$318*(AT$3&lt;'01_Вводные'!$B$245)+'01_Вводные'!$B$57*(AT$3&gt;='01_Вводные'!$B$245))+ABS('01_Вводные'!$D$314:$D$318*'01_Вводные'!$B$314:$B$318*IF('01_Вводные'!$B$9=0,0,AT11/'01_Вводные'!$B$9)-AT20*'18_Календарь_тарифы'!AT8*'01_Вводные'!$C$314:$C$318*('01_Вводные'!$E$314:$E$318*(AT$3&lt;'01_Вводные'!$B$245)+'01_Вводные'!$B$57*(AT$3&gt;='01_Вводные'!$B$245))))/2)</f>
        <v/>
      </c>
      <c r="AU28" s="185">
        <f>SUMPRODUCT(('01_Вводные'!$D$314:$D$318*'01_Вводные'!$B$314:$B$318*IF('01_Вводные'!$B$9=0,0,AU11/'01_Вводные'!$B$9)+AU20*'18_Календарь_тарифы'!AU8*'01_Вводные'!$C$314:$C$318*('01_Вводные'!$E$314:$E$318*(AU$3&lt;'01_Вводные'!$B$245)+'01_Вводные'!$B$57*(AU$3&gt;='01_Вводные'!$B$245))+ABS('01_Вводные'!$D$314:$D$318*'01_Вводные'!$B$314:$B$318*IF('01_Вводные'!$B$9=0,0,AU11/'01_Вводные'!$B$9)-AU20*'18_Календарь_тарифы'!AU8*'01_Вводные'!$C$314:$C$318*('01_Вводные'!$E$314:$E$318*(AU$3&lt;'01_Вводные'!$B$245)+'01_Вводные'!$B$57*(AU$3&gt;='01_Вводные'!$B$245))))/2)</f>
        <v/>
      </c>
      <c r="AV28" s="185">
        <f>SUMPRODUCT(('01_Вводные'!$D$314:$D$318*'01_Вводные'!$B$314:$B$318*IF('01_Вводные'!$B$9=0,0,AV11/'01_Вводные'!$B$9)+AV20*'18_Календарь_тарифы'!AV8*'01_Вводные'!$C$314:$C$318*('01_Вводные'!$E$314:$E$318*(AV$3&lt;'01_Вводные'!$B$245)+'01_Вводные'!$B$57*(AV$3&gt;='01_Вводные'!$B$245))+ABS('01_Вводные'!$D$314:$D$318*'01_Вводные'!$B$314:$B$318*IF('01_Вводные'!$B$9=0,0,AV11/'01_Вводные'!$B$9)-AV20*'18_Календарь_тарифы'!AV8*'01_Вводные'!$C$314:$C$318*('01_Вводные'!$E$314:$E$318*(AV$3&lt;'01_Вводные'!$B$245)+'01_Вводные'!$B$57*(AV$3&gt;='01_Вводные'!$B$245))))/2)</f>
        <v/>
      </c>
      <c r="AW28" s="185">
        <f>SUMPRODUCT(('01_Вводные'!$D$314:$D$318*'01_Вводные'!$B$314:$B$318*IF('01_Вводные'!$B$9=0,0,AW11/'01_Вводные'!$B$9)+AW20*'18_Календарь_тарифы'!AW8*'01_Вводные'!$C$314:$C$318*('01_Вводные'!$E$314:$E$318*(AW$3&lt;'01_Вводные'!$B$245)+'01_Вводные'!$B$57*(AW$3&gt;='01_Вводные'!$B$245))+ABS('01_Вводные'!$D$314:$D$318*'01_Вводные'!$B$314:$B$318*IF('01_Вводные'!$B$9=0,0,AW11/'01_Вводные'!$B$9)-AW20*'18_Календарь_тарифы'!AW8*'01_Вводные'!$C$314:$C$318*('01_Вводные'!$E$314:$E$318*(AW$3&lt;'01_Вводные'!$B$245)+'01_Вводные'!$B$57*(AW$3&gt;='01_Вводные'!$B$245))))/2)</f>
        <v/>
      </c>
      <c r="AX28" s="185">
        <f>SUMPRODUCT(('01_Вводные'!$D$314:$D$318*'01_Вводные'!$B$314:$B$318*IF('01_Вводные'!$B$9=0,0,AX11/'01_Вводные'!$B$9)+AX20*'18_Календарь_тарифы'!AX8*'01_Вводные'!$C$314:$C$318*('01_Вводные'!$E$314:$E$318*(AX$3&lt;'01_Вводные'!$B$245)+'01_Вводные'!$B$57*(AX$3&gt;='01_Вводные'!$B$245))+ABS('01_Вводные'!$D$314:$D$318*'01_Вводные'!$B$314:$B$318*IF('01_Вводные'!$B$9=0,0,AX11/'01_Вводные'!$B$9)-AX20*'18_Календарь_тарифы'!AX8*'01_Вводные'!$C$314:$C$318*('01_Вводные'!$E$314:$E$318*(AX$3&lt;'01_Вводные'!$B$245)+'01_Вводные'!$B$57*(AX$3&gt;='01_Вводные'!$B$245))))/2)</f>
        <v/>
      </c>
      <c r="AY28" s="185">
        <f>SUMPRODUCT(('01_Вводные'!$D$314:$D$318*'01_Вводные'!$B$314:$B$318*IF('01_Вводные'!$B$9=0,0,AY11/'01_Вводные'!$B$9)+AY20*'18_Календарь_тарифы'!AY8*'01_Вводные'!$C$314:$C$318*('01_Вводные'!$E$314:$E$318*(AY$3&lt;'01_Вводные'!$B$245)+'01_Вводные'!$B$57*(AY$3&gt;='01_Вводные'!$B$245))+ABS('01_Вводные'!$D$314:$D$318*'01_Вводные'!$B$314:$B$318*IF('01_Вводные'!$B$9=0,0,AY11/'01_Вводные'!$B$9)-AY20*'18_Календарь_тарифы'!AY8*'01_Вводные'!$C$314:$C$318*('01_Вводные'!$E$314:$E$318*(AY$3&lt;'01_Вводные'!$B$245)+'01_Вводные'!$B$57*(AY$3&gt;='01_Вводные'!$B$245))))/2)</f>
        <v/>
      </c>
      <c r="AZ28" s="185">
        <f>SUMPRODUCT(('01_Вводные'!$D$314:$D$318*'01_Вводные'!$B$314:$B$318*IF('01_Вводные'!$B$9=0,0,AZ11/'01_Вводные'!$B$9)+AZ20*'18_Календарь_тарифы'!AZ8*'01_Вводные'!$C$314:$C$318*('01_Вводные'!$E$314:$E$318*(AZ$3&lt;'01_Вводные'!$B$245)+'01_Вводные'!$B$57*(AZ$3&gt;='01_Вводные'!$B$245))+ABS('01_Вводные'!$D$314:$D$318*'01_Вводные'!$B$314:$B$318*IF('01_Вводные'!$B$9=0,0,AZ11/'01_Вводные'!$B$9)-AZ20*'18_Календарь_тарифы'!AZ8*'01_Вводные'!$C$314:$C$318*('01_Вводные'!$E$314:$E$318*(AZ$3&lt;'01_Вводные'!$B$245)+'01_Вводные'!$B$57*(AZ$3&gt;='01_Вводные'!$B$245))))/2)</f>
        <v/>
      </c>
      <c r="BA28" s="185">
        <f>SUMPRODUCT(('01_Вводные'!$D$314:$D$318*'01_Вводные'!$B$314:$B$318*IF('01_Вводные'!$B$9=0,0,BA11/'01_Вводные'!$B$9)+BA20*'18_Календарь_тарифы'!BA8*'01_Вводные'!$C$314:$C$318*('01_Вводные'!$E$314:$E$318*(BA$3&lt;'01_Вводные'!$B$245)+'01_Вводные'!$B$57*(BA$3&gt;='01_Вводные'!$B$245))+ABS('01_Вводные'!$D$314:$D$318*'01_Вводные'!$B$314:$B$318*IF('01_Вводные'!$B$9=0,0,BA11/'01_Вводные'!$B$9)-BA20*'18_Календарь_тарифы'!BA8*'01_Вводные'!$C$314:$C$318*('01_Вводные'!$E$314:$E$318*(BA$3&lt;'01_Вводные'!$B$245)+'01_Вводные'!$B$57*(BA$3&gt;='01_Вводные'!$B$245))))/2)</f>
        <v/>
      </c>
      <c r="BB28" s="185">
        <f>SUMPRODUCT(('01_Вводные'!$D$314:$D$318*'01_Вводные'!$B$314:$B$318*IF('01_Вводные'!$B$9=0,0,BB11/'01_Вводные'!$B$9)+BB20*'18_Календарь_тарифы'!BB8*'01_Вводные'!$C$314:$C$318*('01_Вводные'!$E$314:$E$318*(BB$3&lt;'01_Вводные'!$B$245)+'01_Вводные'!$B$57*(BB$3&gt;='01_Вводные'!$B$245))+ABS('01_Вводные'!$D$314:$D$318*'01_Вводные'!$B$314:$B$318*IF('01_Вводные'!$B$9=0,0,BB11/'01_Вводные'!$B$9)-BB20*'18_Календарь_тарифы'!BB8*'01_Вводные'!$C$314:$C$318*('01_Вводные'!$E$314:$E$318*(BB$3&lt;'01_Вводные'!$B$245)+'01_Вводные'!$B$57*(BB$3&gt;='01_Вводные'!$B$245))))/2)</f>
        <v/>
      </c>
      <c r="BC28" s="185">
        <f>SUMPRODUCT(('01_Вводные'!$D$314:$D$318*'01_Вводные'!$B$314:$B$318*IF('01_Вводные'!$B$9=0,0,BC11/'01_Вводные'!$B$9)+BC20*'18_Календарь_тарифы'!BC8*'01_Вводные'!$C$314:$C$318*('01_Вводные'!$E$314:$E$318*(BC$3&lt;'01_Вводные'!$B$245)+'01_Вводные'!$B$57*(BC$3&gt;='01_Вводные'!$B$245))+ABS('01_Вводные'!$D$314:$D$318*'01_Вводные'!$B$314:$B$318*IF('01_Вводные'!$B$9=0,0,BC11/'01_Вводные'!$B$9)-BC20*'18_Календарь_тарифы'!BC8*'01_Вводные'!$C$314:$C$318*('01_Вводные'!$E$314:$E$318*(BC$3&lt;'01_Вводные'!$B$245)+'01_Вводные'!$B$57*(BC$3&gt;='01_Вводные'!$B$245))))/2)</f>
        <v/>
      </c>
      <c r="BD28" s="185">
        <f>SUMPRODUCT(('01_Вводные'!$D$314:$D$318*'01_Вводные'!$B$314:$B$318*IF('01_Вводные'!$B$9=0,0,BD11/'01_Вводные'!$B$9)+BD20*'18_Календарь_тарифы'!BD8*'01_Вводные'!$C$314:$C$318*('01_Вводные'!$E$314:$E$318*(BD$3&lt;'01_Вводные'!$B$245)+'01_Вводные'!$B$57*(BD$3&gt;='01_Вводные'!$B$245))+ABS('01_Вводные'!$D$314:$D$318*'01_Вводные'!$B$314:$B$318*IF('01_Вводные'!$B$9=0,0,BD11/'01_Вводные'!$B$9)-BD20*'18_Календарь_тарифы'!BD8*'01_Вводные'!$C$314:$C$318*('01_Вводные'!$E$314:$E$318*(BD$3&lt;'01_Вводные'!$B$245)+'01_Вводные'!$B$57*(BD$3&gt;='01_Вводные'!$B$245))))/2)</f>
        <v/>
      </c>
      <c r="BE28" s="185">
        <f>SUMPRODUCT(('01_Вводные'!$D$314:$D$318*'01_Вводные'!$B$314:$B$318*IF('01_Вводные'!$B$9=0,0,BE11/'01_Вводные'!$B$9)+BE20*'18_Календарь_тарифы'!BE8*'01_Вводные'!$C$314:$C$318*('01_Вводные'!$E$314:$E$318*(BE$3&lt;'01_Вводные'!$B$245)+'01_Вводные'!$B$57*(BE$3&gt;='01_Вводные'!$B$245))+ABS('01_Вводные'!$D$314:$D$318*'01_Вводные'!$B$314:$B$318*IF('01_Вводные'!$B$9=0,0,BE11/'01_Вводные'!$B$9)-BE20*'18_Календарь_тарифы'!BE8*'01_Вводные'!$C$314:$C$318*('01_Вводные'!$E$314:$E$318*(BE$3&lt;'01_Вводные'!$B$245)+'01_Вводные'!$B$57*(BE$3&gt;='01_Вводные'!$B$245))))/2)</f>
        <v/>
      </c>
      <c r="BF28" s="185">
        <f>SUMPRODUCT(('01_Вводные'!$D$314:$D$318*'01_Вводные'!$B$314:$B$318*IF('01_Вводные'!$B$9=0,0,BF11/'01_Вводные'!$B$9)+BF20*'18_Календарь_тарифы'!BF8*'01_Вводные'!$C$314:$C$318*('01_Вводные'!$E$314:$E$318*(BF$3&lt;'01_Вводные'!$B$245)+'01_Вводные'!$B$57*(BF$3&gt;='01_Вводные'!$B$245))+ABS('01_Вводные'!$D$314:$D$318*'01_Вводные'!$B$314:$B$318*IF('01_Вводные'!$B$9=0,0,BF11/'01_Вводные'!$B$9)-BF20*'18_Календарь_тарифы'!BF8*'01_Вводные'!$C$314:$C$318*('01_Вводные'!$E$314:$E$318*(BF$3&lt;'01_Вводные'!$B$245)+'01_Вводные'!$B$57*(BF$3&gt;='01_Вводные'!$B$245))))/2)</f>
        <v/>
      </c>
      <c r="BG28" s="185">
        <f>SUMPRODUCT(('01_Вводные'!$D$314:$D$318*'01_Вводные'!$B$314:$B$318*IF('01_Вводные'!$B$9=0,0,BG11/'01_Вводные'!$B$9)+BG20*'18_Календарь_тарифы'!BG8*'01_Вводные'!$C$314:$C$318*('01_Вводные'!$E$314:$E$318*(BG$3&lt;'01_Вводные'!$B$245)+'01_Вводные'!$B$57*(BG$3&gt;='01_Вводные'!$B$245))+ABS('01_Вводные'!$D$314:$D$318*'01_Вводные'!$B$314:$B$318*IF('01_Вводные'!$B$9=0,0,BG11/'01_Вводные'!$B$9)-BG20*'18_Календарь_тарифы'!BG8*'01_Вводные'!$C$314:$C$318*('01_Вводные'!$E$314:$E$318*(BG$3&lt;'01_Вводные'!$B$245)+'01_Вводные'!$B$57*(BG$3&gt;='01_Вводные'!$B$245))))/2)</f>
        <v/>
      </c>
      <c r="BH28" s="185">
        <f>SUMPRODUCT(('01_Вводные'!$D$314:$D$318*'01_Вводные'!$B$314:$B$318*IF('01_Вводные'!$B$9=0,0,BH11/'01_Вводные'!$B$9)+BH20*'18_Календарь_тарифы'!BH8*'01_Вводные'!$C$314:$C$318*('01_Вводные'!$E$314:$E$318*(BH$3&lt;'01_Вводные'!$B$245)+'01_Вводные'!$B$57*(BH$3&gt;='01_Вводные'!$B$245))+ABS('01_Вводные'!$D$314:$D$318*'01_Вводные'!$B$314:$B$318*IF('01_Вводные'!$B$9=0,0,BH11/'01_Вводные'!$B$9)-BH20*'18_Календарь_тарифы'!BH8*'01_Вводные'!$C$314:$C$318*('01_Вводные'!$E$314:$E$318*(BH$3&lt;'01_Вводные'!$B$245)+'01_Вводные'!$B$57*(BH$3&gt;='01_Вводные'!$B$245))))/2)</f>
        <v/>
      </c>
      <c r="BI28" s="185">
        <f>SUMPRODUCT(('01_Вводные'!$D$314:$D$318*'01_Вводные'!$B$314:$B$318*IF('01_Вводные'!$B$9=0,0,BI11/'01_Вводные'!$B$9)+BI20*'18_Календарь_тарифы'!BI8*'01_Вводные'!$C$314:$C$318*('01_Вводные'!$E$314:$E$318*(BI$3&lt;'01_Вводные'!$B$245)+'01_Вводные'!$B$57*(BI$3&gt;='01_Вводные'!$B$245))+ABS('01_Вводные'!$D$314:$D$318*'01_Вводные'!$B$314:$B$318*IF('01_Вводные'!$B$9=0,0,BI11/'01_Вводные'!$B$9)-BI20*'18_Календарь_тарифы'!BI8*'01_Вводные'!$C$314:$C$318*('01_Вводные'!$E$314:$E$318*(BI$3&lt;'01_Вводные'!$B$245)+'01_Вводные'!$B$57*(BI$3&gt;='01_Вводные'!$B$245))))/2)</f>
        <v/>
      </c>
      <c r="BJ28" s="185">
        <f>SUMPRODUCT(('01_Вводные'!$D$314:$D$318*'01_Вводные'!$B$314:$B$318*IF('01_Вводные'!$B$9=0,0,BJ11/'01_Вводные'!$B$9)+BJ20*'18_Календарь_тарифы'!BJ8*'01_Вводные'!$C$314:$C$318*('01_Вводные'!$E$314:$E$318*(BJ$3&lt;'01_Вводные'!$B$245)+'01_Вводные'!$B$57*(BJ$3&gt;='01_Вводные'!$B$245))+ABS('01_Вводные'!$D$314:$D$318*'01_Вводные'!$B$314:$B$318*IF('01_Вводные'!$B$9=0,0,BJ11/'01_Вводные'!$B$9)-BJ20*'18_Календарь_тарифы'!BJ8*'01_Вводные'!$C$314:$C$318*('01_Вводные'!$E$314:$E$318*(BJ$3&lt;'01_Вводные'!$B$245)+'01_Вводные'!$B$57*(BJ$3&gt;='01_Вводные'!$B$245))))/2)</f>
        <v/>
      </c>
      <c r="BK28" s="185">
        <f>SUMPRODUCT(('01_Вводные'!$D$314:$D$318*'01_Вводные'!$B$314:$B$318*IF('01_Вводные'!$B$9=0,0,BK11/'01_Вводные'!$B$9)+BK20*'18_Календарь_тарифы'!BK8*'01_Вводные'!$C$314:$C$318*('01_Вводные'!$E$314:$E$318*(BK$3&lt;'01_Вводные'!$B$245)+'01_Вводные'!$B$57*(BK$3&gt;='01_Вводные'!$B$245))+ABS('01_Вводные'!$D$314:$D$318*'01_Вводные'!$B$314:$B$318*IF('01_Вводные'!$B$9=0,0,BK11/'01_Вводные'!$B$9)-BK20*'18_Календарь_тарифы'!BK8*'01_Вводные'!$C$314:$C$318*('01_Вводные'!$E$314:$E$318*(BK$3&lt;'01_Вводные'!$B$245)+'01_Вводные'!$B$57*(BK$3&gt;='01_Вводные'!$B$245))))/2)</f>
        <v/>
      </c>
      <c r="BL28" s="185">
        <f>SUMPRODUCT(('01_Вводные'!$D$314:$D$318*'01_Вводные'!$B$314:$B$318*IF('01_Вводные'!$B$9=0,0,BL11/'01_Вводные'!$B$9)+BL20*'18_Календарь_тарифы'!BL8*'01_Вводные'!$C$314:$C$318*('01_Вводные'!$E$314:$E$318*(BL$3&lt;'01_Вводные'!$B$245)+'01_Вводные'!$B$57*(BL$3&gt;='01_Вводные'!$B$245))+ABS('01_Вводные'!$D$314:$D$318*'01_Вводные'!$B$314:$B$318*IF('01_Вводные'!$B$9=0,0,BL11/'01_Вводные'!$B$9)-BL20*'18_Календарь_тарифы'!BL8*'01_Вводные'!$C$314:$C$318*('01_Вводные'!$E$314:$E$318*(BL$3&lt;'01_Вводные'!$B$245)+'01_Вводные'!$B$57*(BL$3&gt;='01_Вводные'!$B$245))))/2)</f>
        <v/>
      </c>
      <c r="BM28" s="185">
        <f>SUMPRODUCT(('01_Вводные'!$D$314:$D$318*'01_Вводные'!$B$314:$B$318*IF('01_Вводные'!$B$9=0,0,BM11/'01_Вводные'!$B$9)+BM20*'18_Календарь_тарифы'!BM8*'01_Вводные'!$C$314:$C$318*('01_Вводные'!$E$314:$E$318*(BM$3&lt;'01_Вводные'!$B$245)+'01_Вводные'!$B$57*(BM$3&gt;='01_Вводные'!$B$245))+ABS('01_Вводные'!$D$314:$D$318*'01_Вводные'!$B$314:$B$318*IF('01_Вводные'!$B$9=0,0,BM11/'01_Вводные'!$B$9)-BM20*'18_Календарь_тарифы'!BM8*'01_Вводные'!$C$314:$C$318*('01_Вводные'!$E$314:$E$318*(BM$3&lt;'01_Вводные'!$B$245)+'01_Вводные'!$B$57*(BM$3&gt;='01_Вводные'!$B$245))))/2)</f>
        <v/>
      </c>
      <c r="BN28" s="185">
        <f>SUMPRODUCT(('01_Вводные'!$D$314:$D$318*'01_Вводные'!$B$314:$B$318*IF('01_Вводные'!$B$9=0,0,BN11/'01_Вводные'!$B$9)+BN20*'18_Календарь_тарифы'!BN8*'01_Вводные'!$C$314:$C$318*('01_Вводные'!$E$314:$E$318*(BN$3&lt;'01_Вводные'!$B$245)+'01_Вводные'!$B$57*(BN$3&gt;='01_Вводные'!$B$245))+ABS('01_Вводные'!$D$314:$D$318*'01_Вводные'!$B$314:$B$318*IF('01_Вводные'!$B$9=0,0,BN11/'01_Вводные'!$B$9)-BN20*'18_Календарь_тарифы'!BN8*'01_Вводные'!$C$314:$C$318*('01_Вводные'!$E$314:$E$318*(BN$3&lt;'01_Вводные'!$B$245)+'01_Вводные'!$B$57*(BN$3&gt;='01_Вводные'!$B$245))))/2)</f>
        <v/>
      </c>
      <c r="BO28" s="185">
        <f>SUMPRODUCT(('01_Вводные'!$D$314:$D$318*'01_Вводные'!$B$314:$B$318*IF('01_Вводные'!$B$9=0,0,BO11/'01_Вводные'!$B$9)+BO20*'18_Календарь_тарифы'!BO8*'01_Вводные'!$C$314:$C$318*('01_Вводные'!$E$314:$E$318*(BO$3&lt;'01_Вводные'!$B$245)+'01_Вводные'!$B$57*(BO$3&gt;='01_Вводные'!$B$245))+ABS('01_Вводные'!$D$314:$D$318*'01_Вводные'!$B$314:$B$318*IF('01_Вводные'!$B$9=0,0,BO11/'01_Вводные'!$B$9)-BO20*'18_Календарь_тарифы'!BO8*'01_Вводные'!$C$314:$C$318*('01_Вводные'!$E$314:$E$318*(BO$3&lt;'01_Вводные'!$B$245)+'01_Вводные'!$B$57*(BO$3&gt;='01_Вводные'!$B$245))))/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4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IF(COUNTIF('01_Вводные'!$B$98:$E$98,B$3)&gt;0,SUMIF('01_Вводные'!$B$98:$E$98,B$3,'01_Вводные'!$B$99:$E$99),'06_Сеть_и_дети'!B19*'01_Вводные'!$B$74*B4)</f>
        <v/>
      </c>
      <c r="C5" s="40">
        <f>IF(COUNTIF('01_Вводные'!$B$98:$E$98,C$3)&gt;0,SUMIF('01_Вводные'!$B$98:$E$98,C$3,'01_Вводные'!$B$99:$E$99),'06_Сеть_и_дети'!C19*'01_Вводные'!$B$74*C4)</f>
        <v/>
      </c>
      <c r="D5" s="40">
        <f>IF(COUNTIF('01_Вводные'!$B$98:$E$98,D$3)&gt;0,SUMIF('01_Вводные'!$B$98:$E$98,D$3,'01_Вводные'!$B$99:$E$99),'06_Сеть_и_дети'!D19*'01_Вводные'!$B$74*D4)</f>
        <v/>
      </c>
      <c r="E5" s="40">
        <f>IF(COUNTIF('01_Вводные'!$B$98:$E$98,E$3)&gt;0,SUMIF('01_Вводные'!$B$98:$E$98,E$3,'01_Вводные'!$B$99:$E$99),'06_Сеть_и_дети'!E19*'01_Вводные'!$B$74*E4)</f>
        <v/>
      </c>
      <c r="F5" s="40">
        <f>IF(COUNTIF('01_Вводные'!$B$98:$E$98,F$3)&gt;0,SUMIF('01_Вводные'!$B$98:$E$98,F$3,'01_Вводные'!$B$99:$E$99),'06_Сеть_и_дети'!F19*'01_Вводные'!$B$74*F4)</f>
        <v/>
      </c>
      <c r="G5" s="40">
        <f>IF(COUNTIF('01_Вводные'!$B$98:$E$98,G$3)&gt;0,SUMIF('01_Вводные'!$B$98:$E$98,G$3,'01_Вводные'!$B$99:$E$99),'06_Сеть_и_дети'!G19*'01_Вводные'!$B$74*G4)</f>
        <v/>
      </c>
      <c r="H5" s="40">
        <f>IF(COUNTIF('01_Вводные'!$B$98:$E$98,H$3)&gt;0,SUMIF('01_Вводные'!$B$98:$E$98,H$3,'01_Вводные'!$B$99:$E$99),'06_Сеть_и_дети'!H19*'01_Вводные'!$B$74*H4)</f>
        <v/>
      </c>
      <c r="I5" s="40">
        <f>IF(COUNTIF('01_Вводные'!$B$98:$E$98,I$3)&gt;0,SUMIF('01_Вводные'!$B$98:$E$98,I$3,'01_Вводные'!$B$99:$E$99),'06_Сеть_и_дети'!I19*'01_Вводные'!$B$74*I4)</f>
        <v/>
      </c>
      <c r="J5" s="40">
        <f>IF(COUNTIF('01_Вводные'!$B$98:$E$98,J$3)&gt;0,SUMIF('01_Вводные'!$B$98:$E$98,J$3,'01_Вводные'!$B$99:$E$99),'06_Сеть_и_дети'!J19*'01_Вводные'!$B$74*J4)</f>
        <v/>
      </c>
      <c r="K5" s="40">
        <f>IF(COUNTIF('01_Вводные'!$B$98:$E$98,K$3)&gt;0,SUMIF('01_Вводные'!$B$98:$E$98,K$3,'01_Вводные'!$B$99:$E$99),'06_Сеть_и_дети'!K19*'01_Вводные'!$B$74*K4)</f>
        <v/>
      </c>
      <c r="L5" s="40">
        <f>IF(COUNTIF('01_Вводные'!$B$98:$E$98,L$3)&gt;0,SUMIF('01_Вводные'!$B$98:$E$98,L$3,'01_Вводные'!$B$99:$E$99),'06_Сеть_и_дети'!L19*'01_Вводные'!$B$74*L4)</f>
        <v/>
      </c>
      <c r="M5" s="40">
        <f>IF(COUNTIF('01_Вводные'!$B$98:$E$98,M$3)&gt;0,SUMIF('01_Вводные'!$B$98:$E$98,M$3,'01_Вводные'!$B$99:$E$99),'06_Сеть_и_дети'!M19*'01_Вводные'!$B$74*M4)</f>
        <v/>
      </c>
      <c r="N5" s="40">
        <f>IF(COUNTIF('01_Вводные'!$B$98:$E$98,N$3)&gt;0,SUMIF('01_Вводные'!$B$98:$E$98,N$3,'01_Вводные'!$B$99:$E$99),'06_Сеть_и_дети'!N19*'01_Вводные'!$B$74*N4)</f>
        <v/>
      </c>
      <c r="O5" s="40">
        <f>IF(COUNTIF('01_Вводные'!$B$98:$E$98,O$3)&gt;0,SUMIF('01_Вводные'!$B$98:$E$98,O$3,'01_Вводные'!$B$99:$E$99),'06_Сеть_и_дети'!O19*'01_Вводные'!$B$74*O4)</f>
        <v/>
      </c>
      <c r="P5" s="40">
        <f>IF(COUNTIF('01_Вводные'!$B$98:$E$98,P$3)&gt;0,SUMIF('01_Вводные'!$B$98:$E$98,P$3,'01_Вводные'!$B$99:$E$99),'06_Сеть_и_дети'!P19*'01_Вводные'!$B$74*P4)</f>
        <v/>
      </c>
      <c r="Q5" s="40">
        <f>IF(COUNTIF('01_Вводные'!$B$98:$E$98,Q$3)&gt;0,SUMIF('01_Вводные'!$B$98:$E$98,Q$3,'01_Вводные'!$B$99:$E$99),'06_Сеть_и_дети'!Q19*'01_Вводные'!$B$74*Q4)</f>
        <v/>
      </c>
      <c r="R5" s="40">
        <f>IF(COUNTIF('01_Вводные'!$B$98:$E$98,R$3)&gt;0,SUMIF('01_Вводные'!$B$98:$E$98,R$3,'01_Вводные'!$B$99:$E$99),'06_Сеть_и_дети'!R19*'01_Вводные'!$B$74*R4)</f>
        <v/>
      </c>
      <c r="S5" s="40">
        <f>IF(COUNTIF('01_Вводные'!$B$98:$E$98,S$3)&gt;0,SUMIF('01_Вводные'!$B$98:$E$98,S$3,'01_Вводные'!$B$99:$E$99),'06_Сеть_и_дети'!S19*'01_Вводные'!$B$74*S4)</f>
        <v/>
      </c>
      <c r="T5" s="40">
        <f>IF(COUNTIF('01_Вводные'!$B$98:$E$98,T$3)&gt;0,SUMIF('01_Вводные'!$B$98:$E$98,T$3,'01_Вводные'!$B$99:$E$99),'06_Сеть_и_дети'!T19*'01_Вводные'!$B$74*T4)</f>
        <v/>
      </c>
      <c r="U5" s="40">
        <f>IF(COUNTIF('01_Вводные'!$B$98:$E$98,U$3)&gt;0,SUMIF('01_Вводные'!$B$98:$E$98,U$3,'01_Вводные'!$B$99:$E$99),'06_Сеть_и_дети'!U19*'01_Вводные'!$B$74*U4)</f>
        <v/>
      </c>
      <c r="V5" s="40">
        <f>IF(COUNTIF('01_Вводные'!$B$98:$E$98,V$3)&gt;0,SUMIF('01_Вводные'!$B$98:$E$98,V$3,'01_Вводные'!$B$99:$E$99),'06_Сеть_и_дети'!V19*'01_Вводные'!$B$74*V4)</f>
        <v/>
      </c>
      <c r="W5" s="40">
        <f>IF(COUNTIF('01_Вводные'!$B$98:$E$98,W$3)&gt;0,SUMIF('01_Вводные'!$B$98:$E$98,W$3,'01_Вводные'!$B$99:$E$99),'06_Сеть_и_дети'!W19*'01_Вводные'!$B$74*W4)</f>
        <v/>
      </c>
      <c r="X5" s="40">
        <f>IF(COUNTIF('01_Вводные'!$B$98:$E$98,X$3)&gt;0,SUMIF('01_Вводные'!$B$98:$E$98,X$3,'01_Вводные'!$B$99:$E$99),'06_Сеть_и_дети'!X19*'01_Вводные'!$B$74*X4)</f>
        <v/>
      </c>
      <c r="Y5" s="40">
        <f>IF(COUNTIF('01_Вводные'!$B$98:$E$98,Y$3)&gt;0,SUMIF('01_Вводные'!$B$98:$E$98,Y$3,'01_Вводные'!$B$99:$E$99),'06_Сеть_и_дети'!Y19*'01_Вводные'!$B$74*Y4)</f>
        <v/>
      </c>
      <c r="Z5" s="40">
        <f>IF(COUNTIF('01_Вводные'!$B$98:$E$98,Z$3)&gt;0,SUMIF('01_Вводные'!$B$98:$E$98,Z$3,'01_Вводные'!$B$99:$E$99),'06_Сеть_и_дети'!Z19*'01_Вводные'!$B$74*Z4)</f>
        <v/>
      </c>
      <c r="AA5" s="40">
        <f>IF(COUNTIF('01_Вводные'!$B$98:$E$98,AA$3)&gt;0,SUMIF('01_Вводные'!$B$98:$E$98,AA$3,'01_Вводные'!$B$99:$E$99),'06_Сеть_и_дети'!AA19*'01_Вводные'!$B$74*AA4)</f>
        <v/>
      </c>
      <c r="AB5" s="40">
        <f>IF(COUNTIF('01_Вводные'!$B$98:$E$98,AB$3)&gt;0,SUMIF('01_Вводные'!$B$98:$E$98,AB$3,'01_Вводные'!$B$99:$E$99),'06_Сеть_и_дети'!AB19*'01_Вводные'!$B$74*AB4)</f>
        <v/>
      </c>
      <c r="AC5" s="40">
        <f>IF(COUNTIF('01_Вводные'!$B$98:$E$98,AC$3)&gt;0,SUMIF('01_Вводные'!$B$98:$E$98,AC$3,'01_Вводные'!$B$99:$E$99),'06_Сеть_и_дети'!AC19*'01_Вводные'!$B$74*AC4)</f>
        <v/>
      </c>
      <c r="AD5" s="40">
        <f>IF(COUNTIF('01_Вводные'!$B$98:$E$98,AD$3)&gt;0,SUMIF('01_Вводные'!$B$98:$E$98,AD$3,'01_Вводные'!$B$99:$E$99),'06_Сеть_и_дети'!AD19*'01_Вводные'!$B$74*AD4)</f>
        <v/>
      </c>
      <c r="AE5" s="40">
        <f>IF(COUNTIF('01_Вводные'!$B$98:$E$98,AE$3)&gt;0,SUMIF('01_Вводные'!$B$98:$E$98,AE$3,'01_Вводные'!$B$99:$E$99),'06_Сеть_и_дети'!AE19*'01_Вводные'!$B$74*AE4)</f>
        <v/>
      </c>
      <c r="AF5" s="40">
        <f>IF(COUNTIF('01_Вводные'!$B$98:$E$98,AF$3)&gt;0,SUMIF('01_Вводные'!$B$98:$E$98,AF$3,'01_Вводные'!$B$99:$E$99),'06_Сеть_и_дети'!AF19*'01_Вводные'!$B$74*AF4)</f>
        <v/>
      </c>
      <c r="AG5" s="40">
        <f>IF(COUNTIF('01_Вводные'!$B$98:$E$98,AG$3)&gt;0,SUMIF('01_Вводные'!$B$98:$E$98,AG$3,'01_Вводные'!$B$99:$E$99),'06_Сеть_и_дети'!AG19*'01_Вводные'!$B$74*AG4)</f>
        <v/>
      </c>
      <c r="AH5" s="40">
        <f>IF(COUNTIF('01_Вводные'!$B$98:$E$98,AH$3)&gt;0,SUMIF('01_Вводные'!$B$98:$E$98,AH$3,'01_Вводные'!$B$99:$E$99),'06_Сеть_и_дети'!AH19*'01_Вводные'!$B$74*AH4)</f>
        <v/>
      </c>
      <c r="AI5" s="40">
        <f>IF(COUNTIF('01_Вводные'!$B$98:$E$98,AI$3)&gt;0,SUMIF('01_Вводные'!$B$98:$E$98,AI$3,'01_Вводные'!$B$99:$E$99),'06_Сеть_и_дети'!AI19*'01_Вводные'!$B$74*AI4)</f>
        <v/>
      </c>
      <c r="AJ5" s="40">
        <f>IF(COUNTIF('01_Вводные'!$B$98:$E$98,AJ$3)&gt;0,SUMIF('01_Вводные'!$B$98:$E$98,AJ$3,'01_Вводные'!$B$99:$E$99),'06_Сеть_и_дети'!AJ19*'01_Вводные'!$B$74*AJ4)</f>
        <v/>
      </c>
      <c r="AK5" s="40">
        <f>IF(COUNTIF('01_Вводные'!$B$98:$E$98,AK$3)&gt;0,SUMIF('01_Вводные'!$B$98:$E$98,AK$3,'01_Вводные'!$B$99:$E$99),'06_Сеть_и_дети'!AK19*'01_Вводные'!$B$74*AK4)</f>
        <v/>
      </c>
      <c r="AL5" s="40">
        <f>IF(COUNTIF('01_Вводные'!$B$98:$E$98,AL$3)&gt;0,SUMIF('01_Вводные'!$B$98:$E$98,AL$3,'01_Вводные'!$B$99:$E$99),'06_Сеть_и_дети'!AL19*'01_Вводные'!$B$74*AL4)</f>
        <v/>
      </c>
      <c r="AM5" s="40">
        <f>IF(COUNTIF('01_Вводные'!$B$98:$E$98,AM$3)&gt;0,SUMIF('01_Вводные'!$B$98:$E$98,AM$3,'01_Вводные'!$B$99:$E$99),'06_Сеть_и_дети'!AM19*'01_Вводные'!$B$74*AM4)</f>
        <v/>
      </c>
      <c r="AN5" s="40">
        <f>IF(COUNTIF('01_Вводные'!$B$98:$E$98,AN$3)&gt;0,SUMIF('01_Вводные'!$B$98:$E$98,AN$3,'01_Вводные'!$B$99:$E$99),'06_Сеть_и_дети'!AN19*'01_Вводные'!$B$74*AN4)</f>
        <v/>
      </c>
      <c r="AO5" s="40">
        <f>IF(COUNTIF('01_Вводные'!$B$98:$E$98,AO$3)&gt;0,SUMIF('01_Вводные'!$B$98:$E$98,AO$3,'01_Вводные'!$B$99:$E$99),'06_Сеть_и_дети'!AO19*'01_Вводные'!$B$74*AO4)</f>
        <v/>
      </c>
      <c r="AP5" s="40">
        <f>IF(COUNTIF('01_Вводные'!$B$98:$E$98,AP$3)&gt;0,SUMIF('01_Вводные'!$B$98:$E$98,AP$3,'01_Вводные'!$B$99:$E$99),'06_Сеть_и_дети'!AP19*'01_Вводные'!$B$74*AP4)</f>
        <v/>
      </c>
      <c r="AQ5" s="40">
        <f>IF(COUNTIF('01_Вводные'!$B$98:$E$98,AQ$3)&gt;0,SUMIF('01_Вводные'!$B$98:$E$98,AQ$3,'01_Вводные'!$B$99:$E$99),'06_Сеть_и_дети'!AQ19*'01_Вводные'!$B$74*AQ4)</f>
        <v/>
      </c>
      <c r="AR5" s="40">
        <f>IF(COUNTIF('01_Вводные'!$B$98:$E$98,AR$3)&gt;0,SUMIF('01_Вводные'!$B$98:$E$98,AR$3,'01_Вводные'!$B$99:$E$99),'06_Сеть_и_дети'!AR19*'01_Вводные'!$B$74*AR4)</f>
        <v/>
      </c>
      <c r="AS5" s="40">
        <f>IF(COUNTIF('01_Вводные'!$B$98:$E$98,AS$3)&gt;0,SUMIF('01_Вводные'!$B$98:$E$98,AS$3,'01_Вводные'!$B$99:$E$99),'06_Сеть_и_дети'!AS19*'01_Вводные'!$B$74*AS4)</f>
        <v/>
      </c>
      <c r="AT5" s="40">
        <f>IF(COUNTIF('01_Вводные'!$B$98:$E$98,AT$3)&gt;0,SUMIF('01_Вводные'!$B$98:$E$98,AT$3,'01_Вводные'!$B$99:$E$99),'06_Сеть_и_дети'!AT19*'01_Вводные'!$B$74*AT4)</f>
        <v/>
      </c>
      <c r="AU5" s="40">
        <f>IF(COUNTIF('01_Вводные'!$B$98:$E$98,AU$3)&gt;0,SUMIF('01_Вводные'!$B$98:$E$98,AU$3,'01_Вводные'!$B$99:$E$99),'06_Сеть_и_дети'!AU19*'01_Вводные'!$B$74*AU4)</f>
        <v/>
      </c>
      <c r="AV5" s="40">
        <f>IF(COUNTIF('01_Вводные'!$B$98:$E$98,AV$3)&gt;0,SUMIF('01_Вводные'!$B$98:$E$98,AV$3,'01_Вводные'!$B$99:$E$99),'06_Сеть_и_дети'!AV19*'01_Вводные'!$B$74*AV4)</f>
        <v/>
      </c>
      <c r="AW5" s="40">
        <f>IF(COUNTIF('01_Вводные'!$B$98:$E$98,AW$3)&gt;0,SUMIF('01_Вводные'!$B$98:$E$98,AW$3,'01_Вводные'!$B$99:$E$99),'06_Сеть_и_дети'!AW19*'01_Вводные'!$B$74*AW4)</f>
        <v/>
      </c>
      <c r="AX5" s="40">
        <f>IF(COUNTIF('01_Вводные'!$B$98:$E$98,AX$3)&gt;0,SUMIF('01_Вводные'!$B$98:$E$98,AX$3,'01_Вводные'!$B$99:$E$99),'06_Сеть_и_дети'!AX19*'01_Вводные'!$B$74*AX4)</f>
        <v/>
      </c>
      <c r="AY5" s="40">
        <f>IF(COUNTIF('01_Вводные'!$B$98:$E$98,AY$3)&gt;0,SUMIF('01_Вводные'!$B$98:$E$98,AY$3,'01_Вводные'!$B$99:$E$99),'06_Сеть_и_дети'!AY19*'01_Вводные'!$B$74*AY4)</f>
        <v/>
      </c>
      <c r="AZ5" s="40">
        <f>IF(COUNTIF('01_Вводные'!$B$98:$E$98,AZ$3)&gt;0,SUMIF('01_Вводные'!$B$98:$E$98,AZ$3,'01_Вводные'!$B$99:$E$99),'06_Сеть_и_дети'!AZ19*'01_Вводные'!$B$74*AZ4)</f>
        <v/>
      </c>
      <c r="BA5" s="40">
        <f>IF(COUNTIF('01_Вводные'!$B$98:$E$98,BA$3)&gt;0,SUMIF('01_Вводные'!$B$98:$E$98,BA$3,'01_Вводные'!$B$99:$E$99),'06_Сеть_и_дети'!BA19*'01_Вводные'!$B$74*BA4)</f>
        <v/>
      </c>
      <c r="BB5" s="40">
        <f>IF(COUNTIF('01_Вводные'!$B$98:$E$98,BB$3)&gt;0,SUMIF('01_Вводные'!$B$98:$E$98,BB$3,'01_Вводные'!$B$99:$E$99),'06_Сеть_и_дети'!BB19*'01_Вводные'!$B$74*BB4)</f>
        <v/>
      </c>
      <c r="BC5" s="40">
        <f>IF(COUNTIF('01_Вводные'!$B$98:$E$98,BC$3)&gt;0,SUMIF('01_Вводные'!$B$98:$E$98,BC$3,'01_Вводные'!$B$99:$E$99),'06_Сеть_и_дети'!BC19*'01_Вводные'!$B$74*BC4)</f>
        <v/>
      </c>
      <c r="BD5" s="40">
        <f>IF(COUNTIF('01_Вводные'!$B$98:$E$98,BD$3)&gt;0,SUMIF('01_Вводные'!$B$98:$E$98,BD$3,'01_Вводные'!$B$99:$E$99),'06_Сеть_и_дети'!BD19*'01_Вводные'!$B$74*BD4)</f>
        <v/>
      </c>
      <c r="BE5" s="40">
        <f>IF(COUNTIF('01_Вводные'!$B$98:$E$98,BE$3)&gt;0,SUMIF('01_Вводные'!$B$98:$E$98,BE$3,'01_Вводные'!$B$99:$E$99),'06_Сеть_и_дети'!BE19*'01_Вводные'!$B$74*BE4)</f>
        <v/>
      </c>
      <c r="BF5" s="40">
        <f>IF(COUNTIF('01_Вводные'!$B$98:$E$98,BF$3)&gt;0,SUMIF('01_Вводные'!$B$98:$E$98,BF$3,'01_Вводные'!$B$99:$E$99),'06_Сеть_и_дети'!BF19*'01_Вводные'!$B$74*BF4)</f>
        <v/>
      </c>
      <c r="BG5" s="40">
        <f>IF(COUNTIF('01_Вводные'!$B$98:$E$98,BG$3)&gt;0,SUMIF('01_Вводные'!$B$98:$E$98,BG$3,'01_Вводные'!$B$99:$E$99),'06_Сеть_и_дети'!BG19*'01_Вводные'!$B$74*BG4)</f>
        <v/>
      </c>
      <c r="BH5" s="40">
        <f>IF(COUNTIF('01_Вводные'!$B$98:$E$98,BH$3)&gt;0,SUMIF('01_Вводные'!$B$98:$E$98,BH$3,'01_Вводные'!$B$99:$E$99),'06_Сеть_и_дети'!BH19*'01_Вводные'!$B$74*BH4)</f>
        <v/>
      </c>
      <c r="BI5" s="40">
        <f>IF(COUNTIF('01_Вводные'!$B$98:$E$98,BI$3)&gt;0,SUMIF('01_Вводные'!$B$98:$E$98,BI$3,'01_Вводные'!$B$99:$E$99),'06_Сеть_и_дети'!BI19*'01_Вводные'!$B$74*BI4)</f>
        <v/>
      </c>
      <c r="BJ5" s="40">
        <f>IF(COUNTIF('01_Вводные'!$B$98:$E$98,BJ$3)&gt;0,SUMIF('01_Вводные'!$B$98:$E$98,BJ$3,'01_Вводные'!$B$99:$E$99),'06_Сеть_и_дети'!BJ19*'01_Вводные'!$B$74*BJ4)</f>
        <v/>
      </c>
      <c r="BK5" s="40">
        <f>IF(COUNTIF('01_Вводные'!$B$98:$E$98,BK$3)&gt;0,SUMIF('01_Вводные'!$B$98:$E$98,BK$3,'01_Вводные'!$B$99:$E$99),'06_Сеть_и_дети'!BK19*'01_Вводные'!$B$74*BK4)</f>
        <v/>
      </c>
      <c r="BL5" s="40">
        <f>IF(COUNTIF('01_Вводные'!$B$98:$E$98,BL$3)&gt;0,SUMIF('01_Вводные'!$B$98:$E$98,BL$3,'01_Вводные'!$B$99:$E$99),'06_Сеть_и_дети'!BL19*'01_Вводные'!$B$74*BL4)</f>
        <v/>
      </c>
      <c r="BM5" s="40">
        <f>IF(COUNTIF('01_Вводные'!$B$98:$E$98,BM$3)&gt;0,SUMIF('01_Вводные'!$B$98:$E$98,BM$3,'01_Вводные'!$B$99:$E$99),'06_Сеть_и_дети'!BM19*'01_Вводные'!$B$74*BM4)</f>
        <v/>
      </c>
      <c r="BN5" s="40">
        <f>IF(COUNTIF('01_Вводные'!$B$98:$E$98,BN$3)&gt;0,SUMIF('01_Вводные'!$B$98:$E$98,BN$3,'01_Вводные'!$B$99:$E$99),'06_Сеть_и_дети'!BN19*'01_Вводные'!$B$74*BN4)</f>
        <v/>
      </c>
      <c r="BO5" s="40">
        <f>IF(COUNTIF('01_Вводные'!$B$98:$E$98,BO$3)&gt;0,SUMIF('01_Вводные'!$B$98:$E$98,BO$3,'01_Вводные'!$B$99:$E$99),'06_Сеть_и_дети'!BO19*'01_Вводные'!$B$74*BO4)</f>
        <v/>
      </c>
    </row>
    <row r="6">
      <c r="A6" s="2" t="inlineStr">
        <is>
          <t>Действующая сеть — выручка с НДС</t>
        </is>
      </c>
      <c r="B6" s="40">
        <f>IF(COUNTIF('01_Вводные'!$B$98:$E$98,B$3)&gt;0,SUMIF('01_Вводные'!$B$98:$E$98,B$3,'01_Вводные'!$B$100:$E$100),B5*'18_Календарь_тарифы'!B10)</f>
        <v/>
      </c>
      <c r="C6" s="40">
        <f>IF(COUNTIF('01_Вводные'!$B$98:$E$98,C$3)&gt;0,SUMIF('01_Вводные'!$B$98:$E$98,C$3,'01_Вводные'!$B$100:$E$100),C5*'18_Календарь_тарифы'!C10)</f>
        <v/>
      </c>
      <c r="D6" s="40">
        <f>IF(COUNTIF('01_Вводные'!$B$98:$E$98,D$3)&gt;0,SUMIF('01_Вводные'!$B$98:$E$98,D$3,'01_Вводные'!$B$100:$E$100),D5*'18_Календарь_тарифы'!D10)</f>
        <v/>
      </c>
      <c r="E6" s="40">
        <f>IF(COUNTIF('01_Вводные'!$B$98:$E$98,E$3)&gt;0,SUMIF('01_Вводные'!$B$98:$E$98,E$3,'01_Вводные'!$B$100:$E$100),E5*'18_Календарь_тарифы'!E10)</f>
        <v/>
      </c>
      <c r="F6" s="185">
        <f>IF(COUNTIF('01_Вводные'!$B$98:$E$98,F$3)&gt;0,SUMIF('01_Вводные'!$B$98:$E$98,F$3,'01_Вводные'!$B$100:$E$100),F5*'18_Календарь_тарифы'!F10)</f>
        <v/>
      </c>
      <c r="G6" s="185">
        <f>IF(COUNTIF('01_Вводные'!$B$98:$E$98,G$3)&gt;0,SUMIF('01_Вводные'!$B$98:$E$98,G$3,'01_Вводные'!$B$100:$E$100),G5*'18_Календарь_тарифы'!G10)</f>
        <v/>
      </c>
      <c r="H6" s="185">
        <f>IF(COUNTIF('01_Вводные'!$B$98:$E$98,H$3)&gt;0,SUMIF('01_Вводные'!$B$98:$E$98,H$3,'01_Вводные'!$B$100:$E$100),H5*'18_Календарь_тарифы'!H10)</f>
        <v/>
      </c>
      <c r="I6" s="185">
        <f>IF(COUNTIF('01_Вводные'!$B$98:$E$98,I$3)&gt;0,SUMIF('01_Вводные'!$B$98:$E$98,I$3,'01_Вводные'!$B$100:$E$100),I5*'18_Календарь_тарифы'!I10)</f>
        <v/>
      </c>
      <c r="J6" s="185">
        <f>IF(COUNTIF('01_Вводные'!$B$98:$E$98,J$3)&gt;0,SUMIF('01_Вводные'!$B$98:$E$98,J$3,'01_Вводные'!$B$100:$E$100),J5*'18_Календарь_тарифы'!J10)</f>
        <v/>
      </c>
      <c r="K6" s="185">
        <f>IF(COUNTIF('01_Вводные'!$B$98:$E$98,K$3)&gt;0,SUMIF('01_Вводные'!$B$98:$E$98,K$3,'01_Вводные'!$B$100:$E$100),K5*'18_Календарь_тарифы'!K10)</f>
        <v/>
      </c>
      <c r="L6" s="185">
        <f>IF(COUNTIF('01_Вводные'!$B$98:$E$98,L$3)&gt;0,SUMIF('01_Вводные'!$B$98:$E$98,L$3,'01_Вводные'!$B$100:$E$100),L5*'18_Календарь_тарифы'!L10)</f>
        <v/>
      </c>
      <c r="M6" s="185">
        <f>IF(COUNTIF('01_Вводные'!$B$98:$E$98,M$3)&gt;0,SUMIF('01_Вводные'!$B$98:$E$98,M$3,'01_Вводные'!$B$100:$E$100),M5*'18_Календарь_тарифы'!M10)</f>
        <v/>
      </c>
      <c r="N6" s="185">
        <f>IF(COUNTIF('01_Вводные'!$B$98:$E$98,N$3)&gt;0,SUMIF('01_Вводные'!$B$98:$E$98,N$3,'01_Вводные'!$B$100:$E$100),N5*'18_Календарь_тарифы'!N10)</f>
        <v/>
      </c>
      <c r="O6" s="185">
        <f>IF(COUNTIF('01_Вводные'!$B$98:$E$98,O$3)&gt;0,SUMIF('01_Вводные'!$B$98:$E$98,O$3,'01_Вводные'!$B$100:$E$100),O5*'18_Календарь_тарифы'!O10)</f>
        <v/>
      </c>
      <c r="P6" s="185">
        <f>IF(COUNTIF('01_Вводные'!$B$98:$E$98,P$3)&gt;0,SUMIF('01_Вводные'!$B$98:$E$98,P$3,'01_Вводные'!$B$100:$E$100),P5*'18_Календарь_тарифы'!P10)</f>
        <v/>
      </c>
      <c r="Q6" s="185">
        <f>IF(COUNTIF('01_Вводные'!$B$98:$E$98,Q$3)&gt;0,SUMIF('01_Вводные'!$B$98:$E$98,Q$3,'01_Вводные'!$B$100:$E$100),Q5*'18_Календарь_тарифы'!Q10)</f>
        <v/>
      </c>
      <c r="R6" s="185">
        <f>IF(COUNTIF('01_Вводные'!$B$98:$E$98,R$3)&gt;0,SUMIF('01_Вводные'!$B$98:$E$98,R$3,'01_Вводные'!$B$100:$E$100),R5*'18_Календарь_тарифы'!R10)</f>
        <v/>
      </c>
      <c r="S6" s="185">
        <f>IF(COUNTIF('01_Вводные'!$B$98:$E$98,S$3)&gt;0,SUMIF('01_Вводные'!$B$98:$E$98,S$3,'01_Вводные'!$B$100:$E$100),S5*'18_Календарь_тарифы'!S10)</f>
        <v/>
      </c>
      <c r="T6" s="185">
        <f>IF(COUNTIF('01_Вводные'!$B$98:$E$98,T$3)&gt;0,SUMIF('01_Вводные'!$B$98:$E$98,T$3,'01_Вводные'!$B$100:$E$100),T5*'18_Календарь_тарифы'!T10)</f>
        <v/>
      </c>
      <c r="U6" s="185">
        <f>IF(COUNTIF('01_Вводные'!$B$98:$E$98,U$3)&gt;0,SUMIF('01_Вводные'!$B$98:$E$98,U$3,'01_Вводные'!$B$100:$E$100),U5*'18_Календарь_тарифы'!U10)</f>
        <v/>
      </c>
      <c r="V6" s="185">
        <f>IF(COUNTIF('01_Вводные'!$B$98:$E$98,V$3)&gt;0,SUMIF('01_Вводные'!$B$98:$E$98,V$3,'01_Вводные'!$B$100:$E$100),V5*'18_Календарь_тарифы'!V10)</f>
        <v/>
      </c>
      <c r="W6" s="185">
        <f>IF(COUNTIF('01_Вводные'!$B$98:$E$98,W$3)&gt;0,SUMIF('01_Вводные'!$B$98:$E$98,W$3,'01_Вводные'!$B$100:$E$100),W5*'18_Календарь_тарифы'!W10)</f>
        <v/>
      </c>
      <c r="X6" s="185">
        <f>IF(COUNTIF('01_Вводные'!$B$98:$E$98,X$3)&gt;0,SUMIF('01_Вводные'!$B$98:$E$98,X$3,'01_Вводные'!$B$100:$E$100),X5*'18_Календарь_тарифы'!X10)</f>
        <v/>
      </c>
      <c r="Y6" s="185">
        <f>IF(COUNTIF('01_Вводные'!$B$98:$E$98,Y$3)&gt;0,SUMIF('01_Вводные'!$B$98:$E$98,Y$3,'01_Вводные'!$B$100:$E$100),Y5*'18_Календарь_тарифы'!Y10)</f>
        <v/>
      </c>
      <c r="Z6" s="185">
        <f>IF(COUNTIF('01_Вводные'!$B$98:$E$98,Z$3)&gt;0,SUMIF('01_Вводные'!$B$98:$E$98,Z$3,'01_Вводные'!$B$100:$E$100),Z5*'18_Календарь_тарифы'!Z10)</f>
        <v/>
      </c>
      <c r="AA6" s="185">
        <f>IF(COUNTIF('01_Вводные'!$B$98:$E$98,AA$3)&gt;0,SUMIF('01_Вводные'!$B$98:$E$98,AA$3,'01_Вводные'!$B$100:$E$100),AA5*'18_Календарь_тарифы'!AA10)</f>
        <v/>
      </c>
      <c r="AB6" s="185">
        <f>IF(COUNTIF('01_Вводные'!$B$98:$E$98,AB$3)&gt;0,SUMIF('01_Вводные'!$B$98:$E$98,AB$3,'01_Вводные'!$B$100:$E$100),AB5*'18_Календарь_тарифы'!AB10)</f>
        <v/>
      </c>
      <c r="AC6" s="185">
        <f>IF(COUNTIF('01_Вводные'!$B$98:$E$98,AC$3)&gt;0,SUMIF('01_Вводные'!$B$98:$E$98,AC$3,'01_Вводные'!$B$100:$E$100),AC5*'18_Календарь_тарифы'!AC10)</f>
        <v/>
      </c>
      <c r="AD6" s="185">
        <f>IF(COUNTIF('01_Вводные'!$B$98:$E$98,AD$3)&gt;0,SUMIF('01_Вводные'!$B$98:$E$98,AD$3,'01_Вводные'!$B$100:$E$100),AD5*'18_Календарь_тарифы'!AD10)</f>
        <v/>
      </c>
      <c r="AE6" s="185">
        <f>IF(COUNTIF('01_Вводные'!$B$98:$E$98,AE$3)&gt;0,SUMIF('01_Вводные'!$B$98:$E$98,AE$3,'01_Вводные'!$B$100:$E$100),AE5*'18_Календарь_тарифы'!AE10)</f>
        <v/>
      </c>
      <c r="AF6" s="185">
        <f>IF(COUNTIF('01_Вводные'!$B$98:$E$98,AF$3)&gt;0,SUMIF('01_Вводные'!$B$98:$E$98,AF$3,'01_Вводные'!$B$100:$E$100),AF5*'18_Календарь_тарифы'!AF10)</f>
        <v/>
      </c>
      <c r="AG6" s="185">
        <f>IF(COUNTIF('01_Вводные'!$B$98:$E$98,AG$3)&gt;0,SUMIF('01_Вводные'!$B$98:$E$98,AG$3,'01_Вводные'!$B$100:$E$100),AG5*'18_Календарь_тарифы'!AG10)</f>
        <v/>
      </c>
      <c r="AH6" s="185">
        <f>IF(COUNTIF('01_Вводные'!$B$98:$E$98,AH$3)&gt;0,SUMIF('01_Вводные'!$B$98:$E$98,AH$3,'01_Вводные'!$B$100:$E$100),AH5*'18_Календарь_тарифы'!AH10)</f>
        <v/>
      </c>
      <c r="AI6" s="185">
        <f>IF(COUNTIF('01_Вводные'!$B$98:$E$98,AI$3)&gt;0,SUMIF('01_Вводные'!$B$98:$E$98,AI$3,'01_Вводные'!$B$100:$E$100),AI5*'18_Календарь_тарифы'!AI10)</f>
        <v/>
      </c>
      <c r="AJ6" s="185">
        <f>IF(COUNTIF('01_Вводные'!$B$98:$E$98,AJ$3)&gt;0,SUMIF('01_Вводные'!$B$98:$E$98,AJ$3,'01_Вводные'!$B$100:$E$100),AJ5*'18_Календарь_тарифы'!AJ10)</f>
        <v/>
      </c>
      <c r="AK6" s="185">
        <f>IF(COUNTIF('01_Вводные'!$B$98:$E$98,AK$3)&gt;0,SUMIF('01_Вводные'!$B$98:$E$98,AK$3,'01_Вводные'!$B$100:$E$100),AK5*'18_Календарь_тарифы'!AK10)</f>
        <v/>
      </c>
      <c r="AL6" s="185">
        <f>IF(COUNTIF('01_Вводные'!$B$98:$E$98,AL$3)&gt;0,SUMIF('01_Вводные'!$B$98:$E$98,AL$3,'01_Вводные'!$B$100:$E$100),AL5*'18_Календарь_тарифы'!AL10)</f>
        <v/>
      </c>
      <c r="AM6" s="185">
        <f>IF(COUNTIF('01_Вводные'!$B$98:$E$98,AM$3)&gt;0,SUMIF('01_Вводные'!$B$98:$E$98,AM$3,'01_Вводные'!$B$100:$E$100),AM5*'18_Календарь_тарифы'!AM10)</f>
        <v/>
      </c>
      <c r="AN6" s="185">
        <f>IF(COUNTIF('01_Вводные'!$B$98:$E$98,AN$3)&gt;0,SUMIF('01_Вводные'!$B$98:$E$98,AN$3,'01_Вводные'!$B$100:$E$100),AN5*'18_Календарь_тарифы'!AN10)</f>
        <v/>
      </c>
      <c r="AO6" s="185">
        <f>IF(COUNTIF('01_Вводные'!$B$98:$E$98,AO$3)&gt;0,SUMIF('01_Вводные'!$B$98:$E$98,AO$3,'01_Вводные'!$B$100:$E$100),AO5*'18_Календарь_тарифы'!AO10)</f>
        <v/>
      </c>
      <c r="AP6" s="185">
        <f>IF(COUNTIF('01_Вводные'!$B$98:$E$98,AP$3)&gt;0,SUMIF('01_Вводные'!$B$98:$E$98,AP$3,'01_Вводные'!$B$100:$E$100),AP5*'18_Календарь_тарифы'!AP10)</f>
        <v/>
      </c>
      <c r="AQ6" s="185">
        <f>IF(COUNTIF('01_Вводные'!$B$98:$E$98,AQ$3)&gt;0,SUMIF('01_Вводные'!$B$98:$E$98,AQ$3,'01_Вводные'!$B$100:$E$100),AQ5*'18_Календарь_тарифы'!AQ10)</f>
        <v/>
      </c>
      <c r="AR6" s="185">
        <f>IF(COUNTIF('01_Вводные'!$B$98:$E$98,AR$3)&gt;0,SUMIF('01_Вводные'!$B$98:$E$98,AR$3,'01_Вводные'!$B$100:$E$100),AR5*'18_Календарь_тарифы'!AR10)</f>
        <v/>
      </c>
      <c r="AS6" s="185">
        <f>IF(COUNTIF('01_Вводные'!$B$98:$E$98,AS$3)&gt;0,SUMIF('01_Вводные'!$B$98:$E$98,AS$3,'01_Вводные'!$B$100:$E$100),AS5*'18_Календарь_тарифы'!AS10)</f>
        <v/>
      </c>
      <c r="AT6" s="185">
        <f>IF(COUNTIF('01_Вводные'!$B$98:$E$98,AT$3)&gt;0,SUMIF('01_Вводные'!$B$98:$E$98,AT$3,'01_Вводные'!$B$100:$E$100),AT5*'18_Календарь_тарифы'!AT10)</f>
        <v/>
      </c>
      <c r="AU6" s="185">
        <f>IF(COUNTIF('01_Вводные'!$B$98:$E$98,AU$3)&gt;0,SUMIF('01_Вводные'!$B$98:$E$98,AU$3,'01_Вводные'!$B$100:$E$100),AU5*'18_Календарь_тарифы'!AU10)</f>
        <v/>
      </c>
      <c r="AV6" s="185">
        <f>IF(COUNTIF('01_Вводные'!$B$98:$E$98,AV$3)&gt;0,SUMIF('01_Вводные'!$B$98:$E$98,AV$3,'01_Вводные'!$B$100:$E$100),AV5*'18_Календарь_тарифы'!AV10)</f>
        <v/>
      </c>
      <c r="AW6" s="185">
        <f>IF(COUNTIF('01_Вводные'!$B$98:$E$98,AW$3)&gt;0,SUMIF('01_Вводные'!$B$98:$E$98,AW$3,'01_Вводные'!$B$100:$E$100),AW5*'18_Календарь_тарифы'!AW10)</f>
        <v/>
      </c>
      <c r="AX6" s="185">
        <f>IF(COUNTIF('01_Вводные'!$B$98:$E$98,AX$3)&gt;0,SUMIF('01_Вводные'!$B$98:$E$98,AX$3,'01_Вводные'!$B$100:$E$100),AX5*'18_Календарь_тарифы'!AX10)</f>
        <v/>
      </c>
      <c r="AY6" s="185">
        <f>IF(COUNTIF('01_Вводные'!$B$98:$E$98,AY$3)&gt;0,SUMIF('01_Вводные'!$B$98:$E$98,AY$3,'01_Вводные'!$B$100:$E$100),AY5*'18_Календарь_тарифы'!AY10)</f>
        <v/>
      </c>
      <c r="AZ6" s="185">
        <f>IF(COUNTIF('01_Вводные'!$B$98:$E$98,AZ$3)&gt;0,SUMIF('01_Вводные'!$B$98:$E$98,AZ$3,'01_Вводные'!$B$100:$E$100),AZ5*'18_Календарь_тарифы'!AZ10)</f>
        <v/>
      </c>
      <c r="BA6" s="185">
        <f>IF(COUNTIF('01_Вводные'!$B$98:$E$98,BA$3)&gt;0,SUMIF('01_Вводные'!$B$98:$E$98,BA$3,'01_Вводные'!$B$100:$E$100),BA5*'18_Календарь_тарифы'!BA10)</f>
        <v/>
      </c>
      <c r="BB6" s="185">
        <f>IF(COUNTIF('01_Вводные'!$B$98:$E$98,BB$3)&gt;0,SUMIF('01_Вводные'!$B$98:$E$98,BB$3,'01_Вводные'!$B$100:$E$100),BB5*'18_Календарь_тарифы'!BB10)</f>
        <v/>
      </c>
      <c r="BC6" s="185">
        <f>IF(COUNTIF('01_Вводные'!$B$98:$E$98,BC$3)&gt;0,SUMIF('01_Вводные'!$B$98:$E$98,BC$3,'01_Вводные'!$B$100:$E$100),BC5*'18_Календарь_тарифы'!BC10)</f>
        <v/>
      </c>
      <c r="BD6" s="185">
        <f>IF(COUNTIF('01_Вводные'!$B$98:$E$98,BD$3)&gt;0,SUMIF('01_Вводные'!$B$98:$E$98,BD$3,'01_Вводные'!$B$100:$E$100),BD5*'18_Календарь_тарифы'!BD10)</f>
        <v/>
      </c>
      <c r="BE6" s="185">
        <f>IF(COUNTIF('01_Вводные'!$B$98:$E$98,BE$3)&gt;0,SUMIF('01_Вводные'!$B$98:$E$98,BE$3,'01_Вводные'!$B$100:$E$100),BE5*'18_Календарь_тарифы'!BE10)</f>
        <v/>
      </c>
      <c r="BF6" s="185">
        <f>IF(COUNTIF('01_Вводные'!$B$98:$E$98,BF$3)&gt;0,SUMIF('01_Вводные'!$B$98:$E$98,BF$3,'01_Вводные'!$B$100:$E$100),BF5*'18_Календарь_тарифы'!BF10)</f>
        <v/>
      </c>
      <c r="BG6" s="185">
        <f>IF(COUNTIF('01_Вводные'!$B$98:$E$98,BG$3)&gt;0,SUMIF('01_Вводные'!$B$98:$E$98,BG$3,'01_Вводные'!$B$100:$E$100),BG5*'18_Календарь_тарифы'!BG10)</f>
        <v/>
      </c>
      <c r="BH6" s="185">
        <f>IF(COUNTIF('01_Вводные'!$B$98:$E$98,BH$3)&gt;0,SUMIF('01_Вводные'!$B$98:$E$98,BH$3,'01_Вводные'!$B$100:$E$100),BH5*'18_Календарь_тарифы'!BH10)</f>
        <v/>
      </c>
      <c r="BI6" s="185">
        <f>IF(COUNTIF('01_Вводные'!$B$98:$E$98,BI$3)&gt;0,SUMIF('01_Вводные'!$B$98:$E$98,BI$3,'01_Вводные'!$B$100:$E$100),BI5*'18_Календарь_тарифы'!BI10)</f>
        <v/>
      </c>
      <c r="BJ6" s="185">
        <f>IF(COUNTIF('01_Вводные'!$B$98:$E$98,BJ$3)&gt;0,SUMIF('01_Вводные'!$B$98:$E$98,BJ$3,'01_Вводные'!$B$100:$E$100),BJ5*'18_Календарь_тарифы'!BJ10)</f>
        <v/>
      </c>
      <c r="BK6" s="185">
        <f>IF(COUNTIF('01_Вводные'!$B$98:$E$98,BK$3)&gt;0,SUMIF('01_Вводные'!$B$98:$E$98,BK$3,'01_Вводные'!$B$100:$E$100),BK5*'18_Календарь_тарифы'!BK10)</f>
        <v/>
      </c>
      <c r="BL6" s="185">
        <f>IF(COUNTIF('01_Вводные'!$B$98:$E$98,BL$3)&gt;0,SUMIF('01_Вводные'!$B$98:$E$98,BL$3,'01_Вводные'!$B$100:$E$100),BL5*'18_Календарь_тарифы'!BL10)</f>
        <v/>
      </c>
      <c r="BM6" s="185">
        <f>IF(COUNTIF('01_Вводные'!$B$98:$E$98,BM$3)&gt;0,SUMIF('01_Вводные'!$B$98:$E$98,BM$3,'01_Вводные'!$B$100:$E$100),BM5*'18_Календарь_тарифы'!BM10)</f>
        <v/>
      </c>
      <c r="BN6" s="185">
        <f>IF(COUNTIF('01_Вводные'!$B$98:$E$98,BN$3)&gt;0,SUMIF('01_Вводные'!$B$98:$E$98,BN$3,'01_Вводные'!$B$100:$E$100),BN5*'18_Календарь_тарифы'!BN10)</f>
        <v/>
      </c>
      <c r="BO6" s="185">
        <f>IF(COUNTIF('01_Вводные'!$B$98:$E$98,BO$3)&gt;0,SUMIF('01_Вводные'!$B$98:$E$98,BO$3,'01_Вводные'!$B$100:$E$100),BO5*'18_Календарь_тарифы'!BO10)</f>
        <v/>
      </c>
    </row>
    <row r="7">
      <c r="A7" s="2" t="inlineStr">
        <is>
          <t>Действующая сеть — COGS</t>
        </is>
      </c>
      <c r="B7" s="40">
        <f>IF(COUNTIF('01_Вводные'!$B$98:$E$98,B$3)&gt;0,SUMIF('01_Вводные'!$B$98:$E$98,B$3,'01_Вводные'!$B$101:$E$101),B5*'18_Календарь_тарифы'!B9)</f>
        <v/>
      </c>
      <c r="C7" s="40">
        <f>IF(COUNTIF('01_Вводные'!$B$98:$E$98,C$3)&gt;0,SUMIF('01_Вводные'!$B$98:$E$98,C$3,'01_Вводные'!$B$101:$E$101),C5*'18_Календарь_тарифы'!C9)</f>
        <v/>
      </c>
      <c r="D7" s="40">
        <f>IF(COUNTIF('01_Вводные'!$B$98:$E$98,D$3)&gt;0,SUMIF('01_Вводные'!$B$98:$E$98,D$3,'01_Вводные'!$B$101:$E$101),D5*'18_Календарь_тарифы'!D9)</f>
        <v/>
      </c>
      <c r="E7" s="40">
        <f>IF(COUNTIF('01_Вводные'!$B$98:$E$98,E$3)&gt;0,SUMIF('01_Вводные'!$B$98:$E$98,E$3,'01_Вводные'!$B$101:$E$101),E5*'18_Календарь_тарифы'!E9)</f>
        <v/>
      </c>
      <c r="F7" s="185">
        <f>IF(COUNTIF('01_Вводные'!$B$98:$E$98,F$3)&gt;0,SUMIF('01_Вводные'!$B$98:$E$98,F$3,'01_Вводные'!$B$101:$E$101),F5*'18_Календарь_тарифы'!F9)</f>
        <v/>
      </c>
      <c r="G7" s="185">
        <f>IF(COUNTIF('01_Вводные'!$B$98:$E$98,G$3)&gt;0,SUMIF('01_Вводные'!$B$98:$E$98,G$3,'01_Вводные'!$B$101:$E$101),G5*'18_Календарь_тарифы'!G9)</f>
        <v/>
      </c>
      <c r="H7" s="185">
        <f>IF(COUNTIF('01_Вводные'!$B$98:$E$98,H$3)&gt;0,SUMIF('01_Вводные'!$B$98:$E$98,H$3,'01_Вводные'!$B$101:$E$101),H5*'18_Календарь_тарифы'!H9)</f>
        <v/>
      </c>
      <c r="I7" s="185">
        <f>IF(COUNTIF('01_Вводные'!$B$98:$E$98,I$3)&gt;0,SUMIF('01_Вводные'!$B$98:$E$98,I$3,'01_Вводные'!$B$101:$E$101),I5*'18_Календарь_тарифы'!I9)</f>
        <v/>
      </c>
      <c r="J7" s="185">
        <f>IF(COUNTIF('01_Вводные'!$B$98:$E$98,J$3)&gt;0,SUMIF('01_Вводные'!$B$98:$E$98,J$3,'01_Вводные'!$B$101:$E$101),J5*'18_Календарь_тарифы'!J9)</f>
        <v/>
      </c>
      <c r="K7" s="185">
        <f>IF(COUNTIF('01_Вводные'!$B$98:$E$98,K$3)&gt;0,SUMIF('01_Вводные'!$B$98:$E$98,K$3,'01_Вводные'!$B$101:$E$101),K5*'18_Календарь_тарифы'!K9)</f>
        <v/>
      </c>
      <c r="L7" s="185">
        <f>IF(COUNTIF('01_Вводные'!$B$98:$E$98,L$3)&gt;0,SUMIF('01_Вводные'!$B$98:$E$98,L$3,'01_Вводные'!$B$101:$E$101),L5*'18_Календарь_тарифы'!L9)</f>
        <v/>
      </c>
      <c r="M7" s="185">
        <f>IF(COUNTIF('01_Вводные'!$B$98:$E$98,M$3)&gt;0,SUMIF('01_Вводные'!$B$98:$E$98,M$3,'01_Вводные'!$B$101:$E$101),M5*'18_Календарь_тарифы'!M9)</f>
        <v/>
      </c>
      <c r="N7" s="185">
        <f>IF(COUNTIF('01_Вводные'!$B$98:$E$98,N$3)&gt;0,SUMIF('01_Вводные'!$B$98:$E$98,N$3,'01_Вводные'!$B$101:$E$101),N5*'18_Календарь_тарифы'!N9)</f>
        <v/>
      </c>
      <c r="O7" s="185">
        <f>IF(COUNTIF('01_Вводные'!$B$98:$E$98,O$3)&gt;0,SUMIF('01_Вводные'!$B$98:$E$98,O$3,'01_Вводные'!$B$101:$E$101),O5*'18_Календарь_тарифы'!O9)</f>
        <v/>
      </c>
      <c r="P7" s="185">
        <f>IF(COUNTIF('01_Вводные'!$B$98:$E$98,P$3)&gt;0,SUMIF('01_Вводные'!$B$98:$E$98,P$3,'01_Вводные'!$B$101:$E$101),P5*'18_Календарь_тарифы'!P9)</f>
        <v/>
      </c>
      <c r="Q7" s="185">
        <f>IF(COUNTIF('01_Вводные'!$B$98:$E$98,Q$3)&gt;0,SUMIF('01_Вводные'!$B$98:$E$98,Q$3,'01_Вводные'!$B$101:$E$101),Q5*'18_Календарь_тарифы'!Q9)</f>
        <v/>
      </c>
      <c r="R7" s="185">
        <f>IF(COUNTIF('01_Вводные'!$B$98:$E$98,R$3)&gt;0,SUMIF('01_Вводные'!$B$98:$E$98,R$3,'01_Вводные'!$B$101:$E$101),R5*'18_Календарь_тарифы'!R9)</f>
        <v/>
      </c>
      <c r="S7" s="185">
        <f>IF(COUNTIF('01_Вводные'!$B$98:$E$98,S$3)&gt;0,SUMIF('01_Вводные'!$B$98:$E$98,S$3,'01_Вводные'!$B$101:$E$101),S5*'18_Календарь_тарифы'!S9)</f>
        <v/>
      </c>
      <c r="T7" s="185">
        <f>IF(COUNTIF('01_Вводные'!$B$98:$E$98,T$3)&gt;0,SUMIF('01_Вводные'!$B$98:$E$98,T$3,'01_Вводные'!$B$101:$E$101),T5*'18_Календарь_тарифы'!T9)</f>
        <v/>
      </c>
      <c r="U7" s="185">
        <f>IF(COUNTIF('01_Вводные'!$B$98:$E$98,U$3)&gt;0,SUMIF('01_Вводные'!$B$98:$E$98,U$3,'01_Вводные'!$B$101:$E$101),U5*'18_Календарь_тарифы'!U9)</f>
        <v/>
      </c>
      <c r="V7" s="185">
        <f>IF(COUNTIF('01_Вводные'!$B$98:$E$98,V$3)&gt;0,SUMIF('01_Вводные'!$B$98:$E$98,V$3,'01_Вводные'!$B$101:$E$101),V5*'18_Календарь_тарифы'!V9)</f>
        <v/>
      </c>
      <c r="W7" s="185">
        <f>IF(COUNTIF('01_Вводные'!$B$98:$E$98,W$3)&gt;0,SUMIF('01_Вводные'!$B$98:$E$98,W$3,'01_Вводные'!$B$101:$E$101),W5*'18_Календарь_тарифы'!W9)</f>
        <v/>
      </c>
      <c r="X7" s="185">
        <f>IF(COUNTIF('01_Вводные'!$B$98:$E$98,X$3)&gt;0,SUMIF('01_Вводные'!$B$98:$E$98,X$3,'01_Вводные'!$B$101:$E$101),X5*'18_Календарь_тарифы'!X9)</f>
        <v/>
      </c>
      <c r="Y7" s="185">
        <f>IF(COUNTIF('01_Вводные'!$B$98:$E$98,Y$3)&gt;0,SUMIF('01_Вводные'!$B$98:$E$98,Y$3,'01_Вводные'!$B$101:$E$101),Y5*'18_Календарь_тарифы'!Y9)</f>
        <v/>
      </c>
      <c r="Z7" s="185">
        <f>IF(COUNTIF('01_Вводные'!$B$98:$E$98,Z$3)&gt;0,SUMIF('01_Вводные'!$B$98:$E$98,Z$3,'01_Вводные'!$B$101:$E$101),Z5*'18_Календарь_тарифы'!Z9)</f>
        <v/>
      </c>
      <c r="AA7" s="185">
        <f>IF(COUNTIF('01_Вводные'!$B$98:$E$98,AA$3)&gt;0,SUMIF('01_Вводные'!$B$98:$E$98,AA$3,'01_Вводные'!$B$101:$E$101),AA5*'18_Календарь_тарифы'!AA9)</f>
        <v/>
      </c>
      <c r="AB7" s="185">
        <f>IF(COUNTIF('01_Вводные'!$B$98:$E$98,AB$3)&gt;0,SUMIF('01_Вводные'!$B$98:$E$98,AB$3,'01_Вводные'!$B$101:$E$101),AB5*'18_Календарь_тарифы'!AB9)</f>
        <v/>
      </c>
      <c r="AC7" s="185">
        <f>IF(COUNTIF('01_Вводные'!$B$98:$E$98,AC$3)&gt;0,SUMIF('01_Вводные'!$B$98:$E$98,AC$3,'01_Вводные'!$B$101:$E$101),AC5*'18_Календарь_тарифы'!AC9)</f>
        <v/>
      </c>
      <c r="AD7" s="185">
        <f>IF(COUNTIF('01_Вводные'!$B$98:$E$98,AD$3)&gt;0,SUMIF('01_Вводные'!$B$98:$E$98,AD$3,'01_Вводные'!$B$101:$E$101),AD5*'18_Календарь_тарифы'!AD9)</f>
        <v/>
      </c>
      <c r="AE7" s="185">
        <f>IF(COUNTIF('01_Вводные'!$B$98:$E$98,AE$3)&gt;0,SUMIF('01_Вводные'!$B$98:$E$98,AE$3,'01_Вводные'!$B$101:$E$101),AE5*'18_Календарь_тарифы'!AE9)</f>
        <v/>
      </c>
      <c r="AF7" s="185">
        <f>IF(COUNTIF('01_Вводные'!$B$98:$E$98,AF$3)&gt;0,SUMIF('01_Вводные'!$B$98:$E$98,AF$3,'01_Вводные'!$B$101:$E$101),AF5*'18_Календарь_тарифы'!AF9)</f>
        <v/>
      </c>
      <c r="AG7" s="185">
        <f>IF(COUNTIF('01_Вводные'!$B$98:$E$98,AG$3)&gt;0,SUMIF('01_Вводные'!$B$98:$E$98,AG$3,'01_Вводные'!$B$101:$E$101),AG5*'18_Календарь_тарифы'!AG9)</f>
        <v/>
      </c>
      <c r="AH7" s="185">
        <f>IF(COUNTIF('01_Вводные'!$B$98:$E$98,AH$3)&gt;0,SUMIF('01_Вводные'!$B$98:$E$98,AH$3,'01_Вводные'!$B$101:$E$101),AH5*'18_Календарь_тарифы'!AH9)</f>
        <v/>
      </c>
      <c r="AI7" s="185">
        <f>IF(COUNTIF('01_Вводные'!$B$98:$E$98,AI$3)&gt;0,SUMIF('01_Вводные'!$B$98:$E$98,AI$3,'01_Вводные'!$B$101:$E$101),AI5*'18_Календарь_тарифы'!AI9)</f>
        <v/>
      </c>
      <c r="AJ7" s="185">
        <f>IF(COUNTIF('01_Вводные'!$B$98:$E$98,AJ$3)&gt;0,SUMIF('01_Вводные'!$B$98:$E$98,AJ$3,'01_Вводные'!$B$101:$E$101),AJ5*'18_Календарь_тарифы'!AJ9)</f>
        <v/>
      </c>
      <c r="AK7" s="185">
        <f>IF(COUNTIF('01_Вводные'!$B$98:$E$98,AK$3)&gt;0,SUMIF('01_Вводные'!$B$98:$E$98,AK$3,'01_Вводные'!$B$101:$E$101),AK5*'18_Календарь_тарифы'!AK9)</f>
        <v/>
      </c>
      <c r="AL7" s="185">
        <f>IF(COUNTIF('01_Вводные'!$B$98:$E$98,AL$3)&gt;0,SUMIF('01_Вводные'!$B$98:$E$98,AL$3,'01_Вводные'!$B$101:$E$101),AL5*'18_Календарь_тарифы'!AL9)</f>
        <v/>
      </c>
      <c r="AM7" s="185">
        <f>IF(COUNTIF('01_Вводные'!$B$98:$E$98,AM$3)&gt;0,SUMIF('01_Вводные'!$B$98:$E$98,AM$3,'01_Вводные'!$B$101:$E$101),AM5*'18_Календарь_тарифы'!AM9)</f>
        <v/>
      </c>
      <c r="AN7" s="185">
        <f>IF(COUNTIF('01_Вводные'!$B$98:$E$98,AN$3)&gt;0,SUMIF('01_Вводные'!$B$98:$E$98,AN$3,'01_Вводные'!$B$101:$E$101),AN5*'18_Календарь_тарифы'!AN9)</f>
        <v/>
      </c>
      <c r="AO7" s="185">
        <f>IF(COUNTIF('01_Вводные'!$B$98:$E$98,AO$3)&gt;0,SUMIF('01_Вводные'!$B$98:$E$98,AO$3,'01_Вводные'!$B$101:$E$101),AO5*'18_Календарь_тарифы'!AO9)</f>
        <v/>
      </c>
      <c r="AP7" s="185">
        <f>IF(COUNTIF('01_Вводные'!$B$98:$E$98,AP$3)&gt;0,SUMIF('01_Вводные'!$B$98:$E$98,AP$3,'01_Вводные'!$B$101:$E$101),AP5*'18_Календарь_тарифы'!AP9)</f>
        <v/>
      </c>
      <c r="AQ7" s="185">
        <f>IF(COUNTIF('01_Вводные'!$B$98:$E$98,AQ$3)&gt;0,SUMIF('01_Вводные'!$B$98:$E$98,AQ$3,'01_Вводные'!$B$101:$E$101),AQ5*'18_Календарь_тарифы'!AQ9)</f>
        <v/>
      </c>
      <c r="AR7" s="185">
        <f>IF(COUNTIF('01_Вводные'!$B$98:$E$98,AR$3)&gt;0,SUMIF('01_Вводные'!$B$98:$E$98,AR$3,'01_Вводные'!$B$101:$E$101),AR5*'18_Календарь_тарифы'!AR9)</f>
        <v/>
      </c>
      <c r="AS7" s="185">
        <f>IF(COUNTIF('01_Вводные'!$B$98:$E$98,AS$3)&gt;0,SUMIF('01_Вводные'!$B$98:$E$98,AS$3,'01_Вводные'!$B$101:$E$101),AS5*'18_Календарь_тарифы'!AS9)</f>
        <v/>
      </c>
      <c r="AT7" s="185">
        <f>IF(COUNTIF('01_Вводные'!$B$98:$E$98,AT$3)&gt;0,SUMIF('01_Вводные'!$B$98:$E$98,AT$3,'01_Вводные'!$B$101:$E$101),AT5*'18_Календарь_тарифы'!AT9)</f>
        <v/>
      </c>
      <c r="AU7" s="185">
        <f>IF(COUNTIF('01_Вводные'!$B$98:$E$98,AU$3)&gt;0,SUMIF('01_Вводные'!$B$98:$E$98,AU$3,'01_Вводные'!$B$101:$E$101),AU5*'18_Календарь_тарифы'!AU9)</f>
        <v/>
      </c>
      <c r="AV7" s="185">
        <f>IF(COUNTIF('01_Вводные'!$B$98:$E$98,AV$3)&gt;0,SUMIF('01_Вводные'!$B$98:$E$98,AV$3,'01_Вводные'!$B$101:$E$101),AV5*'18_Календарь_тарифы'!AV9)</f>
        <v/>
      </c>
      <c r="AW7" s="185">
        <f>IF(COUNTIF('01_Вводные'!$B$98:$E$98,AW$3)&gt;0,SUMIF('01_Вводные'!$B$98:$E$98,AW$3,'01_Вводные'!$B$101:$E$101),AW5*'18_Календарь_тарифы'!AW9)</f>
        <v/>
      </c>
      <c r="AX7" s="185">
        <f>IF(COUNTIF('01_Вводные'!$B$98:$E$98,AX$3)&gt;0,SUMIF('01_Вводные'!$B$98:$E$98,AX$3,'01_Вводные'!$B$101:$E$101),AX5*'18_Календарь_тарифы'!AX9)</f>
        <v/>
      </c>
      <c r="AY7" s="185">
        <f>IF(COUNTIF('01_Вводные'!$B$98:$E$98,AY$3)&gt;0,SUMIF('01_Вводные'!$B$98:$E$98,AY$3,'01_Вводные'!$B$101:$E$101),AY5*'18_Календарь_тарифы'!AY9)</f>
        <v/>
      </c>
      <c r="AZ7" s="185">
        <f>IF(COUNTIF('01_Вводные'!$B$98:$E$98,AZ$3)&gt;0,SUMIF('01_Вводные'!$B$98:$E$98,AZ$3,'01_Вводные'!$B$101:$E$101),AZ5*'18_Календарь_тарифы'!AZ9)</f>
        <v/>
      </c>
      <c r="BA7" s="185">
        <f>IF(COUNTIF('01_Вводные'!$B$98:$E$98,BA$3)&gt;0,SUMIF('01_Вводные'!$B$98:$E$98,BA$3,'01_Вводные'!$B$101:$E$101),BA5*'18_Календарь_тарифы'!BA9)</f>
        <v/>
      </c>
      <c r="BB7" s="185">
        <f>IF(COUNTIF('01_Вводные'!$B$98:$E$98,BB$3)&gt;0,SUMIF('01_Вводные'!$B$98:$E$98,BB$3,'01_Вводные'!$B$101:$E$101),BB5*'18_Календарь_тарифы'!BB9)</f>
        <v/>
      </c>
      <c r="BC7" s="185">
        <f>IF(COUNTIF('01_Вводные'!$B$98:$E$98,BC$3)&gt;0,SUMIF('01_Вводные'!$B$98:$E$98,BC$3,'01_Вводные'!$B$101:$E$101),BC5*'18_Календарь_тарифы'!BC9)</f>
        <v/>
      </c>
      <c r="BD7" s="185">
        <f>IF(COUNTIF('01_Вводные'!$B$98:$E$98,BD$3)&gt;0,SUMIF('01_Вводные'!$B$98:$E$98,BD$3,'01_Вводные'!$B$101:$E$101),BD5*'18_Календарь_тарифы'!BD9)</f>
        <v/>
      </c>
      <c r="BE7" s="185">
        <f>IF(COUNTIF('01_Вводные'!$B$98:$E$98,BE$3)&gt;0,SUMIF('01_Вводные'!$B$98:$E$98,BE$3,'01_Вводные'!$B$101:$E$101),BE5*'18_Календарь_тарифы'!BE9)</f>
        <v/>
      </c>
      <c r="BF7" s="185">
        <f>IF(COUNTIF('01_Вводные'!$B$98:$E$98,BF$3)&gt;0,SUMIF('01_Вводные'!$B$98:$E$98,BF$3,'01_Вводные'!$B$101:$E$101),BF5*'18_Календарь_тарифы'!BF9)</f>
        <v/>
      </c>
      <c r="BG7" s="185">
        <f>IF(COUNTIF('01_Вводные'!$B$98:$E$98,BG$3)&gt;0,SUMIF('01_Вводные'!$B$98:$E$98,BG$3,'01_Вводные'!$B$101:$E$101),BG5*'18_Календарь_тарифы'!BG9)</f>
        <v/>
      </c>
      <c r="BH7" s="185">
        <f>IF(COUNTIF('01_Вводные'!$B$98:$E$98,BH$3)&gt;0,SUMIF('01_Вводные'!$B$98:$E$98,BH$3,'01_Вводные'!$B$101:$E$101),BH5*'18_Календарь_тарифы'!BH9)</f>
        <v/>
      </c>
      <c r="BI7" s="185">
        <f>IF(COUNTIF('01_Вводные'!$B$98:$E$98,BI$3)&gt;0,SUMIF('01_Вводные'!$B$98:$E$98,BI$3,'01_Вводные'!$B$101:$E$101),BI5*'18_Календарь_тарифы'!BI9)</f>
        <v/>
      </c>
      <c r="BJ7" s="185">
        <f>IF(COUNTIF('01_Вводные'!$B$98:$E$98,BJ$3)&gt;0,SUMIF('01_Вводные'!$B$98:$E$98,BJ$3,'01_Вводные'!$B$101:$E$101),BJ5*'18_Календарь_тарифы'!BJ9)</f>
        <v/>
      </c>
      <c r="BK7" s="185">
        <f>IF(COUNTIF('01_Вводные'!$B$98:$E$98,BK$3)&gt;0,SUMIF('01_Вводные'!$B$98:$E$98,BK$3,'01_Вводные'!$B$101:$E$101),BK5*'18_Календарь_тарифы'!BK9)</f>
        <v/>
      </c>
      <c r="BL7" s="185">
        <f>IF(COUNTIF('01_Вводные'!$B$98:$E$98,BL$3)&gt;0,SUMIF('01_Вводные'!$B$98:$E$98,BL$3,'01_Вводные'!$B$101:$E$101),BL5*'18_Календарь_тарифы'!BL9)</f>
        <v/>
      </c>
      <c r="BM7" s="185">
        <f>IF(COUNTIF('01_Вводные'!$B$98:$E$98,BM$3)&gt;0,SUMIF('01_Вводные'!$B$98:$E$98,BM$3,'01_Вводные'!$B$101:$E$101),BM5*'18_Календарь_тарифы'!BM9)</f>
        <v/>
      </c>
      <c r="BN7" s="185">
        <f>IF(COUNTIF('01_Вводные'!$B$98:$E$98,BN$3)&gt;0,SUMIF('01_Вводные'!$B$98:$E$98,BN$3,'01_Вводные'!$B$101:$E$101),BN5*'18_Календарь_тарифы'!BN9)</f>
        <v/>
      </c>
      <c r="BO7" s="185">
        <f>IF(COUNTIF('01_Вводные'!$B$98:$E$98,BO$3)&gt;0,SUMIF('01_Вводные'!$B$98:$E$98,BO$3,'01_Вводные'!$B$101:$E$101),BO5*'18_Календарь_тарифы'!BO9)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IF(OR('01_Вводные'!$B$238="Нет",B26&gt;=B34-0.01),MIN(B30,MAX(0,'02_Модель'!B93)),0)</f>
        <v/>
      </c>
      <c r="C31" s="95">
        <f>IF(OR('01_Вводные'!$B$238="Нет",C26&gt;=C34-0.01),MIN(C30,MAX(0,'02_Модель'!C93)),0)</f>
        <v/>
      </c>
      <c r="D31" s="95">
        <f>IF(OR('01_Вводные'!$B$238="Нет",D26&gt;=D34-0.01),MIN(D30,MAX(0,'02_Модель'!D93)),0)</f>
        <v/>
      </c>
      <c r="E31" s="95">
        <f>IF(OR('01_Вводные'!$B$238="Нет",E26&gt;=E34-0.01),MIN(E30,MAX(0,'02_Модель'!E93)),0)</f>
        <v/>
      </c>
      <c r="F31" s="95">
        <f>IF(OR('01_Вводные'!$B$238="Нет",F26&gt;=F34-0.01),MIN(F30,MAX(0,'02_Модель'!F93)),0)</f>
        <v/>
      </c>
      <c r="G31" s="95">
        <f>IF(OR('01_Вводные'!$B$238="Нет",G26&gt;=G34-0.01),MIN(G30,MAX(0,'02_Модель'!G93)),0)</f>
        <v/>
      </c>
      <c r="H31" s="95">
        <f>IF(OR('01_Вводные'!$B$238="Нет",H26&gt;=H34-0.01),MIN(H30,MAX(0,'02_Модель'!H93)),0)</f>
        <v/>
      </c>
      <c r="I31" s="95">
        <f>IF(OR('01_Вводные'!$B$238="Нет",I26&gt;=I34-0.01),MIN(I30,MAX(0,'02_Модель'!I93)),0)</f>
        <v/>
      </c>
      <c r="J31" s="95">
        <f>IF(OR('01_Вводные'!$B$238="Нет",J26&gt;=J34-0.01),MIN(J30,MAX(0,'02_Модель'!J93)),0)</f>
        <v/>
      </c>
      <c r="K31" s="95">
        <f>IF(OR('01_Вводные'!$B$238="Нет",K26&gt;=K34-0.01),MIN(K30,MAX(0,'02_Модель'!K93)),0)</f>
        <v/>
      </c>
      <c r="L31" s="95">
        <f>IF(OR('01_Вводные'!$B$238="Нет",L26&gt;=L34-0.01),MIN(L30,MAX(0,'02_Модель'!L93)),0)</f>
        <v/>
      </c>
      <c r="M31" s="95">
        <f>IF(OR('01_Вводные'!$B$238="Нет",M26&gt;=M34-0.01),MIN(M30,MAX(0,'02_Модель'!M93)),0)</f>
        <v/>
      </c>
      <c r="N31" s="95">
        <f>IF(OR('01_Вводные'!$B$238="Нет",N26&gt;=N34-0.01),MIN(N30,MAX(0,'02_Модель'!N93)),0)</f>
        <v/>
      </c>
      <c r="O31" s="95">
        <f>IF(OR('01_Вводные'!$B$238="Нет",O26&gt;=O34-0.01),MIN(O30,MAX(0,'02_Модель'!O93)),0)</f>
        <v/>
      </c>
      <c r="P31" s="95">
        <f>IF(OR('01_Вводные'!$B$238="Нет",P26&gt;=P34-0.01),MIN(P30,MAX(0,'02_Модель'!P93)),0)</f>
        <v/>
      </c>
      <c r="Q31" s="95">
        <f>IF(OR('01_Вводные'!$B$238="Нет",Q26&gt;=Q34-0.01),MIN(Q30,MAX(0,'02_Модель'!Q93)),0)</f>
        <v/>
      </c>
      <c r="R31" s="95">
        <f>IF(OR('01_Вводные'!$B$238="Нет",R26&gt;=R34-0.01),MIN(R30,MAX(0,'02_Модель'!R93)),0)</f>
        <v/>
      </c>
      <c r="S31" s="95">
        <f>IF(OR('01_Вводные'!$B$238="Нет",S26&gt;=S34-0.01),MIN(S30,MAX(0,'02_Модель'!S93)),0)</f>
        <v/>
      </c>
      <c r="T31" s="95">
        <f>IF(OR('01_Вводные'!$B$238="Нет",T26&gt;=T34-0.01),MIN(T30,MAX(0,'02_Модель'!T93)),0)</f>
        <v/>
      </c>
      <c r="U31" s="95">
        <f>IF(OR('01_Вводные'!$B$238="Нет",U26&gt;=U34-0.01),MIN(U30,MAX(0,'02_Модель'!U93)),0)</f>
        <v/>
      </c>
      <c r="V31" s="95">
        <f>IF(OR('01_Вводные'!$B$238="Нет",V26&gt;=V34-0.01),MIN(V30,MAX(0,'02_Модель'!V93)),0)</f>
        <v/>
      </c>
      <c r="W31" s="95">
        <f>IF(OR('01_Вводные'!$B$238="Нет",W26&gt;=W34-0.01),MIN(W30,MAX(0,'02_Модель'!W93)),0)</f>
        <v/>
      </c>
      <c r="X31" s="95">
        <f>IF(OR('01_Вводные'!$B$238="Нет",X26&gt;=X34-0.01),MIN(X30,MAX(0,'02_Модель'!X93)),0)</f>
        <v/>
      </c>
      <c r="Y31" s="95">
        <f>IF(OR('01_Вводные'!$B$238="Нет",Y26&gt;=Y34-0.01),MIN(Y30,MAX(0,'02_Модель'!Y93)),0)</f>
        <v/>
      </c>
      <c r="Z31" s="95">
        <f>IF(OR('01_Вводные'!$B$238="Нет",Z26&gt;=Z34-0.01),MIN(Z30,MAX(0,'02_Модель'!Z93)),0)</f>
        <v/>
      </c>
      <c r="AA31" s="95">
        <f>IF(OR('01_Вводные'!$B$238="Нет",AA26&gt;=AA34-0.01),MIN(AA30,MAX(0,'02_Модель'!AA93)),0)</f>
        <v/>
      </c>
      <c r="AB31" s="95">
        <f>IF(OR('01_Вводные'!$B$238="Нет",AB26&gt;=AB34-0.01),MIN(AB30,MAX(0,'02_Модель'!AB93)),0)</f>
        <v/>
      </c>
      <c r="AC31" s="95">
        <f>IF(OR('01_Вводные'!$B$238="Нет",AC26&gt;=AC34-0.01),MIN(AC30,MAX(0,'02_Модель'!AC93)),0)</f>
        <v/>
      </c>
      <c r="AD31" s="95">
        <f>IF(OR('01_Вводные'!$B$238="Нет",AD26&gt;=AD34-0.01),MIN(AD30,MAX(0,'02_Модель'!AD93)),0)</f>
        <v/>
      </c>
      <c r="AE31" s="95">
        <f>IF(OR('01_Вводные'!$B$238="Нет",AE26&gt;=AE34-0.01),MIN(AE30,MAX(0,'02_Модель'!AE93)),0)</f>
        <v/>
      </c>
      <c r="AF31" s="95">
        <f>IF(OR('01_Вводные'!$B$238="Нет",AF26&gt;=AF34-0.01),MIN(AF30,MAX(0,'02_Модель'!AF93)),0)</f>
        <v/>
      </c>
      <c r="AG31" s="95">
        <f>IF(OR('01_Вводные'!$B$238="Нет",AG26&gt;=AG34-0.01),MIN(AG30,MAX(0,'02_Модель'!AG93)),0)</f>
        <v/>
      </c>
      <c r="AH31" s="95">
        <f>IF(OR('01_Вводные'!$B$238="Нет",AH26&gt;=AH34-0.01),MIN(AH30,MAX(0,'02_Модель'!AH93)),0)</f>
        <v/>
      </c>
      <c r="AI31" s="95">
        <f>IF(OR('01_Вводные'!$B$238="Нет",AI26&gt;=AI34-0.01),MIN(AI30,MAX(0,'02_Модель'!AI93)),0)</f>
        <v/>
      </c>
      <c r="AJ31" s="95">
        <f>IF(OR('01_Вводные'!$B$238="Нет",AJ26&gt;=AJ34-0.01),MIN(AJ30,MAX(0,'02_Модель'!AJ93)),0)</f>
        <v/>
      </c>
      <c r="AK31" s="95">
        <f>IF(OR('01_Вводные'!$B$238="Нет",AK26&gt;=AK34-0.01),MIN(AK30,MAX(0,'02_Модель'!AK93)),0)</f>
        <v/>
      </c>
      <c r="AL31" s="95">
        <f>IF(OR('01_Вводные'!$B$238="Нет",AL26&gt;=AL34-0.01),MIN(AL30,MAX(0,'02_Модель'!AL93)),0)</f>
        <v/>
      </c>
      <c r="AM31" s="95">
        <f>IF(OR('01_Вводные'!$B$238="Нет",AM26&gt;=AM34-0.01),MIN(AM30,MAX(0,'02_Модель'!AM93)),0)</f>
        <v/>
      </c>
      <c r="AN31" s="95">
        <f>IF(OR('01_Вводные'!$B$238="Нет",AN26&gt;=AN34-0.01),MIN(AN30,MAX(0,'02_Модель'!AN93)),0)</f>
        <v/>
      </c>
      <c r="AO31" s="95">
        <f>IF(OR('01_Вводные'!$B$238="Нет",AO26&gt;=AO34-0.01),MIN(AO30,MAX(0,'02_Модель'!AO93)),0)</f>
        <v/>
      </c>
      <c r="AP31" s="95">
        <f>IF(OR('01_Вводные'!$B$238="Нет",AP26&gt;=AP34-0.01),MIN(AP30,MAX(0,'02_Модель'!AP93)),0)</f>
        <v/>
      </c>
      <c r="AQ31" s="95">
        <f>IF(OR('01_Вводные'!$B$238="Нет",AQ26&gt;=AQ34-0.01),MIN(AQ30,MAX(0,'02_Модель'!AQ93)),0)</f>
        <v/>
      </c>
      <c r="AR31" s="95">
        <f>IF(OR('01_Вводные'!$B$238="Нет",AR26&gt;=AR34-0.01),MIN(AR30,MAX(0,'02_Модель'!AR93)),0)</f>
        <v/>
      </c>
      <c r="AS31" s="95">
        <f>IF(OR('01_Вводные'!$B$238="Нет",AS26&gt;=AS34-0.01),MIN(AS30,MAX(0,'02_Модель'!AS93)),0)</f>
        <v/>
      </c>
      <c r="AT31" s="95">
        <f>IF(OR('01_Вводные'!$B$238="Нет",AT26&gt;=AT34-0.01),MIN(AT30,MAX(0,'02_Модель'!AT93)),0)</f>
        <v/>
      </c>
      <c r="AU31" s="95">
        <f>IF(OR('01_Вводные'!$B$238="Нет",AU26&gt;=AU34-0.01),MIN(AU30,MAX(0,'02_Модель'!AU93)),0)</f>
        <v/>
      </c>
      <c r="AV31" s="95">
        <f>IF(OR('01_Вводные'!$B$238="Нет",AV26&gt;=AV34-0.01),MIN(AV30,MAX(0,'02_Модель'!AV93)),0)</f>
        <v/>
      </c>
      <c r="AW31" s="95">
        <f>IF(OR('01_Вводные'!$B$238="Нет",AW26&gt;=AW34-0.01),MIN(AW30,MAX(0,'02_Модель'!AW93)),0)</f>
        <v/>
      </c>
      <c r="AX31" s="95">
        <f>IF(OR('01_Вводные'!$B$238="Нет",AX26&gt;=AX34-0.01),MIN(AX30,MAX(0,'02_Модель'!AX93)),0)</f>
        <v/>
      </c>
      <c r="AY31" s="95">
        <f>IF(OR('01_Вводные'!$B$238="Нет",AY26&gt;=AY34-0.01),MIN(AY30,MAX(0,'02_Модель'!AY93)),0)</f>
        <v/>
      </c>
      <c r="AZ31" s="95">
        <f>IF(OR('01_Вводные'!$B$238="Нет",AZ26&gt;=AZ34-0.01),MIN(AZ30,MAX(0,'02_Модель'!AZ93)),0)</f>
        <v/>
      </c>
      <c r="BA31" s="95">
        <f>IF(OR('01_Вводные'!$B$238="Нет",BA26&gt;=BA34-0.01),MIN(BA30,MAX(0,'02_Модель'!BA93)),0)</f>
        <v/>
      </c>
      <c r="BB31" s="95">
        <f>IF(OR('01_Вводные'!$B$238="Нет",BB26&gt;=BB34-0.01),MIN(BB30,MAX(0,'02_Модель'!BB93)),0)</f>
        <v/>
      </c>
      <c r="BC31" s="95">
        <f>IF(OR('01_Вводные'!$B$238="Нет",BC26&gt;=BC34-0.01),MIN(BC30,MAX(0,'02_Модель'!BC93)),0)</f>
        <v/>
      </c>
      <c r="BD31" s="95">
        <f>IF(OR('01_Вводные'!$B$238="Нет",BD26&gt;=BD34-0.01),MIN(BD30,MAX(0,'02_Модель'!BD93)),0)</f>
        <v/>
      </c>
      <c r="BE31" s="95">
        <f>IF(OR('01_Вводные'!$B$238="Нет",BE26&gt;=BE34-0.01),MIN(BE30,MAX(0,'02_Модель'!BE93)),0)</f>
        <v/>
      </c>
      <c r="BF31" s="95">
        <f>IF(OR('01_Вводные'!$B$238="Нет",BF26&gt;=BF34-0.01),MIN(BF30,MAX(0,'02_Модель'!BF93)),0)</f>
        <v/>
      </c>
      <c r="BG31" s="95">
        <f>IF(OR('01_Вводные'!$B$238="Нет",BG26&gt;=BG34-0.01),MIN(BG30,MAX(0,'02_Модель'!BG93)),0)</f>
        <v/>
      </c>
      <c r="BH31" s="95">
        <f>IF(OR('01_Вводные'!$B$238="Нет",BH26&gt;=BH34-0.01),MIN(BH30,MAX(0,'02_Модель'!BH93)),0)</f>
        <v/>
      </c>
      <c r="BI31" s="95">
        <f>IF(OR('01_Вводные'!$B$238="Нет",BI26&gt;=BI34-0.01),MIN(BI30,MAX(0,'02_Модель'!BI93)),0)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  <row r="34">
      <c r="A34" s="264" t="inlineStr">
        <is>
          <t>Минимальный запас для возврата займа</t>
        </is>
      </c>
      <c r="B34">
        <f>SUM(IF('01_Вводные'!$B$310&gt;=1,C16,0),IF('01_Вводные'!$B$310&gt;=2,D16,0),IF('01_Вводные'!$B$310&gt;=3,E16,0),IF('01_Вводные'!$B$310&gt;=4,F16,0),IF('01_Вводные'!$B$310&gt;=5,G16,0),IF('01_Вводные'!$B$310&gt;=6,H16,0))</f>
        <v/>
      </c>
      <c r="C34">
        <f>SUM(IF('01_Вводные'!$B$310&gt;=1,D16,0),IF('01_Вводные'!$B$310&gt;=2,E16,0),IF('01_Вводные'!$B$310&gt;=3,F16,0),IF('01_Вводные'!$B$310&gt;=4,G16,0),IF('01_Вводные'!$B$310&gt;=5,H16,0),IF('01_Вводные'!$B$310&gt;=6,I16,0))</f>
        <v/>
      </c>
      <c r="D34">
        <f>SUM(IF('01_Вводные'!$B$310&gt;=1,E16,0),IF('01_Вводные'!$B$310&gt;=2,F16,0),IF('01_Вводные'!$B$310&gt;=3,G16,0),IF('01_Вводные'!$B$310&gt;=4,H16,0),IF('01_Вводные'!$B$310&gt;=5,I16,0),IF('01_Вводные'!$B$310&gt;=6,J16,0))</f>
        <v/>
      </c>
      <c r="E34">
        <f>SUM(IF('01_Вводные'!$B$310&gt;=1,F16,0),IF('01_Вводные'!$B$310&gt;=2,G16,0),IF('01_Вводные'!$B$310&gt;=3,H16,0),IF('01_Вводные'!$B$310&gt;=4,I16,0),IF('01_Вводные'!$B$310&gt;=5,J16,0),IF('01_Вводные'!$B$310&gt;=6,K16,0))</f>
        <v/>
      </c>
      <c r="F34">
        <f>SUM(IF('01_Вводные'!$B$310&gt;=1,G16,0),IF('01_Вводные'!$B$310&gt;=2,H16,0),IF('01_Вводные'!$B$310&gt;=3,I16,0),IF('01_Вводные'!$B$310&gt;=4,J16,0),IF('01_Вводные'!$B$310&gt;=5,K16,0),IF('01_Вводные'!$B$310&gt;=6,L16,0))</f>
        <v/>
      </c>
      <c r="G34">
        <f>SUM(IF('01_Вводные'!$B$310&gt;=1,H16,0),IF('01_Вводные'!$B$310&gt;=2,I16,0),IF('01_Вводные'!$B$310&gt;=3,J16,0),IF('01_Вводные'!$B$310&gt;=4,K16,0),IF('01_Вводные'!$B$310&gt;=5,L16,0),IF('01_Вводные'!$B$310&gt;=6,M16,0))</f>
        <v/>
      </c>
      <c r="H34">
        <f>SUM(IF('01_Вводные'!$B$310&gt;=1,I16,0),IF('01_Вводные'!$B$310&gt;=2,J16,0),IF('01_Вводные'!$B$310&gt;=3,K16,0),IF('01_Вводные'!$B$310&gt;=4,L16,0),IF('01_Вводные'!$B$310&gt;=5,M16,0),IF('01_Вводные'!$B$310&gt;=6,N16,0))</f>
        <v/>
      </c>
      <c r="I34">
        <f>SUM(IF('01_Вводные'!$B$310&gt;=1,J16,0),IF('01_Вводные'!$B$310&gt;=2,K16,0),IF('01_Вводные'!$B$310&gt;=3,L16,0),IF('01_Вводные'!$B$310&gt;=4,M16,0),IF('01_Вводные'!$B$310&gt;=5,N16,0),IF('01_Вводные'!$B$310&gt;=6,O16,0))</f>
        <v/>
      </c>
      <c r="J34">
        <f>SUM(IF('01_Вводные'!$B$310&gt;=1,K16,0),IF('01_Вводные'!$B$310&gt;=2,L16,0),IF('01_Вводные'!$B$310&gt;=3,M16,0),IF('01_Вводные'!$B$310&gt;=4,N16,0),IF('01_Вводные'!$B$310&gt;=5,O16,0),IF('01_Вводные'!$B$310&gt;=6,P16,0))</f>
        <v/>
      </c>
      <c r="K34">
        <f>SUM(IF('01_Вводные'!$B$310&gt;=1,L16,0),IF('01_Вводные'!$B$310&gt;=2,M16,0),IF('01_Вводные'!$B$310&gt;=3,N16,0),IF('01_Вводные'!$B$310&gt;=4,O16,0),IF('01_Вводные'!$B$310&gt;=5,P16,0),IF('01_Вводные'!$B$310&gt;=6,Q16,0))</f>
        <v/>
      </c>
      <c r="L34">
        <f>SUM(IF('01_Вводные'!$B$310&gt;=1,M16,0),IF('01_Вводные'!$B$310&gt;=2,N16,0),IF('01_Вводные'!$B$310&gt;=3,O16,0),IF('01_Вводные'!$B$310&gt;=4,P16,0),IF('01_Вводные'!$B$310&gt;=5,Q16,0),IF('01_Вводные'!$B$310&gt;=6,R16,0))</f>
        <v/>
      </c>
      <c r="M34">
        <f>SUM(IF('01_Вводные'!$B$310&gt;=1,N16,0),IF('01_Вводные'!$B$310&gt;=2,O16,0),IF('01_Вводные'!$B$310&gt;=3,P16,0),IF('01_Вводные'!$B$310&gt;=4,Q16,0),IF('01_Вводные'!$B$310&gt;=5,R16,0),IF('01_Вводные'!$B$310&gt;=6,S16,0))</f>
        <v/>
      </c>
      <c r="N34">
        <f>SUM(IF('01_Вводные'!$B$310&gt;=1,O16,0),IF('01_Вводные'!$B$310&gt;=2,P16,0),IF('01_Вводные'!$B$310&gt;=3,Q16,0),IF('01_Вводные'!$B$310&gt;=4,R16,0),IF('01_Вводные'!$B$310&gt;=5,S16,0),IF('01_Вводные'!$B$310&gt;=6,T16,0))</f>
        <v/>
      </c>
      <c r="O34">
        <f>SUM(IF('01_Вводные'!$B$310&gt;=1,P16,0),IF('01_Вводные'!$B$310&gt;=2,Q16,0),IF('01_Вводные'!$B$310&gt;=3,R16,0),IF('01_Вводные'!$B$310&gt;=4,S16,0),IF('01_Вводные'!$B$310&gt;=5,T16,0),IF('01_Вводные'!$B$310&gt;=6,U16,0))</f>
        <v/>
      </c>
      <c r="P34">
        <f>SUM(IF('01_Вводные'!$B$310&gt;=1,Q16,0),IF('01_Вводные'!$B$310&gt;=2,R16,0),IF('01_Вводные'!$B$310&gt;=3,S16,0),IF('01_Вводные'!$B$310&gt;=4,T16,0),IF('01_Вводные'!$B$310&gt;=5,U16,0),IF('01_Вводные'!$B$310&gt;=6,V16,0))</f>
        <v/>
      </c>
      <c r="Q34">
        <f>SUM(IF('01_Вводные'!$B$310&gt;=1,R16,0),IF('01_Вводные'!$B$310&gt;=2,S16,0),IF('01_Вводные'!$B$310&gt;=3,T16,0),IF('01_Вводные'!$B$310&gt;=4,U16,0),IF('01_Вводные'!$B$310&gt;=5,V16,0),IF('01_Вводные'!$B$310&gt;=6,W16,0))</f>
        <v/>
      </c>
      <c r="R34">
        <f>SUM(IF('01_Вводные'!$B$310&gt;=1,S16,0),IF('01_Вводные'!$B$310&gt;=2,T16,0),IF('01_Вводные'!$B$310&gt;=3,U16,0),IF('01_Вводные'!$B$310&gt;=4,V16,0),IF('01_Вводные'!$B$310&gt;=5,W16,0),IF('01_Вводные'!$B$310&gt;=6,X16,0))</f>
        <v/>
      </c>
      <c r="S34">
        <f>SUM(IF('01_Вводные'!$B$310&gt;=1,T16,0),IF('01_Вводные'!$B$310&gt;=2,U16,0),IF('01_Вводные'!$B$310&gt;=3,V16,0),IF('01_Вводные'!$B$310&gt;=4,W16,0),IF('01_Вводные'!$B$310&gt;=5,X16,0),IF('01_Вводные'!$B$310&gt;=6,Y16,0))</f>
        <v/>
      </c>
      <c r="T34">
        <f>SUM(IF('01_Вводные'!$B$310&gt;=1,U16,0),IF('01_Вводные'!$B$310&gt;=2,V16,0),IF('01_Вводные'!$B$310&gt;=3,W16,0),IF('01_Вводные'!$B$310&gt;=4,X16,0),IF('01_Вводные'!$B$310&gt;=5,Y16,0),IF('01_Вводные'!$B$310&gt;=6,Z16,0))</f>
        <v/>
      </c>
      <c r="U34">
        <f>SUM(IF('01_Вводные'!$B$310&gt;=1,V16,0),IF('01_Вводные'!$B$310&gt;=2,W16,0),IF('01_Вводные'!$B$310&gt;=3,X16,0),IF('01_Вводные'!$B$310&gt;=4,Y16,0),IF('01_Вводные'!$B$310&gt;=5,Z16,0),IF('01_Вводные'!$B$310&gt;=6,AA16,0))</f>
        <v/>
      </c>
      <c r="V34">
        <f>SUM(IF('01_Вводные'!$B$310&gt;=1,W16,0),IF('01_Вводные'!$B$310&gt;=2,X16,0),IF('01_Вводные'!$B$310&gt;=3,Y16,0),IF('01_Вводные'!$B$310&gt;=4,Z16,0),IF('01_Вводные'!$B$310&gt;=5,AA16,0),IF('01_Вводные'!$B$310&gt;=6,AB16,0))</f>
        <v/>
      </c>
      <c r="W34">
        <f>SUM(IF('01_Вводные'!$B$310&gt;=1,X16,0),IF('01_Вводные'!$B$310&gt;=2,Y16,0),IF('01_Вводные'!$B$310&gt;=3,Z16,0),IF('01_Вводные'!$B$310&gt;=4,AA16,0),IF('01_Вводные'!$B$310&gt;=5,AB16,0),IF('01_Вводные'!$B$310&gt;=6,AC16,0))</f>
        <v/>
      </c>
      <c r="X34">
        <f>SUM(IF('01_Вводные'!$B$310&gt;=1,Y16,0),IF('01_Вводные'!$B$310&gt;=2,Z16,0),IF('01_Вводные'!$B$310&gt;=3,AA16,0),IF('01_Вводные'!$B$310&gt;=4,AB16,0),IF('01_Вводные'!$B$310&gt;=5,AC16,0),IF('01_Вводные'!$B$310&gt;=6,AD16,0))</f>
        <v/>
      </c>
      <c r="Y34">
        <f>SUM(IF('01_Вводные'!$B$310&gt;=1,Z16,0),IF('01_Вводные'!$B$310&gt;=2,AA16,0),IF('01_Вводные'!$B$310&gt;=3,AB16,0),IF('01_Вводные'!$B$310&gt;=4,AC16,0),IF('01_Вводные'!$B$310&gt;=5,AD16,0),IF('01_Вводные'!$B$310&gt;=6,AE16,0))</f>
        <v/>
      </c>
      <c r="Z34">
        <f>SUM(IF('01_Вводные'!$B$310&gt;=1,AA16,0),IF('01_Вводные'!$B$310&gt;=2,AB16,0),IF('01_Вводные'!$B$310&gt;=3,AC16,0),IF('01_Вводные'!$B$310&gt;=4,AD16,0),IF('01_Вводные'!$B$310&gt;=5,AE16,0),IF('01_Вводные'!$B$310&gt;=6,AF16,0))</f>
        <v/>
      </c>
      <c r="AA34">
        <f>SUM(IF('01_Вводные'!$B$310&gt;=1,AB16,0),IF('01_Вводные'!$B$310&gt;=2,AC16,0),IF('01_Вводные'!$B$310&gt;=3,AD16,0),IF('01_Вводные'!$B$310&gt;=4,AE16,0),IF('01_Вводные'!$B$310&gt;=5,AF16,0),IF('01_Вводные'!$B$310&gt;=6,AG16,0))</f>
        <v/>
      </c>
      <c r="AB34">
        <f>SUM(IF('01_Вводные'!$B$310&gt;=1,AC16,0),IF('01_Вводные'!$B$310&gt;=2,AD16,0),IF('01_Вводные'!$B$310&gt;=3,AE16,0),IF('01_Вводные'!$B$310&gt;=4,AF16,0),IF('01_Вводные'!$B$310&gt;=5,AG16,0),IF('01_Вводные'!$B$310&gt;=6,AH16,0))</f>
        <v/>
      </c>
      <c r="AC34">
        <f>SUM(IF('01_Вводные'!$B$310&gt;=1,AD16,0),IF('01_Вводные'!$B$310&gt;=2,AE16,0),IF('01_Вводные'!$B$310&gt;=3,AF16,0),IF('01_Вводные'!$B$310&gt;=4,AG16,0),IF('01_Вводные'!$B$310&gt;=5,AH16,0),IF('01_Вводные'!$B$310&gt;=6,AI16,0))</f>
        <v/>
      </c>
      <c r="AD34">
        <f>SUM(IF('01_Вводные'!$B$310&gt;=1,AE16,0),IF('01_Вводные'!$B$310&gt;=2,AF16,0),IF('01_Вводные'!$B$310&gt;=3,AG16,0),IF('01_Вводные'!$B$310&gt;=4,AH16,0),IF('01_Вводные'!$B$310&gt;=5,AI16,0),IF('01_Вводные'!$B$310&gt;=6,AJ16,0))</f>
        <v/>
      </c>
      <c r="AE34">
        <f>SUM(IF('01_Вводные'!$B$310&gt;=1,AF16,0),IF('01_Вводные'!$B$310&gt;=2,AG16,0),IF('01_Вводные'!$B$310&gt;=3,AH16,0),IF('01_Вводные'!$B$310&gt;=4,AI16,0),IF('01_Вводные'!$B$310&gt;=5,AJ16,0),IF('01_Вводные'!$B$310&gt;=6,AK16,0))</f>
        <v/>
      </c>
      <c r="AF34">
        <f>SUM(IF('01_Вводные'!$B$310&gt;=1,AG16,0),IF('01_Вводные'!$B$310&gt;=2,AH16,0),IF('01_Вводные'!$B$310&gt;=3,AI16,0),IF('01_Вводные'!$B$310&gt;=4,AJ16,0),IF('01_Вводные'!$B$310&gt;=5,AK16,0),IF('01_Вводные'!$B$310&gt;=6,AL16,0))</f>
        <v/>
      </c>
      <c r="AG34">
        <f>SUM(IF('01_Вводные'!$B$310&gt;=1,AH16,0),IF('01_Вводные'!$B$310&gt;=2,AI16,0),IF('01_Вводные'!$B$310&gt;=3,AJ16,0),IF('01_Вводные'!$B$310&gt;=4,AK16,0),IF('01_Вводные'!$B$310&gt;=5,AL16,0),IF('01_Вводные'!$B$310&gt;=6,AM16,0))</f>
        <v/>
      </c>
      <c r="AH34">
        <f>SUM(IF('01_Вводные'!$B$310&gt;=1,AI16,0),IF('01_Вводные'!$B$310&gt;=2,AJ16,0),IF('01_Вводные'!$B$310&gt;=3,AK16,0),IF('01_Вводные'!$B$310&gt;=4,AL16,0),IF('01_Вводные'!$B$310&gt;=5,AM16,0),IF('01_Вводные'!$B$310&gt;=6,AN16,0))</f>
        <v/>
      </c>
      <c r="AI34">
        <f>SUM(IF('01_Вводные'!$B$310&gt;=1,AJ16,0),IF('01_Вводные'!$B$310&gt;=2,AK16,0),IF('01_Вводные'!$B$310&gt;=3,AL16,0),IF('01_Вводные'!$B$310&gt;=4,AM16,0),IF('01_Вводные'!$B$310&gt;=5,AN16,0),IF('01_Вводные'!$B$310&gt;=6,AO16,0))</f>
        <v/>
      </c>
      <c r="AJ34">
        <f>SUM(IF('01_Вводные'!$B$310&gt;=1,AK16,0),IF('01_Вводные'!$B$310&gt;=2,AL16,0),IF('01_Вводные'!$B$310&gt;=3,AM16,0),IF('01_Вводные'!$B$310&gt;=4,AN16,0),IF('01_Вводные'!$B$310&gt;=5,AO16,0),IF('01_Вводные'!$B$310&gt;=6,AP16,0))</f>
        <v/>
      </c>
      <c r="AK34">
        <f>SUM(IF('01_Вводные'!$B$310&gt;=1,AL16,0),IF('01_Вводные'!$B$310&gt;=2,AM16,0),IF('01_Вводные'!$B$310&gt;=3,AN16,0),IF('01_Вводные'!$B$310&gt;=4,AO16,0),IF('01_Вводные'!$B$310&gt;=5,AP16,0),IF('01_Вводные'!$B$310&gt;=6,AQ16,0))</f>
        <v/>
      </c>
      <c r="AL34">
        <f>SUM(IF('01_Вводные'!$B$310&gt;=1,AM16,0),IF('01_Вводные'!$B$310&gt;=2,AN16,0),IF('01_Вводные'!$B$310&gt;=3,AO16,0),IF('01_Вводные'!$B$310&gt;=4,AP16,0),IF('01_Вводные'!$B$310&gt;=5,AQ16,0),IF('01_Вводные'!$B$310&gt;=6,AR16,0))</f>
        <v/>
      </c>
      <c r="AM34">
        <f>SUM(IF('01_Вводные'!$B$310&gt;=1,AN16,0),IF('01_Вводные'!$B$310&gt;=2,AO16,0),IF('01_Вводные'!$B$310&gt;=3,AP16,0),IF('01_Вводные'!$B$310&gt;=4,AQ16,0),IF('01_Вводные'!$B$310&gt;=5,AR16,0),IF('01_Вводные'!$B$310&gt;=6,AS16,0))</f>
        <v/>
      </c>
      <c r="AN34">
        <f>SUM(IF('01_Вводные'!$B$310&gt;=1,AO16,0),IF('01_Вводные'!$B$310&gt;=2,AP16,0),IF('01_Вводные'!$B$310&gt;=3,AQ16,0),IF('01_Вводные'!$B$310&gt;=4,AR16,0),IF('01_Вводные'!$B$310&gt;=5,AS16,0),IF('01_Вводные'!$B$310&gt;=6,AT16,0))</f>
        <v/>
      </c>
      <c r="AO34">
        <f>SUM(IF('01_Вводные'!$B$310&gt;=1,AP16,0),IF('01_Вводные'!$B$310&gt;=2,AQ16,0),IF('01_Вводные'!$B$310&gt;=3,AR16,0),IF('01_Вводные'!$B$310&gt;=4,AS16,0),IF('01_Вводные'!$B$310&gt;=5,AT16,0),IF('01_Вводные'!$B$310&gt;=6,AU16,0))</f>
        <v/>
      </c>
      <c r="AP34">
        <f>SUM(IF('01_Вводные'!$B$310&gt;=1,AQ16,0),IF('01_Вводные'!$B$310&gt;=2,AR16,0),IF('01_Вводные'!$B$310&gt;=3,AS16,0),IF('01_Вводные'!$B$310&gt;=4,AT16,0),IF('01_Вводные'!$B$310&gt;=5,AU16,0),IF('01_Вводные'!$B$310&gt;=6,AV16,0))</f>
        <v/>
      </c>
      <c r="AQ34">
        <f>SUM(IF('01_Вводные'!$B$310&gt;=1,AR16,0),IF('01_Вводные'!$B$310&gt;=2,AS16,0),IF('01_Вводные'!$B$310&gt;=3,AT16,0),IF('01_Вводные'!$B$310&gt;=4,AU16,0),IF('01_Вводные'!$B$310&gt;=5,AV16,0),IF('01_Вводные'!$B$310&gt;=6,AW16,0))</f>
        <v/>
      </c>
      <c r="AR34">
        <f>SUM(IF('01_Вводные'!$B$310&gt;=1,AS16,0),IF('01_Вводные'!$B$310&gt;=2,AT16,0),IF('01_Вводные'!$B$310&gt;=3,AU16,0),IF('01_Вводные'!$B$310&gt;=4,AV16,0),IF('01_Вводные'!$B$310&gt;=5,AW16,0),IF('01_Вводные'!$B$310&gt;=6,AX16,0))</f>
        <v/>
      </c>
      <c r="AS34">
        <f>SUM(IF('01_Вводные'!$B$310&gt;=1,AT16,0),IF('01_Вводные'!$B$310&gt;=2,AU16,0),IF('01_Вводные'!$B$310&gt;=3,AV16,0),IF('01_Вводные'!$B$310&gt;=4,AW16,0),IF('01_Вводные'!$B$310&gt;=5,AX16,0),IF('01_Вводные'!$B$310&gt;=6,AY16,0))</f>
        <v/>
      </c>
      <c r="AT34">
        <f>SUM(IF('01_Вводные'!$B$310&gt;=1,AU16,0),IF('01_Вводные'!$B$310&gt;=2,AV16,0),IF('01_Вводные'!$B$310&gt;=3,AW16,0),IF('01_Вводные'!$B$310&gt;=4,AX16,0),IF('01_Вводные'!$B$310&gt;=5,AY16,0),IF('01_Вводные'!$B$310&gt;=6,AZ16,0))</f>
        <v/>
      </c>
      <c r="AU34">
        <f>SUM(IF('01_Вводные'!$B$310&gt;=1,AV16,0),IF('01_Вводные'!$B$310&gt;=2,AW16,0),IF('01_Вводные'!$B$310&gt;=3,AX16,0),IF('01_Вводные'!$B$310&gt;=4,AY16,0),IF('01_Вводные'!$B$310&gt;=5,AZ16,0),IF('01_Вводные'!$B$310&gt;=6,BA16,0))</f>
        <v/>
      </c>
      <c r="AV34">
        <f>SUM(IF('01_Вводные'!$B$310&gt;=1,AW16,0),IF('01_Вводные'!$B$310&gt;=2,AX16,0),IF('01_Вводные'!$B$310&gt;=3,AY16,0),IF('01_Вводные'!$B$310&gt;=4,AZ16,0),IF('01_Вводные'!$B$310&gt;=5,BA16,0),IF('01_Вводные'!$B$310&gt;=6,BB16,0))</f>
        <v/>
      </c>
      <c r="AW34">
        <f>SUM(IF('01_Вводные'!$B$310&gt;=1,AX16,0),IF('01_Вводные'!$B$310&gt;=2,AY16,0),IF('01_Вводные'!$B$310&gt;=3,AZ16,0),IF('01_Вводные'!$B$310&gt;=4,BA16,0),IF('01_Вводные'!$B$310&gt;=5,BB16,0),IF('01_Вводные'!$B$310&gt;=6,BC16,0))</f>
        <v/>
      </c>
      <c r="AX34">
        <f>SUM(IF('01_Вводные'!$B$310&gt;=1,AY16,0),IF('01_Вводные'!$B$310&gt;=2,AZ16,0),IF('01_Вводные'!$B$310&gt;=3,BA16,0),IF('01_Вводные'!$B$310&gt;=4,BB16,0),IF('01_Вводные'!$B$310&gt;=5,BC16,0),IF('01_Вводные'!$B$310&gt;=6,BD16,0))</f>
        <v/>
      </c>
      <c r="AY34">
        <f>SUM(IF('01_Вводные'!$B$310&gt;=1,AZ16,0),IF('01_Вводные'!$B$310&gt;=2,BA16,0),IF('01_Вводные'!$B$310&gt;=3,BB16,0),IF('01_Вводные'!$B$310&gt;=4,BC16,0),IF('01_Вводные'!$B$310&gt;=5,BD16,0),IF('01_Вводные'!$B$310&gt;=6,BE16,0))</f>
        <v/>
      </c>
      <c r="AZ34">
        <f>SUM(IF('01_Вводные'!$B$310&gt;=1,BA16,0),IF('01_Вводные'!$B$310&gt;=2,BB16,0),IF('01_Вводные'!$B$310&gt;=3,BC16,0),IF('01_Вводные'!$B$310&gt;=4,BD16,0),IF('01_Вводные'!$B$310&gt;=5,BE16,0),IF('01_Вводные'!$B$310&gt;=6,BF16,0))</f>
        <v/>
      </c>
      <c r="BA34">
        <f>SUM(IF('01_Вводные'!$B$310&gt;=1,BB16,0),IF('01_Вводные'!$B$310&gt;=2,BC16,0),IF('01_Вводные'!$B$310&gt;=3,BD16,0),IF('01_Вводные'!$B$310&gt;=4,BE16,0),IF('01_Вводные'!$B$310&gt;=5,BF16,0),IF('01_Вводные'!$B$310&gt;=6,BG16,0))</f>
        <v/>
      </c>
      <c r="BB34">
        <f>SUM(IF('01_Вводные'!$B$310&gt;=1,BC16,0),IF('01_Вводные'!$B$310&gt;=2,BD16,0),IF('01_Вводные'!$B$310&gt;=3,BE16,0),IF('01_Вводные'!$B$310&gt;=4,BF16,0),IF('01_Вводные'!$B$310&gt;=5,BG16,0),IF('01_Вводные'!$B$310&gt;=6,BH16,0))</f>
        <v/>
      </c>
      <c r="BC34">
        <f>SUM(IF('01_Вводные'!$B$310&gt;=1,BD16,0),IF('01_Вводные'!$B$310&gt;=2,BE16,0),IF('01_Вводные'!$B$310&gt;=3,BF16,0),IF('01_Вводные'!$B$310&gt;=4,BG16,0),IF('01_Вводные'!$B$310&gt;=5,BH16,0),IF('01_Вводные'!$B$310&gt;=6,BI16,0))</f>
        <v/>
      </c>
      <c r="BD34">
        <f>SUM(IF('01_Вводные'!$B$310&gt;=1,BE16,0),IF('01_Вводные'!$B$310&gt;=2,BF16,0),IF('01_Вводные'!$B$310&gt;=3,BG16,0),IF('01_Вводные'!$B$310&gt;=4,BH16,0),IF('01_Вводные'!$B$310&gt;=5,BI16,0),IF('01_Вводные'!$B$310&gt;=6,BJ16,0))</f>
        <v/>
      </c>
      <c r="BE34">
        <f>SUM(IF('01_Вводные'!$B$310&gt;=1,BF16,0),IF('01_Вводные'!$B$310&gt;=2,BG16,0),IF('01_Вводные'!$B$310&gt;=3,BH16,0),IF('01_Вводные'!$B$310&gt;=4,BI16,0),IF('01_Вводные'!$B$310&gt;=5,BJ16,0),IF('01_Вводные'!$B$310&gt;=6,BK16,0))</f>
        <v/>
      </c>
      <c r="BF34">
        <f>SUM(IF('01_Вводные'!$B$310&gt;=1,BG16,0),IF('01_Вводные'!$B$310&gt;=2,BH16,0),IF('01_Вводные'!$B$310&gt;=3,BI16,0),IF('01_Вводные'!$B$310&gt;=4,BJ16,0),IF('01_Вводные'!$B$310&gt;=5,BK16,0),IF('01_Вводные'!$B$310&gt;=6,BL16,0))</f>
        <v/>
      </c>
      <c r="BG34">
        <f>SUM(IF('01_Вводные'!$B$310&gt;=1,BH16,0),IF('01_Вводные'!$B$310&gt;=2,BI16,0),IF('01_Вводные'!$B$310&gt;=3,BJ16,0),IF('01_Вводные'!$B$310&gt;=4,BK16,0),IF('01_Вводные'!$B$310&gt;=5,BL16,0),IF('01_Вводные'!$B$310&gt;=6,BM16,0))</f>
        <v/>
      </c>
      <c r="BH34">
        <f>SUM(IF('01_Вводные'!$B$310&gt;=1,BI16,0),IF('01_Вводные'!$B$310&gt;=2,BJ16,0),IF('01_Вводные'!$B$310&gt;=3,BK16,0),IF('01_Вводные'!$B$310&gt;=4,BL16,0),IF('01_Вводные'!$B$310&gt;=5,BM16,0),IF('01_Вводные'!$B$310&gt;=6,BN16,0))</f>
        <v/>
      </c>
      <c r="BI34">
        <f>SUM(IF('01_Вводные'!$B$310&gt;=1,BJ16,0),IF('01_Вводные'!$B$310&gt;=2,BK16,0),IF('01_Вводные'!$B$310&gt;=3,BL16,0),IF('01_Вводные'!$B$310&gt;=4,BM16,0),IF('01_Вводные'!$B$310&gt;=5,BN16,0),IF('01_Вводные'!$B$310&gt;=6,BO16,0))</f>
        <v/>
      </c>
      <c r="BJ34">
        <f>SUM(IF('01_Вводные'!$B$310&gt;=1,BK16,0),IF('01_Вводные'!$B$310&gt;=2,BL16,0),IF('01_Вводные'!$B$310&gt;=3,BM16,0),IF('01_Вводные'!$B$310&gt;=4,BN16,0),IF('01_Вводные'!$B$310&gt;=5,BO16,0),IF('01_Вводные'!$B$310&gt;=6,BP16,0))</f>
        <v/>
      </c>
      <c r="BK34">
        <f>SUM(IF('01_Вводные'!$B$310&gt;=1,BL16,0),IF('01_Вводные'!$B$310&gt;=2,BM16,0),IF('01_Вводные'!$B$310&gt;=3,BN16,0),IF('01_Вводные'!$B$310&gt;=4,BO16,0),IF('01_Вводные'!$B$310&gt;=5,BP16,0),IF('01_Вводные'!$B$310&gt;=6,BQ16,0))</f>
        <v/>
      </c>
      <c r="BL34">
        <f>SUM(IF('01_Вводные'!$B$310&gt;=1,BM16,0),IF('01_Вводные'!$B$310&gt;=2,BN16,0),IF('01_Вводные'!$B$310&gt;=3,BO16,0),IF('01_Вводные'!$B$310&gt;=4,BP16,0),IF('01_Вводные'!$B$310&gt;=5,BQ16,0),IF('01_Вводные'!$B$310&gt;=6,BR16,0))</f>
        <v/>
      </c>
      <c r="BM34">
        <f>SUM(IF('01_Вводные'!$B$310&gt;=1,BN16,0),IF('01_Вводные'!$B$310&gt;=2,BO16,0),IF('01_Вводные'!$B$310&gt;=3,BP16,0),IF('01_Вводные'!$B$310&gt;=4,BQ16,0),IF('01_Вводные'!$B$310&gt;=5,BR16,0),IF('01_Вводные'!$B$310&gt;=6,BS16,0))</f>
        <v/>
      </c>
      <c r="BN34">
        <f>SUM(IF('01_Вводные'!$B$310&gt;=1,BO16,0),IF('01_Вводные'!$B$310&gt;=2,BP16,0),IF('01_Вводные'!$B$310&gt;=3,BQ16,0),IF('01_Вводные'!$B$310&gt;=4,BR16,0),IF('01_Вводные'!$B$310&gt;=5,BS16,0),IF('01_Вводные'!$B$310&gt;=6,BT16,0))</f>
        <v/>
      </c>
      <c r="BO34">
        <f>SUM(IF('01_Вводные'!$B$310&gt;=1,BP16,0),IF('01_Вводные'!$B$310&gt;=2,BQ16,0),IF('01_Вводные'!$B$310&gt;=3,BR16,0),IF('01_Вводные'!$B$310&gt;=4,BS16,0),IF('01_Вводные'!$B$310&gt;=5,BT16,0),IF('01_Вводные'!$B$310&gt;=6,BU16,0))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 (4% за вычетом взносов)</t>
        </is>
      </c>
      <c r="B17" s="40">
        <f>IF('04_Продажи'!B15&gt;=2,'04_Продажи'!B26*'01_Вводные'!$B$125/(1+'01_Вводные'!$B$131),0)</f>
        <v/>
      </c>
      <c r="C17" s="40">
        <f>IF('04_Продажи'!C15&gt;=2,'04_Продажи'!C26*'01_Вводные'!$B$125/(1+'01_Вводные'!$B$131),0)</f>
        <v/>
      </c>
      <c r="D17" s="40">
        <f>IF('04_Продажи'!D15&gt;=2,'04_Продажи'!D26*'01_Вводные'!$B$125/(1+'01_Вводные'!$B$131),0)</f>
        <v/>
      </c>
      <c r="E17" s="40">
        <f>IF('04_Продажи'!E15&gt;=2,'04_Продажи'!E26*'01_Вводные'!$B$125/(1+'01_Вводные'!$B$131),0)</f>
        <v/>
      </c>
      <c r="F17" s="40">
        <f>IF('04_Продажи'!F15&gt;=2,'04_Продажи'!F26*'01_Вводные'!$B$125/(1+'01_Вводные'!$B$131),0)</f>
        <v/>
      </c>
      <c r="G17" s="40">
        <f>IF('04_Продажи'!G15&gt;=2,'04_Продажи'!G26*'01_Вводные'!$B$125/(1+'01_Вводные'!$B$131),0)</f>
        <v/>
      </c>
      <c r="H17" s="40">
        <f>IF('04_Продажи'!H15&gt;=2,'04_Продажи'!H26*'01_Вводные'!$B$125/(1+'01_Вводные'!$B$131),0)</f>
        <v/>
      </c>
      <c r="I17" s="40">
        <f>IF('04_Продажи'!I15&gt;=2,'04_Продажи'!I26*'01_Вводные'!$B$125/(1+'01_Вводные'!$B$131),0)</f>
        <v/>
      </c>
      <c r="J17" s="40">
        <f>IF('04_Продажи'!J15&gt;=2,'04_Продажи'!J26*'01_Вводные'!$B$125/(1+'01_Вводные'!$B$131),0)</f>
        <v/>
      </c>
      <c r="K17" s="40">
        <f>IF('04_Продажи'!K15&gt;=2,'04_Продажи'!K26*'01_Вводные'!$B$125/(1+'01_Вводные'!$B$131),0)</f>
        <v/>
      </c>
      <c r="L17" s="40">
        <f>IF('04_Продажи'!L15&gt;=2,'04_Продажи'!L26*'01_Вводные'!$B$125/(1+'01_Вводные'!$B$131),0)</f>
        <v/>
      </c>
      <c r="M17" s="40">
        <f>IF('04_Продажи'!M15&gt;=2,'04_Продажи'!M26*'01_Вводные'!$B$125/(1+'01_Вводные'!$B$131),0)</f>
        <v/>
      </c>
      <c r="N17" s="40">
        <f>IF('04_Продажи'!N15&gt;=2,'04_Продажи'!N26*'01_Вводные'!$B$125/(1+'01_Вводные'!$B$131),0)</f>
        <v/>
      </c>
      <c r="O17" s="40">
        <f>IF('04_Продажи'!O15&gt;=2,'04_Продажи'!O26*'01_Вводные'!$B$125/(1+'01_Вводные'!$B$131),0)</f>
        <v/>
      </c>
      <c r="P17" s="40">
        <f>IF('04_Продажи'!P15&gt;=2,'04_Продажи'!P26*'01_Вводные'!$B$125/(1+'01_Вводные'!$B$131),0)</f>
        <v/>
      </c>
      <c r="Q17" s="40">
        <f>IF('04_Продажи'!Q15&gt;=2,'04_Продажи'!Q26*'01_Вводные'!$B$125/(1+'01_Вводные'!$B$131),0)</f>
        <v/>
      </c>
      <c r="R17" s="40">
        <f>IF('04_Продажи'!R15&gt;=2,'04_Продажи'!R26*'01_Вводные'!$B$125/(1+'01_Вводные'!$B$131),0)</f>
        <v/>
      </c>
      <c r="S17" s="40">
        <f>IF('04_Продажи'!S15&gt;=2,'04_Продажи'!S26*'01_Вводные'!$B$125/(1+'01_Вводные'!$B$131),0)</f>
        <v/>
      </c>
      <c r="T17" s="40">
        <f>IF('04_Продажи'!T15&gt;=2,'04_Продажи'!T26*'01_Вводные'!$B$125/(1+'01_Вводные'!$B$131),0)</f>
        <v/>
      </c>
      <c r="U17" s="40">
        <f>IF('04_Продажи'!U15&gt;=2,'04_Продажи'!U26*'01_Вводные'!$B$125/(1+'01_Вводные'!$B$131),0)</f>
        <v/>
      </c>
      <c r="V17" s="40">
        <f>IF('04_Продажи'!V15&gt;=2,'04_Продажи'!V26*'01_Вводные'!$B$125/(1+'01_Вводные'!$B$131),0)</f>
        <v/>
      </c>
      <c r="W17" s="40">
        <f>IF('04_Продажи'!W15&gt;=2,'04_Продажи'!W26*'01_Вводные'!$B$125/(1+'01_Вводные'!$B$131),0)</f>
        <v/>
      </c>
      <c r="X17" s="40">
        <f>IF('04_Продажи'!X15&gt;=2,'04_Продажи'!X26*'01_Вводные'!$B$125/(1+'01_Вводные'!$B$131),0)</f>
        <v/>
      </c>
      <c r="Y17" s="40">
        <f>IF('04_Продажи'!Y15&gt;=2,'04_Продажи'!Y26*'01_Вводные'!$B$125/(1+'01_Вводные'!$B$131),0)</f>
        <v/>
      </c>
      <c r="Z17" s="40">
        <f>IF('04_Продажи'!Z15&gt;=2,'04_Продажи'!Z26*'01_Вводные'!$B$125/(1+'01_Вводные'!$B$131),0)</f>
        <v/>
      </c>
      <c r="AA17" s="40">
        <f>IF('04_Продажи'!AA15&gt;=2,'04_Продажи'!AA26*'01_Вводные'!$B$125/(1+'01_Вводные'!$B$131),0)</f>
        <v/>
      </c>
      <c r="AB17" s="40">
        <f>IF('04_Продажи'!AB15&gt;=2,'04_Продажи'!AB26*'01_Вводные'!$B$125/(1+'01_Вводные'!$B$131),0)</f>
        <v/>
      </c>
      <c r="AC17" s="40">
        <f>IF('04_Продажи'!AC15&gt;=2,'04_Продажи'!AC26*'01_Вводные'!$B$125/(1+'01_Вводные'!$B$131),0)</f>
        <v/>
      </c>
      <c r="AD17" s="40">
        <f>IF('04_Продажи'!AD15&gt;=2,'04_Продажи'!AD26*'01_Вводные'!$B$125/(1+'01_Вводные'!$B$131),0)</f>
        <v/>
      </c>
      <c r="AE17" s="40">
        <f>IF('04_Продажи'!AE15&gt;=2,'04_Продажи'!AE26*'01_Вводные'!$B$125/(1+'01_Вводные'!$B$131),0)</f>
        <v/>
      </c>
      <c r="AF17" s="40">
        <f>IF('04_Продажи'!AF15&gt;=2,'04_Продажи'!AF26*'01_Вводные'!$B$125/(1+'01_Вводные'!$B$131),0)</f>
        <v/>
      </c>
      <c r="AG17" s="40">
        <f>IF('04_Продажи'!AG15&gt;=2,'04_Продажи'!AG26*'01_Вводные'!$B$125/(1+'01_Вводные'!$B$131),0)</f>
        <v/>
      </c>
      <c r="AH17" s="40">
        <f>IF('04_Продажи'!AH15&gt;=2,'04_Продажи'!AH26*'01_Вводные'!$B$125/(1+'01_Вводные'!$B$131),0)</f>
        <v/>
      </c>
      <c r="AI17" s="40">
        <f>IF('04_Продажи'!AI15&gt;=2,'04_Продажи'!AI26*'01_Вводные'!$B$125/(1+'01_Вводные'!$B$131),0)</f>
        <v/>
      </c>
      <c r="AJ17" s="40">
        <f>IF('04_Продажи'!AJ15&gt;=2,'04_Продажи'!AJ26*'01_Вводные'!$B$125/(1+'01_Вводные'!$B$131),0)</f>
        <v/>
      </c>
      <c r="AK17" s="40">
        <f>IF('04_Продажи'!AK15&gt;=2,'04_Продажи'!AK26*'01_Вводные'!$B$125/(1+'01_Вводные'!$B$131),0)</f>
        <v/>
      </c>
      <c r="AL17" s="40">
        <f>IF('04_Продажи'!AL15&gt;=2,'04_Продажи'!AL26*'01_Вводные'!$B$125/(1+'01_Вводные'!$B$131),0)</f>
        <v/>
      </c>
      <c r="AM17" s="40">
        <f>IF('04_Продажи'!AM15&gt;=2,'04_Продажи'!AM26*'01_Вводные'!$B$125/(1+'01_Вводные'!$B$131),0)</f>
        <v/>
      </c>
      <c r="AN17" s="40">
        <f>IF('04_Продажи'!AN15&gt;=2,'04_Продажи'!AN26*'01_Вводные'!$B$125/(1+'01_Вводные'!$B$131),0)</f>
        <v/>
      </c>
      <c r="AO17" s="40">
        <f>IF('04_Продажи'!AO15&gt;=2,'04_Продажи'!AO26*'01_Вводные'!$B$125/(1+'01_Вводные'!$B$131),0)</f>
        <v/>
      </c>
      <c r="AP17" s="40">
        <f>IF('04_Продажи'!AP15&gt;=2,'04_Продажи'!AP26*'01_Вводные'!$B$125/(1+'01_Вводные'!$B$131),0)</f>
        <v/>
      </c>
      <c r="AQ17" s="40">
        <f>IF('04_Продажи'!AQ15&gt;=2,'04_Продажи'!AQ26*'01_Вводные'!$B$125/(1+'01_Вводные'!$B$131),0)</f>
        <v/>
      </c>
      <c r="AR17" s="40">
        <f>IF('04_Продажи'!AR15&gt;=2,'04_Продажи'!AR26*'01_Вводные'!$B$125/(1+'01_Вводные'!$B$131),0)</f>
        <v/>
      </c>
      <c r="AS17" s="40">
        <f>IF('04_Продажи'!AS15&gt;=2,'04_Продажи'!AS26*'01_Вводные'!$B$125/(1+'01_Вводные'!$B$131),0)</f>
        <v/>
      </c>
      <c r="AT17" s="40">
        <f>IF('04_Продажи'!AT15&gt;=2,'04_Продажи'!AT26*'01_Вводные'!$B$125/(1+'01_Вводные'!$B$131),0)</f>
        <v/>
      </c>
      <c r="AU17" s="40">
        <f>IF('04_Продажи'!AU15&gt;=2,'04_Продажи'!AU26*'01_Вводные'!$B$125/(1+'01_Вводные'!$B$131),0)</f>
        <v/>
      </c>
      <c r="AV17" s="40">
        <f>IF('04_Продажи'!AV15&gt;=2,'04_Продажи'!AV26*'01_Вводные'!$B$125/(1+'01_Вводные'!$B$131),0)</f>
        <v/>
      </c>
      <c r="AW17" s="40">
        <f>IF('04_Продажи'!AW15&gt;=2,'04_Продажи'!AW26*'01_Вводные'!$B$125/(1+'01_Вводные'!$B$131),0)</f>
        <v/>
      </c>
      <c r="AX17" s="40">
        <f>IF('04_Продажи'!AX15&gt;=2,'04_Продажи'!AX26*'01_Вводные'!$B$125/(1+'01_Вводные'!$B$131),0)</f>
        <v/>
      </c>
      <c r="AY17" s="40">
        <f>IF('04_Продажи'!AY15&gt;=2,'04_Продажи'!AY26*'01_Вводные'!$B$125/(1+'01_Вводные'!$B$131),0)</f>
        <v/>
      </c>
      <c r="AZ17" s="40">
        <f>IF('04_Продажи'!AZ15&gt;=2,'04_Продажи'!AZ26*'01_Вводные'!$B$125/(1+'01_Вводные'!$B$131),0)</f>
        <v/>
      </c>
      <c r="BA17" s="40">
        <f>IF('04_Продажи'!BA15&gt;=2,'04_Продажи'!BA26*'01_Вводные'!$B$125/(1+'01_Вводные'!$B$131),0)</f>
        <v/>
      </c>
      <c r="BB17" s="40">
        <f>IF('04_Продажи'!BB15&gt;=2,'04_Продажи'!BB26*'01_Вводные'!$B$125/(1+'01_Вводные'!$B$131),0)</f>
        <v/>
      </c>
      <c r="BC17" s="40">
        <f>IF('04_Продажи'!BC15&gt;=2,'04_Продажи'!BC26*'01_Вводные'!$B$125/(1+'01_Вводные'!$B$131),0)</f>
        <v/>
      </c>
      <c r="BD17" s="40">
        <f>IF('04_Продажи'!BD15&gt;=2,'04_Продажи'!BD26*'01_Вводные'!$B$125/(1+'01_Вводные'!$B$131),0)</f>
        <v/>
      </c>
      <c r="BE17" s="40">
        <f>IF('04_Продажи'!BE15&gt;=2,'04_Продажи'!BE26*'01_Вводные'!$B$125/(1+'01_Вводные'!$B$131),0)</f>
        <v/>
      </c>
      <c r="BF17" s="40">
        <f>IF('04_Продажи'!BF15&gt;=2,'04_Продажи'!BF26*'01_Вводные'!$B$125/(1+'01_Вводные'!$B$131),0)</f>
        <v/>
      </c>
      <c r="BG17" s="40">
        <f>IF('04_Продажи'!BG15&gt;=2,'04_Продажи'!BG26*'01_Вводные'!$B$125/(1+'01_Вводные'!$B$131),0)</f>
        <v/>
      </c>
      <c r="BH17" s="40">
        <f>IF('04_Продажи'!BH15&gt;=2,'04_Продажи'!BH26*'01_Вводные'!$B$125/(1+'01_Вводные'!$B$131),0)</f>
        <v/>
      </c>
      <c r="BI17" s="40">
        <f>IF('04_Продажи'!BI15&gt;=2,'04_Продажи'!BI26*'01_Вводные'!$B$125/(1+'01_Вводные'!$B$131),0)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41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42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42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42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42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42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43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43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44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 (в пределах горизонта)</t>
        </is>
      </c>
      <c r="B60" s="103">
        <f>SUMPRODUCT('07_Мерч'!$B$6:$BO$6*(COUNTIF('01_Вводные'!$B$98:$E$98,'07_Мерч'!$B$3:$BO$3)&gt;0))-SUMPRODUCT('01_Вводные'!$B$100:$E$100*(COUNTIF('07_Мерч'!$B$3:$BO$3,'01_Вводные'!$B$98:$E$98)&gt;0))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сходится с отчётом</t>
        </is>
      </c>
      <c r="B62" s="103">
        <f>SUM('01_Вводные'!B353:D353)-3136928</f>
        <v/>
      </c>
      <c r="C62" s="117">
        <f>IF(ABS(B62)&lt;0.01,"OK","ПРОВЕРИТЬ")</f>
        <v/>
      </c>
      <c r="D62" s="104" t="inlineStr">
        <is>
          <t>Выручка июля 2026 по разделу 17 должна совпасть с отчётом о финрезультатах: 3 136 928 ₽.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43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43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43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43">
        <f>IF(ABS(B74)&lt;0.01,"OK","ПРОВЕРИТЬ")</f>
        <v/>
      </c>
      <c r="D74" s="245" t="inlineStr">
        <is>
          <t>Ни поступлений, ни оплат.</t>
        </is>
      </c>
    </row>
    <row r="76">
      <c r="A76" s="345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46" t="inlineStr">
        <is>
          <t>Начни отсюда</t>
        </is>
      </c>
      <c r="B2" s="347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46" t="inlineStr">
        <is>
          <t>Почему цифры такие</t>
        </is>
      </c>
      <c r="B3" s="347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47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47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0</f>
        <v/>
      </c>
      <c r="C338">
        <f>'19_Расчет_аналитики'!$B$48*INDEX('01_Вводные'!$C$36:$N$36,1,MOD(MONTH('06_Сеть_и_дети'!C$3)-9,12)+1)/(SUM('01_Вводные'!$C$36:$N$36)-INDEX('01_Вводные'!$C$36:$N$36,1,MOD(MONTH('01_Вводные'!$B$7)-9,12)+1))</f>
        <v/>
      </c>
      <c r="D338">
        <f>'19_Расчет_аналитики'!$B$48*INDEX('01_Вводные'!$C$36:$N$36,1,MOD(MONTH('06_Сеть_и_дети'!D$3)-9,12)+1)/(SUM('01_Вводные'!$C$36:$N$36)-INDEX('01_Вводные'!$C$36:$N$36,1,MOD(MONTH('01_Вводные'!$B$7)-9,12)+1))</f>
        <v/>
      </c>
      <c r="E338">
        <f>'19_Расчет_аналитики'!$B$48*INDEX('01_Вводные'!$C$36:$N$36,1,MOD(MONTH('06_Сеть_и_дети'!E$3)-9,12)+1)/(SUM('01_Вводные'!$C$36:$N$36)-INDEX('01_Вводные'!$C$36:$N$36,1,MOD(MONTH('01_Вводные'!$B$7)-9,12)+1))</f>
        <v/>
      </c>
      <c r="F338">
        <f>'19_Расчет_аналитики'!$B$48*INDEX('01_Вводные'!$C$36:$N$36,1,MOD(MONTH('06_Сеть_и_дети'!F$3)-9,12)+1)/(SUM('01_Вводные'!$C$36:$N$36)-INDEX('01_Вводные'!$C$36:$N$36,1,MOD(MONTH('01_Вводные'!$B$7)-9,12)+1))</f>
        <v/>
      </c>
      <c r="G338">
        <f>'19_Расчет_аналитики'!$B$48*INDEX('01_Вводные'!$C$36:$N$36,1,MOD(MONTH('06_Сеть_и_дети'!G$3)-9,12)+1)/(SUM('01_Вводные'!$C$36:$N$36)-INDEX('01_Вводные'!$C$36:$N$36,1,MOD(MONTH('01_Вводные'!$B$7)-9,12)+1))</f>
        <v/>
      </c>
      <c r="H338">
        <f>'19_Расчет_аналитики'!$B$48*INDEX('01_Вводные'!$C$36:$N$36,1,MOD(MONTH('06_Сеть_и_дети'!H$3)-9,12)+1)/(SUM('01_Вводные'!$C$36:$N$36)-INDEX('01_Вводные'!$C$36:$N$36,1,MOD(MONTH('01_Вводные'!$B$7)-9,12)+1))</f>
        <v/>
      </c>
      <c r="I338">
        <f>'19_Расчет_аналитики'!$B$48*INDEX('01_Вводные'!$C$36:$N$36,1,MOD(MONTH('06_Сеть_и_дети'!I$3)-9,12)+1)/(SUM('01_Вводные'!$C$36:$N$36)-INDEX('01_Вводные'!$C$36:$N$36,1,MOD(MONTH('01_Вводные'!$B$7)-9,12)+1))</f>
        <v/>
      </c>
      <c r="J338">
        <f>'19_Расчет_аналитики'!$B$48*INDEX('01_Вводные'!$C$36:$N$36,1,MOD(MONTH('06_Сеть_и_дети'!J$3)-9,12)+1)/(SUM('01_Вводные'!$C$36:$N$36)-INDEX('01_Вводные'!$C$36:$N$36,1,MOD(MONTH('01_Вводные'!$B$7)-9,12)+1))</f>
        <v/>
      </c>
      <c r="K338">
        <f>'19_Расчет_аналитики'!$B$48*INDEX('01_Вводные'!$C$36:$N$36,1,MOD(MONTH('06_Сеть_и_дети'!K$3)-9,12)+1)/(SUM('01_Вводные'!$C$36:$N$36)-INDEX('01_Вводные'!$C$36:$N$36,1,MOD(MONTH('01_Вводные'!$B$7)-9,12)+1))</f>
        <v/>
      </c>
      <c r="L338">
        <f>'19_Расчет_аналитики'!$B$48*INDEX('01_Вводные'!$C$36:$N$36,1,MOD(MONTH('06_Сеть_и_дети'!L$3)-9,12)+1)/(SUM('01_Вводные'!$C$36:$N$36)-INDEX('01_Вводные'!$C$36:$N$36,1,MOD(MONTH('01_Вводные'!$B$7)-9,12)+1))</f>
        <v/>
      </c>
      <c r="M338">
        <f>'19_Расчет_аналитики'!$B$48*INDEX('01_Вводные'!$C$36:$N$36,1,MOD(MONTH('06_Сеть_и_дети'!M$3)-9,12)+1)/(SUM('01_Вводные'!$C$36:$N$36)-INDEX('01_Вводные'!$C$36:$N$36,1,MOD(MONTH('01_Вводные'!$B$7)-9,12)+1))</f>
        <v/>
      </c>
      <c r="N338">
        <f>'19_Расчет_аналитики'!$B$49*INDEX('01_Вводные'!$C$37:$N$37,1,MOD(MONTH('06_Сеть_и_дети'!N$3)-9,12)+1)/SUM('01_Вводные'!$C$37:$N$37)</f>
        <v/>
      </c>
      <c r="O338">
        <f>'19_Расчет_аналитики'!$B$49*INDEX('01_Вводные'!$C$37:$N$37,1,MOD(MONTH('06_Сеть_и_дети'!O$3)-9,12)+1)/SUM('01_Вводные'!$C$37:$N$37)</f>
        <v/>
      </c>
      <c r="P338">
        <f>'19_Расчет_аналитики'!$B$49*INDEX('01_Вводные'!$C$37:$N$37,1,MOD(MONTH('06_Сеть_и_дети'!P$3)-9,12)+1)/SUM('01_Вводные'!$C$37:$N$37)</f>
        <v/>
      </c>
      <c r="Q338">
        <f>'19_Расчет_аналитики'!$B$49*INDEX('01_Вводные'!$C$37:$N$37,1,MOD(MONTH('06_Сеть_и_дети'!Q$3)-9,12)+1)/SUM('01_Вводные'!$C$37:$N$37)</f>
        <v/>
      </c>
      <c r="R338">
        <f>'19_Расчет_аналитики'!$B$49*INDEX('01_Вводные'!$C$37:$N$37,1,MOD(MONTH('06_Сеть_и_дети'!R$3)-9,12)+1)/SUM('01_Вводные'!$C$37:$N$37)</f>
        <v/>
      </c>
      <c r="S338">
        <f>'19_Расчет_аналитики'!$B$49*INDEX('01_Вводные'!$C$37:$N$37,1,MOD(MONTH('06_Сеть_и_дети'!S$3)-9,12)+1)/SUM('01_Вводные'!$C$37:$N$37)</f>
        <v/>
      </c>
      <c r="T338">
        <f>'19_Расчет_аналитики'!$B$49*INDEX('01_Вводные'!$C$37:$N$37,1,MOD(MONTH('06_Сеть_и_дети'!T$3)-9,12)+1)/SUM('01_Вводные'!$C$37:$N$37)</f>
        <v/>
      </c>
      <c r="U338">
        <f>'19_Расчет_аналитики'!$B$49*INDEX('01_Вводные'!$C$37:$N$37,1,MOD(MONTH('06_Сеть_и_дети'!U$3)-9,12)+1)/SUM('01_Вводные'!$C$37:$N$37)</f>
        <v/>
      </c>
      <c r="V338">
        <f>'19_Расчет_аналитики'!$B$49*INDEX('01_Вводные'!$C$37:$N$37,1,MOD(MONTH('06_Сеть_и_дети'!V$3)-9,12)+1)/SUM('01_Вводные'!$C$37:$N$37)</f>
        <v/>
      </c>
      <c r="W338">
        <f>'19_Расчет_аналитики'!$B$49*INDEX('01_Вводные'!$C$37:$N$37,1,MOD(MONTH('06_Сеть_и_дети'!W$3)-9,12)+1)/SUM('01_Вводные'!$C$37:$N$37)</f>
        <v/>
      </c>
      <c r="X338">
        <f>'19_Расчет_аналитики'!$B$49*INDEX('01_Вводные'!$C$37:$N$37,1,MOD(MONTH('06_Сеть_и_дети'!X$3)-9,12)+1)/SUM('01_Вводные'!$C$37:$N$37)</f>
        <v/>
      </c>
      <c r="Y338">
        <f>'19_Расчет_аналитики'!$B$49*INDEX('01_Вводные'!$C$37:$N$37,1,MOD(MONTH('06_Сеть_и_дети'!Y$3)-9,12)+1)/SUM('01_Вводные'!$C$37:$N$37)</f>
        <v/>
      </c>
      <c r="Z338">
        <f>'19_Расчет_аналитики'!$B$50*INDEX('01_Вводные'!$C$38:$N$38,1,MOD(MONTH('06_Сеть_и_дети'!Z$3)-9,12)+1)/SUM('01_Вводные'!$C$38:$N$38)</f>
        <v/>
      </c>
      <c r="AA338">
        <f>'19_Расчет_аналитики'!$B$50*INDEX('01_Вводные'!$C$38:$N$38,1,MOD(MONTH('06_Сеть_и_дети'!AA$3)-9,12)+1)/SUM('01_Вводные'!$C$38:$N$38)</f>
        <v/>
      </c>
      <c r="AB338">
        <f>'19_Расчет_аналитики'!$B$50*INDEX('01_Вводные'!$C$38:$N$38,1,MOD(MONTH('06_Сеть_и_дети'!AB$3)-9,12)+1)/SUM('01_Вводные'!$C$38:$N$38)</f>
        <v/>
      </c>
      <c r="AC338">
        <f>'19_Расчет_аналитики'!$B$50*INDEX('01_Вводные'!$C$38:$N$38,1,MOD(MONTH('06_Сеть_и_дети'!AC$3)-9,12)+1)/SUM('01_Вводные'!$C$38:$N$38)</f>
        <v/>
      </c>
      <c r="AD338">
        <f>'19_Расчет_аналитики'!$B$50*INDEX('01_Вводные'!$C$38:$N$38,1,MOD(MONTH('06_Сеть_и_дети'!AD$3)-9,12)+1)/SUM('01_Вводные'!$C$38:$N$38)</f>
        <v/>
      </c>
      <c r="AE338">
        <f>'19_Расчет_аналитики'!$B$50*INDEX('01_Вводные'!$C$38:$N$38,1,MOD(MONTH('06_Сеть_и_дети'!AE$3)-9,12)+1)/SUM('01_Вводные'!$C$38:$N$38)</f>
        <v/>
      </c>
      <c r="AF338">
        <f>'19_Расчет_аналитики'!$B$50*INDEX('01_Вводные'!$C$38:$N$38,1,MOD(MONTH('06_Сеть_и_дети'!AF$3)-9,12)+1)/SUM('01_Вводные'!$C$38:$N$38)</f>
        <v/>
      </c>
      <c r="AG338">
        <f>'19_Расчет_аналитики'!$B$50*INDEX('01_Вводные'!$C$38:$N$38,1,MOD(MONTH('06_Сеть_и_дети'!AG$3)-9,12)+1)/SUM('01_Вводные'!$C$38:$N$38)</f>
        <v/>
      </c>
      <c r="AH338">
        <f>'19_Расчет_аналитики'!$B$50*INDEX('01_Вводные'!$C$38:$N$38,1,MOD(MONTH('06_Сеть_и_дети'!AH$3)-9,12)+1)/SUM('01_Вводные'!$C$38:$N$38)</f>
        <v/>
      </c>
      <c r="AI338">
        <f>'19_Расчет_аналитики'!$B$50*INDEX('01_Вводные'!$C$38:$N$38,1,MOD(MONTH('06_Сеть_и_дети'!AI$3)-9,12)+1)/SUM('01_Вводные'!$C$38:$N$38)</f>
        <v/>
      </c>
      <c r="AJ338">
        <f>'19_Расчет_аналитики'!$B$50*INDEX('01_Вводные'!$C$38:$N$38,1,MOD(MONTH('06_Сеть_и_дети'!AJ$3)-9,12)+1)/SUM('01_Вводные'!$C$38:$N$38)</f>
        <v/>
      </c>
      <c r="AK338">
        <f>'19_Расчет_аналитики'!$B$50*INDEX('01_Вводные'!$C$38:$N$38,1,MOD(MONTH('06_Сеть_и_дети'!AK$3)-9,12)+1)/SUM('01_Вводные'!$C$38:$N$38)</f>
        <v/>
      </c>
      <c r="AL338">
        <f>'19_Расчет_аналитики'!$B$51*INDEX('01_Вводные'!$C$39:$N$39,1,MOD(MONTH('06_Сеть_и_дети'!AL$3)-9,12)+1)/SUM('01_Вводные'!$C$39:$N$39)</f>
        <v/>
      </c>
      <c r="AM338">
        <f>'19_Расчет_аналитики'!$B$51*INDEX('01_Вводные'!$C$39:$N$39,1,MOD(MONTH('06_Сеть_и_дети'!AM$3)-9,12)+1)/SUM('01_Вводные'!$C$39:$N$39)</f>
        <v/>
      </c>
      <c r="AN338">
        <f>'19_Расчет_аналитики'!$B$51*INDEX('01_Вводные'!$C$39:$N$39,1,MOD(MONTH('06_Сеть_и_дети'!AN$3)-9,12)+1)/SUM('01_Вводные'!$C$39:$N$39)</f>
        <v/>
      </c>
      <c r="AO338">
        <f>'19_Расчет_аналитики'!$B$51*INDEX('01_Вводные'!$C$39:$N$39,1,MOD(MONTH('06_Сеть_и_дети'!AO$3)-9,12)+1)/SUM('01_Вводные'!$C$39:$N$39)</f>
        <v/>
      </c>
      <c r="AP338">
        <f>'19_Расчет_аналитики'!$B$51*INDEX('01_Вводные'!$C$39:$N$39,1,MOD(MONTH('06_Сеть_и_дети'!AP$3)-9,12)+1)/SUM('01_Вводные'!$C$39:$N$39)</f>
        <v/>
      </c>
      <c r="AQ338">
        <f>'19_Расчет_аналитики'!$B$51*INDEX('01_Вводные'!$C$39:$N$39,1,MOD(MONTH('06_Сеть_и_дети'!AQ$3)-9,12)+1)/SUM('01_Вводные'!$C$39:$N$39)</f>
        <v/>
      </c>
      <c r="AR338">
        <f>'19_Расчет_аналитики'!$B$51*INDEX('01_Вводные'!$C$39:$N$39,1,MOD(MONTH('06_Сеть_и_дети'!AR$3)-9,12)+1)/SUM('01_Вводные'!$C$39:$N$39)</f>
        <v/>
      </c>
      <c r="AS338">
        <f>'19_Расчет_аналитики'!$B$51*INDEX('01_Вводные'!$C$39:$N$39,1,MOD(MONTH('06_Сеть_и_дети'!AS$3)-9,12)+1)/SUM('01_Вводные'!$C$39:$N$39)</f>
        <v/>
      </c>
      <c r="AT338">
        <f>'19_Расчет_аналитики'!$B$51*INDEX('01_Вводные'!$C$39:$N$39,1,MOD(MONTH('06_Сеть_и_дети'!AT$3)-9,12)+1)/SUM('01_Вводные'!$C$39:$N$39)</f>
        <v/>
      </c>
      <c r="AU338">
        <f>'19_Расчет_аналитики'!$B$51*INDEX('01_Вводные'!$C$39:$N$39,1,MOD(MONTH('06_Сеть_и_дети'!AU$3)-9,12)+1)/SUM('01_Вводные'!$C$39:$N$39)</f>
        <v/>
      </c>
      <c r="AV338">
        <f>'19_Расчет_аналитики'!$B$51*INDEX('01_Вводные'!$C$39:$N$39,1,MOD(MONTH('06_Сеть_и_дети'!AV$3)-9,12)+1)/SUM('01_Вводные'!$C$39:$N$39)</f>
        <v/>
      </c>
      <c r="AW338">
        <f>'19_Расчет_аналитики'!$B$51*INDEX('01_Вводные'!$C$39:$N$39,1,MOD(MONTH('06_Сеть_и_дети'!AW$3)-9,12)+1)/SUM('01_Вводные'!$C$39:$N$39)</f>
        <v/>
      </c>
      <c r="AX338">
        <f>'19_Расчет_аналитики'!$B$52*INDEX('01_Вводные'!$C$40:$N$40,1,MOD(MONTH('06_Сеть_и_дети'!AX$3)-9,12)+1)/SUM('01_Вводные'!$C$40:$N$40)</f>
        <v/>
      </c>
      <c r="AY338">
        <f>'19_Расчет_аналитики'!$B$52*INDEX('01_Вводные'!$C$40:$N$40,1,MOD(MONTH('06_Сеть_и_дети'!AY$3)-9,12)+1)/SUM('01_Вводные'!$C$40:$N$40)</f>
        <v/>
      </c>
      <c r="AZ338">
        <f>'19_Расчет_аналитики'!$B$52*INDEX('01_Вводные'!$C$40:$N$40,1,MOD(MONTH('06_Сеть_и_дети'!AZ$3)-9,12)+1)/SUM('01_Вводные'!$C$40:$N$40)</f>
        <v/>
      </c>
      <c r="BA338">
        <f>'19_Расчет_аналитики'!$B$52*INDEX('01_Вводные'!$C$40:$N$40,1,MOD(MONTH('06_Сеть_и_дети'!BA$3)-9,12)+1)/SUM('01_Вводные'!$C$40:$N$40)</f>
        <v/>
      </c>
      <c r="BB338">
        <f>'19_Расчет_аналитики'!$B$52*INDEX('01_Вводные'!$C$40:$N$40,1,MOD(MONTH('06_Сеть_и_дети'!BB$3)-9,12)+1)/SUM('01_Вводные'!$C$40:$N$40)</f>
        <v/>
      </c>
      <c r="BC338">
        <f>'19_Расчет_аналитики'!$B$52*INDEX('01_Вводные'!$C$40:$N$40,1,MOD(MONTH('06_Сеть_и_дети'!BC$3)-9,12)+1)/SUM('01_Вводные'!$C$40:$N$40)</f>
        <v/>
      </c>
      <c r="BD338">
        <f>'19_Расчет_аналитики'!$B$52*INDEX('01_Вводные'!$C$40:$N$40,1,MOD(MONTH('06_Сеть_и_дети'!BD$3)-9,12)+1)/SUM('01_Вводные'!$C$40:$N$40)</f>
        <v/>
      </c>
      <c r="BE338">
        <f>'19_Расчет_аналитики'!$B$52*INDEX('01_Вводные'!$C$40:$N$40,1,MOD(MONTH('06_Сеть_и_дети'!BE$3)-9,12)+1)/SUM('01_Вводные'!$C$40:$N$40)</f>
        <v/>
      </c>
      <c r="BF338">
        <f>'19_Расчет_аналитики'!$B$52*INDEX('01_Вводные'!$C$40:$N$40,1,MOD(MONTH('06_Сеть_и_дети'!BF$3)-9,12)+1)/SUM('01_Вводные'!$C$40:$N$40)</f>
        <v/>
      </c>
      <c r="BG338">
        <f>'19_Расчет_аналитики'!$B$52*INDEX('01_Вводные'!$C$40:$N$40,1,MOD(MONTH('06_Сеть_и_дети'!BG$3)-9,12)+1)/SUM('01_Вводные'!$C$40:$N$40)</f>
        <v/>
      </c>
      <c r="BH338">
        <f>'19_Расчет_аналитики'!$B$52*INDEX('01_Вводные'!$C$40:$N$40,1,MOD(MONTH('06_Сеть_и_дети'!BH$3)-9,12)+1)/SUM('01_Вводные'!$C$40:$N$40)</f>
        <v/>
      </c>
      <c r="BI338">
        <f>'19_Расчет_аналитики'!$B$52*INDEX('01_Вводные'!$C$40:$N$40,1,MOD(MONTH('06_Сеть_и_дети'!BI$3)-9,12)+1)/SUM('01_Вводные'!$C$40:$N$40)</f>
        <v/>
      </c>
    </row>
    <row r="339">
      <c r="A339" t="inlineStr">
        <is>
          <t>Минимальный запас для возврата займа</t>
        </is>
      </c>
      <c r="B339">
        <f>SUM(IF('01_Вводные'!$B$310&gt;=1,'19_Расчет_аналитики'!C617,0),IF('01_Вводные'!$B$310&gt;=2,'19_Расчет_аналитики'!D617,0),IF('01_Вводные'!$B$310&gt;=3,'19_Расчет_аналитики'!E617,0),IF('01_Вводные'!$B$310&gt;=4,'19_Расчет_аналитики'!F617,0),IF('01_Вводные'!$B$310&gt;=5,'19_Расчет_аналитики'!G617,0),IF('01_Вводные'!$B$310&gt;=6,'19_Расчет_аналитики'!H617,0))</f>
        <v/>
      </c>
      <c r="C339">
        <f>SUM(IF('01_Вводные'!$B$310&gt;=1,'19_Расчет_аналитики'!D617,0),IF('01_Вводные'!$B$310&gt;=2,'19_Расчет_аналитики'!E617,0),IF('01_Вводные'!$B$310&gt;=3,'19_Расчет_аналитики'!F617,0),IF('01_Вводные'!$B$310&gt;=4,'19_Расчет_аналитики'!G617,0),IF('01_Вводные'!$B$310&gt;=5,'19_Расчет_аналитики'!H617,0),IF('01_Вводные'!$B$310&gt;=6,'19_Расчет_аналитики'!I617,0))</f>
        <v/>
      </c>
      <c r="D339">
        <f>SUM(IF('01_Вводные'!$B$310&gt;=1,'19_Расчет_аналитики'!E617,0),IF('01_Вводные'!$B$310&gt;=2,'19_Расчет_аналитики'!F617,0),IF('01_Вводные'!$B$310&gt;=3,'19_Расчет_аналитики'!G617,0),IF('01_Вводные'!$B$310&gt;=4,'19_Расчет_аналитики'!H617,0),IF('01_Вводные'!$B$310&gt;=5,'19_Расчет_аналитики'!I617,0),IF('01_Вводные'!$B$310&gt;=6,'19_Расчет_аналитики'!J617,0))</f>
        <v/>
      </c>
      <c r="E339">
        <f>SUM(IF('01_Вводные'!$B$310&gt;=1,'19_Расчет_аналитики'!F617,0),IF('01_Вводные'!$B$310&gt;=2,'19_Расчет_аналитики'!G617,0),IF('01_Вводные'!$B$310&gt;=3,'19_Расчет_аналитики'!H617,0),IF('01_Вводные'!$B$310&gt;=4,'19_Расчет_аналитики'!I617,0),IF('01_Вводные'!$B$310&gt;=5,'19_Расчет_аналитики'!J617,0),IF('01_Вводные'!$B$310&gt;=6,'19_Расчет_аналитики'!K617,0))</f>
        <v/>
      </c>
      <c r="F339">
        <f>SUM(IF('01_Вводные'!$B$310&gt;=1,'19_Расчет_аналитики'!G617,0),IF('01_Вводные'!$B$310&gt;=2,'19_Расчет_аналитики'!H617,0),IF('01_Вводные'!$B$310&gt;=3,'19_Расчет_аналитики'!I617,0),IF('01_Вводные'!$B$310&gt;=4,'19_Расчет_аналитики'!J617,0),IF('01_Вводные'!$B$310&gt;=5,'19_Расчет_аналитики'!K617,0),IF('01_Вводные'!$B$310&gt;=6,'19_Расчет_аналитики'!L617,0))</f>
        <v/>
      </c>
      <c r="G339">
        <f>SUM(IF('01_Вводные'!$B$310&gt;=1,'19_Расчет_аналитики'!H617,0),IF('01_Вводные'!$B$310&gt;=2,'19_Расчет_аналитики'!I617,0),IF('01_Вводные'!$B$310&gt;=3,'19_Расчет_аналитики'!J617,0),IF('01_Вводные'!$B$310&gt;=4,'19_Расчет_аналитики'!K617,0),IF('01_Вводные'!$B$310&gt;=5,'19_Расчет_аналитики'!L617,0),IF('01_Вводные'!$B$310&gt;=6,'19_Расчет_аналитики'!M617,0))</f>
        <v/>
      </c>
      <c r="H339">
        <f>SUM(IF('01_Вводные'!$B$310&gt;=1,'19_Расчет_аналитики'!I617,0),IF('01_Вводные'!$B$310&gt;=2,'19_Расчет_аналитики'!J617,0),IF('01_Вводные'!$B$310&gt;=3,'19_Расчет_аналитики'!K617,0),IF('01_Вводные'!$B$310&gt;=4,'19_Расчет_аналитики'!L617,0),IF('01_Вводные'!$B$310&gt;=5,'19_Расчет_аналитики'!M617,0),IF('01_Вводные'!$B$310&gt;=6,'19_Расчет_аналитики'!N617,0))</f>
        <v/>
      </c>
      <c r="I339">
        <f>SUM(IF('01_Вводные'!$B$310&gt;=1,'19_Расчет_аналитики'!J617,0),IF('01_Вводные'!$B$310&gt;=2,'19_Расчет_аналитики'!K617,0),IF('01_Вводные'!$B$310&gt;=3,'19_Расчет_аналитики'!L617,0),IF('01_Вводные'!$B$310&gt;=4,'19_Расчет_аналитики'!M617,0),IF('01_Вводные'!$B$310&gt;=5,'19_Расчет_аналитики'!N617,0),IF('01_Вводные'!$B$310&gt;=6,'19_Расчет_аналитики'!O617,0))</f>
        <v/>
      </c>
      <c r="J339">
        <f>SUM(IF('01_Вводные'!$B$310&gt;=1,'19_Расчет_аналитики'!K617,0),IF('01_Вводные'!$B$310&gt;=2,'19_Расчет_аналитики'!L617,0),IF('01_Вводные'!$B$310&gt;=3,'19_Расчет_аналитики'!M617,0),IF('01_Вводные'!$B$310&gt;=4,'19_Расчет_аналитики'!N617,0),IF('01_Вводные'!$B$310&gt;=5,'19_Расчет_аналитики'!O617,0),IF('01_Вводные'!$B$310&gt;=6,'19_Расчет_аналитики'!P617,0))</f>
        <v/>
      </c>
      <c r="K339">
        <f>SUM(IF('01_Вводные'!$B$310&gt;=1,'19_Расчет_аналитики'!L617,0),IF('01_Вводные'!$B$310&gt;=2,'19_Расчет_аналитики'!M617,0),IF('01_Вводные'!$B$310&gt;=3,'19_Расчет_аналитики'!N617,0),IF('01_Вводные'!$B$310&gt;=4,'19_Расчет_аналитики'!O617,0),IF('01_Вводные'!$B$310&gt;=5,'19_Расчет_аналитики'!P617,0),IF('01_Вводные'!$B$310&gt;=6,'19_Расчет_аналитики'!Q617,0))</f>
        <v/>
      </c>
      <c r="L339">
        <f>SUM(IF('01_Вводные'!$B$310&gt;=1,'19_Расчет_аналитики'!M617,0),IF('01_Вводные'!$B$310&gt;=2,'19_Расчет_аналитики'!N617,0),IF('01_Вводные'!$B$310&gt;=3,'19_Расчет_аналитики'!O617,0),IF('01_Вводные'!$B$310&gt;=4,'19_Расчет_аналитики'!P617,0),IF('01_Вводные'!$B$310&gt;=5,'19_Расчет_аналитики'!Q617,0),IF('01_Вводные'!$B$310&gt;=6,'19_Расчет_аналитики'!R617,0))</f>
        <v/>
      </c>
      <c r="M339">
        <f>SUM(IF('01_Вводные'!$B$310&gt;=1,'19_Расчет_аналитики'!N617,0),IF('01_Вводные'!$B$310&gt;=2,'19_Расчет_аналитики'!O617,0),IF('01_Вводные'!$B$310&gt;=3,'19_Расчет_аналитики'!P617,0),IF('01_Вводные'!$B$310&gt;=4,'19_Расчет_аналитики'!Q617,0),IF('01_Вводные'!$B$310&gt;=5,'19_Расчет_аналитики'!R617,0),IF('01_Вводные'!$B$310&gt;=6,'19_Расчет_аналитики'!S617,0))</f>
        <v/>
      </c>
      <c r="N339">
        <f>SUM(IF('01_Вводные'!$B$310&gt;=1,'19_Расчет_аналитики'!O617,0),IF('01_Вводные'!$B$310&gt;=2,'19_Расчет_аналитики'!P617,0),IF('01_Вводные'!$B$310&gt;=3,'19_Расчет_аналитики'!Q617,0),IF('01_Вводные'!$B$310&gt;=4,'19_Расчет_аналитики'!R617,0),IF('01_Вводные'!$B$310&gt;=5,'19_Расчет_аналитики'!S617,0),IF('01_Вводные'!$B$310&gt;=6,'19_Расчет_аналитики'!T617,0))</f>
        <v/>
      </c>
      <c r="O339">
        <f>SUM(IF('01_Вводные'!$B$310&gt;=1,'19_Расчет_аналитики'!P617,0),IF('01_Вводные'!$B$310&gt;=2,'19_Расчет_аналитики'!Q617,0),IF('01_Вводные'!$B$310&gt;=3,'19_Расчет_аналитики'!R617,0),IF('01_Вводные'!$B$310&gt;=4,'19_Расчет_аналитики'!S617,0),IF('01_Вводные'!$B$310&gt;=5,'19_Расчет_аналитики'!T617,0),IF('01_Вводные'!$B$310&gt;=6,'19_Расчет_аналитики'!U617,0))</f>
        <v/>
      </c>
      <c r="P339">
        <f>SUM(IF('01_Вводные'!$B$310&gt;=1,'19_Расчет_аналитики'!Q617,0),IF('01_Вводные'!$B$310&gt;=2,'19_Расчет_аналитики'!R617,0),IF('01_Вводные'!$B$310&gt;=3,'19_Расчет_аналитики'!S617,0),IF('01_Вводные'!$B$310&gt;=4,'19_Расчет_аналитики'!T617,0),IF('01_Вводные'!$B$310&gt;=5,'19_Расчет_аналитики'!U617,0),IF('01_Вводные'!$B$310&gt;=6,'19_Расчет_аналитики'!V617,0))</f>
        <v/>
      </c>
      <c r="Q339">
        <f>SUM(IF('01_Вводные'!$B$310&gt;=1,'19_Расчет_аналитики'!R617,0),IF('01_Вводные'!$B$310&gt;=2,'19_Расчет_аналитики'!S617,0),IF('01_Вводные'!$B$310&gt;=3,'19_Расчет_аналитики'!T617,0),IF('01_Вводные'!$B$310&gt;=4,'19_Расчет_аналитики'!U617,0),IF('01_Вводные'!$B$310&gt;=5,'19_Расчет_аналитики'!V617,0),IF('01_Вводные'!$B$310&gt;=6,'19_Расчет_аналитики'!W617,0))</f>
        <v/>
      </c>
      <c r="R339">
        <f>SUM(IF('01_Вводные'!$B$310&gt;=1,'19_Расчет_аналитики'!S617,0),IF('01_Вводные'!$B$310&gt;=2,'19_Расчет_аналитики'!T617,0),IF('01_Вводные'!$B$310&gt;=3,'19_Расчет_аналитики'!U617,0),IF('01_Вводные'!$B$310&gt;=4,'19_Расчет_аналитики'!V617,0),IF('01_Вводные'!$B$310&gt;=5,'19_Расчет_аналитики'!W617,0),IF('01_Вводные'!$B$310&gt;=6,'19_Расчет_аналитики'!X617,0))</f>
        <v/>
      </c>
      <c r="S339">
        <f>SUM(IF('01_Вводные'!$B$310&gt;=1,'19_Расчет_аналитики'!T617,0),IF('01_Вводные'!$B$310&gt;=2,'19_Расчет_аналитики'!U617,0),IF('01_Вводные'!$B$310&gt;=3,'19_Расчет_аналитики'!V617,0),IF('01_Вводные'!$B$310&gt;=4,'19_Расчет_аналитики'!W617,0),IF('01_Вводные'!$B$310&gt;=5,'19_Расчет_аналитики'!X617,0),IF('01_Вводные'!$B$310&gt;=6,'19_Расчет_аналитики'!Y617,0))</f>
        <v/>
      </c>
      <c r="T339">
        <f>SUM(IF('01_Вводные'!$B$310&gt;=1,'19_Расчет_аналитики'!U617,0),IF('01_Вводные'!$B$310&gt;=2,'19_Расчет_аналитики'!V617,0),IF('01_Вводные'!$B$310&gt;=3,'19_Расчет_аналитики'!W617,0),IF('01_Вводные'!$B$310&gt;=4,'19_Расчет_аналитики'!X617,0),IF('01_Вводные'!$B$310&gt;=5,'19_Расчет_аналитики'!Y617,0),IF('01_Вводные'!$B$310&gt;=6,'19_Расчет_аналитики'!Z617,0))</f>
        <v/>
      </c>
      <c r="U339">
        <f>SUM(IF('01_Вводные'!$B$310&gt;=1,'19_Расчет_аналитики'!V617,0),IF('01_Вводные'!$B$310&gt;=2,'19_Расчет_аналитики'!W617,0),IF('01_Вводные'!$B$310&gt;=3,'19_Расчет_аналитики'!X617,0),IF('01_Вводные'!$B$310&gt;=4,'19_Расчет_аналитики'!Y617,0),IF('01_Вводные'!$B$310&gt;=5,'19_Расчет_аналитики'!Z617,0),IF('01_Вводные'!$B$310&gt;=6,'19_Расчет_аналитики'!AA617,0))</f>
        <v/>
      </c>
      <c r="V339">
        <f>SUM(IF('01_Вводные'!$B$310&gt;=1,'19_Расчет_аналитики'!W617,0),IF('01_Вводные'!$B$310&gt;=2,'19_Расчет_аналитики'!X617,0),IF('01_Вводные'!$B$310&gt;=3,'19_Расчет_аналитики'!Y617,0),IF('01_Вводные'!$B$310&gt;=4,'19_Расчет_аналитики'!Z617,0),IF('01_Вводные'!$B$310&gt;=5,'19_Расчет_аналитики'!AA617,0),IF('01_Вводные'!$B$310&gt;=6,'19_Расчет_аналитики'!AB617,0))</f>
        <v/>
      </c>
      <c r="W339">
        <f>SUM(IF('01_Вводные'!$B$310&gt;=1,'19_Расчет_аналитики'!X617,0),IF('01_Вводные'!$B$310&gt;=2,'19_Расчет_аналитики'!Y617,0),IF('01_Вводные'!$B$310&gt;=3,'19_Расчет_аналитики'!Z617,0),IF('01_Вводные'!$B$310&gt;=4,'19_Расчет_аналитики'!AA617,0),IF('01_Вводные'!$B$310&gt;=5,'19_Расчет_аналитики'!AB617,0),IF('01_Вводные'!$B$310&gt;=6,'19_Расчет_аналитики'!AC617,0))</f>
        <v/>
      </c>
      <c r="X339">
        <f>SUM(IF('01_Вводные'!$B$310&gt;=1,'19_Расчет_аналитики'!Y617,0),IF('01_Вводные'!$B$310&gt;=2,'19_Расчет_аналитики'!Z617,0),IF('01_Вводные'!$B$310&gt;=3,'19_Расчет_аналитики'!AA617,0),IF('01_Вводные'!$B$310&gt;=4,'19_Расчет_аналитики'!AB617,0),IF('01_Вводные'!$B$310&gt;=5,'19_Расчет_аналитики'!AC617,0),IF('01_Вводные'!$B$310&gt;=6,'19_Расчет_аналитики'!AD617,0))</f>
        <v/>
      </c>
      <c r="Y339">
        <f>SUM(IF('01_Вводные'!$B$310&gt;=1,'19_Расчет_аналитики'!Z617,0),IF('01_Вводные'!$B$310&gt;=2,'19_Расчет_аналитики'!AA617,0),IF('01_Вводные'!$B$310&gt;=3,'19_Расчет_аналитики'!AB617,0),IF('01_Вводные'!$B$310&gt;=4,'19_Расчет_аналитики'!AC617,0),IF('01_Вводные'!$B$310&gt;=5,'19_Расчет_аналитики'!AD617,0),IF('01_Вводные'!$B$310&gt;=6,'19_Расчет_аналитики'!AE617,0))</f>
        <v/>
      </c>
      <c r="Z339">
        <f>SUM(IF('01_Вводные'!$B$310&gt;=1,'19_Расчет_аналитики'!AA617,0),IF('01_Вводные'!$B$310&gt;=2,'19_Расчет_аналитики'!AB617,0),IF('01_Вводные'!$B$310&gt;=3,'19_Расчет_аналитики'!AC617,0),IF('01_Вводные'!$B$310&gt;=4,'19_Расчет_аналитики'!AD617,0),IF('01_Вводные'!$B$310&gt;=5,'19_Расчет_аналитики'!AE617,0),IF('01_Вводные'!$B$310&gt;=6,'19_Расчет_аналитики'!AF617,0))</f>
        <v/>
      </c>
      <c r="AA339">
        <f>SUM(IF('01_Вводные'!$B$310&gt;=1,'19_Расчет_аналитики'!AB617,0),IF('01_Вводные'!$B$310&gt;=2,'19_Расчет_аналитики'!AC617,0),IF('01_Вводные'!$B$310&gt;=3,'19_Расчет_аналитики'!AD617,0),IF('01_Вводные'!$B$310&gt;=4,'19_Расчет_аналитики'!AE617,0),IF('01_Вводные'!$B$310&gt;=5,'19_Расчет_аналитики'!AF617,0),IF('01_Вводные'!$B$310&gt;=6,'19_Расчет_аналитики'!AG617,0))</f>
        <v/>
      </c>
      <c r="AB339">
        <f>SUM(IF('01_Вводные'!$B$310&gt;=1,'19_Расчет_аналитики'!AC617,0),IF('01_Вводные'!$B$310&gt;=2,'19_Расчет_аналитики'!AD617,0),IF('01_Вводные'!$B$310&gt;=3,'19_Расчет_аналитики'!AE617,0),IF('01_Вводные'!$B$310&gt;=4,'19_Расчет_аналитики'!AF617,0),IF('01_Вводные'!$B$310&gt;=5,'19_Расчет_аналитики'!AG617,0),IF('01_Вводные'!$B$310&gt;=6,'19_Расчет_аналитики'!AH617,0))</f>
        <v/>
      </c>
      <c r="AC339">
        <f>SUM(IF('01_Вводные'!$B$310&gt;=1,'19_Расчет_аналитики'!AD617,0),IF('01_Вводные'!$B$310&gt;=2,'19_Расчет_аналитики'!AE617,0),IF('01_Вводные'!$B$310&gt;=3,'19_Расчет_аналитики'!AF617,0),IF('01_Вводные'!$B$310&gt;=4,'19_Расчет_аналитики'!AG617,0),IF('01_Вводные'!$B$310&gt;=5,'19_Расчет_аналитики'!AH617,0),IF('01_Вводные'!$B$310&gt;=6,'19_Расчет_аналитики'!AI617,0))</f>
        <v/>
      </c>
      <c r="AD339">
        <f>SUM(IF('01_Вводные'!$B$310&gt;=1,'19_Расчет_аналитики'!AE617,0),IF('01_Вводные'!$B$310&gt;=2,'19_Расчет_аналитики'!AF617,0),IF('01_Вводные'!$B$310&gt;=3,'19_Расчет_аналитики'!AG617,0),IF('01_Вводные'!$B$310&gt;=4,'19_Расчет_аналитики'!AH617,0),IF('01_Вводные'!$B$310&gt;=5,'19_Расчет_аналитики'!AI617,0),IF('01_Вводные'!$B$310&gt;=6,'19_Расчет_аналитики'!AJ617,0))</f>
        <v/>
      </c>
      <c r="AE339">
        <f>SUM(IF('01_Вводные'!$B$310&gt;=1,'19_Расчет_аналитики'!AF617,0),IF('01_Вводные'!$B$310&gt;=2,'19_Расчет_аналитики'!AG617,0),IF('01_Вводные'!$B$310&gt;=3,'19_Расчет_аналитики'!AH617,0),IF('01_Вводные'!$B$310&gt;=4,'19_Расчет_аналитики'!AI617,0),IF('01_Вводные'!$B$310&gt;=5,'19_Расчет_аналитики'!AJ617,0),IF('01_Вводные'!$B$310&gt;=6,'19_Расчет_аналитики'!AK617,0))</f>
        <v/>
      </c>
      <c r="AF339">
        <f>SUM(IF('01_Вводные'!$B$310&gt;=1,'19_Расчет_аналитики'!AG617,0),IF('01_Вводные'!$B$310&gt;=2,'19_Расчет_аналитики'!AH617,0),IF('01_Вводные'!$B$310&gt;=3,'19_Расчет_аналитики'!AI617,0),IF('01_Вводные'!$B$310&gt;=4,'19_Расчет_аналитики'!AJ617,0),IF('01_Вводные'!$B$310&gt;=5,'19_Расчет_аналитики'!AK617,0),IF('01_Вводные'!$B$310&gt;=6,'19_Расчет_аналитики'!AL617,0))</f>
        <v/>
      </c>
      <c r="AG339">
        <f>SUM(IF('01_Вводные'!$B$310&gt;=1,'19_Расчет_аналитики'!AH617,0),IF('01_Вводные'!$B$310&gt;=2,'19_Расчет_аналитики'!AI617,0),IF('01_Вводные'!$B$310&gt;=3,'19_Расчет_аналитики'!AJ617,0),IF('01_Вводные'!$B$310&gt;=4,'19_Расчет_аналитики'!AK617,0),IF('01_Вводные'!$B$310&gt;=5,'19_Расчет_аналитики'!AL617,0),IF('01_Вводные'!$B$310&gt;=6,'19_Расчет_аналитики'!AM617,0))</f>
        <v/>
      </c>
      <c r="AH339">
        <f>SUM(IF('01_Вводные'!$B$310&gt;=1,'19_Расчет_аналитики'!AI617,0),IF('01_Вводные'!$B$310&gt;=2,'19_Расчет_аналитики'!AJ617,0),IF('01_Вводные'!$B$310&gt;=3,'19_Расчет_аналитики'!AK617,0),IF('01_Вводные'!$B$310&gt;=4,'19_Расчет_аналитики'!AL617,0),IF('01_Вводные'!$B$310&gt;=5,'19_Расчет_аналитики'!AM617,0),IF('01_Вводные'!$B$310&gt;=6,'19_Расчет_аналитики'!AN617,0))</f>
        <v/>
      </c>
      <c r="AI339">
        <f>SUM(IF('01_Вводные'!$B$310&gt;=1,'19_Расчет_аналитики'!AJ617,0),IF('01_Вводные'!$B$310&gt;=2,'19_Расчет_аналитики'!AK617,0),IF('01_Вводные'!$B$310&gt;=3,'19_Расчет_аналитики'!AL617,0),IF('01_Вводные'!$B$310&gt;=4,'19_Расчет_аналитики'!AM617,0),IF('01_Вводные'!$B$310&gt;=5,'19_Расчет_аналитики'!AN617,0),IF('01_Вводные'!$B$310&gt;=6,'19_Расчет_аналитики'!AO617,0))</f>
        <v/>
      </c>
      <c r="AJ339">
        <f>SUM(IF('01_Вводные'!$B$310&gt;=1,'19_Расчет_аналитики'!AK617,0),IF('01_Вводные'!$B$310&gt;=2,'19_Расчет_аналитики'!AL617,0),IF('01_Вводные'!$B$310&gt;=3,'19_Расчет_аналитики'!AM617,0),IF('01_Вводные'!$B$310&gt;=4,'19_Расчет_аналитики'!AN617,0),IF('01_Вводные'!$B$310&gt;=5,'19_Расчет_аналитики'!AO617,0),IF('01_Вводные'!$B$310&gt;=6,'19_Расчет_аналитики'!AP617,0))</f>
        <v/>
      </c>
      <c r="AK339">
        <f>SUM(IF('01_Вводные'!$B$310&gt;=1,'19_Расчет_аналитики'!AL617,0),IF('01_Вводные'!$B$310&gt;=2,'19_Расчет_аналитики'!AM617,0),IF('01_Вводные'!$B$310&gt;=3,'19_Расчет_аналитики'!AN617,0),IF('01_Вводные'!$B$310&gt;=4,'19_Расчет_аналитики'!AO617,0),IF('01_Вводные'!$B$310&gt;=5,'19_Расчет_аналитики'!AP617,0),IF('01_Вводные'!$B$310&gt;=6,'19_Расчет_аналитики'!AQ617,0))</f>
        <v/>
      </c>
      <c r="AL339">
        <f>SUM(IF('01_Вводные'!$B$310&gt;=1,'19_Расчет_аналитики'!AM617,0),IF('01_Вводные'!$B$310&gt;=2,'19_Расчет_аналитики'!AN617,0),IF('01_Вводные'!$B$310&gt;=3,'19_Расчет_аналитики'!AO617,0),IF('01_Вводные'!$B$310&gt;=4,'19_Расчет_аналитики'!AP617,0),IF('01_Вводные'!$B$310&gt;=5,'19_Расчет_аналитики'!AQ617,0),IF('01_Вводные'!$B$310&gt;=6,'19_Расчет_аналитики'!AR617,0))</f>
        <v/>
      </c>
      <c r="AM339">
        <f>SUM(IF('01_Вводные'!$B$310&gt;=1,'19_Расчет_аналитики'!AN617,0),IF('01_Вводные'!$B$310&gt;=2,'19_Расчет_аналитики'!AO617,0),IF('01_Вводные'!$B$310&gt;=3,'19_Расчет_аналитики'!AP617,0),IF('01_Вводные'!$B$310&gt;=4,'19_Расчет_аналитики'!AQ617,0),IF('01_Вводные'!$B$310&gt;=5,'19_Расчет_аналитики'!AR617,0),IF('01_Вводные'!$B$310&gt;=6,'19_Расчет_аналитики'!AS617,0))</f>
        <v/>
      </c>
      <c r="AN339">
        <f>SUM(IF('01_Вводные'!$B$310&gt;=1,'19_Расчет_аналитики'!AO617,0),IF('01_Вводные'!$B$310&gt;=2,'19_Расчет_аналитики'!AP617,0),IF('01_Вводные'!$B$310&gt;=3,'19_Расчет_аналитики'!AQ617,0),IF('01_Вводные'!$B$310&gt;=4,'19_Расчет_аналитики'!AR617,0),IF('01_Вводные'!$B$310&gt;=5,'19_Расчет_аналитики'!AS617,0),IF('01_Вводные'!$B$310&gt;=6,'19_Расчет_аналитики'!AT617,0))</f>
        <v/>
      </c>
      <c r="AO339">
        <f>SUM(IF('01_Вводные'!$B$310&gt;=1,'19_Расчет_аналитики'!AP617,0),IF('01_Вводные'!$B$310&gt;=2,'19_Расчет_аналитики'!AQ617,0),IF('01_Вводные'!$B$310&gt;=3,'19_Расчет_аналитики'!AR617,0),IF('01_Вводные'!$B$310&gt;=4,'19_Расчет_аналитики'!AS617,0),IF('01_Вводные'!$B$310&gt;=5,'19_Расчет_аналитики'!AT617,0),IF('01_Вводные'!$B$310&gt;=6,'19_Расчет_аналитики'!AU617,0))</f>
        <v/>
      </c>
      <c r="AP339">
        <f>SUM(IF('01_Вводные'!$B$310&gt;=1,'19_Расчет_аналитики'!AQ617,0),IF('01_Вводные'!$B$310&gt;=2,'19_Расчет_аналитики'!AR617,0),IF('01_Вводные'!$B$310&gt;=3,'19_Расчет_аналитики'!AS617,0),IF('01_Вводные'!$B$310&gt;=4,'19_Расчет_аналитики'!AT617,0),IF('01_Вводные'!$B$310&gt;=5,'19_Расчет_аналитики'!AU617,0),IF('01_Вводные'!$B$310&gt;=6,'19_Расчет_аналитики'!AV617,0))</f>
        <v/>
      </c>
      <c r="AQ339">
        <f>SUM(IF('01_Вводные'!$B$310&gt;=1,'19_Расчет_аналитики'!AR617,0),IF('01_Вводные'!$B$310&gt;=2,'19_Расчет_аналитики'!AS617,0),IF('01_Вводные'!$B$310&gt;=3,'19_Расчет_аналитики'!AT617,0),IF('01_Вводные'!$B$310&gt;=4,'19_Расчет_аналитики'!AU617,0),IF('01_Вводные'!$B$310&gt;=5,'19_Расчет_аналитики'!AV617,0),IF('01_Вводные'!$B$310&gt;=6,'19_Расчет_аналитики'!AW617,0))</f>
        <v/>
      </c>
      <c r="AR339">
        <f>SUM(IF('01_Вводные'!$B$310&gt;=1,'19_Расчет_аналитики'!AS617,0),IF('01_Вводные'!$B$310&gt;=2,'19_Расчет_аналитики'!AT617,0),IF('01_Вводные'!$B$310&gt;=3,'19_Расчет_аналитики'!AU617,0),IF('01_Вводные'!$B$310&gt;=4,'19_Расчет_аналитики'!AV617,0),IF('01_Вводные'!$B$310&gt;=5,'19_Расчет_аналитики'!AW617,0),IF('01_Вводные'!$B$310&gt;=6,'19_Расчет_аналитики'!AX617,0))</f>
        <v/>
      </c>
      <c r="AS339">
        <f>SUM(IF('01_Вводные'!$B$310&gt;=1,'19_Расчет_аналитики'!AT617,0),IF('01_Вводные'!$B$310&gt;=2,'19_Расчет_аналитики'!AU617,0),IF('01_Вводные'!$B$310&gt;=3,'19_Расчет_аналитики'!AV617,0),IF('01_Вводные'!$B$310&gt;=4,'19_Расчет_аналитики'!AW617,0),IF('01_Вводные'!$B$310&gt;=5,'19_Расчет_аналитики'!AX617,0),IF('01_Вводные'!$B$310&gt;=6,'19_Расчет_аналитики'!AY617,0))</f>
        <v/>
      </c>
      <c r="AT339">
        <f>SUM(IF('01_Вводные'!$B$310&gt;=1,'19_Расчет_аналитики'!AU617,0),IF('01_Вводные'!$B$310&gt;=2,'19_Расчет_аналитики'!AV617,0),IF('01_Вводные'!$B$310&gt;=3,'19_Расчет_аналитики'!AW617,0),IF('01_Вводные'!$B$310&gt;=4,'19_Расчет_аналитики'!AX617,0),IF('01_Вводные'!$B$310&gt;=5,'19_Расчет_аналитики'!AY617,0),IF('01_Вводные'!$B$310&gt;=6,'19_Расчет_аналитики'!AZ617,0))</f>
        <v/>
      </c>
      <c r="AU339">
        <f>SUM(IF('01_Вводные'!$B$310&gt;=1,'19_Расчет_аналитики'!AV617,0),IF('01_Вводные'!$B$310&gt;=2,'19_Расчет_аналитики'!AW617,0),IF('01_Вводные'!$B$310&gt;=3,'19_Расчет_аналитики'!AX617,0),IF('01_Вводные'!$B$310&gt;=4,'19_Расчет_аналитики'!AY617,0),IF('01_Вводные'!$B$310&gt;=5,'19_Расчет_аналитики'!AZ617,0),IF('01_Вводные'!$B$310&gt;=6,'19_Расчет_аналитики'!BA617,0))</f>
        <v/>
      </c>
      <c r="AV339">
        <f>SUM(IF('01_Вводные'!$B$310&gt;=1,'19_Расчет_аналитики'!AW617,0),IF('01_Вводные'!$B$310&gt;=2,'19_Расчет_аналитики'!AX617,0),IF('01_Вводные'!$B$310&gt;=3,'19_Расчет_аналитики'!AY617,0),IF('01_Вводные'!$B$310&gt;=4,'19_Расчет_аналитики'!AZ617,0),IF('01_Вводные'!$B$310&gt;=5,'19_Расчет_аналитики'!BA617,0),IF('01_Вводные'!$B$310&gt;=6,'19_Расчет_аналитики'!BB617,0))</f>
        <v/>
      </c>
      <c r="AW339">
        <f>SUM(IF('01_Вводные'!$B$310&gt;=1,'19_Расчет_аналитики'!AX617,0),IF('01_Вводные'!$B$310&gt;=2,'19_Расчет_аналитики'!AY617,0),IF('01_Вводные'!$B$310&gt;=3,'19_Расчет_аналитики'!AZ617,0),IF('01_Вводные'!$B$310&gt;=4,'19_Расчет_аналитики'!BA617,0),IF('01_Вводные'!$B$310&gt;=5,'19_Расчет_аналитики'!BB617,0),IF('01_Вводные'!$B$310&gt;=6,'19_Расчет_аналитики'!BC617,0))</f>
        <v/>
      </c>
      <c r="AX339">
        <f>SUM(IF('01_Вводные'!$B$310&gt;=1,'19_Расчет_аналитики'!AY617,0),IF('01_Вводные'!$B$310&gt;=2,'19_Расчет_аналитики'!AZ617,0),IF('01_Вводные'!$B$310&gt;=3,'19_Расчет_аналитики'!BA617,0),IF('01_Вводные'!$B$310&gt;=4,'19_Расчет_аналитики'!BB617,0),IF('01_Вводные'!$B$310&gt;=5,'19_Расчет_аналитики'!BC617,0),IF('01_Вводные'!$B$310&gt;=6,'19_Расчет_аналитики'!BD617,0))</f>
        <v/>
      </c>
      <c r="AY339">
        <f>SUM(IF('01_Вводные'!$B$310&gt;=1,'19_Расчет_аналитики'!AZ617,0),IF('01_Вводные'!$B$310&gt;=2,'19_Расчет_аналитики'!BA617,0),IF('01_Вводные'!$B$310&gt;=3,'19_Расчет_аналитики'!BB617,0),IF('01_Вводные'!$B$310&gt;=4,'19_Расчет_аналитики'!BC617,0),IF('01_Вводные'!$B$310&gt;=5,'19_Расчет_аналитики'!BD617,0),IF('01_Вводные'!$B$310&gt;=6,'19_Расчет_аналитики'!BE617,0))</f>
        <v/>
      </c>
      <c r="AZ339">
        <f>SUM(IF('01_Вводные'!$B$310&gt;=1,'19_Расчет_аналитики'!BA617,0),IF('01_Вводные'!$B$310&gt;=2,'19_Расчет_аналитики'!BB617,0),IF('01_Вводные'!$B$310&gt;=3,'19_Расчет_аналитики'!BC617,0),IF('01_Вводные'!$B$310&gt;=4,'19_Расчет_аналитики'!BD617,0),IF('01_Вводные'!$B$310&gt;=5,'19_Расчет_аналитики'!BE617,0),IF('01_Вводные'!$B$310&gt;=6,'19_Расчет_аналитики'!BF617,0))</f>
        <v/>
      </c>
      <c r="BA339">
        <f>SUM(IF('01_Вводные'!$B$310&gt;=1,'19_Расчет_аналитики'!BB617,0),IF('01_Вводные'!$B$310&gt;=2,'19_Расчет_аналитики'!BC617,0),IF('01_Вводные'!$B$310&gt;=3,'19_Расчет_аналитики'!BD617,0),IF('01_Вводные'!$B$310&gt;=4,'19_Расчет_аналитики'!BE617,0),IF('01_Вводные'!$B$310&gt;=5,'19_Расчет_аналитики'!BF617,0),IF('01_Вводные'!$B$310&gt;=6,'19_Расчет_аналитики'!BG617,0))</f>
        <v/>
      </c>
      <c r="BB339">
        <f>SUM(IF('01_Вводные'!$B$310&gt;=1,'19_Расчет_аналитики'!BC617,0),IF('01_Вводные'!$B$310&gt;=2,'19_Расчет_аналитики'!BD617,0),IF('01_Вводные'!$B$310&gt;=3,'19_Расчет_аналитики'!BE617,0),IF('01_Вводные'!$B$310&gt;=4,'19_Расчет_аналитики'!BF617,0),IF('01_Вводные'!$B$310&gt;=5,'19_Расчет_аналитики'!BG617,0),IF('01_Вводные'!$B$310&gt;=6,'19_Расчет_аналитики'!BH617,0))</f>
        <v/>
      </c>
      <c r="BC339">
        <f>SUM(IF('01_Вводные'!$B$310&gt;=1,'19_Расчет_аналитики'!BD617,0),IF('01_Вводные'!$B$310&gt;=2,'19_Расчет_аналитики'!BE617,0),IF('01_Вводные'!$B$310&gt;=3,'19_Расчет_аналитики'!BF617,0),IF('01_Вводные'!$B$310&gt;=4,'19_Расчет_аналитики'!BG617,0),IF('01_Вводные'!$B$310&gt;=5,'19_Расчет_аналитики'!BH617,0),IF('01_Вводные'!$B$310&gt;=6,'19_Расчет_аналитики'!BI617,0))</f>
        <v/>
      </c>
      <c r="BD339">
        <f>SUM(IF('01_Вводные'!$B$310&gt;=1,'19_Расчет_аналитики'!BE617,0),IF('01_Вводные'!$B$310&gt;=2,'19_Расчет_аналитики'!BF617,0),IF('01_Вводные'!$B$310&gt;=3,'19_Расчет_аналитики'!BG617,0),IF('01_Вводные'!$B$310&gt;=4,'19_Расчет_аналитики'!BH617,0),IF('01_Вводные'!$B$310&gt;=5,'19_Расчет_аналитики'!BI617,0),IF('01_Вводные'!$B$310&gt;=6,'19_Расчет_аналитики'!BJ617,0))</f>
        <v/>
      </c>
      <c r="BE339">
        <f>SUM(IF('01_Вводные'!$B$310&gt;=1,'19_Расчет_аналитики'!BF617,0),IF('01_Вводные'!$B$310&gt;=2,'19_Расчет_аналитики'!BG617,0),IF('01_Вводные'!$B$310&gt;=3,'19_Расчет_аналитики'!BH617,0),IF('01_Вводные'!$B$310&gt;=4,'19_Расчет_аналитики'!BI617,0),IF('01_Вводные'!$B$310&gt;=5,'19_Расчет_аналитики'!BJ617,0),IF('01_Вводные'!$B$310&gt;=6,'19_Расчет_аналитики'!BK617,0))</f>
        <v/>
      </c>
      <c r="BF339">
        <f>SUM(IF('01_Вводные'!$B$310&gt;=1,'19_Расчет_аналитики'!BG617,0),IF('01_Вводные'!$B$310&gt;=2,'19_Расчет_аналитики'!BH617,0),IF('01_Вводные'!$B$310&gt;=3,'19_Расчет_аналитики'!BI617,0),IF('01_Вводные'!$B$310&gt;=4,'19_Расчет_аналитики'!BJ617,0),IF('01_Вводные'!$B$310&gt;=5,'19_Расчет_аналитики'!BK617,0),IF('01_Вводные'!$B$310&gt;=6,'19_Расчет_аналитики'!BL617,0))</f>
        <v/>
      </c>
      <c r="BG339">
        <f>SUM(IF('01_Вводные'!$B$310&gt;=1,'19_Расчет_аналитики'!BH617,0),IF('01_Вводные'!$B$310&gt;=2,'19_Расчет_аналитики'!BI617,0),IF('01_Вводные'!$B$310&gt;=3,'19_Расчет_аналитики'!BJ617,0),IF('01_Вводные'!$B$310&gt;=4,'19_Расчет_аналитики'!BK617,0),IF('01_Вводные'!$B$310&gt;=5,'19_Расчет_аналитики'!BL617,0),IF('01_Вводные'!$B$310&gt;=6,'19_Расчет_аналитики'!BM617,0))</f>
        <v/>
      </c>
      <c r="BH339">
        <f>SUM(IF('01_Вводные'!$B$310&gt;=1,'19_Расчет_аналитики'!BI617,0),IF('01_Вводные'!$B$310&gt;=2,'19_Расчет_аналитики'!BJ617,0),IF('01_Вводные'!$B$310&gt;=3,'19_Расчет_аналитики'!BK617,0),IF('01_Вводные'!$B$310&gt;=4,'19_Расчет_аналитики'!BL617,0),IF('01_Вводные'!$B$310&gt;=5,'19_Расчет_аналитики'!BM617,0),IF('01_Вводные'!$B$310&gt;=6,'19_Расчет_аналитики'!BN617,0))</f>
        <v/>
      </c>
      <c r="BI339">
        <f>SUM(IF('01_Вводные'!$B$310&gt;=1,'19_Расчет_аналитики'!BJ617,0),IF('01_Вводные'!$B$310&gt;=2,'19_Расчет_аналитики'!BK617,0),IF('01_Вводные'!$B$310&gt;=3,'19_Расчет_аналитики'!BL617,0),IF('01_Вводные'!$B$310&gt;=4,'19_Расчет_аналитики'!BM617,0),IF('01_Вводные'!$B$310&gt;=5,'19_Расчет_аналитики'!BN617,0),IF('01_Вводные'!$B$310&gt;=6,'19_Расчет_аналитики'!BO617,0))</f>
        <v/>
      </c>
      <c r="BJ339">
        <f>SUM(IF('01_Вводные'!$B$310&gt;=1,'19_Расчет_аналитики'!BK617,0),IF('01_Вводные'!$B$310&gt;=2,'19_Расчет_аналитики'!BL617,0),IF('01_Вводные'!$B$310&gt;=3,'19_Расчет_аналитики'!BM617,0),IF('01_Вводные'!$B$310&gt;=4,'19_Расчет_аналитики'!BN617,0),IF('01_Вводные'!$B$310&gt;=5,'19_Расчет_аналитики'!BO617,0),IF('01_Вводные'!$B$310&gt;=6,'19_Расчет_аналитики'!BP617,0))</f>
        <v/>
      </c>
      <c r="BK339">
        <f>SUM(IF('01_Вводные'!$B$310&gt;=1,'19_Расчет_аналитики'!BL617,0),IF('01_Вводные'!$B$310&gt;=2,'19_Расчет_аналитики'!BM617,0),IF('01_Вводные'!$B$310&gt;=3,'19_Расчет_аналитики'!BN617,0),IF('01_Вводные'!$B$310&gt;=4,'19_Расчет_аналитики'!BO617,0),IF('01_Вводные'!$B$310&gt;=5,'19_Расчет_аналитики'!BP617,0),IF('01_Вводные'!$B$310&gt;=6,'19_Расчет_аналитики'!BQ617,0))</f>
        <v/>
      </c>
      <c r="BL339">
        <f>SUM(IF('01_Вводные'!$B$310&gt;=1,'19_Расчет_аналитики'!BM617,0),IF('01_Вводные'!$B$310&gt;=2,'19_Расчет_аналитики'!BN617,0),IF('01_Вводные'!$B$310&gt;=3,'19_Расчет_аналитики'!BO617,0),IF('01_Вводные'!$B$310&gt;=4,'19_Расчет_аналитики'!BP617,0),IF('01_Вводные'!$B$310&gt;=5,'19_Расчет_аналитики'!BQ617,0),IF('01_Вводные'!$B$310&gt;=6,'19_Расчет_аналитики'!BR617,0))</f>
        <v/>
      </c>
      <c r="BM339">
        <f>SUM(IF('01_Вводные'!$B$310&gt;=1,'19_Расчет_аналитики'!BN617,0),IF('01_Вводные'!$B$310&gt;=2,'19_Расчет_аналитики'!BO617,0),IF('01_Вводные'!$B$310&gt;=3,'19_Расчет_аналитики'!BP617,0),IF('01_Вводные'!$B$310&gt;=4,'19_Расчет_аналитики'!BQ617,0),IF('01_Вводные'!$B$310&gt;=5,'19_Расчет_аналитики'!BR617,0),IF('01_Вводные'!$B$310&gt;=6,'19_Расчет_аналитики'!BS617,0))</f>
        <v/>
      </c>
      <c r="BN339">
        <f>SUM(IF('01_Вводные'!$B$310&gt;=1,'19_Расчет_аналитики'!BO617,0),IF('01_Вводные'!$B$310&gt;=2,'19_Расчет_аналитики'!BP617,0),IF('01_Вводные'!$B$310&gt;=3,'19_Расчет_аналитики'!BQ617,0),IF('01_Вводные'!$B$310&gt;=4,'19_Расчет_аналитики'!BR617,0),IF('01_Вводные'!$B$310&gt;=5,'19_Расчет_аналитики'!BS617,0),IF('01_Вводные'!$B$310&gt;=6,'19_Расчет_аналитики'!BT617,0))</f>
        <v/>
      </c>
      <c r="BO339">
        <f>SUM(IF('01_Вводные'!$B$310&gt;=1,'19_Расчет_аналитики'!BP617,0),IF('01_Вводные'!$B$310&gt;=2,'19_Расчет_аналитики'!BQ617,0),IF('01_Вводные'!$B$310&gt;=3,'19_Расчет_аналитики'!BR617,0),IF('01_Вводные'!$B$310&gt;=4,'19_Расчет_аналитики'!BS617,0),IF('01_Вводные'!$B$310&gt;=5,'19_Расчет_аналитики'!BT617,0),IF('01_Вводные'!$B$310&gt;=6,'19_Расчет_аналитики'!BU617,0)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MIN(1,'01_Вводные'!$B$22)+IF(OR(1&lt;=('01_Вводные'!$B$15+'01_Вводные'!$B$311),1-('01_Вводные'!$B$15+'01_Вводные'!$B$311)&gt;60),0,INDEX('19_Расчет_аналитики'!$B$338:$BI$338,1,1-('01_Вводные'!$B$15+'01_Вводные'!$B$311)))*'01_Вводные'!$B$298*MAX(0,'01_Вводные'!$B$22-1)</f>
        <v/>
      </c>
      <c r="C363">
        <f>IF(OR(2&lt;='01_Вводные'!$B$15,2-'01_Вводные'!$B$15&gt;60),0,INDEX('19_Расчет_аналитики'!$B$338:$BI$338,1,2-'01_Вводные'!$B$15))*'01_Вводные'!$B$298*MIN(1,'01_Вводные'!$B$22)+IF(OR(2&lt;=('01_Вводные'!$B$15+'01_Вводные'!$B$311),2-('01_Вводные'!$B$15+'01_Вводные'!$B$311)&gt;60),0,INDEX('19_Расчет_аналитики'!$B$338:$BI$338,1,2-('01_Вводные'!$B$15+'01_Вводные'!$B$311)))*'01_Вводные'!$B$298*MAX(0,'01_Вводные'!$B$22-1)</f>
        <v/>
      </c>
      <c r="D363">
        <f>IF(OR(3&lt;='01_Вводные'!$B$15,3-'01_Вводные'!$B$15&gt;60),0,INDEX('19_Расчет_аналитики'!$B$338:$BI$338,1,3-'01_Вводные'!$B$15))*'01_Вводные'!$B$298*MIN(1,'01_Вводные'!$B$22)+IF(OR(3&lt;=('01_Вводные'!$B$15+'01_Вводные'!$B$311),3-('01_Вводные'!$B$15+'01_Вводные'!$B$311)&gt;60),0,INDEX('19_Расчет_аналитики'!$B$338:$BI$338,1,3-('01_Вводные'!$B$15+'01_Вводные'!$B$311)))*'01_Вводные'!$B$298*MAX(0,'01_Вводные'!$B$22-1)</f>
        <v/>
      </c>
      <c r="E363">
        <f>IF(OR(4&lt;='01_Вводные'!$B$15,4-'01_Вводные'!$B$15&gt;60),0,INDEX('19_Расчет_аналитики'!$B$338:$BI$338,1,4-'01_Вводные'!$B$15))*'01_Вводные'!$B$298*MIN(1,'01_Вводные'!$B$22)+IF(OR(4&lt;=('01_Вводные'!$B$15+'01_Вводные'!$B$311),4-('01_Вводные'!$B$15+'01_Вводные'!$B$311)&gt;60),0,INDEX('19_Расчет_аналитики'!$B$338:$BI$338,1,4-('01_Вводные'!$B$15+'01_Вводные'!$B$311)))*'01_Вводные'!$B$298*MAX(0,'01_Вводные'!$B$22-1)</f>
        <v/>
      </c>
      <c r="F363">
        <f>IF(OR(5&lt;='01_Вводные'!$B$15,5-'01_Вводные'!$B$15&gt;60),0,INDEX('19_Расчет_аналитики'!$B$338:$BI$338,1,5-'01_Вводные'!$B$15))*'01_Вводные'!$B$298*MIN(1,'01_Вводные'!$B$22)+IF(OR(5&lt;=('01_Вводные'!$B$15+'01_Вводные'!$B$311),5-('01_Вводные'!$B$15+'01_Вводные'!$B$311)&gt;60),0,INDEX('19_Расчет_аналитики'!$B$338:$BI$338,1,5-('01_Вводные'!$B$15+'01_Вводные'!$B$311)))*'01_Вводные'!$B$298*MAX(0,'01_Вводные'!$B$22-1)</f>
        <v/>
      </c>
      <c r="G363">
        <f>IF(OR(6&lt;='01_Вводные'!$B$15,6-'01_Вводные'!$B$15&gt;60),0,INDEX('19_Расчет_аналитики'!$B$338:$BI$338,1,6-'01_Вводные'!$B$15))*'01_Вводные'!$B$298*MIN(1,'01_Вводные'!$B$22)+IF(OR(6&lt;=('01_Вводные'!$B$15+'01_Вводные'!$B$311),6-('01_Вводные'!$B$15+'01_Вводные'!$B$311)&gt;60),0,INDEX('19_Расчет_аналитики'!$B$338:$BI$338,1,6-('01_Вводные'!$B$15+'01_Вводные'!$B$311)))*'01_Вводные'!$B$298*MAX(0,'01_Вводные'!$B$22-1)</f>
        <v/>
      </c>
      <c r="H363">
        <f>IF(OR(7&lt;='01_Вводные'!$B$15,7-'01_Вводные'!$B$15&gt;60),0,INDEX('19_Расчет_аналитики'!$B$338:$BI$338,1,7-'01_Вводные'!$B$15))*'01_Вводные'!$B$298*MIN(1,'01_Вводные'!$B$22)+IF(OR(7&lt;=('01_Вводные'!$B$15+'01_Вводные'!$B$311),7-('01_Вводные'!$B$15+'01_Вводные'!$B$311)&gt;60),0,INDEX('19_Расчет_аналитики'!$B$338:$BI$338,1,7-('01_Вводные'!$B$15+'01_Вводные'!$B$311)))*'01_Вводные'!$B$298*MAX(0,'01_Вводные'!$B$22-1)</f>
        <v/>
      </c>
      <c r="I363">
        <f>IF(OR(8&lt;='01_Вводные'!$B$15,8-'01_Вводные'!$B$15&gt;60),0,INDEX('19_Расчет_аналитики'!$B$338:$BI$338,1,8-'01_Вводные'!$B$15))*'01_Вводные'!$B$298*MIN(1,'01_Вводные'!$B$22)+IF(OR(8&lt;=('01_Вводные'!$B$15+'01_Вводные'!$B$311),8-('01_Вводные'!$B$15+'01_Вводные'!$B$311)&gt;60),0,INDEX('19_Расчет_аналитики'!$B$338:$BI$338,1,8-('01_Вводные'!$B$15+'01_Вводные'!$B$311)))*'01_Вводные'!$B$298*MAX(0,'01_Вводные'!$B$22-1)</f>
        <v/>
      </c>
      <c r="J363">
        <f>IF(OR(9&lt;='01_Вводные'!$B$15,9-'01_Вводные'!$B$15&gt;60),0,INDEX('19_Расчет_аналитики'!$B$338:$BI$338,1,9-'01_Вводные'!$B$15))*'01_Вводные'!$B$298*MIN(1,'01_Вводные'!$B$22)+IF(OR(9&lt;=('01_Вводные'!$B$15+'01_Вводные'!$B$311),9-('01_Вводные'!$B$15+'01_Вводные'!$B$311)&gt;60),0,INDEX('19_Расчет_аналитики'!$B$338:$BI$338,1,9-('01_Вводные'!$B$15+'01_Вводные'!$B$311)))*'01_Вводные'!$B$298*MAX(0,'01_Вводные'!$B$22-1)</f>
        <v/>
      </c>
      <c r="K363">
        <f>IF(OR(10&lt;='01_Вводные'!$B$15,10-'01_Вводные'!$B$15&gt;60),0,INDEX('19_Расчет_аналитики'!$B$338:$BI$338,1,10-'01_Вводные'!$B$15))*'01_Вводные'!$B$298*MIN(1,'01_Вводные'!$B$22)+IF(OR(10&lt;=('01_Вводные'!$B$15+'01_Вводные'!$B$311),10-('01_Вводные'!$B$15+'01_Вводные'!$B$311)&gt;60),0,INDEX('19_Расчет_аналитики'!$B$338:$BI$338,1,10-('01_Вводные'!$B$15+'01_Вводные'!$B$311)))*'01_Вводные'!$B$298*MAX(0,'01_Вводные'!$B$22-1)</f>
        <v/>
      </c>
      <c r="L363">
        <f>IF(OR(11&lt;='01_Вводные'!$B$15,11-'01_Вводные'!$B$15&gt;60),0,INDEX('19_Расчет_аналитики'!$B$338:$BI$338,1,11-'01_Вводные'!$B$15))*'01_Вводные'!$B$298*MIN(1,'01_Вводные'!$B$22)+IF(OR(11&lt;=('01_Вводные'!$B$15+'01_Вводные'!$B$311),11-('01_Вводные'!$B$15+'01_Вводные'!$B$311)&gt;60),0,INDEX('19_Расчет_аналитики'!$B$338:$BI$338,1,11-('01_Вводные'!$B$15+'01_Вводные'!$B$311)))*'01_Вводные'!$B$298*MAX(0,'01_Вводные'!$B$22-1)</f>
        <v/>
      </c>
      <c r="M363">
        <f>IF(OR(12&lt;='01_Вводные'!$B$15,12-'01_Вводные'!$B$15&gt;60),0,INDEX('19_Расчет_аналитики'!$B$338:$BI$338,1,12-'01_Вводные'!$B$15))*'01_Вводные'!$B$298*MIN(1,'01_Вводные'!$B$22)+IF(OR(12&lt;=('01_Вводные'!$B$15+'01_Вводные'!$B$311),12-('01_Вводные'!$B$15+'01_Вводные'!$B$311)&gt;60),0,INDEX('19_Расчет_аналитики'!$B$338:$BI$338,1,12-('01_Вводные'!$B$15+'01_Вводные'!$B$311)))*'01_Вводные'!$B$298*MAX(0,'01_Вводные'!$B$22-1)</f>
        <v/>
      </c>
      <c r="N363">
        <f>IF(OR(13&lt;='01_Вводные'!$B$15,13-'01_Вводные'!$B$15&gt;60),0,INDEX('19_Расчет_аналитики'!$B$338:$BI$338,1,13-'01_Вводные'!$B$15))*'01_Вводные'!$B$298*MIN(1,'01_Вводные'!$B$22)+IF(OR(13&lt;=('01_Вводные'!$B$15+'01_Вводные'!$B$311),13-('01_Вводные'!$B$15+'01_Вводные'!$B$311)&gt;60),0,INDEX('19_Расчет_аналитики'!$B$338:$BI$338,1,13-('01_Вводные'!$B$15+'01_Вводные'!$B$311)))*'01_Вводные'!$B$298*MAX(0,'01_Вводные'!$B$22-1)</f>
        <v/>
      </c>
      <c r="O363">
        <f>IF(OR(14&lt;='01_Вводные'!$B$15,14-'01_Вводные'!$B$15&gt;60),0,INDEX('19_Расчет_аналитики'!$B$338:$BI$338,1,14-'01_Вводные'!$B$15))*'01_Вводные'!$B$298*MIN(1,'01_Вводные'!$B$22)+IF(OR(14&lt;=('01_Вводные'!$B$15+'01_Вводные'!$B$311),14-('01_Вводные'!$B$15+'01_Вводные'!$B$311)&gt;60),0,INDEX('19_Расчет_аналитики'!$B$338:$BI$338,1,14-('01_Вводные'!$B$15+'01_Вводные'!$B$311)))*'01_Вводные'!$B$298*MAX(0,'01_Вводные'!$B$22-1)</f>
        <v/>
      </c>
      <c r="P363">
        <f>IF(OR(15&lt;='01_Вводные'!$B$15,15-'01_Вводные'!$B$15&gt;60),0,INDEX('19_Расчет_аналитики'!$B$338:$BI$338,1,15-'01_Вводные'!$B$15))*'01_Вводные'!$B$298*MIN(1,'01_Вводные'!$B$22)+IF(OR(15&lt;=('01_Вводные'!$B$15+'01_Вводные'!$B$311),15-('01_Вводные'!$B$15+'01_Вводные'!$B$311)&gt;60),0,INDEX('19_Расчет_аналитики'!$B$338:$BI$338,1,15-('01_Вводные'!$B$15+'01_Вводные'!$B$311)))*'01_Вводные'!$B$298*MAX(0,'01_Вводные'!$B$22-1)</f>
        <v/>
      </c>
      <c r="Q363">
        <f>IF(OR(16&lt;='01_Вводные'!$B$15,16-'01_Вводные'!$B$15&gt;60),0,INDEX('19_Расчет_аналитики'!$B$338:$BI$338,1,16-'01_Вводные'!$B$15))*'01_Вводные'!$B$298*MIN(1,'01_Вводные'!$B$22)+IF(OR(16&lt;=('01_Вводные'!$B$15+'01_Вводные'!$B$311),16-('01_Вводные'!$B$15+'01_Вводные'!$B$311)&gt;60),0,INDEX('19_Расчет_аналитики'!$B$338:$BI$338,1,16-('01_Вводные'!$B$15+'01_Вводные'!$B$311)))*'01_Вводные'!$B$298*MAX(0,'01_Вводные'!$B$22-1)</f>
        <v/>
      </c>
      <c r="R363">
        <f>IF(OR(17&lt;='01_Вводные'!$B$15,17-'01_Вводные'!$B$15&gt;60),0,INDEX('19_Расчет_аналитики'!$B$338:$BI$338,1,17-'01_Вводные'!$B$15))*'01_Вводные'!$B$298*MIN(1,'01_Вводные'!$B$22)+IF(OR(17&lt;=('01_Вводные'!$B$15+'01_Вводные'!$B$311),17-('01_Вводные'!$B$15+'01_Вводные'!$B$311)&gt;60),0,INDEX('19_Расчет_аналитики'!$B$338:$BI$338,1,17-('01_Вводные'!$B$15+'01_Вводные'!$B$311)))*'01_Вводные'!$B$298*MAX(0,'01_Вводные'!$B$22-1)</f>
        <v/>
      </c>
      <c r="S363">
        <f>IF(OR(18&lt;='01_Вводные'!$B$15,18-'01_Вводные'!$B$15&gt;60),0,INDEX('19_Расчет_аналитики'!$B$338:$BI$338,1,18-'01_Вводные'!$B$15))*'01_Вводные'!$B$298*MIN(1,'01_Вводные'!$B$22)+IF(OR(18&lt;=('01_Вводные'!$B$15+'01_Вводные'!$B$311),18-('01_Вводные'!$B$15+'01_Вводные'!$B$311)&gt;60),0,INDEX('19_Расчет_аналитики'!$B$338:$BI$338,1,18-('01_Вводные'!$B$15+'01_Вводные'!$B$311)))*'01_Вводные'!$B$298*MAX(0,'01_Вводные'!$B$22-1)</f>
        <v/>
      </c>
      <c r="T363">
        <f>IF(OR(19&lt;='01_Вводные'!$B$15,19-'01_Вводные'!$B$15&gt;60),0,INDEX('19_Расчет_аналитики'!$B$338:$BI$338,1,19-'01_Вводные'!$B$15))*'01_Вводные'!$B$298*MIN(1,'01_Вводные'!$B$22)+IF(OR(19&lt;=('01_Вводные'!$B$15+'01_Вводные'!$B$311),19-('01_Вводные'!$B$15+'01_Вводные'!$B$311)&gt;60),0,INDEX('19_Расчет_аналитики'!$B$338:$BI$338,1,19-('01_Вводные'!$B$15+'01_Вводные'!$B$311)))*'01_Вводные'!$B$298*MAX(0,'01_Вводные'!$B$22-1)</f>
        <v/>
      </c>
      <c r="U363">
        <f>IF(OR(20&lt;='01_Вводные'!$B$15,20-'01_Вводные'!$B$15&gt;60),0,INDEX('19_Расчет_аналитики'!$B$338:$BI$338,1,20-'01_Вводные'!$B$15))*'01_Вводные'!$B$298*MIN(1,'01_Вводные'!$B$22)+IF(OR(20&lt;=('01_Вводные'!$B$15+'01_Вводные'!$B$311),20-('01_Вводные'!$B$15+'01_Вводные'!$B$311)&gt;60),0,INDEX('19_Расчет_аналитики'!$B$338:$BI$338,1,20-('01_Вводные'!$B$15+'01_Вводные'!$B$311)))*'01_Вводные'!$B$298*MAX(0,'01_Вводные'!$B$22-1)</f>
        <v/>
      </c>
      <c r="V363">
        <f>IF(OR(21&lt;='01_Вводные'!$B$15,21-'01_Вводные'!$B$15&gt;60),0,INDEX('19_Расчет_аналитики'!$B$338:$BI$338,1,21-'01_Вводные'!$B$15))*'01_Вводные'!$B$298*MIN(1,'01_Вводные'!$B$22)+IF(OR(21&lt;=('01_Вводные'!$B$15+'01_Вводные'!$B$311),21-('01_Вводные'!$B$15+'01_Вводные'!$B$311)&gt;60),0,INDEX('19_Расчет_аналитики'!$B$338:$BI$338,1,21-('01_Вводные'!$B$15+'01_Вводные'!$B$311)))*'01_Вводные'!$B$298*MAX(0,'01_Вводные'!$B$22-1)</f>
        <v/>
      </c>
      <c r="W363">
        <f>IF(OR(22&lt;='01_Вводные'!$B$15,22-'01_Вводные'!$B$15&gt;60),0,INDEX('19_Расчет_аналитики'!$B$338:$BI$338,1,22-'01_Вводные'!$B$15))*'01_Вводные'!$B$298*MIN(1,'01_Вводные'!$B$22)+IF(OR(22&lt;=('01_Вводные'!$B$15+'01_Вводные'!$B$311),22-('01_Вводные'!$B$15+'01_Вводные'!$B$311)&gt;60),0,INDEX('19_Расчет_аналитики'!$B$338:$BI$338,1,22-('01_Вводные'!$B$15+'01_Вводные'!$B$311)))*'01_Вводные'!$B$298*MAX(0,'01_Вводные'!$B$22-1)</f>
        <v/>
      </c>
      <c r="X363">
        <f>IF(OR(23&lt;='01_Вводные'!$B$15,23-'01_Вводные'!$B$15&gt;60),0,INDEX('19_Расчет_аналитики'!$B$338:$BI$338,1,23-'01_Вводные'!$B$15))*'01_Вводные'!$B$298*MIN(1,'01_Вводные'!$B$22)+IF(OR(23&lt;=('01_Вводные'!$B$15+'01_Вводные'!$B$311),23-('01_Вводные'!$B$15+'01_Вводные'!$B$311)&gt;60),0,INDEX('19_Расчет_аналитики'!$B$338:$BI$338,1,23-('01_Вводные'!$B$15+'01_Вводные'!$B$311)))*'01_Вводные'!$B$298*MAX(0,'01_Вводные'!$B$22-1)</f>
        <v/>
      </c>
      <c r="Y363">
        <f>IF(OR(24&lt;='01_Вводные'!$B$15,24-'01_Вводные'!$B$15&gt;60),0,INDEX('19_Расчет_аналитики'!$B$338:$BI$338,1,24-'01_Вводные'!$B$15))*'01_Вводные'!$B$298*MIN(1,'01_Вводные'!$B$22)+IF(OR(24&lt;=('01_Вводные'!$B$15+'01_Вводные'!$B$311),24-('01_Вводные'!$B$15+'01_Вводные'!$B$311)&gt;60),0,INDEX('19_Расчет_аналитики'!$B$338:$BI$338,1,24-('01_Вводные'!$B$15+'01_Вводные'!$B$311)))*'01_Вводные'!$B$298*MAX(0,'01_Вводные'!$B$22-1)</f>
        <v/>
      </c>
      <c r="Z363">
        <f>IF(OR(25&lt;='01_Вводные'!$B$15,25-'01_Вводные'!$B$15&gt;60),0,INDEX('19_Расчет_аналитики'!$B$338:$BI$338,1,25-'01_Вводные'!$B$15))*'01_Вводные'!$B$298*MIN(1,'01_Вводные'!$B$22)+IF(OR(25&lt;=('01_Вводные'!$B$15+'01_Вводные'!$B$311),25-('01_Вводные'!$B$15+'01_Вводные'!$B$311)&gt;60),0,INDEX('19_Расчет_аналитики'!$B$338:$BI$338,1,25-('01_Вводные'!$B$15+'01_Вводные'!$B$311)))*'01_Вводные'!$B$298*MAX(0,'01_Вводные'!$B$22-1)</f>
        <v/>
      </c>
      <c r="AA363">
        <f>IF(OR(26&lt;='01_Вводные'!$B$15,26-'01_Вводные'!$B$15&gt;60),0,INDEX('19_Расчет_аналитики'!$B$338:$BI$338,1,26-'01_Вводные'!$B$15))*'01_Вводные'!$B$298*MIN(1,'01_Вводные'!$B$22)+IF(OR(26&lt;=('01_Вводные'!$B$15+'01_Вводные'!$B$311),26-('01_Вводные'!$B$15+'01_Вводные'!$B$311)&gt;60),0,INDEX('19_Расчет_аналитики'!$B$338:$BI$338,1,26-('01_Вводные'!$B$15+'01_Вводные'!$B$311)))*'01_Вводные'!$B$298*MAX(0,'01_Вводные'!$B$22-1)</f>
        <v/>
      </c>
      <c r="AB363">
        <f>IF(OR(27&lt;='01_Вводные'!$B$15,27-'01_Вводные'!$B$15&gt;60),0,INDEX('19_Расчет_аналитики'!$B$338:$BI$338,1,27-'01_Вводные'!$B$15))*'01_Вводные'!$B$298*MIN(1,'01_Вводные'!$B$22)+IF(OR(27&lt;=('01_Вводные'!$B$15+'01_Вводные'!$B$311),27-('01_Вводные'!$B$15+'01_Вводные'!$B$311)&gt;60),0,INDEX('19_Расчет_аналитики'!$B$338:$BI$338,1,27-('01_Вводные'!$B$15+'01_Вводные'!$B$311)))*'01_Вводные'!$B$298*MAX(0,'01_Вводные'!$B$22-1)</f>
        <v/>
      </c>
      <c r="AC363">
        <f>IF(OR(28&lt;='01_Вводные'!$B$15,28-'01_Вводные'!$B$15&gt;60),0,INDEX('19_Расчет_аналитики'!$B$338:$BI$338,1,28-'01_Вводные'!$B$15))*'01_Вводные'!$B$298*MIN(1,'01_Вводные'!$B$22)+IF(OR(28&lt;=('01_Вводные'!$B$15+'01_Вводные'!$B$311),28-('01_Вводные'!$B$15+'01_Вводные'!$B$311)&gt;60),0,INDEX('19_Расчет_аналитики'!$B$338:$BI$338,1,28-('01_Вводные'!$B$15+'01_Вводные'!$B$311)))*'01_Вводные'!$B$298*MAX(0,'01_Вводные'!$B$22-1)</f>
        <v/>
      </c>
      <c r="AD363">
        <f>IF(OR(29&lt;='01_Вводные'!$B$15,29-'01_Вводные'!$B$15&gt;60),0,INDEX('19_Расчет_аналитики'!$B$338:$BI$338,1,29-'01_Вводные'!$B$15))*'01_Вводные'!$B$298*MIN(1,'01_Вводные'!$B$22)+IF(OR(29&lt;=('01_Вводные'!$B$15+'01_Вводные'!$B$311),29-('01_Вводные'!$B$15+'01_Вводные'!$B$311)&gt;60),0,INDEX('19_Расчет_аналитики'!$B$338:$BI$338,1,29-('01_Вводные'!$B$15+'01_Вводные'!$B$311)))*'01_Вводные'!$B$298*MAX(0,'01_Вводные'!$B$22-1)</f>
        <v/>
      </c>
      <c r="AE363">
        <f>IF(OR(30&lt;='01_Вводные'!$B$15,30-'01_Вводные'!$B$15&gt;60),0,INDEX('19_Расчет_аналитики'!$B$338:$BI$338,1,30-'01_Вводные'!$B$15))*'01_Вводные'!$B$298*MIN(1,'01_Вводные'!$B$22)+IF(OR(30&lt;=('01_Вводные'!$B$15+'01_Вводные'!$B$311),30-('01_Вводные'!$B$15+'01_Вводные'!$B$311)&gt;60),0,INDEX('19_Расчет_аналитики'!$B$338:$BI$338,1,30-('01_Вводные'!$B$15+'01_Вводные'!$B$311)))*'01_Вводные'!$B$298*MAX(0,'01_Вводные'!$B$22-1)</f>
        <v/>
      </c>
      <c r="AF363">
        <f>IF(OR(31&lt;='01_Вводные'!$B$15,31-'01_Вводные'!$B$15&gt;60),0,INDEX('19_Расчет_аналитики'!$B$338:$BI$338,1,31-'01_Вводные'!$B$15))*'01_Вводные'!$B$298*MIN(1,'01_Вводные'!$B$22)+IF(OR(31&lt;=('01_Вводные'!$B$15+'01_Вводные'!$B$311),31-('01_Вводные'!$B$15+'01_Вводные'!$B$311)&gt;60),0,INDEX('19_Расчет_аналитики'!$B$338:$BI$338,1,31-('01_Вводные'!$B$15+'01_Вводные'!$B$311)))*'01_Вводные'!$B$298*MAX(0,'01_Вводные'!$B$22-1)</f>
        <v/>
      </c>
      <c r="AG363">
        <f>IF(OR(32&lt;='01_Вводные'!$B$15,32-'01_Вводные'!$B$15&gt;60),0,INDEX('19_Расчет_аналитики'!$B$338:$BI$338,1,32-'01_Вводные'!$B$15))*'01_Вводные'!$B$298*MIN(1,'01_Вводные'!$B$22)+IF(OR(32&lt;=('01_Вводные'!$B$15+'01_Вводные'!$B$311),32-('01_Вводные'!$B$15+'01_Вводные'!$B$311)&gt;60),0,INDEX('19_Расчет_аналитики'!$B$338:$BI$338,1,32-('01_Вводные'!$B$15+'01_Вводные'!$B$311)))*'01_Вводные'!$B$298*MAX(0,'01_Вводные'!$B$22-1)</f>
        <v/>
      </c>
      <c r="AH363">
        <f>IF(OR(33&lt;='01_Вводные'!$B$15,33-'01_Вводные'!$B$15&gt;60),0,INDEX('19_Расчет_аналитики'!$B$338:$BI$338,1,33-'01_Вводные'!$B$15))*'01_Вводные'!$B$298*MIN(1,'01_Вводные'!$B$22)+IF(OR(33&lt;=('01_Вводные'!$B$15+'01_Вводные'!$B$311),33-('01_Вводные'!$B$15+'01_Вводные'!$B$311)&gt;60),0,INDEX('19_Расчет_аналитики'!$B$338:$BI$338,1,33-('01_Вводные'!$B$15+'01_Вводные'!$B$311)))*'01_Вводные'!$B$298*MAX(0,'01_Вводные'!$B$22-1)</f>
        <v/>
      </c>
      <c r="AI363">
        <f>IF(OR(34&lt;='01_Вводные'!$B$15,34-'01_Вводные'!$B$15&gt;60),0,INDEX('19_Расчет_аналитики'!$B$338:$BI$338,1,34-'01_Вводные'!$B$15))*'01_Вводные'!$B$298*MIN(1,'01_Вводные'!$B$22)+IF(OR(34&lt;=('01_Вводные'!$B$15+'01_Вводные'!$B$311),34-('01_Вводные'!$B$15+'01_Вводные'!$B$311)&gt;60),0,INDEX('19_Расчет_аналитики'!$B$338:$BI$338,1,34-('01_Вводные'!$B$15+'01_Вводные'!$B$311)))*'01_Вводные'!$B$298*MAX(0,'01_Вводные'!$B$22-1)</f>
        <v/>
      </c>
      <c r="AJ363">
        <f>IF(OR(35&lt;='01_Вводные'!$B$15,35-'01_Вводные'!$B$15&gt;60),0,INDEX('19_Расчет_аналитики'!$B$338:$BI$338,1,35-'01_Вводные'!$B$15))*'01_Вводные'!$B$298*MIN(1,'01_Вводные'!$B$22)+IF(OR(35&lt;=('01_Вводные'!$B$15+'01_Вводные'!$B$311),35-('01_Вводные'!$B$15+'01_Вводные'!$B$311)&gt;60),0,INDEX('19_Расчет_аналитики'!$B$338:$BI$338,1,35-('01_Вводные'!$B$15+'01_Вводные'!$B$311)))*'01_Вводные'!$B$298*MAX(0,'01_Вводные'!$B$22-1)</f>
        <v/>
      </c>
      <c r="AK363">
        <f>IF(OR(36&lt;='01_Вводные'!$B$15,36-'01_Вводные'!$B$15&gt;60),0,INDEX('19_Расчет_аналитики'!$B$338:$BI$338,1,36-'01_Вводные'!$B$15))*'01_Вводные'!$B$298*MIN(1,'01_Вводные'!$B$22)+IF(OR(36&lt;=('01_Вводные'!$B$15+'01_Вводные'!$B$311),36-('01_Вводные'!$B$15+'01_Вводные'!$B$311)&gt;60),0,INDEX('19_Расчет_аналитики'!$B$338:$BI$338,1,36-('01_Вводные'!$B$15+'01_Вводные'!$B$311)))*'01_Вводные'!$B$298*MAX(0,'01_Вводные'!$B$22-1)</f>
        <v/>
      </c>
      <c r="AL363">
        <f>IF(OR(37&lt;='01_Вводные'!$B$15,37-'01_Вводные'!$B$15&gt;60),0,INDEX('19_Расчет_аналитики'!$B$338:$BI$338,1,37-'01_Вводные'!$B$15))*'01_Вводные'!$B$298*MIN(1,'01_Вводные'!$B$22)+IF(OR(37&lt;=('01_Вводные'!$B$15+'01_Вводные'!$B$311),37-('01_Вводные'!$B$15+'01_Вводные'!$B$311)&gt;60),0,INDEX('19_Расчет_аналитики'!$B$338:$BI$338,1,37-('01_Вводные'!$B$15+'01_Вводные'!$B$311)))*'01_Вводные'!$B$298*MAX(0,'01_Вводные'!$B$22-1)</f>
        <v/>
      </c>
      <c r="AM363">
        <f>IF(OR(38&lt;='01_Вводные'!$B$15,38-'01_Вводные'!$B$15&gt;60),0,INDEX('19_Расчет_аналитики'!$B$338:$BI$338,1,38-'01_Вводные'!$B$15))*'01_Вводные'!$B$298*MIN(1,'01_Вводные'!$B$22)+IF(OR(38&lt;=('01_Вводные'!$B$15+'01_Вводные'!$B$311),38-('01_Вводные'!$B$15+'01_Вводные'!$B$311)&gt;60),0,INDEX('19_Расчет_аналитики'!$B$338:$BI$338,1,38-('01_Вводные'!$B$15+'01_Вводные'!$B$311)))*'01_Вводные'!$B$298*MAX(0,'01_Вводные'!$B$22-1)</f>
        <v/>
      </c>
      <c r="AN363">
        <f>IF(OR(39&lt;='01_Вводные'!$B$15,39-'01_Вводные'!$B$15&gt;60),0,INDEX('19_Расчет_аналитики'!$B$338:$BI$338,1,39-'01_Вводные'!$B$15))*'01_Вводные'!$B$298*MIN(1,'01_Вводные'!$B$22)+IF(OR(39&lt;=('01_Вводные'!$B$15+'01_Вводные'!$B$311),39-('01_Вводные'!$B$15+'01_Вводные'!$B$311)&gt;60),0,INDEX('19_Расчет_аналитики'!$B$338:$BI$338,1,39-('01_Вводные'!$B$15+'01_Вводные'!$B$311)))*'01_Вводные'!$B$298*MAX(0,'01_Вводные'!$B$22-1)</f>
        <v/>
      </c>
      <c r="AO363">
        <f>IF(OR(40&lt;='01_Вводные'!$B$15,40-'01_Вводные'!$B$15&gt;60),0,INDEX('19_Расчет_аналитики'!$B$338:$BI$338,1,40-'01_Вводные'!$B$15))*'01_Вводные'!$B$298*MIN(1,'01_Вводные'!$B$22)+IF(OR(40&lt;=('01_Вводные'!$B$15+'01_Вводные'!$B$311),40-('01_Вводные'!$B$15+'01_Вводные'!$B$311)&gt;60),0,INDEX('19_Расчет_аналитики'!$B$338:$BI$338,1,40-('01_Вводные'!$B$15+'01_Вводные'!$B$311)))*'01_Вводные'!$B$298*MAX(0,'01_Вводные'!$B$22-1)</f>
        <v/>
      </c>
      <c r="AP363">
        <f>IF(OR(41&lt;='01_Вводные'!$B$15,41-'01_Вводные'!$B$15&gt;60),0,INDEX('19_Расчет_аналитики'!$B$338:$BI$338,1,41-'01_Вводные'!$B$15))*'01_Вводные'!$B$298*MIN(1,'01_Вводные'!$B$22)+IF(OR(41&lt;=('01_Вводные'!$B$15+'01_Вводные'!$B$311),41-('01_Вводные'!$B$15+'01_Вводные'!$B$311)&gt;60),0,INDEX('19_Расчет_аналитики'!$B$338:$BI$338,1,41-('01_Вводные'!$B$15+'01_Вводные'!$B$311)))*'01_Вводные'!$B$298*MAX(0,'01_Вводные'!$B$22-1)</f>
        <v/>
      </c>
      <c r="AQ363">
        <f>IF(OR(42&lt;='01_Вводные'!$B$15,42-'01_Вводные'!$B$15&gt;60),0,INDEX('19_Расчет_аналитики'!$B$338:$BI$338,1,42-'01_Вводные'!$B$15))*'01_Вводные'!$B$298*MIN(1,'01_Вводные'!$B$22)+IF(OR(42&lt;=('01_Вводные'!$B$15+'01_Вводные'!$B$311),42-('01_Вводные'!$B$15+'01_Вводные'!$B$311)&gt;60),0,INDEX('19_Расчет_аналитики'!$B$338:$BI$338,1,42-('01_Вводные'!$B$15+'01_Вводные'!$B$311)))*'01_Вводные'!$B$298*MAX(0,'01_Вводные'!$B$22-1)</f>
        <v/>
      </c>
      <c r="AR363">
        <f>IF(OR(43&lt;='01_Вводные'!$B$15,43-'01_Вводные'!$B$15&gt;60),0,INDEX('19_Расчет_аналитики'!$B$338:$BI$338,1,43-'01_Вводные'!$B$15))*'01_Вводные'!$B$298*MIN(1,'01_Вводные'!$B$22)+IF(OR(43&lt;=('01_Вводные'!$B$15+'01_Вводные'!$B$311),43-('01_Вводные'!$B$15+'01_Вводные'!$B$311)&gt;60),0,INDEX('19_Расчет_аналитики'!$B$338:$BI$338,1,43-('01_Вводные'!$B$15+'01_Вводные'!$B$311)))*'01_Вводные'!$B$298*MAX(0,'01_Вводные'!$B$22-1)</f>
        <v/>
      </c>
      <c r="AS363">
        <f>IF(OR(44&lt;='01_Вводные'!$B$15,44-'01_Вводные'!$B$15&gt;60),0,INDEX('19_Расчет_аналитики'!$B$338:$BI$338,1,44-'01_Вводные'!$B$15))*'01_Вводные'!$B$298*MIN(1,'01_Вводные'!$B$22)+IF(OR(44&lt;=('01_Вводные'!$B$15+'01_Вводные'!$B$311),44-('01_Вводные'!$B$15+'01_Вводные'!$B$311)&gt;60),0,INDEX('19_Расчет_аналитики'!$B$338:$BI$338,1,44-('01_Вводные'!$B$15+'01_Вводные'!$B$311)))*'01_Вводные'!$B$298*MAX(0,'01_Вводные'!$B$22-1)</f>
        <v/>
      </c>
      <c r="AT363">
        <f>IF(OR(45&lt;='01_Вводные'!$B$15,45-'01_Вводные'!$B$15&gt;60),0,INDEX('19_Расчет_аналитики'!$B$338:$BI$338,1,45-'01_Вводные'!$B$15))*'01_Вводные'!$B$298*MIN(1,'01_Вводные'!$B$22)+IF(OR(45&lt;=('01_Вводные'!$B$15+'01_Вводные'!$B$311),45-('01_Вводные'!$B$15+'01_Вводные'!$B$311)&gt;60),0,INDEX('19_Расчет_аналитики'!$B$338:$BI$338,1,45-('01_Вводные'!$B$15+'01_Вводные'!$B$311)))*'01_Вводные'!$B$298*MAX(0,'01_Вводные'!$B$22-1)</f>
        <v/>
      </c>
      <c r="AU363">
        <f>IF(OR(46&lt;='01_Вводные'!$B$15,46-'01_Вводные'!$B$15&gt;60),0,INDEX('19_Расчет_аналитики'!$B$338:$BI$338,1,46-'01_Вводные'!$B$15))*'01_Вводные'!$B$298*MIN(1,'01_Вводные'!$B$22)+IF(OR(46&lt;=('01_Вводные'!$B$15+'01_Вводные'!$B$311),46-('01_Вводные'!$B$15+'01_Вводные'!$B$311)&gt;60),0,INDEX('19_Расчет_аналитики'!$B$338:$BI$338,1,46-('01_Вводные'!$B$15+'01_Вводные'!$B$311)))*'01_Вводные'!$B$298*MAX(0,'01_Вводные'!$B$22-1)</f>
        <v/>
      </c>
      <c r="AV363">
        <f>IF(OR(47&lt;='01_Вводные'!$B$15,47-'01_Вводные'!$B$15&gt;60),0,INDEX('19_Расчет_аналитики'!$B$338:$BI$338,1,47-'01_Вводные'!$B$15))*'01_Вводные'!$B$298*MIN(1,'01_Вводные'!$B$22)+IF(OR(47&lt;=('01_Вводные'!$B$15+'01_Вводные'!$B$311),47-('01_Вводные'!$B$15+'01_Вводные'!$B$311)&gt;60),0,INDEX('19_Расчет_аналитики'!$B$338:$BI$338,1,47-('01_Вводные'!$B$15+'01_Вводные'!$B$311)))*'01_Вводные'!$B$298*MAX(0,'01_Вводные'!$B$22-1)</f>
        <v/>
      </c>
      <c r="AW363">
        <f>IF(OR(48&lt;='01_Вводные'!$B$15,48-'01_Вводные'!$B$15&gt;60),0,INDEX('19_Расчет_аналитики'!$B$338:$BI$338,1,48-'01_Вводные'!$B$15))*'01_Вводные'!$B$298*MIN(1,'01_Вводные'!$B$22)+IF(OR(48&lt;=('01_Вводные'!$B$15+'01_Вводные'!$B$311),48-('01_Вводные'!$B$15+'01_Вводные'!$B$311)&gt;60),0,INDEX('19_Расчет_аналитики'!$B$338:$BI$338,1,48-('01_Вводные'!$B$15+'01_Вводные'!$B$311)))*'01_Вводные'!$B$298*MAX(0,'01_Вводные'!$B$22-1)</f>
        <v/>
      </c>
      <c r="AX363">
        <f>IF(OR(49&lt;='01_Вводные'!$B$15,49-'01_Вводные'!$B$15&gt;60),0,INDEX('19_Расчет_аналитики'!$B$338:$BI$338,1,49-'01_Вводные'!$B$15))*'01_Вводные'!$B$298*MIN(1,'01_Вводные'!$B$22)+IF(OR(49&lt;=('01_Вводные'!$B$15+'01_Вводные'!$B$311),49-('01_Вводные'!$B$15+'01_Вводные'!$B$311)&gt;60),0,INDEX('19_Расчет_аналитики'!$B$338:$BI$338,1,49-('01_Вводные'!$B$15+'01_Вводные'!$B$311)))*'01_Вводные'!$B$298*MAX(0,'01_Вводные'!$B$22-1)</f>
        <v/>
      </c>
      <c r="AY363">
        <f>IF(OR(50&lt;='01_Вводные'!$B$15,50-'01_Вводные'!$B$15&gt;60),0,INDEX('19_Расчет_аналитики'!$B$338:$BI$338,1,50-'01_Вводные'!$B$15))*'01_Вводные'!$B$298*MIN(1,'01_Вводные'!$B$22)+IF(OR(50&lt;=('01_Вводные'!$B$15+'01_Вводные'!$B$311),50-('01_Вводные'!$B$15+'01_Вводные'!$B$311)&gt;60),0,INDEX('19_Расчет_аналитики'!$B$338:$BI$338,1,50-('01_Вводные'!$B$15+'01_Вводные'!$B$311)))*'01_Вводные'!$B$298*MAX(0,'01_Вводные'!$B$22-1)</f>
        <v/>
      </c>
      <c r="AZ363">
        <f>IF(OR(51&lt;='01_Вводные'!$B$15,51-'01_Вводные'!$B$15&gt;60),0,INDEX('19_Расчет_аналитики'!$B$338:$BI$338,1,51-'01_Вводные'!$B$15))*'01_Вводные'!$B$298*MIN(1,'01_Вводные'!$B$22)+IF(OR(51&lt;=('01_Вводные'!$B$15+'01_Вводные'!$B$311),51-('01_Вводные'!$B$15+'01_Вводные'!$B$311)&gt;60),0,INDEX('19_Расчет_аналитики'!$B$338:$BI$338,1,51-('01_Вводные'!$B$15+'01_Вводные'!$B$311)))*'01_Вводные'!$B$298*MAX(0,'01_Вводные'!$B$22-1)</f>
        <v/>
      </c>
      <c r="BA363">
        <f>IF(OR(52&lt;='01_Вводные'!$B$15,52-'01_Вводные'!$B$15&gt;60),0,INDEX('19_Расчет_аналитики'!$B$338:$BI$338,1,52-'01_Вводные'!$B$15))*'01_Вводные'!$B$298*MIN(1,'01_Вводные'!$B$22)+IF(OR(52&lt;=('01_Вводные'!$B$15+'01_Вводные'!$B$311),52-('01_Вводные'!$B$15+'01_Вводные'!$B$311)&gt;60),0,INDEX('19_Расчет_аналитики'!$B$338:$BI$338,1,52-('01_Вводные'!$B$15+'01_Вводные'!$B$311)))*'01_Вводные'!$B$298*MAX(0,'01_Вводные'!$B$22-1)</f>
        <v/>
      </c>
      <c r="BB363">
        <f>IF(OR(53&lt;='01_Вводные'!$B$15,53-'01_Вводные'!$B$15&gt;60),0,INDEX('19_Расчет_аналитики'!$B$338:$BI$338,1,53-'01_Вводные'!$B$15))*'01_Вводные'!$B$298*MIN(1,'01_Вводные'!$B$22)+IF(OR(53&lt;=('01_Вводные'!$B$15+'01_Вводные'!$B$311),53-('01_Вводные'!$B$15+'01_Вводные'!$B$311)&gt;60),0,INDEX('19_Расчет_аналитики'!$B$338:$BI$338,1,53-('01_Вводные'!$B$15+'01_Вводные'!$B$311)))*'01_Вводные'!$B$298*MAX(0,'01_Вводные'!$B$22-1)</f>
        <v/>
      </c>
      <c r="BC363">
        <f>IF(OR(54&lt;='01_Вводные'!$B$15,54-'01_Вводные'!$B$15&gt;60),0,INDEX('19_Расчет_аналитики'!$B$338:$BI$338,1,54-'01_Вводные'!$B$15))*'01_Вводные'!$B$298*MIN(1,'01_Вводные'!$B$22)+IF(OR(54&lt;=('01_Вводные'!$B$15+'01_Вводные'!$B$311),54-('01_Вводные'!$B$15+'01_Вводные'!$B$311)&gt;60),0,INDEX('19_Расчет_аналитики'!$B$338:$BI$338,1,54-('01_Вводные'!$B$15+'01_Вводные'!$B$311)))*'01_Вводные'!$B$298*MAX(0,'01_Вводные'!$B$22-1)</f>
        <v/>
      </c>
      <c r="BD363">
        <f>IF(OR(55&lt;='01_Вводные'!$B$15,55-'01_Вводные'!$B$15&gt;60),0,INDEX('19_Расчет_аналитики'!$B$338:$BI$338,1,55-'01_Вводные'!$B$15))*'01_Вводные'!$B$298*MIN(1,'01_Вводные'!$B$22)+IF(OR(55&lt;=('01_Вводные'!$B$15+'01_Вводные'!$B$311),55-('01_Вводные'!$B$15+'01_Вводные'!$B$311)&gt;60),0,INDEX('19_Расчет_аналитики'!$B$338:$BI$338,1,55-('01_Вводные'!$B$15+'01_Вводные'!$B$311)))*'01_Вводные'!$B$298*MAX(0,'01_Вводные'!$B$22-1)</f>
        <v/>
      </c>
      <c r="BE363">
        <f>IF(OR(56&lt;='01_Вводные'!$B$15,56-'01_Вводные'!$B$15&gt;60),0,INDEX('19_Расчет_аналитики'!$B$338:$BI$338,1,56-'01_Вводные'!$B$15))*'01_Вводные'!$B$298*MIN(1,'01_Вводные'!$B$22)+IF(OR(56&lt;=('01_Вводные'!$B$15+'01_Вводные'!$B$311),56-('01_Вводные'!$B$15+'01_Вводные'!$B$311)&gt;60),0,INDEX('19_Расчет_аналитики'!$B$338:$BI$338,1,56-('01_Вводные'!$B$15+'01_Вводные'!$B$311)))*'01_Вводные'!$B$298*MAX(0,'01_Вводные'!$B$22-1)</f>
        <v/>
      </c>
      <c r="BF363">
        <f>IF(OR(57&lt;='01_Вводные'!$B$15,57-'01_Вводные'!$B$15&gt;60),0,INDEX('19_Расчет_аналитики'!$B$338:$BI$338,1,57-'01_Вводные'!$B$15))*'01_Вводные'!$B$298*MIN(1,'01_Вводные'!$B$22)+IF(OR(57&lt;=('01_Вводные'!$B$15+'01_Вводные'!$B$311),57-('01_Вводные'!$B$15+'01_Вводные'!$B$311)&gt;60),0,INDEX('19_Расчет_аналитики'!$B$338:$BI$338,1,57-('01_Вводные'!$B$15+'01_Вводные'!$B$311)))*'01_Вводные'!$B$298*MAX(0,'01_Вводные'!$B$22-1)</f>
        <v/>
      </c>
      <c r="BG363">
        <f>IF(OR(58&lt;='01_Вводные'!$B$15,58-'01_Вводные'!$B$15&gt;60),0,INDEX('19_Расчет_аналитики'!$B$338:$BI$338,1,58-'01_Вводные'!$B$15))*'01_Вводные'!$B$298*MIN(1,'01_Вводные'!$B$22)+IF(OR(58&lt;=('01_Вводные'!$B$15+'01_Вводные'!$B$311),58-('01_Вводные'!$B$15+'01_Вводные'!$B$311)&gt;60),0,INDEX('19_Расчет_аналитики'!$B$338:$BI$338,1,58-('01_Вводные'!$B$15+'01_Вводные'!$B$311)))*'01_Вводные'!$B$298*MAX(0,'01_Вводные'!$B$22-1)</f>
        <v/>
      </c>
      <c r="BH363">
        <f>IF(OR(59&lt;='01_Вводные'!$B$15,59-'01_Вводные'!$B$15&gt;60),0,INDEX('19_Расчет_аналитики'!$B$338:$BI$338,1,59-'01_Вводные'!$B$15))*'01_Вводные'!$B$298*MIN(1,'01_Вводные'!$B$22)+IF(OR(59&lt;=('01_Вводные'!$B$15+'01_Вводные'!$B$311),59-('01_Вводные'!$B$15+'01_Вводные'!$B$311)&gt;60),0,INDEX('19_Расчет_аналитики'!$B$338:$BI$338,1,59-('01_Вводные'!$B$15+'01_Вводные'!$B$311)))*'01_Вводные'!$B$298*MAX(0,'01_Вводные'!$B$22-1)</f>
        <v/>
      </c>
      <c r="BI363">
        <f>IF(OR(60&lt;='01_Вводные'!$B$15,60-'01_Вводные'!$B$15&gt;60),0,INDEX('19_Расчет_аналитики'!$B$338:$BI$338,1,60-'01_Вводные'!$B$15))*'01_Вводные'!$B$298*MIN(1,'01_Вводные'!$B$22)+IF(OR(60&lt;=('01_Вводные'!$B$15+'01_Вводные'!$B$311),60-('01_Вводные'!$B$15+'01_Вводные'!$B$311)&gt;60),0,INDEX('19_Расчет_аналитики'!$B$338:$BI$338,1,60-('01_Вводные'!$B$15+'01_Вводные'!$B$311)))*'01_Вводные'!$B$298*MAX(0,'01_Вводные'!$B$22-1)</f>
        <v/>
      </c>
      <c r="BJ363">
        <f>IF(OR(61&lt;='01_Вводные'!$B$15,61-'01_Вводные'!$B$15&gt;60),0,INDEX('19_Расчет_аналитики'!$B$338:$BI$338,1,61-'01_Вводные'!$B$15))*'01_Вводные'!$B$298*MIN(1,'01_Вводные'!$B$22)+IF(OR(61&lt;=('01_Вводные'!$B$15+'01_Вводные'!$B$311),61-('01_Вводные'!$B$15+'01_Вводные'!$B$311)&gt;60),0,INDEX('19_Расчет_аналитики'!$B$338:$BI$338,1,61-('01_Вводные'!$B$15+'01_Вводные'!$B$311)))*'01_Вводные'!$B$298*MAX(0,'01_Вводные'!$B$22-1)</f>
        <v/>
      </c>
      <c r="BK363">
        <f>IF(OR(62&lt;='01_Вводные'!$B$15,62-'01_Вводные'!$B$15&gt;60),0,INDEX('19_Расчет_аналитики'!$B$338:$BI$338,1,62-'01_Вводные'!$B$15))*'01_Вводные'!$B$298*MIN(1,'01_Вводные'!$B$22)+IF(OR(62&lt;=('01_Вводные'!$B$15+'01_Вводные'!$B$311),62-('01_Вводные'!$B$15+'01_Вводные'!$B$311)&gt;60),0,INDEX('19_Расчет_аналитики'!$B$338:$BI$338,1,62-('01_Вводные'!$B$15+'01_Вводные'!$B$311)))*'01_Вводные'!$B$298*MAX(0,'01_Вводные'!$B$22-1)</f>
        <v/>
      </c>
      <c r="BL363">
        <f>IF(OR(63&lt;='01_Вводные'!$B$15,63-'01_Вводные'!$B$15&gt;60),0,INDEX('19_Расчет_аналитики'!$B$338:$BI$338,1,63-'01_Вводные'!$B$15))*'01_Вводные'!$B$298*MIN(1,'01_Вводные'!$B$22)+IF(OR(63&lt;=('01_Вводные'!$B$15+'01_Вводные'!$B$311),63-('01_Вводные'!$B$15+'01_Вводные'!$B$311)&gt;60),0,INDEX('19_Расчет_аналитики'!$B$338:$BI$338,1,63-('01_Вводные'!$B$15+'01_Вводные'!$B$311)))*'01_Вводные'!$B$298*MAX(0,'01_Вводные'!$B$22-1)</f>
        <v/>
      </c>
      <c r="BM363">
        <f>IF(OR(64&lt;='01_Вводные'!$B$15,64-'01_Вводные'!$B$15&gt;60),0,INDEX('19_Расчет_аналитики'!$B$338:$BI$338,1,64-'01_Вводные'!$B$15))*'01_Вводные'!$B$298*MIN(1,'01_Вводные'!$B$22)+IF(OR(64&lt;=('01_Вводные'!$B$15+'01_Вводные'!$B$311),64-('01_Вводные'!$B$15+'01_Вводные'!$B$311)&gt;60),0,INDEX('19_Расчет_аналитики'!$B$338:$BI$338,1,64-('01_Вводные'!$B$15+'01_Вводные'!$B$311)))*'01_Вводные'!$B$298*MAX(0,'01_Вводные'!$B$22-1)</f>
        <v/>
      </c>
      <c r="BN363">
        <f>IF(OR(65&lt;='01_Вводные'!$B$15,65-'01_Вводные'!$B$15&gt;60),0,INDEX('19_Расчет_аналитики'!$B$338:$BI$338,1,65-'01_Вводные'!$B$15))*'01_Вводные'!$B$298*MIN(1,'01_Вводные'!$B$22)+IF(OR(65&lt;=('01_Вводные'!$B$15+'01_Вводные'!$B$311),65-('01_Вводные'!$B$15+'01_Вводные'!$B$311)&gt;60),0,INDEX('19_Расчет_аналитики'!$B$338:$BI$338,1,65-('01_Вводные'!$B$15+'01_Вводные'!$B$311)))*'01_Вводные'!$B$298*MAX(0,'01_Вводные'!$B$22-1)</f>
        <v/>
      </c>
      <c r="BO363">
        <f>IF(OR(66&lt;='01_Вводные'!$B$15,66-'01_Вводные'!$B$15&gt;60),0,INDEX('19_Расчет_аналитики'!$B$338:$BI$338,1,66-'01_Вводные'!$B$15))*'01_Вводные'!$B$298*MIN(1,'01_Вводные'!$B$22)+IF(OR(66&lt;=('01_Вводные'!$B$15+'01_Вводные'!$B$311),66-('01_Вводные'!$B$15+'01_Вводные'!$B$311)&gt;60),0,INDEX('19_Расчет_аналитики'!$B$338:$BI$338,1,66-('01_Вводные'!$B$15+'01_Вводные'!$B$311)))*'01_Вводные'!$B$298*MAX(0,'01_Вводные'!$B$22-1)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SUMPRODUCT(('01_Вводные'!$D$314:$D$318*'01_Вводные'!$B$314:$B$318*IF('01_Вводные'!$B$9=0,0,'06_Сеть_и_дети'!B11/'01_Вводные'!$B$9)+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))/2)</f>
        <v/>
      </c>
      <c r="C383">
        <f>SUMPRODUCT(('01_Вводные'!$D$314:$D$318*'01_Вводные'!$B$314:$B$318*IF('01_Вводные'!$B$9=0,0,'06_Сеть_и_дети'!C11/'01_Вводные'!$B$9)+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))/2)</f>
        <v/>
      </c>
      <c r="D383">
        <f>SUMPRODUCT(('01_Вводные'!$D$314:$D$318*'01_Вводные'!$B$314:$B$318*IF('01_Вводные'!$B$9=0,0,'06_Сеть_и_дети'!D11/'01_Вводные'!$B$9)+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))/2)</f>
        <v/>
      </c>
      <c r="E383">
        <f>SUMPRODUCT(('01_Вводные'!$D$314:$D$318*'01_Вводные'!$B$314:$B$318*IF('01_Вводные'!$B$9=0,0,'06_Сеть_и_дети'!E11/'01_Вводные'!$B$9)+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))/2)</f>
        <v/>
      </c>
      <c r="F383">
        <f>SUMPRODUCT(('01_Вводные'!$D$314:$D$318*'01_Вводные'!$B$314:$B$318*IF('01_Вводные'!$B$9=0,0,'06_Сеть_и_дети'!F11/'01_Вводные'!$B$9)+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))/2)</f>
        <v/>
      </c>
      <c r="G383">
        <f>SUMPRODUCT(('01_Вводные'!$D$314:$D$318*'01_Вводные'!$B$314:$B$318*IF('01_Вводные'!$B$9=0,0,'06_Сеть_и_дети'!G11/'01_Вводные'!$B$9)+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))/2)</f>
        <v/>
      </c>
      <c r="H383">
        <f>SUMPRODUCT(('01_Вводные'!$D$314:$D$318*'01_Вводные'!$B$314:$B$318*IF('01_Вводные'!$B$9=0,0,'06_Сеть_и_дети'!H11/'01_Вводные'!$B$9)+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))/2)</f>
        <v/>
      </c>
      <c r="I383">
        <f>SUMPRODUCT(('01_Вводные'!$D$314:$D$318*'01_Вводные'!$B$314:$B$318*IF('01_Вводные'!$B$9=0,0,'06_Сеть_и_дети'!I11/'01_Вводные'!$B$9)+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))/2)</f>
        <v/>
      </c>
      <c r="J383">
        <f>SUMPRODUCT(('01_Вводные'!$D$314:$D$318*'01_Вводные'!$B$314:$B$318*IF('01_Вводные'!$B$9=0,0,'06_Сеть_и_дети'!J11/'01_Вводные'!$B$9)+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))/2)</f>
        <v/>
      </c>
      <c r="K383">
        <f>SUMPRODUCT(('01_Вводные'!$D$314:$D$318*'01_Вводные'!$B$314:$B$318*IF('01_Вводные'!$B$9=0,0,'06_Сеть_и_дети'!K11/'01_Вводные'!$B$9)+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))/2)</f>
        <v/>
      </c>
      <c r="L383">
        <f>SUMPRODUCT(('01_Вводные'!$D$314:$D$318*'01_Вводные'!$B$314:$B$318*IF('01_Вводные'!$B$9=0,0,'06_Сеть_и_дети'!L11/'01_Вводные'!$B$9)+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))/2)</f>
        <v/>
      </c>
      <c r="M383">
        <f>SUMPRODUCT(('01_Вводные'!$D$314:$D$318*'01_Вводные'!$B$314:$B$318*IF('01_Вводные'!$B$9=0,0,'06_Сеть_и_дети'!M11/'01_Вводные'!$B$9)+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))/2)</f>
        <v/>
      </c>
      <c r="N383">
        <f>SUMPRODUCT(('01_Вводные'!$D$314:$D$318*'01_Вводные'!$B$314:$B$318*IF('01_Вводные'!$B$9=0,0,'06_Сеть_и_дети'!N11/'01_Вводные'!$B$9)+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))/2)</f>
        <v/>
      </c>
      <c r="O383">
        <f>SUMPRODUCT(('01_Вводные'!$D$314:$D$318*'01_Вводные'!$B$314:$B$318*IF('01_Вводные'!$B$9=0,0,'06_Сеть_и_дети'!O11/'01_Вводные'!$B$9)+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))/2)</f>
        <v/>
      </c>
      <c r="P383">
        <f>SUMPRODUCT(('01_Вводные'!$D$314:$D$318*'01_Вводные'!$B$314:$B$318*IF('01_Вводные'!$B$9=0,0,'06_Сеть_и_дети'!P11/'01_Вводные'!$B$9)+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))/2)</f>
        <v/>
      </c>
      <c r="Q383">
        <f>SUMPRODUCT(('01_Вводные'!$D$314:$D$318*'01_Вводные'!$B$314:$B$318*IF('01_Вводные'!$B$9=0,0,'06_Сеть_и_дети'!Q11/'01_Вводные'!$B$9)+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))/2)</f>
        <v/>
      </c>
      <c r="R383">
        <f>SUMPRODUCT(('01_Вводные'!$D$314:$D$318*'01_Вводные'!$B$314:$B$318*IF('01_Вводные'!$B$9=0,0,'06_Сеть_и_дети'!R11/'01_Вводные'!$B$9)+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))/2)</f>
        <v/>
      </c>
      <c r="S383">
        <f>SUMPRODUCT(('01_Вводные'!$D$314:$D$318*'01_Вводные'!$B$314:$B$318*IF('01_Вводные'!$B$9=0,0,'06_Сеть_и_дети'!S11/'01_Вводные'!$B$9)+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))/2)</f>
        <v/>
      </c>
      <c r="T383">
        <f>SUMPRODUCT(('01_Вводные'!$D$314:$D$318*'01_Вводные'!$B$314:$B$318*IF('01_Вводные'!$B$9=0,0,'06_Сеть_и_дети'!T11/'01_Вводные'!$B$9)+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))/2)</f>
        <v/>
      </c>
      <c r="U383">
        <f>SUMPRODUCT(('01_Вводные'!$D$314:$D$318*'01_Вводные'!$B$314:$B$318*IF('01_Вводные'!$B$9=0,0,'06_Сеть_и_дети'!U11/'01_Вводные'!$B$9)+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))/2)</f>
        <v/>
      </c>
      <c r="V383">
        <f>SUMPRODUCT(('01_Вводные'!$D$314:$D$318*'01_Вводные'!$B$314:$B$318*IF('01_Вводные'!$B$9=0,0,'06_Сеть_и_дети'!V11/'01_Вводные'!$B$9)+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))/2)</f>
        <v/>
      </c>
      <c r="W383">
        <f>SUMPRODUCT(('01_Вводные'!$D$314:$D$318*'01_Вводные'!$B$314:$B$318*IF('01_Вводные'!$B$9=0,0,'06_Сеть_и_дети'!W11/'01_Вводные'!$B$9)+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))/2)</f>
        <v/>
      </c>
      <c r="X383">
        <f>SUMPRODUCT(('01_Вводные'!$D$314:$D$318*'01_Вводные'!$B$314:$B$318*IF('01_Вводные'!$B$9=0,0,'06_Сеть_и_дети'!X11/'01_Вводные'!$B$9)+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))/2)</f>
        <v/>
      </c>
      <c r="Y383">
        <f>SUMPRODUCT(('01_Вводные'!$D$314:$D$318*'01_Вводные'!$B$314:$B$318*IF('01_Вводные'!$B$9=0,0,'06_Сеть_и_дети'!Y11/'01_Вводные'!$B$9)+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))/2)</f>
        <v/>
      </c>
      <c r="Z383">
        <f>SUMPRODUCT(('01_Вводные'!$D$314:$D$318*'01_Вводные'!$B$314:$B$318*IF('01_Вводные'!$B$9=0,0,'06_Сеть_и_дети'!Z11/'01_Вводные'!$B$9)+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))/2)</f>
        <v/>
      </c>
      <c r="AA383">
        <f>SUMPRODUCT(('01_Вводные'!$D$314:$D$318*'01_Вводные'!$B$314:$B$318*IF('01_Вводные'!$B$9=0,0,'06_Сеть_и_дети'!AA11/'01_Вводные'!$B$9)+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))/2)</f>
        <v/>
      </c>
      <c r="AB383">
        <f>SUMPRODUCT(('01_Вводные'!$D$314:$D$318*'01_Вводные'!$B$314:$B$318*IF('01_Вводные'!$B$9=0,0,'06_Сеть_и_дети'!AB11/'01_Вводные'!$B$9)+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))/2)</f>
        <v/>
      </c>
      <c r="AC383">
        <f>SUMPRODUCT(('01_Вводные'!$D$314:$D$318*'01_Вводные'!$B$314:$B$318*IF('01_Вводные'!$B$9=0,0,'06_Сеть_и_дети'!AC11/'01_Вводные'!$B$9)+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))/2)</f>
        <v/>
      </c>
      <c r="AD383">
        <f>SUMPRODUCT(('01_Вводные'!$D$314:$D$318*'01_Вводные'!$B$314:$B$318*IF('01_Вводные'!$B$9=0,0,'06_Сеть_и_дети'!AD11/'01_Вводные'!$B$9)+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))/2)</f>
        <v/>
      </c>
      <c r="AE383">
        <f>SUMPRODUCT(('01_Вводные'!$D$314:$D$318*'01_Вводные'!$B$314:$B$318*IF('01_Вводные'!$B$9=0,0,'06_Сеть_и_дети'!AE11/'01_Вводные'!$B$9)+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))/2)</f>
        <v/>
      </c>
      <c r="AF383">
        <f>SUMPRODUCT(('01_Вводные'!$D$314:$D$318*'01_Вводные'!$B$314:$B$318*IF('01_Вводные'!$B$9=0,0,'06_Сеть_и_дети'!AF11/'01_Вводные'!$B$9)+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))/2)</f>
        <v/>
      </c>
      <c r="AG383">
        <f>SUMPRODUCT(('01_Вводные'!$D$314:$D$318*'01_Вводные'!$B$314:$B$318*IF('01_Вводные'!$B$9=0,0,'06_Сеть_и_дети'!AG11/'01_Вводные'!$B$9)+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))/2)</f>
        <v/>
      </c>
      <c r="AH383">
        <f>SUMPRODUCT(('01_Вводные'!$D$314:$D$318*'01_Вводные'!$B$314:$B$318*IF('01_Вводные'!$B$9=0,0,'06_Сеть_и_дети'!AH11/'01_Вводные'!$B$9)+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))/2)</f>
        <v/>
      </c>
      <c r="AI383">
        <f>SUMPRODUCT(('01_Вводные'!$D$314:$D$318*'01_Вводные'!$B$314:$B$318*IF('01_Вводные'!$B$9=0,0,'06_Сеть_и_дети'!AI11/'01_Вводные'!$B$9)+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))/2)</f>
        <v/>
      </c>
      <c r="AJ383">
        <f>SUMPRODUCT(('01_Вводные'!$D$314:$D$318*'01_Вводные'!$B$314:$B$318*IF('01_Вводные'!$B$9=0,0,'06_Сеть_и_дети'!AJ11/'01_Вводные'!$B$9)+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))/2)</f>
        <v/>
      </c>
      <c r="AK383">
        <f>SUMPRODUCT(('01_Вводные'!$D$314:$D$318*'01_Вводные'!$B$314:$B$318*IF('01_Вводные'!$B$9=0,0,'06_Сеть_и_дети'!AK11/'01_Вводные'!$B$9)+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))/2)</f>
        <v/>
      </c>
      <c r="AL383">
        <f>SUMPRODUCT(('01_Вводные'!$D$314:$D$318*'01_Вводные'!$B$314:$B$318*IF('01_Вводные'!$B$9=0,0,'06_Сеть_и_дети'!AL11/'01_Вводные'!$B$9)+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))/2)</f>
        <v/>
      </c>
      <c r="AM383">
        <f>SUMPRODUCT(('01_Вводные'!$D$314:$D$318*'01_Вводные'!$B$314:$B$318*IF('01_Вводные'!$B$9=0,0,'06_Сеть_и_дети'!AM11/'01_Вводные'!$B$9)+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))/2)</f>
        <v/>
      </c>
      <c r="AN383">
        <f>SUMPRODUCT(('01_Вводные'!$D$314:$D$318*'01_Вводные'!$B$314:$B$318*IF('01_Вводные'!$B$9=0,0,'06_Сеть_и_дети'!AN11/'01_Вводные'!$B$9)+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))/2)</f>
        <v/>
      </c>
      <c r="AO383">
        <f>SUMPRODUCT(('01_Вводные'!$D$314:$D$318*'01_Вводные'!$B$314:$B$318*IF('01_Вводные'!$B$9=0,0,'06_Сеть_и_дети'!AO11/'01_Вводные'!$B$9)+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))/2)</f>
        <v/>
      </c>
      <c r="AP383">
        <f>SUMPRODUCT(('01_Вводные'!$D$314:$D$318*'01_Вводные'!$B$314:$B$318*IF('01_Вводные'!$B$9=0,0,'06_Сеть_и_дети'!AP11/'01_Вводные'!$B$9)+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))/2)</f>
        <v/>
      </c>
      <c r="AQ383">
        <f>SUMPRODUCT(('01_Вводные'!$D$314:$D$318*'01_Вводные'!$B$314:$B$318*IF('01_Вводные'!$B$9=0,0,'06_Сеть_и_дети'!AQ11/'01_Вводные'!$B$9)+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))/2)</f>
        <v/>
      </c>
      <c r="AR383">
        <f>SUMPRODUCT(('01_Вводные'!$D$314:$D$318*'01_Вводные'!$B$314:$B$318*IF('01_Вводные'!$B$9=0,0,'06_Сеть_и_дети'!AR11/'01_Вводные'!$B$9)+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))/2)</f>
        <v/>
      </c>
      <c r="AS383">
        <f>SUMPRODUCT(('01_Вводные'!$D$314:$D$318*'01_Вводные'!$B$314:$B$318*IF('01_Вводные'!$B$9=0,0,'06_Сеть_и_дети'!AS11/'01_Вводные'!$B$9)+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))/2)</f>
        <v/>
      </c>
      <c r="AT383">
        <f>SUMPRODUCT(('01_Вводные'!$D$314:$D$318*'01_Вводные'!$B$314:$B$318*IF('01_Вводные'!$B$9=0,0,'06_Сеть_и_дети'!AT11/'01_Вводные'!$B$9)+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))/2)</f>
        <v/>
      </c>
      <c r="AU383">
        <f>SUMPRODUCT(('01_Вводные'!$D$314:$D$318*'01_Вводные'!$B$314:$B$318*IF('01_Вводные'!$B$9=0,0,'06_Сеть_и_дети'!AU11/'01_Вводные'!$B$9)+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))/2)</f>
        <v/>
      </c>
      <c r="AV383">
        <f>SUMPRODUCT(('01_Вводные'!$D$314:$D$318*'01_Вводные'!$B$314:$B$318*IF('01_Вводные'!$B$9=0,0,'06_Сеть_и_дети'!AV11/'01_Вводные'!$B$9)+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))/2)</f>
        <v/>
      </c>
      <c r="AW383">
        <f>SUMPRODUCT(('01_Вводные'!$D$314:$D$318*'01_Вводные'!$B$314:$B$318*IF('01_Вводные'!$B$9=0,0,'06_Сеть_и_дети'!AW11/'01_Вводные'!$B$9)+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))/2)</f>
        <v/>
      </c>
      <c r="AX383">
        <f>SUMPRODUCT(('01_Вводные'!$D$314:$D$318*'01_Вводные'!$B$314:$B$318*IF('01_Вводные'!$B$9=0,0,'06_Сеть_и_дети'!AX11/'01_Вводные'!$B$9)+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))/2)</f>
        <v/>
      </c>
      <c r="AY383">
        <f>SUMPRODUCT(('01_Вводные'!$D$314:$D$318*'01_Вводные'!$B$314:$B$318*IF('01_Вводные'!$B$9=0,0,'06_Сеть_и_дети'!AY11/'01_Вводные'!$B$9)+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))/2)</f>
        <v/>
      </c>
      <c r="AZ383">
        <f>SUMPRODUCT(('01_Вводные'!$D$314:$D$318*'01_Вводные'!$B$314:$B$318*IF('01_Вводные'!$B$9=0,0,'06_Сеть_и_дети'!AZ11/'01_Вводные'!$B$9)+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))/2)</f>
        <v/>
      </c>
      <c r="BA383">
        <f>SUMPRODUCT(('01_Вводные'!$D$314:$D$318*'01_Вводные'!$B$314:$B$318*IF('01_Вводные'!$B$9=0,0,'06_Сеть_и_дети'!BA11/'01_Вводные'!$B$9)+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))/2)</f>
        <v/>
      </c>
      <c r="BB383">
        <f>SUMPRODUCT(('01_Вводные'!$D$314:$D$318*'01_Вводные'!$B$314:$B$318*IF('01_Вводные'!$B$9=0,0,'06_Сеть_и_дети'!BB11/'01_Вводные'!$B$9)+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))/2)</f>
        <v/>
      </c>
      <c r="BC383">
        <f>SUMPRODUCT(('01_Вводные'!$D$314:$D$318*'01_Вводные'!$B$314:$B$318*IF('01_Вводные'!$B$9=0,0,'06_Сеть_и_дети'!BC11/'01_Вводные'!$B$9)+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))/2)</f>
        <v/>
      </c>
      <c r="BD383">
        <f>SUMPRODUCT(('01_Вводные'!$D$314:$D$318*'01_Вводные'!$B$314:$B$318*IF('01_Вводные'!$B$9=0,0,'06_Сеть_и_дети'!BD11/'01_Вводные'!$B$9)+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))/2)</f>
        <v/>
      </c>
      <c r="BE383">
        <f>SUMPRODUCT(('01_Вводные'!$D$314:$D$318*'01_Вводные'!$B$314:$B$318*IF('01_Вводные'!$B$9=0,0,'06_Сеть_и_дети'!BE11/'01_Вводные'!$B$9)+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))/2)</f>
        <v/>
      </c>
      <c r="BF383">
        <f>SUMPRODUCT(('01_Вводные'!$D$314:$D$318*'01_Вводные'!$B$314:$B$318*IF('01_Вводные'!$B$9=0,0,'06_Сеть_и_дети'!BF11/'01_Вводные'!$B$9)+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))/2)</f>
        <v/>
      </c>
      <c r="BG383">
        <f>SUMPRODUCT(('01_Вводные'!$D$314:$D$318*'01_Вводные'!$B$314:$B$318*IF('01_Вводные'!$B$9=0,0,'06_Сеть_и_дети'!BG11/'01_Вводные'!$B$9)+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))/2)</f>
        <v/>
      </c>
      <c r="BH383">
        <f>SUMPRODUCT(('01_Вводные'!$D$314:$D$318*'01_Вводные'!$B$314:$B$318*IF('01_Вводные'!$B$9=0,0,'06_Сеть_и_дети'!BH11/'01_Вводные'!$B$9)+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))/2)</f>
        <v/>
      </c>
      <c r="BI383">
        <f>SUMPRODUCT(('01_Вводные'!$D$314:$D$318*'01_Вводные'!$B$314:$B$318*IF('01_Вводные'!$B$9=0,0,'06_Сеть_и_дети'!BI11/'01_Вводные'!$B$9)+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))/2)</f>
        <v/>
      </c>
      <c r="BJ383">
        <f>SUMPRODUCT(('01_Вводные'!$D$314:$D$318*'01_Вводные'!$B$314:$B$318*IF('01_Вводные'!$B$9=0,0,'06_Сеть_и_дети'!BJ11/'01_Вводные'!$B$9)+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))/2)</f>
        <v/>
      </c>
      <c r="BK383">
        <f>SUMPRODUCT(('01_Вводные'!$D$314:$D$318*'01_Вводные'!$B$314:$B$318*IF('01_Вводные'!$B$9=0,0,'06_Сеть_и_дети'!BK11/'01_Вводные'!$B$9)+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))/2)</f>
        <v/>
      </c>
      <c r="BL383">
        <f>SUMPRODUCT(('01_Вводные'!$D$314:$D$318*'01_Вводные'!$B$314:$B$318*IF('01_Вводные'!$B$9=0,0,'06_Сеть_и_дети'!BL11/'01_Вводные'!$B$9)+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))/2)</f>
        <v/>
      </c>
      <c r="BM383">
        <f>SUMPRODUCT(('01_Вводные'!$D$314:$D$318*'01_Вводные'!$B$314:$B$318*IF('01_Вводные'!$B$9=0,0,'06_Сеть_и_дети'!BM11/'01_Вводные'!$B$9)+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))/2)</f>
        <v/>
      </c>
      <c r="BN383">
        <f>SUMPRODUCT(('01_Вводные'!$D$314:$D$318*'01_Вводные'!$B$314:$B$318*IF('01_Вводные'!$B$9=0,0,'06_Сеть_и_дети'!BN11/'01_Вводные'!$B$9)+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))/2)</f>
        <v/>
      </c>
      <c r="BO383">
        <f>SUMPRODUCT(('01_Вводные'!$D$314:$D$318*'01_Вводные'!$B$314:$B$318*IF('01_Вводные'!$B$9=0,0,'06_Сеть_и_дети'!BO11/'01_Вводные'!$B$9)+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IF(OR('01_Вводные'!$B$238="Нет",'19_Расчет_аналитики'!B627&gt;='19_Расчет_аналитики'!B339-0.01),MIN('19_Расчет_аналитики'!B631,MAX(0,'19_Расчет_аналитики'!B787)),0)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IF(OR('01_Вводные'!$B$238="Нет",'19_Расчет_аналитики'!C627&gt;='19_Расчет_аналитики'!C339-0.01),MIN('19_Расчет_аналитики'!C631,MAX(0,'19_Расчет_аналитики'!C787)),0)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IF(OR('01_Вводные'!$B$238="Нет",'19_Расчет_аналитики'!D627&gt;='19_Расчет_аналитики'!D339-0.01),MIN('19_Расчет_аналитики'!D631,MAX(0,'19_Расчет_аналитики'!D787)),0)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IF(OR('01_Вводные'!$B$238="Нет",'19_Расчет_аналитики'!E627&gt;='19_Расчет_аналитики'!E339-0.01),MIN('19_Расчет_аналитики'!E631,MAX(0,'19_Расчет_аналитики'!E787)),0)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IF(OR('01_Вводные'!$B$238="Нет",'19_Расчет_аналитики'!F627&gt;='19_Расчет_аналитики'!F339-0.01),MIN('19_Расчет_аналитики'!F631,MAX(0,'19_Расчет_аналитики'!F787)),0)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IF(OR('01_Вводные'!$B$238="Нет",'19_Расчет_аналитики'!G627&gt;='19_Расчет_аналитики'!G339-0.01),MIN('19_Расчет_аналитики'!G631,MAX(0,'19_Расчет_аналитики'!G787)),0)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IF(OR('01_Вводные'!$B$238="Нет",'19_Расчет_аналитики'!H627&gt;='19_Расчет_аналитики'!H339-0.01),MIN('19_Расчет_аналитики'!H631,MAX(0,'19_Расчет_аналитики'!H787)),0)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IF(OR('01_Вводные'!$B$238="Нет",'19_Расчет_аналитики'!I627&gt;='19_Расчет_аналитики'!I339-0.01),MIN('19_Расчет_аналитики'!I631,MAX(0,'19_Расчет_аналитики'!I787)),0)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IF(OR('01_Вводные'!$B$238="Нет",'19_Расчет_аналитики'!J627&gt;='19_Расчет_аналитики'!J339-0.01),MIN('19_Расчет_аналитики'!J631,MAX(0,'19_Расчет_аналитики'!J787)),0)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IF(OR('01_Вводные'!$B$238="Нет",'19_Расчет_аналитики'!K627&gt;='19_Расчет_аналитики'!K339-0.01),MIN('19_Расчет_аналитики'!K631,MAX(0,'19_Расчет_аналитики'!K787)),0)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IF(OR('01_Вводные'!$B$238="Нет",'19_Расчет_аналитики'!L627&gt;='19_Расчет_аналитики'!L339-0.01),MIN('19_Расчет_аналитики'!L631,MAX(0,'19_Расчет_аналитики'!L787)),0)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IF(OR('01_Вводные'!$B$238="Нет",'19_Расчет_аналитики'!M627&gt;='19_Расчет_аналитики'!M339-0.01),MIN('19_Расчет_аналитики'!M631,MAX(0,'19_Расчет_аналитики'!M787)),0)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IF(OR('01_Вводные'!$B$238="Нет",'19_Расчет_аналитики'!N627&gt;='19_Расчет_аналитики'!N339-0.01),MIN('19_Расчет_аналитики'!N631,MAX(0,'19_Расчет_аналитики'!N787)),0)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IF(OR('01_Вводные'!$B$238="Нет",'19_Расчет_аналитики'!O627&gt;='19_Расчет_аналитики'!O339-0.01),MIN('19_Расчет_аналитики'!O631,MAX(0,'19_Расчет_аналитики'!O787)),0)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IF(OR('01_Вводные'!$B$238="Нет",'19_Расчет_аналитики'!P627&gt;='19_Расчет_аналитики'!P339-0.01),MIN('19_Расчет_аналитики'!P631,MAX(0,'19_Расчет_аналитики'!P787)),0)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IF(OR('01_Вводные'!$B$238="Нет",'19_Расчет_аналитики'!Q627&gt;='19_Расчет_аналитики'!Q339-0.01),MIN('19_Расчет_аналитики'!Q631,MAX(0,'19_Расчет_аналитики'!Q787)),0)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IF(OR('01_Вводные'!$B$238="Нет",'19_Расчет_аналитики'!R627&gt;='19_Расчет_аналитики'!R339-0.01),MIN('19_Расчет_аналитики'!R631,MAX(0,'19_Расчет_аналитики'!R787)),0)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IF(OR('01_Вводные'!$B$238="Нет",'19_Расчет_аналитики'!S627&gt;='19_Расчет_аналитики'!S339-0.01),MIN('19_Расчет_аналитики'!S631,MAX(0,'19_Расчет_аналитики'!S787)),0)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IF(OR('01_Вводные'!$B$238="Нет",'19_Расчет_аналитики'!T627&gt;='19_Расчет_аналитики'!T339-0.01),MIN('19_Расчет_аналитики'!T631,MAX(0,'19_Расчет_аналитики'!T787)),0)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IF(OR('01_Вводные'!$B$238="Нет",'19_Расчет_аналитики'!U627&gt;='19_Расчет_аналитики'!U339-0.01),MIN('19_Расчет_аналитики'!U631,MAX(0,'19_Расчет_аналитики'!U787)),0)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IF(OR('01_Вводные'!$B$238="Нет",'19_Расчет_аналитики'!V627&gt;='19_Расчет_аналитики'!V339-0.01),MIN('19_Расчет_аналитики'!V631,MAX(0,'19_Расчет_аналитики'!V787)),0)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IF(OR('01_Вводные'!$B$238="Нет",'19_Расчет_аналитики'!W627&gt;='19_Расчет_аналитики'!W339-0.01),MIN('19_Расчет_аналитики'!W631,MAX(0,'19_Расчет_аналитики'!W787)),0)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IF(OR('01_Вводные'!$B$238="Нет",'19_Расчет_аналитики'!X627&gt;='19_Расчет_аналитики'!X339-0.01),MIN('19_Расчет_аналитики'!X631,MAX(0,'19_Расчет_аналитики'!X787)),0)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IF(OR('01_Вводные'!$B$238="Нет",'19_Расчет_аналитики'!Y627&gt;='19_Расчет_аналитики'!Y339-0.01),MIN('19_Расчет_аналитики'!Y631,MAX(0,'19_Расчет_аналитики'!Y787)),0)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IF(OR('01_Вводные'!$B$238="Нет",'19_Расчет_аналитики'!Z627&gt;='19_Расчет_аналитики'!Z339-0.01),MIN('19_Расчет_аналитики'!Z631,MAX(0,'19_Расчет_аналитики'!Z787)),0)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IF(OR('01_Вводные'!$B$238="Нет",'19_Расчет_аналитики'!AA627&gt;='19_Расчет_аналитики'!AA339-0.01),MIN('19_Расчет_аналитики'!AA631,MAX(0,'19_Расчет_аналитики'!AA787)),0)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IF(OR('01_Вводные'!$B$238="Нет",'19_Расчет_аналитики'!AB627&gt;='19_Расчет_аналитики'!AB339-0.01),MIN('19_Расчет_аналитики'!AB631,MAX(0,'19_Расчет_аналитики'!AB787)),0)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IF(OR('01_Вводные'!$B$238="Нет",'19_Расчет_аналитики'!AC627&gt;='19_Расчет_аналитики'!AC339-0.01),MIN('19_Расчет_аналитики'!AC631,MAX(0,'19_Расчет_аналитики'!AC787)),0)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IF(OR('01_Вводные'!$B$238="Нет",'19_Расчет_аналитики'!AD627&gt;='19_Расчет_аналитики'!AD339-0.01),MIN('19_Расчет_аналитики'!AD631,MAX(0,'19_Расчет_аналитики'!AD787)),0)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IF(OR('01_Вводные'!$B$238="Нет",'19_Расчет_аналитики'!AE627&gt;='19_Расчет_аналитики'!AE339-0.01),MIN('19_Расчет_аналитики'!AE631,MAX(0,'19_Расчет_аналитики'!AE787)),0)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IF(OR('01_Вводные'!$B$238="Нет",'19_Расчет_аналитики'!AF627&gt;='19_Расчет_аналитики'!AF339-0.01),MIN('19_Расчет_аналитики'!AF631,MAX(0,'19_Расчет_аналитики'!AF787)),0)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IF(OR('01_Вводные'!$B$238="Нет",'19_Расчет_аналитики'!AG627&gt;='19_Расчет_аналитики'!AG339-0.01),MIN('19_Расчет_аналитики'!AG631,MAX(0,'19_Расчет_аналитики'!AG787)),0)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IF(OR('01_Вводные'!$B$238="Нет",'19_Расчет_аналитики'!AH627&gt;='19_Расчет_аналитики'!AH339-0.01),MIN('19_Расчет_аналитики'!AH631,MAX(0,'19_Расчет_аналитики'!AH787)),0)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IF(OR('01_Вводные'!$B$238="Нет",'19_Расчет_аналитики'!AI627&gt;='19_Расчет_аналитики'!AI339-0.01),MIN('19_Расчет_аналитики'!AI631,MAX(0,'19_Расчет_аналитики'!AI787)),0)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IF(OR('01_Вводные'!$B$238="Нет",'19_Расчет_аналитики'!AJ627&gt;='19_Расчет_аналитики'!AJ339-0.01),MIN('19_Расчет_аналитики'!AJ631,MAX(0,'19_Расчет_аналитики'!AJ787)),0)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IF(OR('01_Вводные'!$B$238="Нет",'19_Расчет_аналитики'!AK627&gt;='19_Расчет_аналитики'!AK339-0.01),MIN('19_Расчет_аналитики'!AK631,MAX(0,'19_Расчет_аналитики'!AK787)),0)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IF(OR('01_Вводные'!$B$238="Нет",'19_Расчет_аналитики'!AL627&gt;='19_Расчет_аналитики'!AL339-0.01),MIN('19_Расчет_аналитики'!AL631,MAX(0,'19_Расчет_аналитики'!AL787)),0)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IF(OR('01_Вводные'!$B$238="Нет",'19_Расчет_аналитики'!AM627&gt;='19_Расчет_аналитики'!AM339-0.01),MIN('19_Расчет_аналитики'!AM631,MAX(0,'19_Расчет_аналитики'!AM787)),0)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IF(OR('01_Вводные'!$B$238="Нет",'19_Расчет_аналитики'!AN627&gt;='19_Расчет_аналитики'!AN339-0.01),MIN('19_Расчет_аналитики'!AN631,MAX(0,'19_Расчет_аналитики'!AN787)),0)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IF(OR('01_Вводные'!$B$238="Нет",'19_Расчет_аналитики'!AO627&gt;='19_Расчет_аналитики'!AO339-0.01),MIN('19_Расчет_аналитики'!AO631,MAX(0,'19_Расчет_аналитики'!AO787)),0)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IF(OR('01_Вводные'!$B$238="Нет",'19_Расчет_аналитики'!AP627&gt;='19_Расчет_аналитики'!AP339-0.01),MIN('19_Расчет_аналитики'!AP631,MAX(0,'19_Расчет_аналитики'!AP787)),0)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IF(OR('01_Вводные'!$B$238="Нет",'19_Расчет_аналитики'!AQ627&gt;='19_Расчет_аналитики'!AQ339-0.01),MIN('19_Расчет_аналитики'!AQ631,MAX(0,'19_Расчет_аналитики'!AQ787)),0)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IF(OR('01_Вводные'!$B$238="Нет",'19_Расчет_аналитики'!AR627&gt;='19_Расчет_аналитики'!AR339-0.01),MIN('19_Расчет_аналитики'!AR631,MAX(0,'19_Расчет_аналитики'!AR787)),0)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IF(OR('01_Вводные'!$B$238="Нет",'19_Расчет_аналитики'!AS627&gt;='19_Расчет_аналитики'!AS339-0.01),MIN('19_Расчет_аналитики'!AS631,MAX(0,'19_Расчет_аналитики'!AS787)),0)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IF(OR('01_Вводные'!$B$238="Нет",'19_Расчет_аналитики'!AT627&gt;='19_Расчет_аналитики'!AT339-0.01),MIN('19_Расчет_аналитики'!AT631,MAX(0,'19_Расчет_аналитики'!AT787)),0)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IF(OR('01_Вводные'!$B$238="Нет",'19_Расчет_аналитики'!AU627&gt;='19_Расчет_аналитики'!AU339-0.01),MIN('19_Расчет_аналитики'!AU631,MAX(0,'19_Расчет_аналитики'!AU787)),0)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IF(OR('01_Вводные'!$B$238="Нет",'19_Расчет_аналитики'!AV627&gt;='19_Расчет_аналитики'!AV339-0.01),MIN('19_Расчет_аналитики'!AV631,MAX(0,'19_Расчет_аналитики'!AV787)),0)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IF(OR('01_Вводные'!$B$238="Нет",'19_Расчет_аналитики'!AW627&gt;='19_Расчет_аналитики'!AW339-0.01),MIN('19_Расчет_аналитики'!AW631,MAX(0,'19_Расчет_аналитики'!AW787)),0)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IF(OR('01_Вводные'!$B$238="Нет",'19_Расчет_аналитики'!AX627&gt;='19_Расчет_аналитики'!AX339-0.01),MIN('19_Расчет_аналитики'!AX631,MAX(0,'19_Расчет_аналитики'!AX787)),0)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IF(OR('01_Вводные'!$B$238="Нет",'19_Расчет_аналитики'!AY627&gt;='19_Расчет_аналитики'!AY339-0.01),MIN('19_Расчет_аналитики'!AY631,MAX(0,'19_Расчет_аналитики'!AY787)),0)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IF(OR('01_Вводные'!$B$238="Нет",'19_Расчет_аналитики'!AZ627&gt;='19_Расчет_аналитики'!AZ339-0.01),MIN('19_Расчет_аналитики'!AZ631,MAX(0,'19_Расчет_аналитики'!AZ787)),0)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IF(OR('01_Вводные'!$B$238="Нет",'19_Расчет_аналитики'!BA627&gt;='19_Расчет_аналитики'!BA339-0.01),MIN('19_Расчет_аналитики'!BA631,MAX(0,'19_Расчет_аналитики'!BA787)),0)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IF(OR('01_Вводные'!$B$238="Нет",'19_Расчет_аналитики'!BB627&gt;='19_Расчет_аналитики'!BB339-0.01),MIN('19_Расчет_аналитики'!BB631,MAX(0,'19_Расчет_аналитики'!BB787)),0)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IF(OR('01_Вводные'!$B$238="Нет",'19_Расчет_аналитики'!BC627&gt;='19_Расчет_аналитики'!BC339-0.01),MIN('19_Расчет_аналитики'!BC631,MAX(0,'19_Расчет_аналитики'!BC787)),0)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IF(OR('01_Вводные'!$B$238="Нет",'19_Расчет_аналитики'!BD627&gt;='19_Расчет_аналитики'!BD339-0.01),MIN('19_Расчет_аналитики'!BD631,MAX(0,'19_Расчет_аналитики'!BD787)),0)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IF(OR('01_Вводные'!$B$238="Нет",'19_Расчет_аналитики'!BE627&gt;='19_Расчет_аналитики'!BE339-0.01),MIN('19_Расчет_аналитики'!BE631,MAX(0,'19_Расчет_аналитики'!BE787)),0)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IF(OR('01_Вводные'!$B$238="Нет",'19_Расчет_аналитики'!BF627&gt;='19_Расчет_аналитики'!BF339-0.01),MIN('19_Расчет_аналитики'!BF631,MAX(0,'19_Расчет_аналитики'!BF787)),0)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IF(OR('01_Вводные'!$B$238="Нет",'19_Расчет_аналитики'!BG627&gt;='19_Расчет_аналитики'!BG339-0.01),MIN('19_Расчет_аналитики'!BG631,MAX(0,'19_Расчет_аналитики'!BG787)),0)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IF(OR('01_Вводные'!$B$238="Нет",'19_Расчет_аналитики'!BH627&gt;='19_Расчет_аналитики'!BH339-0.01),MIN('19_Расчет_аналитики'!BH631,MAX(0,'19_Расчет_аналитики'!BH787)),0)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IF(OR('01_Вводные'!$B$238="Нет",'19_Расчет_аналитики'!BI627&gt;='19_Расчет_аналитики'!BI339-0.01),MIN('19_Расчет_аналитики'!BI631,MAX(0,'19_Расчет_аналитики'!BI787)),0)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IF('19_Расчет_аналитики'!C338&gt;=2,'19_Расчет_аналитики'!C349*'01_Вводные'!$B$125/(1+'01_Вводные'!$B$131),0)</f>
        <v/>
      </c>
      <c r="D654">
        <f>IF('19_Расчет_аналитики'!D338&gt;=2,'19_Расчет_аналитики'!D349*'01_Вводные'!$B$125/(1+'01_Вводные'!$B$131),0)</f>
        <v/>
      </c>
      <c r="E654">
        <f>IF('19_Расчет_аналитики'!E338&gt;=2,'19_Расчет_аналитики'!E349*'01_Вводные'!$B$125/(1+'01_Вводные'!$B$131),0)</f>
        <v/>
      </c>
      <c r="F654">
        <f>IF('19_Расчет_аналитики'!F338&gt;=2,'19_Расчет_аналитики'!F349*'01_Вводные'!$B$125/(1+'01_Вводные'!$B$131),0)</f>
        <v/>
      </c>
      <c r="G654">
        <f>IF('19_Расчет_аналитики'!G338&gt;=2,'19_Расчет_аналитики'!G349*'01_Вводные'!$B$125/(1+'01_Вводные'!$B$131),0)</f>
        <v/>
      </c>
      <c r="H654">
        <f>IF('19_Расчет_аналитики'!H338&gt;=2,'19_Расчет_аналитики'!H349*'01_Вводные'!$B$125/(1+'01_Вводные'!$B$131),0)</f>
        <v/>
      </c>
      <c r="I654">
        <f>IF('19_Расчет_аналитики'!I338&gt;=2,'19_Расчет_аналитики'!I349*'01_Вводные'!$B$125/(1+'01_Вводные'!$B$131),0)</f>
        <v/>
      </c>
      <c r="J654">
        <f>IF('19_Расчет_аналитики'!J338&gt;=2,'19_Расчет_аналитики'!J349*'01_Вводные'!$B$125/(1+'01_Вводные'!$B$131),0)</f>
        <v/>
      </c>
      <c r="K654">
        <f>IF('19_Расчет_аналитики'!K338&gt;=2,'19_Расчет_аналитики'!K349*'01_Вводные'!$B$125/(1+'01_Вводные'!$B$131),0)</f>
        <v/>
      </c>
      <c r="L654">
        <f>IF('19_Расчет_аналитики'!L338&gt;=2,'19_Расчет_аналитики'!L349*'01_Вводные'!$B$125/(1+'01_Вводные'!$B$131),0)</f>
        <v/>
      </c>
      <c r="M654">
        <f>IF('19_Расчет_аналитики'!M338&gt;=2,'19_Расчет_аналитики'!M349*'01_Вводные'!$B$125/(1+'01_Вводные'!$B$131),0)</f>
        <v/>
      </c>
      <c r="N654">
        <f>IF('19_Расчет_аналитики'!N338&gt;=2,'19_Расчет_аналитики'!N349*'01_Вводные'!$B$125/(1+'01_Вводные'!$B$131),0)</f>
        <v/>
      </c>
      <c r="O654">
        <f>IF('19_Расчет_аналитики'!O338&gt;=2,'19_Расчет_аналитики'!O349*'01_Вводные'!$B$125/(1+'01_Вводные'!$B$131),0)</f>
        <v/>
      </c>
      <c r="P654">
        <f>IF('19_Расчет_аналитики'!P338&gt;=2,'19_Расчет_аналитики'!P349*'01_Вводные'!$B$125/(1+'01_Вводные'!$B$131),0)</f>
        <v/>
      </c>
      <c r="Q654">
        <f>IF('19_Расчет_аналитики'!Q338&gt;=2,'19_Расчет_аналитики'!Q349*'01_Вводные'!$B$125/(1+'01_Вводные'!$B$131),0)</f>
        <v/>
      </c>
      <c r="R654">
        <f>IF('19_Расчет_аналитики'!R338&gt;=2,'19_Расчет_аналитики'!R349*'01_Вводные'!$B$125/(1+'01_Вводные'!$B$131),0)</f>
        <v/>
      </c>
      <c r="S654">
        <f>IF('19_Расчет_аналитики'!S338&gt;=2,'19_Расчет_аналитики'!S349*'01_Вводные'!$B$125/(1+'01_Вводные'!$B$131),0)</f>
        <v/>
      </c>
      <c r="T654">
        <f>IF('19_Расчет_аналитики'!T338&gt;=2,'19_Расчет_аналитики'!T349*'01_Вводные'!$B$125/(1+'01_Вводные'!$B$131),0)</f>
        <v/>
      </c>
      <c r="U654">
        <f>IF('19_Расчет_аналитики'!U338&gt;=2,'19_Расчет_аналитики'!U349*'01_Вводные'!$B$125/(1+'01_Вводные'!$B$131),0)</f>
        <v/>
      </c>
      <c r="V654">
        <f>IF('19_Расчет_аналитики'!V338&gt;=2,'19_Расчет_аналитики'!V349*'01_Вводные'!$B$125/(1+'01_Вводные'!$B$131),0)</f>
        <v/>
      </c>
      <c r="W654">
        <f>IF('19_Расчет_аналитики'!W338&gt;=2,'19_Расчет_аналитики'!W349*'01_Вводные'!$B$125/(1+'01_Вводные'!$B$131),0)</f>
        <v/>
      </c>
      <c r="X654">
        <f>IF('19_Расчет_аналитики'!X338&gt;=2,'19_Расчет_аналитики'!X349*'01_Вводные'!$B$125/(1+'01_Вводные'!$B$131),0)</f>
        <v/>
      </c>
      <c r="Y654">
        <f>IF('19_Расчет_аналитики'!Y338&gt;=2,'19_Расчет_аналитики'!Y349*'01_Вводные'!$B$125/(1+'01_Вводные'!$B$131),0)</f>
        <v/>
      </c>
      <c r="Z654">
        <f>IF('19_Расчет_аналитики'!Z338&gt;=2,'19_Расчет_аналитики'!Z349*'01_Вводные'!$B$125/(1+'01_Вводные'!$B$131),0)</f>
        <v/>
      </c>
      <c r="AA654">
        <f>IF('19_Расчет_аналитики'!AA338&gt;=2,'19_Расчет_аналитики'!AA349*'01_Вводные'!$B$125/(1+'01_Вводные'!$B$131),0)</f>
        <v/>
      </c>
      <c r="AB654">
        <f>IF('19_Расчет_аналитики'!AB338&gt;=2,'19_Расчет_аналитики'!AB349*'01_Вводные'!$B$125/(1+'01_Вводные'!$B$131),0)</f>
        <v/>
      </c>
      <c r="AC654">
        <f>IF('19_Расчет_аналитики'!AC338&gt;=2,'19_Расчет_аналитики'!AC349*'01_Вводные'!$B$125/(1+'01_Вводные'!$B$131),0)</f>
        <v/>
      </c>
      <c r="AD654">
        <f>IF('19_Расчет_аналитики'!AD338&gt;=2,'19_Расчет_аналитики'!AD349*'01_Вводные'!$B$125/(1+'01_Вводные'!$B$131),0)</f>
        <v/>
      </c>
      <c r="AE654">
        <f>IF('19_Расчет_аналитики'!AE338&gt;=2,'19_Расчет_аналитики'!AE349*'01_Вводные'!$B$125/(1+'01_Вводные'!$B$131),0)</f>
        <v/>
      </c>
      <c r="AF654">
        <f>IF('19_Расчет_аналитики'!AF338&gt;=2,'19_Расчет_аналитики'!AF349*'01_Вводные'!$B$125/(1+'01_Вводные'!$B$131),0)</f>
        <v/>
      </c>
      <c r="AG654">
        <f>IF('19_Расчет_аналитики'!AG338&gt;=2,'19_Расчет_аналитики'!AG349*'01_Вводные'!$B$125/(1+'01_Вводные'!$B$131),0)</f>
        <v/>
      </c>
      <c r="AH654">
        <f>IF('19_Расчет_аналитики'!AH338&gt;=2,'19_Расчет_аналитики'!AH349*'01_Вводные'!$B$125/(1+'01_Вводные'!$B$131),0)</f>
        <v/>
      </c>
      <c r="AI654">
        <f>IF('19_Расчет_аналитики'!AI338&gt;=2,'19_Расчет_аналитики'!AI349*'01_Вводные'!$B$125/(1+'01_Вводные'!$B$131),0)</f>
        <v/>
      </c>
      <c r="AJ654">
        <f>IF('19_Расчет_аналитики'!AJ338&gt;=2,'19_Расчет_аналитики'!AJ349*'01_Вводные'!$B$125/(1+'01_Вводные'!$B$131),0)</f>
        <v/>
      </c>
      <c r="AK654">
        <f>IF('19_Расчет_аналитики'!AK338&gt;=2,'19_Расчет_аналитики'!AK349*'01_Вводные'!$B$125/(1+'01_Вводные'!$B$131),0)</f>
        <v/>
      </c>
      <c r="AL654">
        <f>IF('19_Расчет_аналитики'!AL338&gt;=2,'19_Расчет_аналитики'!AL349*'01_Вводные'!$B$125/(1+'01_Вводные'!$B$131),0)</f>
        <v/>
      </c>
      <c r="AM654">
        <f>IF('19_Расчет_аналитики'!AM338&gt;=2,'19_Расчет_аналитики'!AM349*'01_Вводные'!$B$125/(1+'01_Вводные'!$B$131),0)</f>
        <v/>
      </c>
      <c r="AN654">
        <f>IF('19_Расчет_аналитики'!AN338&gt;=2,'19_Расчет_аналитики'!AN349*'01_Вводные'!$B$125/(1+'01_Вводные'!$B$131),0)</f>
        <v/>
      </c>
      <c r="AO654">
        <f>IF('19_Расчет_аналитики'!AO338&gt;=2,'19_Расчет_аналитики'!AO349*'01_Вводные'!$B$125/(1+'01_Вводные'!$B$131),0)</f>
        <v/>
      </c>
      <c r="AP654">
        <f>IF('19_Расчет_аналитики'!AP338&gt;=2,'19_Расчет_аналитики'!AP349*'01_Вводные'!$B$125/(1+'01_Вводные'!$B$131),0)</f>
        <v/>
      </c>
      <c r="AQ654">
        <f>IF('19_Расчет_аналитики'!AQ338&gt;=2,'19_Расчет_аналитики'!AQ349*'01_Вводные'!$B$125/(1+'01_Вводные'!$B$131),0)</f>
        <v/>
      </c>
      <c r="AR654">
        <f>IF('19_Расчет_аналитики'!AR338&gt;=2,'19_Расчет_аналитики'!AR349*'01_Вводные'!$B$125/(1+'01_Вводные'!$B$131),0)</f>
        <v/>
      </c>
      <c r="AS654">
        <f>IF('19_Расчет_аналитики'!AS338&gt;=2,'19_Расчет_аналитики'!AS349*'01_Вводные'!$B$125/(1+'01_Вводные'!$B$131),0)</f>
        <v/>
      </c>
      <c r="AT654">
        <f>IF('19_Расчет_аналитики'!AT338&gt;=2,'19_Расчет_аналитики'!AT349*'01_Вводные'!$B$125/(1+'01_Вводные'!$B$131),0)</f>
        <v/>
      </c>
      <c r="AU654">
        <f>IF('19_Расчет_аналитики'!AU338&gt;=2,'19_Расчет_аналитики'!AU349*'01_Вводные'!$B$125/(1+'01_Вводные'!$B$131),0)</f>
        <v/>
      </c>
      <c r="AV654">
        <f>IF('19_Расчет_аналитики'!AV338&gt;=2,'19_Расчет_аналитики'!AV349*'01_Вводные'!$B$125/(1+'01_Вводные'!$B$131),0)</f>
        <v/>
      </c>
      <c r="AW654">
        <f>IF('19_Расчет_аналитики'!AW338&gt;=2,'19_Расчет_аналитики'!AW349*'01_Вводные'!$B$125/(1+'01_Вводные'!$B$131),0)</f>
        <v/>
      </c>
      <c r="AX654">
        <f>IF('19_Расчет_аналитики'!AX338&gt;=2,'19_Расчет_аналитики'!AX349*'01_Вводные'!$B$125/(1+'01_Вводные'!$B$131),0)</f>
        <v/>
      </c>
      <c r="AY654">
        <f>IF('19_Расчет_аналитики'!AY338&gt;=2,'19_Расчет_аналитики'!AY349*'01_Вводные'!$B$125/(1+'01_Вводные'!$B$131),0)</f>
        <v/>
      </c>
      <c r="AZ654">
        <f>IF('19_Расчет_аналитики'!AZ338&gt;=2,'19_Расчет_аналитики'!AZ349*'01_Вводные'!$B$125/(1+'01_Вводные'!$B$131),0)</f>
        <v/>
      </c>
      <c r="BA654">
        <f>IF('19_Расчет_аналитики'!BA338&gt;=2,'19_Расчет_аналитики'!BA349*'01_Вводные'!$B$125/(1+'01_Вводные'!$B$131),0)</f>
        <v/>
      </c>
      <c r="BB654">
        <f>IF('19_Расчет_аналитики'!BB338&gt;=2,'19_Расчет_аналитики'!BB349*'01_Вводные'!$B$125/(1+'01_Вводные'!$B$131),0)</f>
        <v/>
      </c>
      <c r="BC654">
        <f>IF('19_Расчет_аналитики'!BC338&gt;=2,'19_Расчет_аналитики'!BC349*'01_Вводные'!$B$125/(1+'01_Вводные'!$B$131),0)</f>
        <v/>
      </c>
      <c r="BD654">
        <f>IF('19_Расчет_аналитики'!BD338&gt;=2,'19_Расчет_аналитики'!BD349*'01_Вводные'!$B$125/(1+'01_Вводные'!$B$131),0)</f>
        <v/>
      </c>
      <c r="BE654">
        <f>IF('19_Расчет_аналитики'!BE338&gt;=2,'19_Расчет_аналитики'!BE349*'01_Вводные'!$B$125/(1+'01_Вводные'!$B$131),0)</f>
        <v/>
      </c>
      <c r="BF654">
        <f>IF('19_Расчет_аналитики'!BF338&gt;=2,'19_Расчет_аналитики'!BF349*'01_Вводные'!$B$125/(1+'01_Вводные'!$B$131),0)</f>
        <v/>
      </c>
      <c r="BG654">
        <f>IF('19_Расчет_аналитики'!BG338&gt;=2,'19_Расчет_аналитики'!BG349*'01_Вводные'!$B$125/(1+'01_Вводные'!$B$131),0)</f>
        <v/>
      </c>
      <c r="BH654">
        <f>IF('19_Расчет_аналитики'!BH338&gt;=2,'19_Расчет_аналитики'!BH349*'01_Вводные'!$B$125/(1+'01_Вводные'!$B$131),0)</f>
        <v/>
      </c>
      <c r="BI654">
        <f>IF('19_Расчет_аналитики'!BI338&gt;=2,'19_Расчет_аналитики'!BI349*'01_Вводные'!$B$125/(1+'01_Вводные'!$B$131),0)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0</f>
        <v/>
      </c>
      <c r="C1350">
        <f>'19_Расчет_аналитики'!$B$1060*INDEX('01_Вводные'!$C$36:$N$36,1,MOD(MONTH('06_Сеть_и_дети'!C$3)-9,12)+1)/(SUM('01_Вводные'!$C$36:$N$36)-INDEX('01_Вводные'!$C$36:$N$36,1,MOD(MONTH('01_Вводные'!$B$7)-9,12)+1))</f>
        <v/>
      </c>
      <c r="D1350">
        <f>'19_Расчет_аналитики'!$B$1060*INDEX('01_Вводные'!$C$36:$N$36,1,MOD(MONTH('06_Сеть_и_дети'!D$3)-9,12)+1)/(SUM('01_Вводные'!$C$36:$N$36)-INDEX('01_Вводные'!$C$36:$N$36,1,MOD(MONTH('01_Вводные'!$B$7)-9,12)+1))</f>
        <v/>
      </c>
      <c r="E1350">
        <f>'19_Расчет_аналитики'!$B$1060*INDEX('01_Вводные'!$C$36:$N$36,1,MOD(MONTH('06_Сеть_и_дети'!E$3)-9,12)+1)/(SUM('01_Вводные'!$C$36:$N$36)-INDEX('01_Вводные'!$C$36:$N$36,1,MOD(MONTH('01_Вводные'!$B$7)-9,12)+1))</f>
        <v/>
      </c>
      <c r="F1350">
        <f>'19_Расчет_аналитики'!$B$1060*INDEX('01_Вводные'!$C$36:$N$36,1,MOD(MONTH('06_Сеть_и_дети'!F$3)-9,12)+1)/(SUM('01_Вводные'!$C$36:$N$36)-INDEX('01_Вводные'!$C$36:$N$36,1,MOD(MONTH('01_Вводные'!$B$7)-9,12)+1))</f>
        <v/>
      </c>
      <c r="G1350">
        <f>'19_Расчет_аналитики'!$B$1060*INDEX('01_Вводные'!$C$36:$N$36,1,MOD(MONTH('06_Сеть_и_дети'!G$3)-9,12)+1)/(SUM('01_Вводные'!$C$36:$N$36)-INDEX('01_Вводные'!$C$36:$N$36,1,MOD(MONTH('01_Вводные'!$B$7)-9,12)+1))</f>
        <v/>
      </c>
      <c r="H1350">
        <f>'19_Расчет_аналитики'!$B$1060*INDEX('01_Вводные'!$C$36:$N$36,1,MOD(MONTH('06_Сеть_и_дети'!H$3)-9,12)+1)/(SUM('01_Вводные'!$C$36:$N$36)-INDEX('01_Вводные'!$C$36:$N$36,1,MOD(MONTH('01_Вводные'!$B$7)-9,12)+1))</f>
        <v/>
      </c>
      <c r="I1350">
        <f>'19_Расчет_аналитики'!$B$1060*INDEX('01_Вводные'!$C$36:$N$36,1,MOD(MONTH('06_Сеть_и_дети'!I$3)-9,12)+1)/(SUM('01_Вводные'!$C$36:$N$36)-INDEX('01_Вводные'!$C$36:$N$36,1,MOD(MONTH('01_Вводные'!$B$7)-9,12)+1))</f>
        <v/>
      </c>
      <c r="J1350">
        <f>'19_Расчет_аналитики'!$B$1060*INDEX('01_Вводные'!$C$36:$N$36,1,MOD(MONTH('06_Сеть_и_дети'!J$3)-9,12)+1)/(SUM('01_Вводные'!$C$36:$N$36)-INDEX('01_Вводные'!$C$36:$N$36,1,MOD(MONTH('01_Вводные'!$B$7)-9,12)+1))</f>
        <v/>
      </c>
      <c r="K1350">
        <f>'19_Расчет_аналитики'!$B$1060*INDEX('01_Вводные'!$C$36:$N$36,1,MOD(MONTH('06_Сеть_и_дети'!K$3)-9,12)+1)/(SUM('01_Вводные'!$C$36:$N$36)-INDEX('01_Вводные'!$C$36:$N$36,1,MOD(MONTH('01_Вводные'!$B$7)-9,12)+1))</f>
        <v/>
      </c>
      <c r="L1350">
        <f>'19_Расчет_аналитики'!$B$1060*INDEX('01_Вводные'!$C$36:$N$36,1,MOD(MONTH('06_Сеть_и_дети'!L$3)-9,12)+1)/(SUM('01_Вводные'!$C$36:$N$36)-INDEX('01_Вводные'!$C$36:$N$36,1,MOD(MONTH('01_Вводные'!$B$7)-9,12)+1))</f>
        <v/>
      </c>
      <c r="M1350">
        <f>'19_Расчет_аналитики'!$B$1060*INDEX('01_Вводные'!$C$36:$N$36,1,MOD(MONTH('06_Сеть_и_дети'!M$3)-9,12)+1)/(SUM('01_Вводные'!$C$36:$N$36)-INDEX('01_Вводные'!$C$36:$N$36,1,MOD(MONTH('01_Вводные'!$B$7)-9,12)+1))</f>
        <v/>
      </c>
      <c r="N1350">
        <f>'19_Расчет_аналитики'!$B$1061*INDEX('01_Вводные'!$C$37:$N$37,1,MOD(MONTH('06_Сеть_и_дети'!N$3)-9,12)+1)/SUM('01_Вводные'!$C$37:$N$37)</f>
        <v/>
      </c>
      <c r="O1350">
        <f>'19_Расчет_аналитики'!$B$1061*INDEX('01_Вводные'!$C$37:$N$37,1,MOD(MONTH('06_Сеть_и_дети'!O$3)-9,12)+1)/SUM('01_Вводные'!$C$37:$N$37)</f>
        <v/>
      </c>
      <c r="P1350">
        <f>'19_Расчет_аналитики'!$B$1061*INDEX('01_Вводные'!$C$37:$N$37,1,MOD(MONTH('06_Сеть_и_дети'!P$3)-9,12)+1)/SUM('01_Вводные'!$C$37:$N$37)</f>
        <v/>
      </c>
      <c r="Q1350">
        <f>'19_Расчет_аналитики'!$B$1061*INDEX('01_Вводные'!$C$37:$N$37,1,MOD(MONTH('06_Сеть_и_дети'!Q$3)-9,12)+1)/SUM('01_Вводные'!$C$37:$N$37)</f>
        <v/>
      </c>
      <c r="R1350">
        <f>'19_Расчет_аналитики'!$B$1061*INDEX('01_Вводные'!$C$37:$N$37,1,MOD(MONTH('06_Сеть_и_дети'!R$3)-9,12)+1)/SUM('01_Вводные'!$C$37:$N$37)</f>
        <v/>
      </c>
      <c r="S1350">
        <f>'19_Расчет_аналитики'!$B$1061*INDEX('01_Вводные'!$C$37:$N$37,1,MOD(MONTH('06_Сеть_и_дети'!S$3)-9,12)+1)/SUM('01_Вводные'!$C$37:$N$37)</f>
        <v/>
      </c>
      <c r="T1350">
        <f>'19_Расчет_аналитики'!$B$1061*INDEX('01_Вводные'!$C$37:$N$37,1,MOD(MONTH('06_Сеть_и_дети'!T$3)-9,12)+1)/SUM('01_Вводные'!$C$37:$N$37)</f>
        <v/>
      </c>
      <c r="U1350">
        <f>'19_Расчет_аналитики'!$B$1061*INDEX('01_Вводные'!$C$37:$N$37,1,MOD(MONTH('06_Сеть_и_дети'!U$3)-9,12)+1)/SUM('01_Вводные'!$C$37:$N$37)</f>
        <v/>
      </c>
      <c r="V1350">
        <f>'19_Расчет_аналитики'!$B$1061*INDEX('01_Вводные'!$C$37:$N$37,1,MOD(MONTH('06_Сеть_и_дети'!V$3)-9,12)+1)/SUM('01_Вводные'!$C$37:$N$37)</f>
        <v/>
      </c>
      <c r="W1350">
        <f>'19_Расчет_аналитики'!$B$1061*INDEX('01_Вводные'!$C$37:$N$37,1,MOD(MONTH('06_Сеть_и_дети'!W$3)-9,12)+1)/SUM('01_Вводные'!$C$37:$N$37)</f>
        <v/>
      </c>
      <c r="X1350">
        <f>'19_Расчет_аналитики'!$B$1061*INDEX('01_Вводные'!$C$37:$N$37,1,MOD(MONTH('06_Сеть_и_дети'!X$3)-9,12)+1)/SUM('01_Вводные'!$C$37:$N$37)</f>
        <v/>
      </c>
      <c r="Y1350">
        <f>'19_Расчет_аналитики'!$B$1061*INDEX('01_Вводные'!$C$37:$N$37,1,MOD(MONTH('06_Сеть_и_дети'!Y$3)-9,12)+1)/SUM('01_Вводные'!$C$37:$N$37)</f>
        <v/>
      </c>
      <c r="Z1350">
        <f>'19_Расчет_аналитики'!$B$1062*INDEX('01_Вводные'!$C$38:$N$38,1,MOD(MONTH('06_Сеть_и_дети'!Z$3)-9,12)+1)/SUM('01_Вводные'!$C$38:$N$38)</f>
        <v/>
      </c>
      <c r="AA1350">
        <f>'19_Расчет_аналитики'!$B$1062*INDEX('01_Вводные'!$C$38:$N$38,1,MOD(MONTH('06_Сеть_и_дети'!AA$3)-9,12)+1)/SUM('01_Вводные'!$C$38:$N$38)</f>
        <v/>
      </c>
      <c r="AB1350">
        <f>'19_Расчет_аналитики'!$B$1062*INDEX('01_Вводные'!$C$38:$N$38,1,MOD(MONTH('06_Сеть_и_дети'!AB$3)-9,12)+1)/SUM('01_Вводные'!$C$38:$N$38)</f>
        <v/>
      </c>
      <c r="AC1350">
        <f>'19_Расчет_аналитики'!$B$1062*INDEX('01_Вводные'!$C$38:$N$38,1,MOD(MONTH('06_Сеть_и_дети'!AC$3)-9,12)+1)/SUM('01_Вводные'!$C$38:$N$38)</f>
        <v/>
      </c>
      <c r="AD1350">
        <f>'19_Расчет_аналитики'!$B$1062*INDEX('01_Вводные'!$C$38:$N$38,1,MOD(MONTH('06_Сеть_и_дети'!AD$3)-9,12)+1)/SUM('01_Вводные'!$C$38:$N$38)</f>
        <v/>
      </c>
      <c r="AE1350">
        <f>'19_Расчет_аналитики'!$B$1062*INDEX('01_Вводные'!$C$38:$N$38,1,MOD(MONTH('06_Сеть_и_дети'!AE$3)-9,12)+1)/SUM('01_Вводные'!$C$38:$N$38)</f>
        <v/>
      </c>
      <c r="AF1350">
        <f>'19_Расчет_аналитики'!$B$1062*INDEX('01_Вводные'!$C$38:$N$38,1,MOD(MONTH('06_Сеть_и_дети'!AF$3)-9,12)+1)/SUM('01_Вводные'!$C$38:$N$38)</f>
        <v/>
      </c>
      <c r="AG1350">
        <f>'19_Расчет_аналитики'!$B$1062*INDEX('01_Вводные'!$C$38:$N$38,1,MOD(MONTH('06_Сеть_и_дети'!AG$3)-9,12)+1)/SUM('01_Вводные'!$C$38:$N$38)</f>
        <v/>
      </c>
      <c r="AH1350">
        <f>'19_Расчет_аналитики'!$B$1062*INDEX('01_Вводные'!$C$38:$N$38,1,MOD(MONTH('06_Сеть_и_дети'!AH$3)-9,12)+1)/SUM('01_Вводные'!$C$38:$N$38)</f>
        <v/>
      </c>
      <c r="AI1350">
        <f>'19_Расчет_аналитики'!$B$1062*INDEX('01_Вводные'!$C$38:$N$38,1,MOD(MONTH('06_Сеть_и_дети'!AI$3)-9,12)+1)/SUM('01_Вводные'!$C$38:$N$38)</f>
        <v/>
      </c>
      <c r="AJ1350">
        <f>'19_Расчет_аналитики'!$B$1062*INDEX('01_Вводные'!$C$38:$N$38,1,MOD(MONTH('06_Сеть_и_дети'!AJ$3)-9,12)+1)/SUM('01_Вводные'!$C$38:$N$38)</f>
        <v/>
      </c>
      <c r="AK1350">
        <f>'19_Расчет_аналитики'!$B$1062*INDEX('01_Вводные'!$C$38:$N$38,1,MOD(MONTH('06_Сеть_и_дети'!AK$3)-9,12)+1)/SUM('01_Вводные'!$C$38:$N$38)</f>
        <v/>
      </c>
      <c r="AL1350">
        <f>'19_Расчет_аналитики'!$B$1063*INDEX('01_Вводные'!$C$39:$N$39,1,MOD(MONTH('06_Сеть_и_дети'!AL$3)-9,12)+1)/SUM('01_Вводные'!$C$39:$N$39)</f>
        <v/>
      </c>
      <c r="AM1350">
        <f>'19_Расчет_аналитики'!$B$1063*INDEX('01_Вводные'!$C$39:$N$39,1,MOD(MONTH('06_Сеть_и_дети'!AM$3)-9,12)+1)/SUM('01_Вводные'!$C$39:$N$39)</f>
        <v/>
      </c>
      <c r="AN1350">
        <f>'19_Расчет_аналитики'!$B$1063*INDEX('01_Вводные'!$C$39:$N$39,1,MOD(MONTH('06_Сеть_и_дети'!AN$3)-9,12)+1)/SUM('01_Вводные'!$C$39:$N$39)</f>
        <v/>
      </c>
      <c r="AO1350">
        <f>'19_Расчет_аналитики'!$B$1063*INDEX('01_Вводные'!$C$39:$N$39,1,MOD(MONTH('06_Сеть_и_дети'!AO$3)-9,12)+1)/SUM('01_Вводные'!$C$39:$N$39)</f>
        <v/>
      </c>
      <c r="AP1350">
        <f>'19_Расчет_аналитики'!$B$1063*INDEX('01_Вводные'!$C$39:$N$39,1,MOD(MONTH('06_Сеть_и_дети'!AP$3)-9,12)+1)/SUM('01_Вводные'!$C$39:$N$39)</f>
        <v/>
      </c>
      <c r="AQ1350">
        <f>'19_Расчет_аналитики'!$B$1063*INDEX('01_Вводные'!$C$39:$N$39,1,MOD(MONTH('06_Сеть_и_дети'!AQ$3)-9,12)+1)/SUM('01_Вводные'!$C$39:$N$39)</f>
        <v/>
      </c>
      <c r="AR1350">
        <f>'19_Расчет_аналитики'!$B$1063*INDEX('01_Вводные'!$C$39:$N$39,1,MOD(MONTH('06_Сеть_и_дети'!AR$3)-9,12)+1)/SUM('01_Вводные'!$C$39:$N$39)</f>
        <v/>
      </c>
      <c r="AS1350">
        <f>'19_Расчет_аналитики'!$B$1063*INDEX('01_Вводные'!$C$39:$N$39,1,MOD(MONTH('06_Сеть_и_дети'!AS$3)-9,12)+1)/SUM('01_Вводные'!$C$39:$N$39)</f>
        <v/>
      </c>
      <c r="AT1350">
        <f>'19_Расчет_аналитики'!$B$1063*INDEX('01_Вводные'!$C$39:$N$39,1,MOD(MONTH('06_Сеть_и_дети'!AT$3)-9,12)+1)/SUM('01_Вводные'!$C$39:$N$39)</f>
        <v/>
      </c>
      <c r="AU1350">
        <f>'19_Расчет_аналитики'!$B$1063*INDEX('01_Вводные'!$C$39:$N$39,1,MOD(MONTH('06_Сеть_и_дети'!AU$3)-9,12)+1)/SUM('01_Вводные'!$C$39:$N$39)</f>
        <v/>
      </c>
      <c r="AV1350">
        <f>'19_Расчет_аналитики'!$B$1063*INDEX('01_Вводные'!$C$39:$N$39,1,MOD(MONTH('06_Сеть_и_дети'!AV$3)-9,12)+1)/SUM('01_Вводные'!$C$39:$N$39)</f>
        <v/>
      </c>
      <c r="AW1350">
        <f>'19_Расчет_аналитики'!$B$1063*INDEX('01_Вводные'!$C$39:$N$39,1,MOD(MONTH('06_Сеть_и_дети'!AW$3)-9,12)+1)/SUM('01_Вводные'!$C$39:$N$39)</f>
        <v/>
      </c>
      <c r="AX1350">
        <f>'19_Расчет_аналитики'!$B$1064*INDEX('01_Вводные'!$C$40:$N$40,1,MOD(MONTH('06_Сеть_и_дети'!AX$3)-9,12)+1)/SUM('01_Вводные'!$C$40:$N$40)</f>
        <v/>
      </c>
      <c r="AY1350">
        <f>'19_Расчет_аналитики'!$B$1064*INDEX('01_Вводные'!$C$40:$N$40,1,MOD(MONTH('06_Сеть_и_дети'!AY$3)-9,12)+1)/SUM('01_Вводные'!$C$40:$N$40)</f>
        <v/>
      </c>
      <c r="AZ1350">
        <f>'19_Расчет_аналитики'!$B$1064*INDEX('01_Вводные'!$C$40:$N$40,1,MOD(MONTH('06_Сеть_и_дети'!AZ$3)-9,12)+1)/SUM('01_Вводные'!$C$40:$N$40)</f>
        <v/>
      </c>
      <c r="BA1350">
        <f>'19_Расчет_аналитики'!$B$1064*INDEX('01_Вводные'!$C$40:$N$40,1,MOD(MONTH('06_Сеть_и_дети'!BA$3)-9,12)+1)/SUM('01_Вводные'!$C$40:$N$40)</f>
        <v/>
      </c>
      <c r="BB1350">
        <f>'19_Расчет_аналитики'!$B$1064*INDEX('01_Вводные'!$C$40:$N$40,1,MOD(MONTH('06_Сеть_и_дети'!BB$3)-9,12)+1)/SUM('01_Вводные'!$C$40:$N$40)</f>
        <v/>
      </c>
      <c r="BC1350">
        <f>'19_Расчет_аналитики'!$B$1064*INDEX('01_Вводные'!$C$40:$N$40,1,MOD(MONTH('06_Сеть_и_дети'!BC$3)-9,12)+1)/SUM('01_Вводные'!$C$40:$N$40)</f>
        <v/>
      </c>
      <c r="BD1350">
        <f>'19_Расчет_аналитики'!$B$1064*INDEX('01_Вводные'!$C$40:$N$40,1,MOD(MONTH('06_Сеть_и_дети'!BD$3)-9,12)+1)/SUM('01_Вводные'!$C$40:$N$40)</f>
        <v/>
      </c>
      <c r="BE1350">
        <f>'19_Расчет_аналитики'!$B$1064*INDEX('01_Вводные'!$C$40:$N$40,1,MOD(MONTH('06_Сеть_и_дети'!BE$3)-9,12)+1)/SUM('01_Вводные'!$C$40:$N$40)</f>
        <v/>
      </c>
      <c r="BF1350">
        <f>'19_Расчет_аналитики'!$B$1064*INDEX('01_Вводные'!$C$40:$N$40,1,MOD(MONTH('06_Сеть_и_дети'!BF$3)-9,12)+1)/SUM('01_Вводные'!$C$40:$N$40)</f>
        <v/>
      </c>
      <c r="BG1350">
        <f>'19_Расчет_аналитики'!$B$1064*INDEX('01_Вводные'!$C$40:$N$40,1,MOD(MONTH('06_Сеть_и_дети'!BG$3)-9,12)+1)/SUM('01_Вводные'!$C$40:$N$40)</f>
        <v/>
      </c>
      <c r="BH1350">
        <f>'19_Расчет_аналитики'!$B$1064*INDEX('01_Вводные'!$C$40:$N$40,1,MOD(MONTH('06_Сеть_и_дети'!BH$3)-9,12)+1)/SUM('01_Вводные'!$C$40:$N$40)</f>
        <v/>
      </c>
      <c r="BI1350">
        <f>'19_Расчет_аналитики'!$B$1064*INDEX('01_Вводные'!$C$40:$N$40,1,MOD(MONTH('06_Сеть_и_дети'!BI$3)-9,12)+1)/SUM('01_Вводные'!$C$40:$N$40)</f>
        <v/>
      </c>
    </row>
    <row r="1351">
      <c r="A1351" t="inlineStr">
        <is>
          <t>Минимальный запас для возврата займа</t>
        </is>
      </c>
      <c r="B1351">
        <f>SUM(IF('01_Вводные'!$B$310&gt;=1,'19_Расчет_аналитики'!C1629,0),IF('01_Вводные'!$B$310&gt;=2,'19_Расчет_аналитики'!D1629,0),IF('01_Вводные'!$B$310&gt;=3,'19_Расчет_аналитики'!E1629,0),IF('01_Вводные'!$B$310&gt;=4,'19_Расчет_аналитики'!F1629,0),IF('01_Вводные'!$B$310&gt;=5,'19_Расчет_аналитики'!G1629,0),IF('01_Вводные'!$B$310&gt;=6,'19_Расчет_аналитики'!H1629,0))</f>
        <v/>
      </c>
      <c r="C1351">
        <f>SUM(IF('01_Вводные'!$B$310&gt;=1,'19_Расчет_аналитики'!D1629,0),IF('01_Вводные'!$B$310&gt;=2,'19_Расчет_аналитики'!E1629,0),IF('01_Вводные'!$B$310&gt;=3,'19_Расчет_аналитики'!F1629,0),IF('01_Вводные'!$B$310&gt;=4,'19_Расчет_аналитики'!G1629,0),IF('01_Вводные'!$B$310&gt;=5,'19_Расчет_аналитики'!H1629,0),IF('01_Вводные'!$B$310&gt;=6,'19_Расчет_аналитики'!I1629,0))</f>
        <v/>
      </c>
      <c r="D1351">
        <f>SUM(IF('01_Вводные'!$B$310&gt;=1,'19_Расчет_аналитики'!E1629,0),IF('01_Вводные'!$B$310&gt;=2,'19_Расчет_аналитики'!F1629,0),IF('01_Вводные'!$B$310&gt;=3,'19_Расчет_аналитики'!G1629,0),IF('01_Вводные'!$B$310&gt;=4,'19_Расчет_аналитики'!H1629,0),IF('01_Вводные'!$B$310&gt;=5,'19_Расчет_аналитики'!I1629,0),IF('01_Вводные'!$B$310&gt;=6,'19_Расчет_аналитики'!J1629,0))</f>
        <v/>
      </c>
      <c r="E1351">
        <f>SUM(IF('01_Вводные'!$B$310&gt;=1,'19_Расчет_аналитики'!F1629,0),IF('01_Вводные'!$B$310&gt;=2,'19_Расчет_аналитики'!G1629,0),IF('01_Вводные'!$B$310&gt;=3,'19_Расчет_аналитики'!H1629,0),IF('01_Вводные'!$B$310&gt;=4,'19_Расчет_аналитики'!I1629,0),IF('01_Вводные'!$B$310&gt;=5,'19_Расчет_аналитики'!J1629,0),IF('01_Вводные'!$B$310&gt;=6,'19_Расчет_аналитики'!K1629,0))</f>
        <v/>
      </c>
      <c r="F1351">
        <f>SUM(IF('01_Вводные'!$B$310&gt;=1,'19_Расчет_аналитики'!G1629,0),IF('01_Вводные'!$B$310&gt;=2,'19_Расчет_аналитики'!H1629,0),IF('01_Вводные'!$B$310&gt;=3,'19_Расчет_аналитики'!I1629,0),IF('01_Вводные'!$B$310&gt;=4,'19_Расчет_аналитики'!J1629,0),IF('01_Вводные'!$B$310&gt;=5,'19_Расчет_аналитики'!K1629,0),IF('01_Вводные'!$B$310&gt;=6,'19_Расчет_аналитики'!L1629,0))</f>
        <v/>
      </c>
      <c r="G1351">
        <f>SUM(IF('01_Вводные'!$B$310&gt;=1,'19_Расчет_аналитики'!H1629,0),IF('01_Вводные'!$B$310&gt;=2,'19_Расчет_аналитики'!I1629,0),IF('01_Вводные'!$B$310&gt;=3,'19_Расчет_аналитики'!J1629,0),IF('01_Вводные'!$B$310&gt;=4,'19_Расчет_аналитики'!K1629,0),IF('01_Вводные'!$B$310&gt;=5,'19_Расчет_аналитики'!L1629,0),IF('01_Вводные'!$B$310&gt;=6,'19_Расчет_аналитики'!M1629,0))</f>
        <v/>
      </c>
      <c r="H1351">
        <f>SUM(IF('01_Вводные'!$B$310&gt;=1,'19_Расчет_аналитики'!I1629,0),IF('01_Вводные'!$B$310&gt;=2,'19_Расчет_аналитики'!J1629,0),IF('01_Вводные'!$B$310&gt;=3,'19_Расчет_аналитики'!K1629,0),IF('01_Вводные'!$B$310&gt;=4,'19_Расчет_аналитики'!L1629,0),IF('01_Вводные'!$B$310&gt;=5,'19_Расчет_аналитики'!M1629,0),IF('01_Вводные'!$B$310&gt;=6,'19_Расчет_аналитики'!N1629,0))</f>
        <v/>
      </c>
      <c r="I1351">
        <f>SUM(IF('01_Вводные'!$B$310&gt;=1,'19_Расчет_аналитики'!J1629,0),IF('01_Вводные'!$B$310&gt;=2,'19_Расчет_аналитики'!K1629,0),IF('01_Вводные'!$B$310&gt;=3,'19_Расчет_аналитики'!L1629,0),IF('01_Вводные'!$B$310&gt;=4,'19_Расчет_аналитики'!M1629,0),IF('01_Вводные'!$B$310&gt;=5,'19_Расчет_аналитики'!N1629,0),IF('01_Вводные'!$B$310&gt;=6,'19_Расчет_аналитики'!O1629,0))</f>
        <v/>
      </c>
      <c r="J1351">
        <f>SUM(IF('01_Вводные'!$B$310&gt;=1,'19_Расчет_аналитики'!K1629,0),IF('01_Вводные'!$B$310&gt;=2,'19_Расчет_аналитики'!L1629,0),IF('01_Вводные'!$B$310&gt;=3,'19_Расчет_аналитики'!M1629,0),IF('01_Вводные'!$B$310&gt;=4,'19_Расчет_аналитики'!N1629,0),IF('01_Вводные'!$B$310&gt;=5,'19_Расчет_аналитики'!O1629,0),IF('01_Вводные'!$B$310&gt;=6,'19_Расчет_аналитики'!P1629,0))</f>
        <v/>
      </c>
      <c r="K1351">
        <f>SUM(IF('01_Вводные'!$B$310&gt;=1,'19_Расчет_аналитики'!L1629,0),IF('01_Вводные'!$B$310&gt;=2,'19_Расчет_аналитики'!M1629,0),IF('01_Вводные'!$B$310&gt;=3,'19_Расчет_аналитики'!N1629,0),IF('01_Вводные'!$B$310&gt;=4,'19_Расчет_аналитики'!O1629,0),IF('01_Вводные'!$B$310&gt;=5,'19_Расчет_аналитики'!P1629,0),IF('01_Вводные'!$B$310&gt;=6,'19_Расчет_аналитики'!Q1629,0))</f>
        <v/>
      </c>
      <c r="L1351">
        <f>SUM(IF('01_Вводные'!$B$310&gt;=1,'19_Расчет_аналитики'!M1629,0),IF('01_Вводные'!$B$310&gt;=2,'19_Расчет_аналитики'!N1629,0),IF('01_Вводные'!$B$310&gt;=3,'19_Расчет_аналитики'!O1629,0),IF('01_Вводные'!$B$310&gt;=4,'19_Расчет_аналитики'!P1629,0),IF('01_Вводные'!$B$310&gt;=5,'19_Расчет_аналитики'!Q1629,0),IF('01_Вводные'!$B$310&gt;=6,'19_Расчет_аналитики'!R1629,0))</f>
        <v/>
      </c>
      <c r="M1351">
        <f>SUM(IF('01_Вводные'!$B$310&gt;=1,'19_Расчет_аналитики'!N1629,0),IF('01_Вводные'!$B$310&gt;=2,'19_Расчет_аналитики'!O1629,0),IF('01_Вводные'!$B$310&gt;=3,'19_Расчет_аналитики'!P1629,0),IF('01_Вводные'!$B$310&gt;=4,'19_Расчет_аналитики'!Q1629,0),IF('01_Вводные'!$B$310&gt;=5,'19_Расчет_аналитики'!R1629,0),IF('01_Вводные'!$B$310&gt;=6,'19_Расчет_аналитики'!S1629,0))</f>
        <v/>
      </c>
      <c r="N1351">
        <f>SUM(IF('01_Вводные'!$B$310&gt;=1,'19_Расчет_аналитики'!O1629,0),IF('01_Вводные'!$B$310&gt;=2,'19_Расчет_аналитики'!P1629,0),IF('01_Вводные'!$B$310&gt;=3,'19_Расчет_аналитики'!Q1629,0),IF('01_Вводные'!$B$310&gt;=4,'19_Расчет_аналитики'!R1629,0),IF('01_Вводные'!$B$310&gt;=5,'19_Расчет_аналитики'!S1629,0),IF('01_Вводные'!$B$310&gt;=6,'19_Расчет_аналитики'!T1629,0))</f>
        <v/>
      </c>
      <c r="O1351">
        <f>SUM(IF('01_Вводные'!$B$310&gt;=1,'19_Расчет_аналитики'!P1629,0),IF('01_Вводные'!$B$310&gt;=2,'19_Расчет_аналитики'!Q1629,0),IF('01_Вводные'!$B$310&gt;=3,'19_Расчет_аналитики'!R1629,0),IF('01_Вводные'!$B$310&gt;=4,'19_Расчет_аналитики'!S1629,0),IF('01_Вводные'!$B$310&gt;=5,'19_Расчет_аналитики'!T1629,0),IF('01_Вводные'!$B$310&gt;=6,'19_Расчет_аналитики'!U1629,0))</f>
        <v/>
      </c>
      <c r="P1351">
        <f>SUM(IF('01_Вводные'!$B$310&gt;=1,'19_Расчет_аналитики'!Q1629,0),IF('01_Вводные'!$B$310&gt;=2,'19_Расчет_аналитики'!R1629,0),IF('01_Вводные'!$B$310&gt;=3,'19_Расчет_аналитики'!S1629,0),IF('01_Вводные'!$B$310&gt;=4,'19_Расчет_аналитики'!T1629,0),IF('01_Вводные'!$B$310&gt;=5,'19_Расчет_аналитики'!U1629,0),IF('01_Вводные'!$B$310&gt;=6,'19_Расчет_аналитики'!V1629,0))</f>
        <v/>
      </c>
      <c r="Q1351">
        <f>SUM(IF('01_Вводные'!$B$310&gt;=1,'19_Расчет_аналитики'!R1629,0),IF('01_Вводные'!$B$310&gt;=2,'19_Расчет_аналитики'!S1629,0),IF('01_Вводные'!$B$310&gt;=3,'19_Расчет_аналитики'!T1629,0),IF('01_Вводные'!$B$310&gt;=4,'19_Расчет_аналитики'!U1629,0),IF('01_Вводные'!$B$310&gt;=5,'19_Расчет_аналитики'!V1629,0),IF('01_Вводные'!$B$310&gt;=6,'19_Расчет_аналитики'!W1629,0))</f>
        <v/>
      </c>
      <c r="R1351">
        <f>SUM(IF('01_Вводные'!$B$310&gt;=1,'19_Расчет_аналитики'!S1629,0),IF('01_Вводные'!$B$310&gt;=2,'19_Расчет_аналитики'!T1629,0),IF('01_Вводные'!$B$310&gt;=3,'19_Расчет_аналитики'!U1629,0),IF('01_Вводные'!$B$310&gt;=4,'19_Расчет_аналитики'!V1629,0),IF('01_Вводные'!$B$310&gt;=5,'19_Расчет_аналитики'!W1629,0),IF('01_Вводные'!$B$310&gt;=6,'19_Расчет_аналитики'!X1629,0))</f>
        <v/>
      </c>
      <c r="S1351">
        <f>SUM(IF('01_Вводные'!$B$310&gt;=1,'19_Расчет_аналитики'!T1629,0),IF('01_Вводные'!$B$310&gt;=2,'19_Расчет_аналитики'!U1629,0),IF('01_Вводные'!$B$310&gt;=3,'19_Расчет_аналитики'!V1629,0),IF('01_Вводные'!$B$310&gt;=4,'19_Расчет_аналитики'!W1629,0),IF('01_Вводные'!$B$310&gt;=5,'19_Расчет_аналитики'!X1629,0),IF('01_Вводные'!$B$310&gt;=6,'19_Расчет_аналитики'!Y1629,0))</f>
        <v/>
      </c>
      <c r="T1351">
        <f>SUM(IF('01_Вводные'!$B$310&gt;=1,'19_Расчет_аналитики'!U1629,0),IF('01_Вводные'!$B$310&gt;=2,'19_Расчет_аналитики'!V1629,0),IF('01_Вводные'!$B$310&gt;=3,'19_Расчет_аналитики'!W1629,0),IF('01_Вводные'!$B$310&gt;=4,'19_Расчет_аналитики'!X1629,0),IF('01_Вводные'!$B$310&gt;=5,'19_Расчет_аналитики'!Y1629,0),IF('01_Вводные'!$B$310&gt;=6,'19_Расчет_аналитики'!Z1629,0))</f>
        <v/>
      </c>
      <c r="U1351">
        <f>SUM(IF('01_Вводные'!$B$310&gt;=1,'19_Расчет_аналитики'!V1629,0),IF('01_Вводные'!$B$310&gt;=2,'19_Расчет_аналитики'!W1629,0),IF('01_Вводные'!$B$310&gt;=3,'19_Расчет_аналитики'!X1629,0),IF('01_Вводные'!$B$310&gt;=4,'19_Расчет_аналитики'!Y1629,0),IF('01_Вводные'!$B$310&gt;=5,'19_Расчет_аналитики'!Z1629,0),IF('01_Вводные'!$B$310&gt;=6,'19_Расчет_аналитики'!AA1629,0))</f>
        <v/>
      </c>
      <c r="V1351">
        <f>SUM(IF('01_Вводные'!$B$310&gt;=1,'19_Расчет_аналитики'!W1629,0),IF('01_Вводные'!$B$310&gt;=2,'19_Расчет_аналитики'!X1629,0),IF('01_Вводные'!$B$310&gt;=3,'19_Расчет_аналитики'!Y1629,0),IF('01_Вводные'!$B$310&gt;=4,'19_Расчет_аналитики'!Z1629,0),IF('01_Вводные'!$B$310&gt;=5,'19_Расчет_аналитики'!AA1629,0),IF('01_Вводные'!$B$310&gt;=6,'19_Расчет_аналитики'!AB1629,0))</f>
        <v/>
      </c>
      <c r="W1351">
        <f>SUM(IF('01_Вводные'!$B$310&gt;=1,'19_Расчет_аналитики'!X1629,0),IF('01_Вводные'!$B$310&gt;=2,'19_Расчет_аналитики'!Y1629,0),IF('01_Вводные'!$B$310&gt;=3,'19_Расчет_аналитики'!Z1629,0),IF('01_Вводные'!$B$310&gt;=4,'19_Расчет_аналитики'!AA1629,0),IF('01_Вводные'!$B$310&gt;=5,'19_Расчет_аналитики'!AB1629,0),IF('01_Вводные'!$B$310&gt;=6,'19_Расчет_аналитики'!AC1629,0))</f>
        <v/>
      </c>
      <c r="X1351">
        <f>SUM(IF('01_Вводные'!$B$310&gt;=1,'19_Расчет_аналитики'!Y1629,0),IF('01_Вводные'!$B$310&gt;=2,'19_Расчет_аналитики'!Z1629,0),IF('01_Вводные'!$B$310&gt;=3,'19_Расчет_аналитики'!AA1629,0),IF('01_Вводные'!$B$310&gt;=4,'19_Расчет_аналитики'!AB1629,0),IF('01_Вводные'!$B$310&gt;=5,'19_Расчет_аналитики'!AC1629,0),IF('01_Вводные'!$B$310&gt;=6,'19_Расчет_аналитики'!AD1629,0))</f>
        <v/>
      </c>
      <c r="Y1351">
        <f>SUM(IF('01_Вводные'!$B$310&gt;=1,'19_Расчет_аналитики'!Z1629,0),IF('01_Вводные'!$B$310&gt;=2,'19_Расчет_аналитики'!AA1629,0),IF('01_Вводные'!$B$310&gt;=3,'19_Расчет_аналитики'!AB1629,0),IF('01_Вводные'!$B$310&gt;=4,'19_Расчет_аналитики'!AC1629,0),IF('01_Вводные'!$B$310&gt;=5,'19_Расчет_аналитики'!AD1629,0),IF('01_Вводные'!$B$310&gt;=6,'19_Расчет_аналитики'!AE1629,0))</f>
        <v/>
      </c>
      <c r="Z1351">
        <f>SUM(IF('01_Вводные'!$B$310&gt;=1,'19_Расчет_аналитики'!AA1629,0),IF('01_Вводные'!$B$310&gt;=2,'19_Расчет_аналитики'!AB1629,0),IF('01_Вводные'!$B$310&gt;=3,'19_Расчет_аналитики'!AC1629,0),IF('01_Вводные'!$B$310&gt;=4,'19_Расчет_аналитики'!AD1629,0),IF('01_Вводные'!$B$310&gt;=5,'19_Расчет_аналитики'!AE1629,0),IF('01_Вводные'!$B$310&gt;=6,'19_Расчет_аналитики'!AF1629,0))</f>
        <v/>
      </c>
      <c r="AA1351">
        <f>SUM(IF('01_Вводные'!$B$310&gt;=1,'19_Расчет_аналитики'!AB1629,0),IF('01_Вводные'!$B$310&gt;=2,'19_Расчет_аналитики'!AC1629,0),IF('01_Вводные'!$B$310&gt;=3,'19_Расчет_аналитики'!AD1629,0),IF('01_Вводные'!$B$310&gt;=4,'19_Расчет_аналитики'!AE1629,0),IF('01_Вводные'!$B$310&gt;=5,'19_Расчет_аналитики'!AF1629,0),IF('01_Вводные'!$B$310&gt;=6,'19_Расчет_аналитики'!AG1629,0))</f>
        <v/>
      </c>
      <c r="AB1351">
        <f>SUM(IF('01_Вводные'!$B$310&gt;=1,'19_Расчет_аналитики'!AC1629,0),IF('01_Вводные'!$B$310&gt;=2,'19_Расчет_аналитики'!AD1629,0),IF('01_Вводные'!$B$310&gt;=3,'19_Расчет_аналитики'!AE1629,0),IF('01_Вводные'!$B$310&gt;=4,'19_Расчет_аналитики'!AF1629,0),IF('01_Вводные'!$B$310&gt;=5,'19_Расчет_аналитики'!AG1629,0),IF('01_Вводные'!$B$310&gt;=6,'19_Расчет_аналитики'!AH1629,0))</f>
        <v/>
      </c>
      <c r="AC1351">
        <f>SUM(IF('01_Вводные'!$B$310&gt;=1,'19_Расчет_аналитики'!AD1629,0),IF('01_Вводные'!$B$310&gt;=2,'19_Расчет_аналитики'!AE1629,0),IF('01_Вводные'!$B$310&gt;=3,'19_Расчет_аналитики'!AF1629,0),IF('01_Вводные'!$B$310&gt;=4,'19_Расчет_аналитики'!AG1629,0),IF('01_Вводные'!$B$310&gt;=5,'19_Расчет_аналитики'!AH1629,0),IF('01_Вводные'!$B$310&gt;=6,'19_Расчет_аналитики'!AI1629,0))</f>
        <v/>
      </c>
      <c r="AD1351">
        <f>SUM(IF('01_Вводные'!$B$310&gt;=1,'19_Расчет_аналитики'!AE1629,0),IF('01_Вводные'!$B$310&gt;=2,'19_Расчет_аналитики'!AF1629,0),IF('01_Вводные'!$B$310&gt;=3,'19_Расчет_аналитики'!AG1629,0),IF('01_Вводные'!$B$310&gt;=4,'19_Расчет_аналитики'!AH1629,0),IF('01_Вводные'!$B$310&gt;=5,'19_Расчет_аналитики'!AI1629,0),IF('01_Вводные'!$B$310&gt;=6,'19_Расчет_аналитики'!AJ1629,0))</f>
        <v/>
      </c>
      <c r="AE1351">
        <f>SUM(IF('01_Вводные'!$B$310&gt;=1,'19_Расчет_аналитики'!AF1629,0),IF('01_Вводные'!$B$310&gt;=2,'19_Расчет_аналитики'!AG1629,0),IF('01_Вводные'!$B$310&gt;=3,'19_Расчет_аналитики'!AH1629,0),IF('01_Вводные'!$B$310&gt;=4,'19_Расчет_аналитики'!AI1629,0),IF('01_Вводные'!$B$310&gt;=5,'19_Расчет_аналитики'!AJ1629,0),IF('01_Вводные'!$B$310&gt;=6,'19_Расчет_аналитики'!AK1629,0))</f>
        <v/>
      </c>
      <c r="AF1351">
        <f>SUM(IF('01_Вводные'!$B$310&gt;=1,'19_Расчет_аналитики'!AG1629,0),IF('01_Вводные'!$B$310&gt;=2,'19_Расчет_аналитики'!AH1629,0),IF('01_Вводные'!$B$310&gt;=3,'19_Расчет_аналитики'!AI1629,0),IF('01_Вводные'!$B$310&gt;=4,'19_Расчет_аналитики'!AJ1629,0),IF('01_Вводные'!$B$310&gt;=5,'19_Расчет_аналитики'!AK1629,0),IF('01_Вводные'!$B$310&gt;=6,'19_Расчет_аналитики'!AL1629,0))</f>
        <v/>
      </c>
      <c r="AG1351">
        <f>SUM(IF('01_Вводные'!$B$310&gt;=1,'19_Расчет_аналитики'!AH1629,0),IF('01_Вводные'!$B$310&gt;=2,'19_Расчет_аналитики'!AI1629,0),IF('01_Вводные'!$B$310&gt;=3,'19_Расчет_аналитики'!AJ1629,0),IF('01_Вводные'!$B$310&gt;=4,'19_Расчет_аналитики'!AK1629,0),IF('01_Вводные'!$B$310&gt;=5,'19_Расчет_аналитики'!AL1629,0),IF('01_Вводные'!$B$310&gt;=6,'19_Расчет_аналитики'!AM1629,0))</f>
        <v/>
      </c>
      <c r="AH1351">
        <f>SUM(IF('01_Вводные'!$B$310&gt;=1,'19_Расчет_аналитики'!AI1629,0),IF('01_Вводные'!$B$310&gt;=2,'19_Расчет_аналитики'!AJ1629,0),IF('01_Вводные'!$B$310&gt;=3,'19_Расчет_аналитики'!AK1629,0),IF('01_Вводные'!$B$310&gt;=4,'19_Расчет_аналитики'!AL1629,0),IF('01_Вводные'!$B$310&gt;=5,'19_Расчет_аналитики'!AM1629,0),IF('01_Вводные'!$B$310&gt;=6,'19_Расчет_аналитики'!AN1629,0))</f>
        <v/>
      </c>
      <c r="AI1351">
        <f>SUM(IF('01_Вводные'!$B$310&gt;=1,'19_Расчет_аналитики'!AJ1629,0),IF('01_Вводные'!$B$310&gt;=2,'19_Расчет_аналитики'!AK1629,0),IF('01_Вводные'!$B$310&gt;=3,'19_Расчет_аналитики'!AL1629,0),IF('01_Вводные'!$B$310&gt;=4,'19_Расчет_аналитики'!AM1629,0),IF('01_Вводные'!$B$310&gt;=5,'19_Расчет_аналитики'!AN1629,0),IF('01_Вводные'!$B$310&gt;=6,'19_Расчет_аналитики'!AO1629,0))</f>
        <v/>
      </c>
      <c r="AJ1351">
        <f>SUM(IF('01_Вводные'!$B$310&gt;=1,'19_Расчет_аналитики'!AK1629,0),IF('01_Вводные'!$B$310&gt;=2,'19_Расчет_аналитики'!AL1629,0),IF('01_Вводные'!$B$310&gt;=3,'19_Расчет_аналитики'!AM1629,0),IF('01_Вводные'!$B$310&gt;=4,'19_Расчет_аналитики'!AN1629,0),IF('01_Вводные'!$B$310&gt;=5,'19_Расчет_аналитики'!AO1629,0),IF('01_Вводные'!$B$310&gt;=6,'19_Расчет_аналитики'!AP1629,0))</f>
        <v/>
      </c>
      <c r="AK1351">
        <f>SUM(IF('01_Вводные'!$B$310&gt;=1,'19_Расчет_аналитики'!AL1629,0),IF('01_Вводные'!$B$310&gt;=2,'19_Расчет_аналитики'!AM1629,0),IF('01_Вводные'!$B$310&gt;=3,'19_Расчет_аналитики'!AN1629,0),IF('01_Вводные'!$B$310&gt;=4,'19_Расчет_аналитики'!AO1629,0),IF('01_Вводные'!$B$310&gt;=5,'19_Расчет_аналитики'!AP1629,0),IF('01_Вводные'!$B$310&gt;=6,'19_Расчет_аналитики'!AQ1629,0))</f>
        <v/>
      </c>
      <c r="AL1351">
        <f>SUM(IF('01_Вводные'!$B$310&gt;=1,'19_Расчет_аналитики'!AM1629,0),IF('01_Вводные'!$B$310&gt;=2,'19_Расчет_аналитики'!AN1629,0),IF('01_Вводные'!$B$310&gt;=3,'19_Расчет_аналитики'!AO1629,0),IF('01_Вводные'!$B$310&gt;=4,'19_Расчет_аналитики'!AP1629,0),IF('01_Вводные'!$B$310&gt;=5,'19_Расчет_аналитики'!AQ1629,0),IF('01_Вводные'!$B$310&gt;=6,'19_Расчет_аналитики'!AR1629,0))</f>
        <v/>
      </c>
      <c r="AM1351">
        <f>SUM(IF('01_Вводные'!$B$310&gt;=1,'19_Расчет_аналитики'!AN1629,0),IF('01_Вводные'!$B$310&gt;=2,'19_Расчет_аналитики'!AO1629,0),IF('01_Вводные'!$B$310&gt;=3,'19_Расчет_аналитики'!AP1629,0),IF('01_Вводные'!$B$310&gt;=4,'19_Расчет_аналитики'!AQ1629,0),IF('01_Вводные'!$B$310&gt;=5,'19_Расчет_аналитики'!AR1629,0),IF('01_Вводные'!$B$310&gt;=6,'19_Расчет_аналитики'!AS1629,0))</f>
        <v/>
      </c>
      <c r="AN1351">
        <f>SUM(IF('01_Вводные'!$B$310&gt;=1,'19_Расчет_аналитики'!AO1629,0),IF('01_Вводные'!$B$310&gt;=2,'19_Расчет_аналитики'!AP1629,0),IF('01_Вводные'!$B$310&gt;=3,'19_Расчет_аналитики'!AQ1629,0),IF('01_Вводные'!$B$310&gt;=4,'19_Расчет_аналитики'!AR1629,0),IF('01_Вводные'!$B$310&gt;=5,'19_Расчет_аналитики'!AS1629,0),IF('01_Вводные'!$B$310&gt;=6,'19_Расчет_аналитики'!AT1629,0))</f>
        <v/>
      </c>
      <c r="AO1351">
        <f>SUM(IF('01_Вводные'!$B$310&gt;=1,'19_Расчет_аналитики'!AP1629,0),IF('01_Вводные'!$B$310&gt;=2,'19_Расчет_аналитики'!AQ1629,0),IF('01_Вводные'!$B$310&gt;=3,'19_Расчет_аналитики'!AR1629,0),IF('01_Вводные'!$B$310&gt;=4,'19_Расчет_аналитики'!AS1629,0),IF('01_Вводные'!$B$310&gt;=5,'19_Расчет_аналитики'!AT1629,0),IF('01_Вводные'!$B$310&gt;=6,'19_Расчет_аналитики'!AU1629,0))</f>
        <v/>
      </c>
      <c r="AP1351">
        <f>SUM(IF('01_Вводные'!$B$310&gt;=1,'19_Расчет_аналитики'!AQ1629,0),IF('01_Вводные'!$B$310&gt;=2,'19_Расчет_аналитики'!AR1629,0),IF('01_Вводные'!$B$310&gt;=3,'19_Расчет_аналитики'!AS1629,0),IF('01_Вводные'!$B$310&gt;=4,'19_Расчет_аналитики'!AT1629,0),IF('01_Вводные'!$B$310&gt;=5,'19_Расчет_аналитики'!AU1629,0),IF('01_Вводные'!$B$310&gt;=6,'19_Расчет_аналитики'!AV1629,0))</f>
        <v/>
      </c>
      <c r="AQ1351">
        <f>SUM(IF('01_Вводные'!$B$310&gt;=1,'19_Расчет_аналитики'!AR1629,0),IF('01_Вводные'!$B$310&gt;=2,'19_Расчет_аналитики'!AS1629,0),IF('01_Вводные'!$B$310&gt;=3,'19_Расчет_аналитики'!AT1629,0),IF('01_Вводные'!$B$310&gt;=4,'19_Расчет_аналитики'!AU1629,0),IF('01_Вводные'!$B$310&gt;=5,'19_Расчет_аналитики'!AV1629,0),IF('01_Вводные'!$B$310&gt;=6,'19_Расчет_аналитики'!AW1629,0))</f>
        <v/>
      </c>
      <c r="AR1351">
        <f>SUM(IF('01_Вводные'!$B$310&gt;=1,'19_Расчет_аналитики'!AS1629,0),IF('01_Вводные'!$B$310&gt;=2,'19_Расчет_аналитики'!AT1629,0),IF('01_Вводные'!$B$310&gt;=3,'19_Расчет_аналитики'!AU1629,0),IF('01_Вводные'!$B$310&gt;=4,'19_Расчет_аналитики'!AV1629,0),IF('01_Вводные'!$B$310&gt;=5,'19_Расчет_аналитики'!AW1629,0),IF('01_Вводные'!$B$310&gt;=6,'19_Расчет_аналитики'!AX1629,0))</f>
        <v/>
      </c>
      <c r="AS1351">
        <f>SUM(IF('01_Вводные'!$B$310&gt;=1,'19_Расчет_аналитики'!AT1629,0),IF('01_Вводные'!$B$310&gt;=2,'19_Расчет_аналитики'!AU1629,0),IF('01_Вводные'!$B$310&gt;=3,'19_Расчет_аналитики'!AV1629,0),IF('01_Вводные'!$B$310&gt;=4,'19_Расчет_аналитики'!AW1629,0),IF('01_Вводные'!$B$310&gt;=5,'19_Расчет_аналитики'!AX1629,0),IF('01_Вводные'!$B$310&gt;=6,'19_Расчет_аналитики'!AY1629,0))</f>
        <v/>
      </c>
      <c r="AT1351">
        <f>SUM(IF('01_Вводные'!$B$310&gt;=1,'19_Расчет_аналитики'!AU1629,0),IF('01_Вводные'!$B$310&gt;=2,'19_Расчет_аналитики'!AV1629,0),IF('01_Вводные'!$B$310&gt;=3,'19_Расчет_аналитики'!AW1629,0),IF('01_Вводные'!$B$310&gt;=4,'19_Расчет_аналитики'!AX1629,0),IF('01_Вводные'!$B$310&gt;=5,'19_Расчет_аналитики'!AY1629,0),IF('01_Вводные'!$B$310&gt;=6,'19_Расчет_аналитики'!AZ1629,0))</f>
        <v/>
      </c>
      <c r="AU1351">
        <f>SUM(IF('01_Вводные'!$B$310&gt;=1,'19_Расчет_аналитики'!AV1629,0),IF('01_Вводные'!$B$310&gt;=2,'19_Расчет_аналитики'!AW1629,0),IF('01_Вводные'!$B$310&gt;=3,'19_Расчет_аналитики'!AX1629,0),IF('01_Вводные'!$B$310&gt;=4,'19_Расчет_аналитики'!AY1629,0),IF('01_Вводные'!$B$310&gt;=5,'19_Расчет_аналитики'!AZ1629,0),IF('01_Вводные'!$B$310&gt;=6,'19_Расчет_аналитики'!BA1629,0))</f>
        <v/>
      </c>
      <c r="AV1351">
        <f>SUM(IF('01_Вводные'!$B$310&gt;=1,'19_Расчет_аналитики'!AW1629,0),IF('01_Вводные'!$B$310&gt;=2,'19_Расчет_аналитики'!AX1629,0),IF('01_Вводные'!$B$310&gt;=3,'19_Расчет_аналитики'!AY1629,0),IF('01_Вводные'!$B$310&gt;=4,'19_Расчет_аналитики'!AZ1629,0),IF('01_Вводные'!$B$310&gt;=5,'19_Расчет_аналитики'!BA1629,0),IF('01_Вводные'!$B$310&gt;=6,'19_Расчет_аналитики'!BB1629,0))</f>
        <v/>
      </c>
      <c r="AW1351">
        <f>SUM(IF('01_Вводные'!$B$310&gt;=1,'19_Расчет_аналитики'!AX1629,0),IF('01_Вводные'!$B$310&gt;=2,'19_Расчет_аналитики'!AY1629,0),IF('01_Вводные'!$B$310&gt;=3,'19_Расчет_аналитики'!AZ1629,0),IF('01_Вводные'!$B$310&gt;=4,'19_Расчет_аналитики'!BA1629,0),IF('01_Вводные'!$B$310&gt;=5,'19_Расчет_аналитики'!BB1629,0),IF('01_Вводные'!$B$310&gt;=6,'19_Расчет_аналитики'!BC1629,0))</f>
        <v/>
      </c>
      <c r="AX1351">
        <f>SUM(IF('01_Вводные'!$B$310&gt;=1,'19_Расчет_аналитики'!AY1629,0),IF('01_Вводные'!$B$310&gt;=2,'19_Расчет_аналитики'!AZ1629,0),IF('01_Вводные'!$B$310&gt;=3,'19_Расчет_аналитики'!BA1629,0),IF('01_Вводные'!$B$310&gt;=4,'19_Расчет_аналитики'!BB1629,0),IF('01_Вводные'!$B$310&gt;=5,'19_Расчет_аналитики'!BC1629,0),IF('01_Вводные'!$B$310&gt;=6,'19_Расчет_аналитики'!BD1629,0))</f>
        <v/>
      </c>
      <c r="AY1351">
        <f>SUM(IF('01_Вводные'!$B$310&gt;=1,'19_Расчет_аналитики'!AZ1629,0),IF('01_Вводные'!$B$310&gt;=2,'19_Расчет_аналитики'!BA1629,0),IF('01_Вводные'!$B$310&gt;=3,'19_Расчет_аналитики'!BB1629,0),IF('01_Вводные'!$B$310&gt;=4,'19_Расчет_аналитики'!BC1629,0),IF('01_Вводные'!$B$310&gt;=5,'19_Расчет_аналитики'!BD1629,0),IF('01_Вводные'!$B$310&gt;=6,'19_Расчет_аналитики'!BE1629,0))</f>
        <v/>
      </c>
      <c r="AZ1351">
        <f>SUM(IF('01_Вводные'!$B$310&gt;=1,'19_Расчет_аналитики'!BA1629,0),IF('01_Вводные'!$B$310&gt;=2,'19_Расчет_аналитики'!BB1629,0),IF('01_Вводные'!$B$310&gt;=3,'19_Расчет_аналитики'!BC1629,0),IF('01_Вводные'!$B$310&gt;=4,'19_Расчет_аналитики'!BD1629,0),IF('01_Вводные'!$B$310&gt;=5,'19_Расчет_аналитики'!BE1629,0),IF('01_Вводные'!$B$310&gt;=6,'19_Расчет_аналитики'!BF1629,0))</f>
        <v/>
      </c>
      <c r="BA1351">
        <f>SUM(IF('01_Вводные'!$B$310&gt;=1,'19_Расчет_аналитики'!BB1629,0),IF('01_Вводные'!$B$310&gt;=2,'19_Расчет_аналитики'!BC1629,0),IF('01_Вводные'!$B$310&gt;=3,'19_Расчет_аналитики'!BD1629,0),IF('01_Вводные'!$B$310&gt;=4,'19_Расчет_аналитики'!BE1629,0),IF('01_Вводные'!$B$310&gt;=5,'19_Расчет_аналитики'!BF1629,0),IF('01_Вводные'!$B$310&gt;=6,'19_Расчет_аналитики'!BG1629,0))</f>
        <v/>
      </c>
      <c r="BB1351">
        <f>SUM(IF('01_Вводные'!$B$310&gt;=1,'19_Расчет_аналитики'!BC1629,0),IF('01_Вводные'!$B$310&gt;=2,'19_Расчет_аналитики'!BD1629,0),IF('01_Вводные'!$B$310&gt;=3,'19_Расчет_аналитики'!BE1629,0),IF('01_Вводные'!$B$310&gt;=4,'19_Расчет_аналитики'!BF1629,0),IF('01_Вводные'!$B$310&gt;=5,'19_Расчет_аналитики'!BG1629,0),IF('01_Вводные'!$B$310&gt;=6,'19_Расчет_аналитики'!BH1629,0))</f>
        <v/>
      </c>
      <c r="BC1351">
        <f>SUM(IF('01_Вводные'!$B$310&gt;=1,'19_Расчет_аналитики'!BD1629,0),IF('01_Вводные'!$B$310&gt;=2,'19_Расчет_аналитики'!BE1629,0),IF('01_Вводные'!$B$310&gt;=3,'19_Расчет_аналитики'!BF1629,0),IF('01_Вводные'!$B$310&gt;=4,'19_Расчет_аналитики'!BG1629,0),IF('01_Вводные'!$B$310&gt;=5,'19_Расчет_аналитики'!BH1629,0),IF('01_Вводные'!$B$310&gt;=6,'19_Расчет_аналитики'!BI1629,0))</f>
        <v/>
      </c>
      <c r="BD1351">
        <f>SUM(IF('01_Вводные'!$B$310&gt;=1,'19_Расчет_аналитики'!BE1629,0),IF('01_Вводные'!$B$310&gt;=2,'19_Расчет_аналитики'!BF1629,0),IF('01_Вводные'!$B$310&gt;=3,'19_Расчет_аналитики'!BG1629,0),IF('01_Вводные'!$B$310&gt;=4,'19_Расчет_аналитики'!BH1629,0),IF('01_Вводные'!$B$310&gt;=5,'19_Расчет_аналитики'!BI1629,0),IF('01_Вводные'!$B$310&gt;=6,'19_Расчет_аналитики'!BJ1629,0))</f>
        <v/>
      </c>
      <c r="BE1351">
        <f>SUM(IF('01_Вводные'!$B$310&gt;=1,'19_Расчет_аналитики'!BF1629,0),IF('01_Вводные'!$B$310&gt;=2,'19_Расчет_аналитики'!BG1629,0),IF('01_Вводные'!$B$310&gt;=3,'19_Расчет_аналитики'!BH1629,0),IF('01_Вводные'!$B$310&gt;=4,'19_Расчет_аналитики'!BI1629,0),IF('01_Вводные'!$B$310&gt;=5,'19_Расчет_аналитики'!BJ1629,0),IF('01_Вводные'!$B$310&gt;=6,'19_Расчет_аналитики'!BK1629,0))</f>
        <v/>
      </c>
      <c r="BF1351">
        <f>SUM(IF('01_Вводные'!$B$310&gt;=1,'19_Расчет_аналитики'!BG1629,0),IF('01_Вводные'!$B$310&gt;=2,'19_Расчет_аналитики'!BH1629,0),IF('01_Вводные'!$B$310&gt;=3,'19_Расчет_аналитики'!BI1629,0),IF('01_Вводные'!$B$310&gt;=4,'19_Расчет_аналитики'!BJ1629,0),IF('01_Вводные'!$B$310&gt;=5,'19_Расчет_аналитики'!BK1629,0),IF('01_Вводные'!$B$310&gt;=6,'19_Расчет_аналитики'!BL1629,0))</f>
        <v/>
      </c>
      <c r="BG1351">
        <f>SUM(IF('01_Вводные'!$B$310&gt;=1,'19_Расчет_аналитики'!BH1629,0),IF('01_Вводные'!$B$310&gt;=2,'19_Расчет_аналитики'!BI1629,0),IF('01_Вводные'!$B$310&gt;=3,'19_Расчет_аналитики'!BJ1629,0),IF('01_Вводные'!$B$310&gt;=4,'19_Расчет_аналитики'!BK1629,0),IF('01_Вводные'!$B$310&gt;=5,'19_Расчет_аналитики'!BL1629,0),IF('01_Вводные'!$B$310&gt;=6,'19_Расчет_аналитики'!BM1629,0))</f>
        <v/>
      </c>
      <c r="BH1351">
        <f>SUM(IF('01_Вводные'!$B$310&gt;=1,'19_Расчет_аналитики'!BI1629,0),IF('01_Вводные'!$B$310&gt;=2,'19_Расчет_аналитики'!BJ1629,0),IF('01_Вводные'!$B$310&gt;=3,'19_Расчет_аналитики'!BK1629,0),IF('01_Вводные'!$B$310&gt;=4,'19_Расчет_аналитики'!BL1629,0),IF('01_Вводные'!$B$310&gt;=5,'19_Расчет_аналитики'!BM1629,0),IF('01_Вводные'!$B$310&gt;=6,'19_Расчет_аналитики'!BN1629,0))</f>
        <v/>
      </c>
      <c r="BI1351">
        <f>SUM(IF('01_Вводные'!$B$310&gt;=1,'19_Расчет_аналитики'!BJ1629,0),IF('01_Вводные'!$B$310&gt;=2,'19_Расчет_аналитики'!BK1629,0),IF('01_Вводные'!$B$310&gt;=3,'19_Расчет_аналитики'!BL1629,0),IF('01_Вводные'!$B$310&gt;=4,'19_Расчет_аналитики'!BM1629,0),IF('01_Вводные'!$B$310&gt;=5,'19_Расчет_аналитики'!BN1629,0),IF('01_Вводные'!$B$310&gt;=6,'19_Расчет_аналитики'!BO1629,0))</f>
        <v/>
      </c>
      <c r="BJ1351">
        <f>SUM(IF('01_Вводные'!$B$310&gt;=1,'19_Расчет_аналитики'!BK1629,0),IF('01_Вводные'!$B$310&gt;=2,'19_Расчет_аналитики'!BL1629,0),IF('01_Вводные'!$B$310&gt;=3,'19_Расчет_аналитики'!BM1629,0),IF('01_Вводные'!$B$310&gt;=4,'19_Расчет_аналитики'!BN1629,0),IF('01_Вводные'!$B$310&gt;=5,'19_Расчет_аналитики'!BO1629,0),IF('01_Вводные'!$B$310&gt;=6,'19_Расчет_аналитики'!BP1629,0))</f>
        <v/>
      </c>
      <c r="BK1351">
        <f>SUM(IF('01_Вводные'!$B$310&gt;=1,'19_Расчет_аналитики'!BL1629,0),IF('01_Вводные'!$B$310&gt;=2,'19_Расчет_аналитики'!BM1629,0),IF('01_Вводные'!$B$310&gt;=3,'19_Расчет_аналитики'!BN1629,0),IF('01_Вводные'!$B$310&gt;=4,'19_Расчет_аналитики'!BO1629,0),IF('01_Вводные'!$B$310&gt;=5,'19_Расчет_аналитики'!BP1629,0),IF('01_Вводные'!$B$310&gt;=6,'19_Расчет_аналитики'!BQ1629,0))</f>
        <v/>
      </c>
      <c r="BL1351">
        <f>SUM(IF('01_Вводные'!$B$310&gt;=1,'19_Расчет_аналитики'!BM1629,0),IF('01_Вводные'!$B$310&gt;=2,'19_Расчет_аналитики'!BN1629,0),IF('01_Вводные'!$B$310&gt;=3,'19_Расчет_аналитики'!BO1629,0),IF('01_Вводные'!$B$310&gt;=4,'19_Расчет_аналитики'!BP1629,0),IF('01_Вводные'!$B$310&gt;=5,'19_Расчет_аналитики'!BQ1629,0),IF('01_Вводные'!$B$310&gt;=6,'19_Расчет_аналитики'!BR1629,0))</f>
        <v/>
      </c>
      <c r="BM1351">
        <f>SUM(IF('01_Вводные'!$B$310&gt;=1,'19_Расчет_аналитики'!BN1629,0),IF('01_Вводные'!$B$310&gt;=2,'19_Расчет_аналитики'!BO1629,0),IF('01_Вводные'!$B$310&gt;=3,'19_Расчет_аналитики'!BP1629,0),IF('01_Вводные'!$B$310&gt;=4,'19_Расчет_аналитики'!BQ1629,0),IF('01_Вводные'!$B$310&gt;=5,'19_Расчет_аналитики'!BR1629,0),IF('01_Вводные'!$B$310&gt;=6,'19_Расчет_аналитики'!BS1629,0))</f>
        <v/>
      </c>
      <c r="BN1351">
        <f>SUM(IF('01_Вводные'!$B$310&gt;=1,'19_Расчет_аналитики'!BO1629,0),IF('01_Вводные'!$B$310&gt;=2,'19_Расчет_аналитики'!BP1629,0),IF('01_Вводные'!$B$310&gt;=3,'19_Расчет_аналитики'!BQ1629,0),IF('01_Вводные'!$B$310&gt;=4,'19_Расчет_аналитики'!BR1629,0),IF('01_Вводные'!$B$310&gt;=5,'19_Расчет_аналитики'!BS1629,0),IF('01_Вводные'!$B$310&gt;=6,'19_Расчет_аналитики'!BT1629,0))</f>
        <v/>
      </c>
      <c r="BO1351">
        <f>SUM(IF('01_Вводные'!$B$310&gt;=1,'19_Расчет_аналитики'!BP1629,0),IF('01_Вводные'!$B$310&gt;=2,'19_Расчет_аналитики'!BQ1629,0),IF('01_Вводные'!$B$310&gt;=3,'19_Расчет_аналитики'!BR1629,0),IF('01_Вводные'!$B$310&gt;=4,'19_Расчет_аналитики'!BS1629,0),IF('01_Вводные'!$B$310&gt;=5,'19_Расчет_аналитики'!BT1629,0),IF('01_Вводные'!$B$310&gt;=6,'19_Расчет_аналитики'!BU1629,0)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MIN(1,'01_Вводные'!$B$22)+IF(OR(1&lt;=('01_Вводные'!$B$15+'01_Вводные'!$B$311),1-('01_Вводные'!$B$15+'01_Вводные'!$B$311)&gt;60),0,INDEX('19_Расчет_аналитики'!$B$1350:$BI$1350,1,1-('01_Вводные'!$B$15+'01_Вводные'!$B$311)))*'01_Вводные'!$B$298*MAX(0,'01_Вводные'!$B$22-1)</f>
        <v/>
      </c>
      <c r="C1375">
        <f>IF(OR(2&lt;='01_Вводные'!$B$15,2-'01_Вводные'!$B$15&gt;60),0,INDEX('19_Расчет_аналитики'!$B$1350:$BI$1350,1,2-'01_Вводные'!$B$15))*'01_Вводные'!$B$298*MIN(1,'01_Вводные'!$B$22)+IF(OR(2&lt;=('01_Вводные'!$B$15+'01_Вводные'!$B$311),2-('01_Вводные'!$B$15+'01_Вводные'!$B$311)&gt;60),0,INDEX('19_Расчет_аналитики'!$B$1350:$BI$1350,1,2-('01_Вводные'!$B$15+'01_Вводные'!$B$311)))*'01_Вводные'!$B$298*MAX(0,'01_Вводные'!$B$22-1)</f>
        <v/>
      </c>
      <c r="D1375">
        <f>IF(OR(3&lt;='01_Вводные'!$B$15,3-'01_Вводные'!$B$15&gt;60),0,INDEX('19_Расчет_аналитики'!$B$1350:$BI$1350,1,3-'01_Вводные'!$B$15))*'01_Вводные'!$B$298*MIN(1,'01_Вводные'!$B$22)+IF(OR(3&lt;=('01_Вводные'!$B$15+'01_Вводные'!$B$311),3-('01_Вводные'!$B$15+'01_Вводные'!$B$311)&gt;60),0,INDEX('19_Расчет_аналитики'!$B$1350:$BI$1350,1,3-('01_Вводные'!$B$15+'01_Вводные'!$B$311)))*'01_Вводные'!$B$298*MAX(0,'01_Вводные'!$B$22-1)</f>
        <v/>
      </c>
      <c r="E1375">
        <f>IF(OR(4&lt;='01_Вводные'!$B$15,4-'01_Вводные'!$B$15&gt;60),0,INDEX('19_Расчет_аналитики'!$B$1350:$BI$1350,1,4-'01_Вводные'!$B$15))*'01_Вводные'!$B$298*MIN(1,'01_Вводные'!$B$22)+IF(OR(4&lt;=('01_Вводные'!$B$15+'01_Вводные'!$B$311),4-('01_Вводные'!$B$15+'01_Вводные'!$B$311)&gt;60),0,INDEX('19_Расчет_аналитики'!$B$1350:$BI$1350,1,4-('01_Вводные'!$B$15+'01_Вводные'!$B$311)))*'01_Вводные'!$B$298*MAX(0,'01_Вводные'!$B$22-1)</f>
        <v/>
      </c>
      <c r="F1375">
        <f>IF(OR(5&lt;='01_Вводные'!$B$15,5-'01_Вводные'!$B$15&gt;60),0,INDEX('19_Расчет_аналитики'!$B$1350:$BI$1350,1,5-'01_Вводные'!$B$15))*'01_Вводные'!$B$298*MIN(1,'01_Вводные'!$B$22)+IF(OR(5&lt;=('01_Вводные'!$B$15+'01_Вводные'!$B$311),5-('01_Вводные'!$B$15+'01_Вводные'!$B$311)&gt;60),0,INDEX('19_Расчет_аналитики'!$B$1350:$BI$1350,1,5-('01_Вводные'!$B$15+'01_Вводные'!$B$311)))*'01_Вводные'!$B$298*MAX(0,'01_Вводные'!$B$22-1)</f>
        <v/>
      </c>
      <c r="G1375">
        <f>IF(OR(6&lt;='01_Вводные'!$B$15,6-'01_Вводные'!$B$15&gt;60),0,INDEX('19_Расчет_аналитики'!$B$1350:$BI$1350,1,6-'01_Вводные'!$B$15))*'01_Вводные'!$B$298*MIN(1,'01_Вводные'!$B$22)+IF(OR(6&lt;=('01_Вводные'!$B$15+'01_Вводные'!$B$311),6-('01_Вводные'!$B$15+'01_Вводные'!$B$311)&gt;60),0,INDEX('19_Расчет_аналитики'!$B$1350:$BI$1350,1,6-('01_Вводные'!$B$15+'01_Вводные'!$B$311)))*'01_Вводные'!$B$298*MAX(0,'01_Вводные'!$B$22-1)</f>
        <v/>
      </c>
      <c r="H1375">
        <f>IF(OR(7&lt;='01_Вводные'!$B$15,7-'01_Вводные'!$B$15&gt;60),0,INDEX('19_Расчет_аналитики'!$B$1350:$BI$1350,1,7-'01_Вводные'!$B$15))*'01_Вводные'!$B$298*MIN(1,'01_Вводные'!$B$22)+IF(OR(7&lt;=('01_Вводные'!$B$15+'01_Вводные'!$B$311),7-('01_Вводные'!$B$15+'01_Вводные'!$B$311)&gt;60),0,INDEX('19_Расчет_аналитики'!$B$1350:$BI$1350,1,7-('01_Вводные'!$B$15+'01_Вводные'!$B$311)))*'01_Вводные'!$B$298*MAX(0,'01_Вводные'!$B$22-1)</f>
        <v/>
      </c>
      <c r="I1375">
        <f>IF(OR(8&lt;='01_Вводные'!$B$15,8-'01_Вводные'!$B$15&gt;60),0,INDEX('19_Расчет_аналитики'!$B$1350:$BI$1350,1,8-'01_Вводные'!$B$15))*'01_Вводные'!$B$298*MIN(1,'01_Вводные'!$B$22)+IF(OR(8&lt;=('01_Вводные'!$B$15+'01_Вводные'!$B$311),8-('01_Вводные'!$B$15+'01_Вводные'!$B$311)&gt;60),0,INDEX('19_Расчет_аналитики'!$B$1350:$BI$1350,1,8-('01_Вводные'!$B$15+'01_Вводные'!$B$311)))*'01_Вводные'!$B$298*MAX(0,'01_Вводные'!$B$22-1)</f>
        <v/>
      </c>
      <c r="J1375">
        <f>IF(OR(9&lt;='01_Вводные'!$B$15,9-'01_Вводные'!$B$15&gt;60),0,INDEX('19_Расчет_аналитики'!$B$1350:$BI$1350,1,9-'01_Вводные'!$B$15))*'01_Вводные'!$B$298*MIN(1,'01_Вводные'!$B$22)+IF(OR(9&lt;=('01_Вводные'!$B$15+'01_Вводные'!$B$311),9-('01_Вводные'!$B$15+'01_Вводные'!$B$311)&gt;60),0,INDEX('19_Расчет_аналитики'!$B$1350:$BI$1350,1,9-('01_Вводные'!$B$15+'01_Вводные'!$B$311)))*'01_Вводные'!$B$298*MAX(0,'01_Вводные'!$B$22-1)</f>
        <v/>
      </c>
      <c r="K1375">
        <f>IF(OR(10&lt;='01_Вводные'!$B$15,10-'01_Вводные'!$B$15&gt;60),0,INDEX('19_Расчет_аналитики'!$B$1350:$BI$1350,1,10-'01_Вводные'!$B$15))*'01_Вводные'!$B$298*MIN(1,'01_Вводные'!$B$22)+IF(OR(10&lt;=('01_Вводные'!$B$15+'01_Вводные'!$B$311),10-('01_Вводные'!$B$15+'01_Вводные'!$B$311)&gt;60),0,INDEX('19_Расчет_аналитики'!$B$1350:$BI$1350,1,10-('01_Вводные'!$B$15+'01_Вводные'!$B$311)))*'01_Вводные'!$B$298*MAX(0,'01_Вводные'!$B$22-1)</f>
        <v/>
      </c>
      <c r="L1375">
        <f>IF(OR(11&lt;='01_Вводные'!$B$15,11-'01_Вводные'!$B$15&gt;60),0,INDEX('19_Расчет_аналитики'!$B$1350:$BI$1350,1,11-'01_Вводные'!$B$15))*'01_Вводные'!$B$298*MIN(1,'01_Вводные'!$B$22)+IF(OR(11&lt;=('01_Вводные'!$B$15+'01_Вводные'!$B$311),11-('01_Вводные'!$B$15+'01_Вводные'!$B$311)&gt;60),0,INDEX('19_Расчет_аналитики'!$B$1350:$BI$1350,1,11-('01_Вводные'!$B$15+'01_Вводные'!$B$311)))*'01_Вводные'!$B$298*MAX(0,'01_Вводные'!$B$22-1)</f>
        <v/>
      </c>
      <c r="M1375">
        <f>IF(OR(12&lt;='01_Вводные'!$B$15,12-'01_Вводные'!$B$15&gt;60),0,INDEX('19_Расчет_аналитики'!$B$1350:$BI$1350,1,12-'01_Вводные'!$B$15))*'01_Вводные'!$B$298*MIN(1,'01_Вводные'!$B$22)+IF(OR(12&lt;=('01_Вводные'!$B$15+'01_Вводные'!$B$311),12-('01_Вводные'!$B$15+'01_Вводные'!$B$311)&gt;60),0,INDEX('19_Расчет_аналитики'!$B$1350:$BI$1350,1,12-('01_Вводные'!$B$15+'01_Вводные'!$B$311)))*'01_Вводные'!$B$298*MAX(0,'01_Вводные'!$B$22-1)</f>
        <v/>
      </c>
      <c r="N1375">
        <f>IF(OR(13&lt;='01_Вводные'!$B$15,13-'01_Вводные'!$B$15&gt;60),0,INDEX('19_Расчет_аналитики'!$B$1350:$BI$1350,1,13-'01_Вводные'!$B$15))*'01_Вводные'!$B$298*MIN(1,'01_Вводные'!$B$22)+IF(OR(13&lt;=('01_Вводные'!$B$15+'01_Вводные'!$B$311),13-('01_Вводные'!$B$15+'01_Вводные'!$B$311)&gt;60),0,INDEX('19_Расчет_аналитики'!$B$1350:$BI$1350,1,13-('01_Вводные'!$B$15+'01_Вводные'!$B$311)))*'01_Вводные'!$B$298*MAX(0,'01_Вводные'!$B$22-1)</f>
        <v/>
      </c>
      <c r="O1375">
        <f>IF(OR(14&lt;='01_Вводные'!$B$15,14-'01_Вводные'!$B$15&gt;60),0,INDEX('19_Расчет_аналитики'!$B$1350:$BI$1350,1,14-'01_Вводные'!$B$15))*'01_Вводные'!$B$298*MIN(1,'01_Вводные'!$B$22)+IF(OR(14&lt;=('01_Вводные'!$B$15+'01_Вводные'!$B$311),14-('01_Вводные'!$B$15+'01_Вводные'!$B$311)&gt;60),0,INDEX('19_Расчет_аналитики'!$B$1350:$BI$1350,1,14-('01_Вводные'!$B$15+'01_Вводные'!$B$311)))*'01_Вводные'!$B$298*MAX(0,'01_Вводные'!$B$22-1)</f>
        <v/>
      </c>
      <c r="P1375">
        <f>IF(OR(15&lt;='01_Вводные'!$B$15,15-'01_Вводные'!$B$15&gt;60),0,INDEX('19_Расчет_аналитики'!$B$1350:$BI$1350,1,15-'01_Вводные'!$B$15))*'01_Вводные'!$B$298*MIN(1,'01_Вводные'!$B$22)+IF(OR(15&lt;=('01_Вводные'!$B$15+'01_Вводные'!$B$311),15-('01_Вводные'!$B$15+'01_Вводные'!$B$311)&gt;60),0,INDEX('19_Расчет_аналитики'!$B$1350:$BI$1350,1,15-('01_Вводные'!$B$15+'01_Вводные'!$B$311)))*'01_Вводные'!$B$298*MAX(0,'01_Вводные'!$B$22-1)</f>
        <v/>
      </c>
      <c r="Q1375">
        <f>IF(OR(16&lt;='01_Вводные'!$B$15,16-'01_Вводные'!$B$15&gt;60),0,INDEX('19_Расчет_аналитики'!$B$1350:$BI$1350,1,16-'01_Вводные'!$B$15))*'01_Вводные'!$B$298*MIN(1,'01_Вводные'!$B$22)+IF(OR(16&lt;=('01_Вводные'!$B$15+'01_Вводные'!$B$311),16-('01_Вводные'!$B$15+'01_Вводные'!$B$311)&gt;60),0,INDEX('19_Расчет_аналитики'!$B$1350:$BI$1350,1,16-('01_Вводные'!$B$15+'01_Вводные'!$B$311)))*'01_Вводные'!$B$298*MAX(0,'01_Вводные'!$B$22-1)</f>
        <v/>
      </c>
      <c r="R1375">
        <f>IF(OR(17&lt;='01_Вводные'!$B$15,17-'01_Вводные'!$B$15&gt;60),0,INDEX('19_Расчет_аналитики'!$B$1350:$BI$1350,1,17-'01_Вводные'!$B$15))*'01_Вводные'!$B$298*MIN(1,'01_Вводные'!$B$22)+IF(OR(17&lt;=('01_Вводные'!$B$15+'01_Вводные'!$B$311),17-('01_Вводные'!$B$15+'01_Вводные'!$B$311)&gt;60),0,INDEX('19_Расчет_аналитики'!$B$1350:$BI$1350,1,17-('01_Вводные'!$B$15+'01_Вводные'!$B$311)))*'01_Вводные'!$B$298*MAX(0,'01_Вводные'!$B$22-1)</f>
        <v/>
      </c>
      <c r="S1375">
        <f>IF(OR(18&lt;='01_Вводные'!$B$15,18-'01_Вводные'!$B$15&gt;60),0,INDEX('19_Расчет_аналитики'!$B$1350:$BI$1350,1,18-'01_Вводные'!$B$15))*'01_Вводные'!$B$298*MIN(1,'01_Вводные'!$B$22)+IF(OR(18&lt;=('01_Вводные'!$B$15+'01_Вводные'!$B$311),18-('01_Вводные'!$B$15+'01_Вводные'!$B$311)&gt;60),0,INDEX('19_Расчет_аналитики'!$B$1350:$BI$1350,1,18-('01_Вводные'!$B$15+'01_Вводные'!$B$311)))*'01_Вводные'!$B$298*MAX(0,'01_Вводные'!$B$22-1)</f>
        <v/>
      </c>
      <c r="T1375">
        <f>IF(OR(19&lt;='01_Вводные'!$B$15,19-'01_Вводные'!$B$15&gt;60),0,INDEX('19_Расчет_аналитики'!$B$1350:$BI$1350,1,19-'01_Вводные'!$B$15))*'01_Вводные'!$B$298*MIN(1,'01_Вводные'!$B$22)+IF(OR(19&lt;=('01_Вводные'!$B$15+'01_Вводные'!$B$311),19-('01_Вводные'!$B$15+'01_Вводные'!$B$311)&gt;60),0,INDEX('19_Расчет_аналитики'!$B$1350:$BI$1350,1,19-('01_Вводные'!$B$15+'01_Вводные'!$B$311)))*'01_Вводные'!$B$298*MAX(0,'01_Вводные'!$B$22-1)</f>
        <v/>
      </c>
      <c r="U1375">
        <f>IF(OR(20&lt;='01_Вводные'!$B$15,20-'01_Вводные'!$B$15&gt;60),0,INDEX('19_Расчет_аналитики'!$B$1350:$BI$1350,1,20-'01_Вводные'!$B$15))*'01_Вводные'!$B$298*MIN(1,'01_Вводные'!$B$22)+IF(OR(20&lt;=('01_Вводные'!$B$15+'01_Вводные'!$B$311),20-('01_Вводные'!$B$15+'01_Вводные'!$B$311)&gt;60),0,INDEX('19_Расчет_аналитики'!$B$1350:$BI$1350,1,20-('01_Вводные'!$B$15+'01_Вводные'!$B$311)))*'01_Вводные'!$B$298*MAX(0,'01_Вводные'!$B$22-1)</f>
        <v/>
      </c>
      <c r="V1375">
        <f>IF(OR(21&lt;='01_Вводные'!$B$15,21-'01_Вводные'!$B$15&gt;60),0,INDEX('19_Расчет_аналитики'!$B$1350:$BI$1350,1,21-'01_Вводные'!$B$15))*'01_Вводные'!$B$298*MIN(1,'01_Вводные'!$B$22)+IF(OR(21&lt;=('01_Вводные'!$B$15+'01_Вводные'!$B$311),21-('01_Вводные'!$B$15+'01_Вводные'!$B$311)&gt;60),0,INDEX('19_Расчет_аналитики'!$B$1350:$BI$1350,1,21-('01_Вводные'!$B$15+'01_Вводные'!$B$311)))*'01_Вводные'!$B$298*MAX(0,'01_Вводные'!$B$22-1)</f>
        <v/>
      </c>
      <c r="W1375">
        <f>IF(OR(22&lt;='01_Вводные'!$B$15,22-'01_Вводные'!$B$15&gt;60),0,INDEX('19_Расчет_аналитики'!$B$1350:$BI$1350,1,22-'01_Вводные'!$B$15))*'01_Вводные'!$B$298*MIN(1,'01_Вводные'!$B$22)+IF(OR(22&lt;=('01_Вводные'!$B$15+'01_Вводные'!$B$311),22-('01_Вводные'!$B$15+'01_Вводные'!$B$311)&gt;60),0,INDEX('19_Расчет_аналитики'!$B$1350:$BI$1350,1,22-('01_Вводные'!$B$15+'01_Вводные'!$B$311)))*'01_Вводные'!$B$298*MAX(0,'01_Вводные'!$B$22-1)</f>
        <v/>
      </c>
      <c r="X1375">
        <f>IF(OR(23&lt;='01_Вводные'!$B$15,23-'01_Вводные'!$B$15&gt;60),0,INDEX('19_Расчет_аналитики'!$B$1350:$BI$1350,1,23-'01_Вводные'!$B$15))*'01_Вводные'!$B$298*MIN(1,'01_Вводные'!$B$22)+IF(OR(23&lt;=('01_Вводные'!$B$15+'01_Вводные'!$B$311),23-('01_Вводные'!$B$15+'01_Вводные'!$B$311)&gt;60),0,INDEX('19_Расчет_аналитики'!$B$1350:$BI$1350,1,23-('01_Вводные'!$B$15+'01_Вводные'!$B$311)))*'01_Вводные'!$B$298*MAX(0,'01_Вводные'!$B$22-1)</f>
        <v/>
      </c>
      <c r="Y1375">
        <f>IF(OR(24&lt;='01_Вводные'!$B$15,24-'01_Вводные'!$B$15&gt;60),0,INDEX('19_Расчет_аналитики'!$B$1350:$BI$1350,1,24-'01_Вводные'!$B$15))*'01_Вводные'!$B$298*MIN(1,'01_Вводные'!$B$22)+IF(OR(24&lt;=('01_Вводные'!$B$15+'01_Вводные'!$B$311),24-('01_Вводные'!$B$15+'01_Вводные'!$B$311)&gt;60),0,INDEX('19_Расчет_аналитики'!$B$1350:$BI$1350,1,24-('01_Вводные'!$B$15+'01_Вводные'!$B$311)))*'01_Вводные'!$B$298*MAX(0,'01_Вводные'!$B$22-1)</f>
        <v/>
      </c>
      <c r="Z1375">
        <f>IF(OR(25&lt;='01_Вводные'!$B$15,25-'01_Вводные'!$B$15&gt;60),0,INDEX('19_Расчет_аналитики'!$B$1350:$BI$1350,1,25-'01_Вводные'!$B$15))*'01_Вводные'!$B$298*MIN(1,'01_Вводные'!$B$22)+IF(OR(25&lt;=('01_Вводные'!$B$15+'01_Вводные'!$B$311),25-('01_Вводные'!$B$15+'01_Вводные'!$B$311)&gt;60),0,INDEX('19_Расчет_аналитики'!$B$1350:$BI$1350,1,25-('01_Вводные'!$B$15+'01_Вводные'!$B$311)))*'01_Вводные'!$B$298*MAX(0,'01_Вводные'!$B$22-1)</f>
        <v/>
      </c>
      <c r="AA1375">
        <f>IF(OR(26&lt;='01_Вводные'!$B$15,26-'01_Вводные'!$B$15&gt;60),0,INDEX('19_Расчет_аналитики'!$B$1350:$BI$1350,1,26-'01_Вводные'!$B$15))*'01_Вводные'!$B$298*MIN(1,'01_Вводные'!$B$22)+IF(OR(26&lt;=('01_Вводные'!$B$15+'01_Вводные'!$B$311),26-('01_Вводные'!$B$15+'01_Вводные'!$B$311)&gt;60),0,INDEX('19_Расчет_аналитики'!$B$1350:$BI$1350,1,26-('01_Вводные'!$B$15+'01_Вводные'!$B$311)))*'01_Вводные'!$B$298*MAX(0,'01_Вводные'!$B$22-1)</f>
        <v/>
      </c>
      <c r="AB1375">
        <f>IF(OR(27&lt;='01_Вводные'!$B$15,27-'01_Вводные'!$B$15&gt;60),0,INDEX('19_Расчет_аналитики'!$B$1350:$BI$1350,1,27-'01_Вводные'!$B$15))*'01_Вводные'!$B$298*MIN(1,'01_Вводные'!$B$22)+IF(OR(27&lt;=('01_Вводные'!$B$15+'01_Вводные'!$B$311),27-('01_Вводные'!$B$15+'01_Вводные'!$B$311)&gt;60),0,INDEX('19_Расчет_аналитики'!$B$1350:$BI$1350,1,27-('01_Вводные'!$B$15+'01_Вводные'!$B$311)))*'01_Вводные'!$B$298*MAX(0,'01_Вводные'!$B$22-1)</f>
        <v/>
      </c>
      <c r="AC1375">
        <f>IF(OR(28&lt;='01_Вводные'!$B$15,28-'01_Вводные'!$B$15&gt;60),0,INDEX('19_Расчет_аналитики'!$B$1350:$BI$1350,1,28-'01_Вводные'!$B$15))*'01_Вводные'!$B$298*MIN(1,'01_Вводные'!$B$22)+IF(OR(28&lt;=('01_Вводные'!$B$15+'01_Вводные'!$B$311),28-('01_Вводные'!$B$15+'01_Вводные'!$B$311)&gt;60),0,INDEX('19_Расчет_аналитики'!$B$1350:$BI$1350,1,28-('01_Вводные'!$B$15+'01_Вводные'!$B$311)))*'01_Вводные'!$B$298*MAX(0,'01_Вводные'!$B$22-1)</f>
        <v/>
      </c>
      <c r="AD1375">
        <f>IF(OR(29&lt;='01_Вводные'!$B$15,29-'01_Вводные'!$B$15&gt;60),0,INDEX('19_Расчет_аналитики'!$B$1350:$BI$1350,1,29-'01_Вводные'!$B$15))*'01_Вводные'!$B$298*MIN(1,'01_Вводные'!$B$22)+IF(OR(29&lt;=('01_Вводные'!$B$15+'01_Вводные'!$B$311),29-('01_Вводные'!$B$15+'01_Вводные'!$B$311)&gt;60),0,INDEX('19_Расчет_аналитики'!$B$1350:$BI$1350,1,29-('01_Вводные'!$B$15+'01_Вводные'!$B$311)))*'01_Вводные'!$B$298*MAX(0,'01_Вводные'!$B$22-1)</f>
        <v/>
      </c>
      <c r="AE1375">
        <f>IF(OR(30&lt;='01_Вводные'!$B$15,30-'01_Вводные'!$B$15&gt;60),0,INDEX('19_Расчет_аналитики'!$B$1350:$BI$1350,1,30-'01_Вводные'!$B$15))*'01_Вводные'!$B$298*MIN(1,'01_Вводные'!$B$22)+IF(OR(30&lt;=('01_Вводные'!$B$15+'01_Вводные'!$B$311),30-('01_Вводные'!$B$15+'01_Вводные'!$B$311)&gt;60),0,INDEX('19_Расчет_аналитики'!$B$1350:$BI$1350,1,30-('01_Вводные'!$B$15+'01_Вводные'!$B$311)))*'01_Вводные'!$B$298*MAX(0,'01_Вводные'!$B$22-1)</f>
        <v/>
      </c>
      <c r="AF1375">
        <f>IF(OR(31&lt;='01_Вводные'!$B$15,31-'01_Вводные'!$B$15&gt;60),0,INDEX('19_Расчет_аналитики'!$B$1350:$BI$1350,1,31-'01_Вводные'!$B$15))*'01_Вводные'!$B$298*MIN(1,'01_Вводные'!$B$22)+IF(OR(31&lt;=('01_Вводные'!$B$15+'01_Вводные'!$B$311),31-('01_Вводные'!$B$15+'01_Вводные'!$B$311)&gt;60),0,INDEX('19_Расчет_аналитики'!$B$1350:$BI$1350,1,31-('01_Вводные'!$B$15+'01_Вводные'!$B$311)))*'01_Вводные'!$B$298*MAX(0,'01_Вводные'!$B$22-1)</f>
        <v/>
      </c>
      <c r="AG1375">
        <f>IF(OR(32&lt;='01_Вводные'!$B$15,32-'01_Вводные'!$B$15&gt;60),0,INDEX('19_Расчет_аналитики'!$B$1350:$BI$1350,1,32-'01_Вводные'!$B$15))*'01_Вводные'!$B$298*MIN(1,'01_Вводные'!$B$22)+IF(OR(32&lt;=('01_Вводные'!$B$15+'01_Вводные'!$B$311),32-('01_Вводные'!$B$15+'01_Вводные'!$B$311)&gt;60),0,INDEX('19_Расчет_аналитики'!$B$1350:$BI$1350,1,32-('01_Вводные'!$B$15+'01_Вводные'!$B$311)))*'01_Вводные'!$B$298*MAX(0,'01_Вводные'!$B$22-1)</f>
        <v/>
      </c>
      <c r="AH1375">
        <f>IF(OR(33&lt;='01_Вводные'!$B$15,33-'01_Вводные'!$B$15&gt;60),0,INDEX('19_Расчет_аналитики'!$B$1350:$BI$1350,1,33-'01_Вводные'!$B$15))*'01_Вводные'!$B$298*MIN(1,'01_Вводные'!$B$22)+IF(OR(33&lt;=('01_Вводные'!$B$15+'01_Вводные'!$B$311),33-('01_Вводные'!$B$15+'01_Вводные'!$B$311)&gt;60),0,INDEX('19_Расчет_аналитики'!$B$1350:$BI$1350,1,33-('01_Вводные'!$B$15+'01_Вводные'!$B$311)))*'01_Вводные'!$B$298*MAX(0,'01_Вводные'!$B$22-1)</f>
        <v/>
      </c>
      <c r="AI1375">
        <f>IF(OR(34&lt;='01_Вводные'!$B$15,34-'01_Вводные'!$B$15&gt;60),0,INDEX('19_Расчет_аналитики'!$B$1350:$BI$1350,1,34-'01_Вводные'!$B$15))*'01_Вводные'!$B$298*MIN(1,'01_Вводные'!$B$22)+IF(OR(34&lt;=('01_Вводные'!$B$15+'01_Вводные'!$B$311),34-('01_Вводные'!$B$15+'01_Вводные'!$B$311)&gt;60),0,INDEX('19_Расчет_аналитики'!$B$1350:$BI$1350,1,34-('01_Вводные'!$B$15+'01_Вводные'!$B$311)))*'01_Вводные'!$B$298*MAX(0,'01_Вводные'!$B$22-1)</f>
        <v/>
      </c>
      <c r="AJ1375">
        <f>IF(OR(35&lt;='01_Вводные'!$B$15,35-'01_Вводные'!$B$15&gt;60),0,INDEX('19_Расчет_аналитики'!$B$1350:$BI$1350,1,35-'01_Вводные'!$B$15))*'01_Вводные'!$B$298*MIN(1,'01_Вводные'!$B$22)+IF(OR(35&lt;=('01_Вводные'!$B$15+'01_Вводные'!$B$311),35-('01_Вводные'!$B$15+'01_Вводные'!$B$311)&gt;60),0,INDEX('19_Расчет_аналитики'!$B$1350:$BI$1350,1,35-('01_Вводные'!$B$15+'01_Вводные'!$B$311)))*'01_Вводные'!$B$298*MAX(0,'01_Вводные'!$B$22-1)</f>
        <v/>
      </c>
      <c r="AK1375">
        <f>IF(OR(36&lt;='01_Вводные'!$B$15,36-'01_Вводные'!$B$15&gt;60),0,INDEX('19_Расчет_аналитики'!$B$1350:$BI$1350,1,36-'01_Вводные'!$B$15))*'01_Вводные'!$B$298*MIN(1,'01_Вводные'!$B$22)+IF(OR(36&lt;=('01_Вводные'!$B$15+'01_Вводные'!$B$311),36-('01_Вводные'!$B$15+'01_Вводные'!$B$311)&gt;60),0,INDEX('19_Расчет_аналитики'!$B$1350:$BI$1350,1,36-('01_Вводные'!$B$15+'01_Вводные'!$B$311)))*'01_Вводные'!$B$298*MAX(0,'01_Вводные'!$B$22-1)</f>
        <v/>
      </c>
      <c r="AL1375">
        <f>IF(OR(37&lt;='01_Вводные'!$B$15,37-'01_Вводные'!$B$15&gt;60),0,INDEX('19_Расчет_аналитики'!$B$1350:$BI$1350,1,37-'01_Вводные'!$B$15))*'01_Вводные'!$B$298*MIN(1,'01_Вводные'!$B$22)+IF(OR(37&lt;=('01_Вводные'!$B$15+'01_Вводные'!$B$311),37-('01_Вводные'!$B$15+'01_Вводные'!$B$311)&gt;60),0,INDEX('19_Расчет_аналитики'!$B$1350:$BI$1350,1,37-('01_Вводные'!$B$15+'01_Вводные'!$B$311)))*'01_Вводные'!$B$298*MAX(0,'01_Вводные'!$B$22-1)</f>
        <v/>
      </c>
      <c r="AM1375">
        <f>IF(OR(38&lt;='01_Вводные'!$B$15,38-'01_Вводные'!$B$15&gt;60),0,INDEX('19_Расчет_аналитики'!$B$1350:$BI$1350,1,38-'01_Вводные'!$B$15))*'01_Вводные'!$B$298*MIN(1,'01_Вводные'!$B$22)+IF(OR(38&lt;=('01_Вводные'!$B$15+'01_Вводные'!$B$311),38-('01_Вводные'!$B$15+'01_Вводные'!$B$311)&gt;60),0,INDEX('19_Расчет_аналитики'!$B$1350:$BI$1350,1,38-('01_Вводные'!$B$15+'01_Вводные'!$B$311)))*'01_Вводные'!$B$298*MAX(0,'01_Вводные'!$B$22-1)</f>
        <v/>
      </c>
      <c r="AN1375">
        <f>IF(OR(39&lt;='01_Вводные'!$B$15,39-'01_Вводные'!$B$15&gt;60),0,INDEX('19_Расчет_аналитики'!$B$1350:$BI$1350,1,39-'01_Вводные'!$B$15))*'01_Вводные'!$B$298*MIN(1,'01_Вводные'!$B$22)+IF(OR(39&lt;=('01_Вводные'!$B$15+'01_Вводные'!$B$311),39-('01_Вводные'!$B$15+'01_Вводные'!$B$311)&gt;60),0,INDEX('19_Расчет_аналитики'!$B$1350:$BI$1350,1,39-('01_Вводные'!$B$15+'01_Вводные'!$B$311)))*'01_Вводные'!$B$298*MAX(0,'01_Вводные'!$B$22-1)</f>
        <v/>
      </c>
      <c r="AO1375">
        <f>IF(OR(40&lt;='01_Вводные'!$B$15,40-'01_Вводные'!$B$15&gt;60),0,INDEX('19_Расчет_аналитики'!$B$1350:$BI$1350,1,40-'01_Вводные'!$B$15))*'01_Вводные'!$B$298*MIN(1,'01_Вводные'!$B$22)+IF(OR(40&lt;=('01_Вводные'!$B$15+'01_Вводные'!$B$311),40-('01_Вводные'!$B$15+'01_Вводные'!$B$311)&gt;60),0,INDEX('19_Расчет_аналитики'!$B$1350:$BI$1350,1,40-('01_Вводные'!$B$15+'01_Вводные'!$B$311)))*'01_Вводные'!$B$298*MAX(0,'01_Вводные'!$B$22-1)</f>
        <v/>
      </c>
      <c r="AP1375">
        <f>IF(OR(41&lt;='01_Вводные'!$B$15,41-'01_Вводные'!$B$15&gt;60),0,INDEX('19_Расчет_аналитики'!$B$1350:$BI$1350,1,41-'01_Вводные'!$B$15))*'01_Вводные'!$B$298*MIN(1,'01_Вводные'!$B$22)+IF(OR(41&lt;=('01_Вводные'!$B$15+'01_Вводные'!$B$311),41-('01_Вводные'!$B$15+'01_Вводные'!$B$311)&gt;60),0,INDEX('19_Расчет_аналитики'!$B$1350:$BI$1350,1,41-('01_Вводные'!$B$15+'01_Вводные'!$B$311)))*'01_Вводные'!$B$298*MAX(0,'01_Вводные'!$B$22-1)</f>
        <v/>
      </c>
      <c r="AQ1375">
        <f>IF(OR(42&lt;='01_Вводные'!$B$15,42-'01_Вводные'!$B$15&gt;60),0,INDEX('19_Расчет_аналитики'!$B$1350:$BI$1350,1,42-'01_Вводные'!$B$15))*'01_Вводные'!$B$298*MIN(1,'01_Вводные'!$B$22)+IF(OR(42&lt;=('01_Вводные'!$B$15+'01_Вводные'!$B$311),42-('01_Вводные'!$B$15+'01_Вводные'!$B$311)&gt;60),0,INDEX('19_Расчет_аналитики'!$B$1350:$BI$1350,1,42-('01_Вводные'!$B$15+'01_Вводные'!$B$311)))*'01_Вводные'!$B$298*MAX(0,'01_Вводные'!$B$22-1)</f>
        <v/>
      </c>
      <c r="AR1375">
        <f>IF(OR(43&lt;='01_Вводные'!$B$15,43-'01_Вводные'!$B$15&gt;60),0,INDEX('19_Расчет_аналитики'!$B$1350:$BI$1350,1,43-'01_Вводные'!$B$15))*'01_Вводные'!$B$298*MIN(1,'01_Вводные'!$B$22)+IF(OR(43&lt;=('01_Вводные'!$B$15+'01_Вводные'!$B$311),43-('01_Вводные'!$B$15+'01_Вводные'!$B$311)&gt;60),0,INDEX('19_Расчет_аналитики'!$B$1350:$BI$1350,1,43-('01_Вводные'!$B$15+'01_Вводные'!$B$311)))*'01_Вводные'!$B$298*MAX(0,'01_Вводные'!$B$22-1)</f>
        <v/>
      </c>
      <c r="AS1375">
        <f>IF(OR(44&lt;='01_Вводные'!$B$15,44-'01_Вводные'!$B$15&gt;60),0,INDEX('19_Расчет_аналитики'!$B$1350:$BI$1350,1,44-'01_Вводные'!$B$15))*'01_Вводные'!$B$298*MIN(1,'01_Вводные'!$B$22)+IF(OR(44&lt;=('01_Вводные'!$B$15+'01_Вводные'!$B$311),44-('01_Вводные'!$B$15+'01_Вводные'!$B$311)&gt;60),0,INDEX('19_Расчет_аналитики'!$B$1350:$BI$1350,1,44-('01_Вводные'!$B$15+'01_Вводные'!$B$311)))*'01_Вводные'!$B$298*MAX(0,'01_Вводные'!$B$22-1)</f>
        <v/>
      </c>
      <c r="AT1375">
        <f>IF(OR(45&lt;='01_Вводные'!$B$15,45-'01_Вводные'!$B$15&gt;60),0,INDEX('19_Расчет_аналитики'!$B$1350:$BI$1350,1,45-'01_Вводные'!$B$15))*'01_Вводные'!$B$298*MIN(1,'01_Вводные'!$B$22)+IF(OR(45&lt;=('01_Вводные'!$B$15+'01_Вводные'!$B$311),45-('01_Вводные'!$B$15+'01_Вводные'!$B$311)&gt;60),0,INDEX('19_Расчет_аналитики'!$B$1350:$BI$1350,1,45-('01_Вводные'!$B$15+'01_Вводные'!$B$311)))*'01_Вводные'!$B$298*MAX(0,'01_Вводные'!$B$22-1)</f>
        <v/>
      </c>
      <c r="AU1375">
        <f>IF(OR(46&lt;='01_Вводные'!$B$15,46-'01_Вводные'!$B$15&gt;60),0,INDEX('19_Расчет_аналитики'!$B$1350:$BI$1350,1,46-'01_Вводные'!$B$15))*'01_Вводные'!$B$298*MIN(1,'01_Вводные'!$B$22)+IF(OR(46&lt;=('01_Вводные'!$B$15+'01_Вводные'!$B$311),46-('01_Вводные'!$B$15+'01_Вводные'!$B$311)&gt;60),0,INDEX('19_Расчет_аналитики'!$B$1350:$BI$1350,1,46-('01_Вводные'!$B$15+'01_Вводные'!$B$311)))*'01_Вводные'!$B$298*MAX(0,'01_Вводные'!$B$22-1)</f>
        <v/>
      </c>
      <c r="AV1375">
        <f>IF(OR(47&lt;='01_Вводные'!$B$15,47-'01_Вводные'!$B$15&gt;60),0,INDEX('19_Расчет_аналитики'!$B$1350:$BI$1350,1,47-'01_Вводные'!$B$15))*'01_Вводные'!$B$298*MIN(1,'01_Вводные'!$B$22)+IF(OR(47&lt;=('01_Вводные'!$B$15+'01_Вводные'!$B$311),47-('01_Вводные'!$B$15+'01_Вводные'!$B$311)&gt;60),0,INDEX('19_Расчет_аналитики'!$B$1350:$BI$1350,1,47-('01_Вводные'!$B$15+'01_Вводные'!$B$311)))*'01_Вводные'!$B$298*MAX(0,'01_Вводные'!$B$22-1)</f>
        <v/>
      </c>
      <c r="AW1375">
        <f>IF(OR(48&lt;='01_Вводные'!$B$15,48-'01_Вводные'!$B$15&gt;60),0,INDEX('19_Расчет_аналитики'!$B$1350:$BI$1350,1,48-'01_Вводные'!$B$15))*'01_Вводные'!$B$298*MIN(1,'01_Вводные'!$B$22)+IF(OR(48&lt;=('01_Вводные'!$B$15+'01_Вводные'!$B$311),48-('01_Вводные'!$B$15+'01_Вводные'!$B$311)&gt;60),0,INDEX('19_Расчет_аналитики'!$B$1350:$BI$1350,1,48-('01_Вводные'!$B$15+'01_Вводные'!$B$311)))*'01_Вводные'!$B$298*MAX(0,'01_Вводные'!$B$22-1)</f>
        <v/>
      </c>
      <c r="AX1375">
        <f>IF(OR(49&lt;='01_Вводные'!$B$15,49-'01_Вводные'!$B$15&gt;60),0,INDEX('19_Расчет_аналитики'!$B$1350:$BI$1350,1,49-'01_Вводные'!$B$15))*'01_Вводные'!$B$298*MIN(1,'01_Вводные'!$B$22)+IF(OR(49&lt;=('01_Вводные'!$B$15+'01_Вводные'!$B$311),49-('01_Вводные'!$B$15+'01_Вводные'!$B$311)&gt;60),0,INDEX('19_Расчет_аналитики'!$B$1350:$BI$1350,1,49-('01_Вводные'!$B$15+'01_Вводные'!$B$311)))*'01_Вводные'!$B$298*MAX(0,'01_Вводные'!$B$22-1)</f>
        <v/>
      </c>
      <c r="AY1375">
        <f>IF(OR(50&lt;='01_Вводные'!$B$15,50-'01_Вводные'!$B$15&gt;60),0,INDEX('19_Расчет_аналитики'!$B$1350:$BI$1350,1,50-'01_Вводные'!$B$15))*'01_Вводные'!$B$298*MIN(1,'01_Вводные'!$B$22)+IF(OR(50&lt;=('01_Вводные'!$B$15+'01_Вводные'!$B$311),50-('01_Вводные'!$B$15+'01_Вводные'!$B$311)&gt;60),0,INDEX('19_Расчет_аналитики'!$B$1350:$BI$1350,1,50-('01_Вводные'!$B$15+'01_Вводные'!$B$311)))*'01_Вводные'!$B$298*MAX(0,'01_Вводные'!$B$22-1)</f>
        <v/>
      </c>
      <c r="AZ1375">
        <f>IF(OR(51&lt;='01_Вводные'!$B$15,51-'01_Вводные'!$B$15&gt;60),0,INDEX('19_Расчет_аналитики'!$B$1350:$BI$1350,1,51-'01_Вводные'!$B$15))*'01_Вводные'!$B$298*MIN(1,'01_Вводные'!$B$22)+IF(OR(51&lt;=('01_Вводные'!$B$15+'01_Вводные'!$B$311),51-('01_Вводные'!$B$15+'01_Вводные'!$B$311)&gt;60),0,INDEX('19_Расчет_аналитики'!$B$1350:$BI$1350,1,51-('01_Вводные'!$B$15+'01_Вводные'!$B$311)))*'01_Вводные'!$B$298*MAX(0,'01_Вводные'!$B$22-1)</f>
        <v/>
      </c>
      <c r="BA1375">
        <f>IF(OR(52&lt;='01_Вводные'!$B$15,52-'01_Вводные'!$B$15&gt;60),0,INDEX('19_Расчет_аналитики'!$B$1350:$BI$1350,1,52-'01_Вводные'!$B$15))*'01_Вводные'!$B$298*MIN(1,'01_Вводные'!$B$22)+IF(OR(52&lt;=('01_Вводные'!$B$15+'01_Вводные'!$B$311),52-('01_Вводные'!$B$15+'01_Вводные'!$B$311)&gt;60),0,INDEX('19_Расчет_аналитики'!$B$1350:$BI$1350,1,52-('01_Вводные'!$B$15+'01_Вводные'!$B$311)))*'01_Вводные'!$B$298*MAX(0,'01_Вводные'!$B$22-1)</f>
        <v/>
      </c>
      <c r="BB1375">
        <f>IF(OR(53&lt;='01_Вводные'!$B$15,53-'01_Вводные'!$B$15&gt;60),0,INDEX('19_Расчет_аналитики'!$B$1350:$BI$1350,1,53-'01_Вводные'!$B$15))*'01_Вводные'!$B$298*MIN(1,'01_Вводные'!$B$22)+IF(OR(53&lt;=('01_Вводные'!$B$15+'01_Вводные'!$B$311),53-('01_Вводные'!$B$15+'01_Вводные'!$B$311)&gt;60),0,INDEX('19_Расчет_аналитики'!$B$1350:$BI$1350,1,53-('01_Вводные'!$B$15+'01_Вводные'!$B$311)))*'01_Вводные'!$B$298*MAX(0,'01_Вводные'!$B$22-1)</f>
        <v/>
      </c>
      <c r="BC1375">
        <f>IF(OR(54&lt;='01_Вводные'!$B$15,54-'01_Вводные'!$B$15&gt;60),0,INDEX('19_Расчет_аналитики'!$B$1350:$BI$1350,1,54-'01_Вводные'!$B$15))*'01_Вводные'!$B$298*MIN(1,'01_Вводные'!$B$22)+IF(OR(54&lt;=('01_Вводные'!$B$15+'01_Вводные'!$B$311),54-('01_Вводные'!$B$15+'01_Вводные'!$B$311)&gt;60),0,INDEX('19_Расчет_аналитики'!$B$1350:$BI$1350,1,54-('01_Вводные'!$B$15+'01_Вводные'!$B$311)))*'01_Вводные'!$B$298*MAX(0,'01_Вводные'!$B$22-1)</f>
        <v/>
      </c>
      <c r="BD1375">
        <f>IF(OR(55&lt;='01_Вводные'!$B$15,55-'01_Вводные'!$B$15&gt;60),0,INDEX('19_Расчет_аналитики'!$B$1350:$BI$1350,1,55-'01_Вводные'!$B$15))*'01_Вводные'!$B$298*MIN(1,'01_Вводные'!$B$22)+IF(OR(55&lt;=('01_Вводные'!$B$15+'01_Вводные'!$B$311),55-('01_Вводные'!$B$15+'01_Вводные'!$B$311)&gt;60),0,INDEX('19_Расчет_аналитики'!$B$1350:$BI$1350,1,55-('01_Вводные'!$B$15+'01_Вводные'!$B$311)))*'01_Вводные'!$B$298*MAX(0,'01_Вводные'!$B$22-1)</f>
        <v/>
      </c>
      <c r="BE1375">
        <f>IF(OR(56&lt;='01_Вводные'!$B$15,56-'01_Вводные'!$B$15&gt;60),0,INDEX('19_Расчет_аналитики'!$B$1350:$BI$1350,1,56-'01_Вводные'!$B$15))*'01_Вводные'!$B$298*MIN(1,'01_Вводные'!$B$22)+IF(OR(56&lt;=('01_Вводные'!$B$15+'01_Вводные'!$B$311),56-('01_Вводные'!$B$15+'01_Вводные'!$B$311)&gt;60),0,INDEX('19_Расчет_аналитики'!$B$1350:$BI$1350,1,56-('01_Вводные'!$B$15+'01_Вводные'!$B$311)))*'01_Вводные'!$B$298*MAX(0,'01_Вводные'!$B$22-1)</f>
        <v/>
      </c>
      <c r="BF1375">
        <f>IF(OR(57&lt;='01_Вводные'!$B$15,57-'01_Вводные'!$B$15&gt;60),0,INDEX('19_Расчет_аналитики'!$B$1350:$BI$1350,1,57-'01_Вводные'!$B$15))*'01_Вводные'!$B$298*MIN(1,'01_Вводные'!$B$22)+IF(OR(57&lt;=('01_Вводные'!$B$15+'01_Вводные'!$B$311),57-('01_Вводные'!$B$15+'01_Вводные'!$B$311)&gt;60),0,INDEX('19_Расчет_аналитики'!$B$1350:$BI$1350,1,57-('01_Вводные'!$B$15+'01_Вводные'!$B$311)))*'01_Вводные'!$B$298*MAX(0,'01_Вводные'!$B$22-1)</f>
        <v/>
      </c>
      <c r="BG1375">
        <f>IF(OR(58&lt;='01_Вводные'!$B$15,58-'01_Вводные'!$B$15&gt;60),0,INDEX('19_Расчет_аналитики'!$B$1350:$BI$1350,1,58-'01_Вводные'!$B$15))*'01_Вводные'!$B$298*MIN(1,'01_Вводные'!$B$22)+IF(OR(58&lt;=('01_Вводные'!$B$15+'01_Вводные'!$B$311),58-('01_Вводные'!$B$15+'01_Вводные'!$B$311)&gt;60),0,INDEX('19_Расчет_аналитики'!$B$1350:$BI$1350,1,58-('01_Вводные'!$B$15+'01_Вводные'!$B$311)))*'01_Вводные'!$B$298*MAX(0,'01_Вводные'!$B$22-1)</f>
        <v/>
      </c>
      <c r="BH1375">
        <f>IF(OR(59&lt;='01_Вводные'!$B$15,59-'01_Вводные'!$B$15&gt;60),0,INDEX('19_Расчет_аналитики'!$B$1350:$BI$1350,1,59-'01_Вводные'!$B$15))*'01_Вводные'!$B$298*MIN(1,'01_Вводные'!$B$22)+IF(OR(59&lt;=('01_Вводные'!$B$15+'01_Вводные'!$B$311),59-('01_Вводные'!$B$15+'01_Вводные'!$B$311)&gt;60),0,INDEX('19_Расчет_аналитики'!$B$1350:$BI$1350,1,59-('01_Вводные'!$B$15+'01_Вводные'!$B$311)))*'01_Вводные'!$B$298*MAX(0,'01_Вводные'!$B$22-1)</f>
        <v/>
      </c>
      <c r="BI1375">
        <f>IF(OR(60&lt;='01_Вводные'!$B$15,60-'01_Вводные'!$B$15&gt;60),0,INDEX('19_Расчет_аналитики'!$B$1350:$BI$1350,1,60-'01_Вводные'!$B$15))*'01_Вводные'!$B$298*MIN(1,'01_Вводные'!$B$22)+IF(OR(60&lt;=('01_Вводные'!$B$15+'01_Вводные'!$B$311),60-('01_Вводные'!$B$15+'01_Вводные'!$B$311)&gt;60),0,INDEX('19_Расчет_аналитики'!$B$1350:$BI$1350,1,60-('01_Вводные'!$B$15+'01_Вводные'!$B$311)))*'01_Вводные'!$B$298*MAX(0,'01_Вводные'!$B$22-1)</f>
        <v/>
      </c>
      <c r="BJ1375">
        <f>IF(OR(61&lt;='01_Вводные'!$B$15,61-'01_Вводные'!$B$15&gt;60),0,INDEX('19_Расчет_аналитики'!$B$1350:$BI$1350,1,61-'01_Вводные'!$B$15))*'01_Вводные'!$B$298*MIN(1,'01_Вводные'!$B$22)+IF(OR(61&lt;=('01_Вводные'!$B$15+'01_Вводные'!$B$311),61-('01_Вводные'!$B$15+'01_Вводные'!$B$311)&gt;60),0,INDEX('19_Расчет_аналитики'!$B$1350:$BI$1350,1,61-('01_Вводные'!$B$15+'01_Вводные'!$B$311)))*'01_Вводные'!$B$298*MAX(0,'01_Вводные'!$B$22-1)</f>
        <v/>
      </c>
      <c r="BK1375">
        <f>IF(OR(62&lt;='01_Вводные'!$B$15,62-'01_Вводные'!$B$15&gt;60),0,INDEX('19_Расчет_аналитики'!$B$1350:$BI$1350,1,62-'01_Вводные'!$B$15))*'01_Вводные'!$B$298*MIN(1,'01_Вводные'!$B$22)+IF(OR(62&lt;=('01_Вводные'!$B$15+'01_Вводные'!$B$311),62-('01_Вводные'!$B$15+'01_Вводные'!$B$311)&gt;60),0,INDEX('19_Расчет_аналитики'!$B$1350:$BI$1350,1,62-('01_Вводные'!$B$15+'01_Вводные'!$B$311)))*'01_Вводные'!$B$298*MAX(0,'01_Вводные'!$B$22-1)</f>
        <v/>
      </c>
      <c r="BL1375">
        <f>IF(OR(63&lt;='01_Вводные'!$B$15,63-'01_Вводные'!$B$15&gt;60),0,INDEX('19_Расчет_аналитики'!$B$1350:$BI$1350,1,63-'01_Вводные'!$B$15))*'01_Вводные'!$B$298*MIN(1,'01_Вводные'!$B$22)+IF(OR(63&lt;=('01_Вводные'!$B$15+'01_Вводные'!$B$311),63-('01_Вводные'!$B$15+'01_Вводные'!$B$311)&gt;60),0,INDEX('19_Расчет_аналитики'!$B$1350:$BI$1350,1,63-('01_Вводные'!$B$15+'01_Вводные'!$B$311)))*'01_Вводные'!$B$298*MAX(0,'01_Вводные'!$B$22-1)</f>
        <v/>
      </c>
      <c r="BM1375">
        <f>IF(OR(64&lt;='01_Вводные'!$B$15,64-'01_Вводные'!$B$15&gt;60),0,INDEX('19_Расчет_аналитики'!$B$1350:$BI$1350,1,64-'01_Вводные'!$B$15))*'01_Вводные'!$B$298*MIN(1,'01_Вводные'!$B$22)+IF(OR(64&lt;=('01_Вводные'!$B$15+'01_Вводные'!$B$311),64-('01_Вводные'!$B$15+'01_Вводные'!$B$311)&gt;60),0,INDEX('19_Расчет_аналитики'!$B$1350:$BI$1350,1,64-('01_Вводные'!$B$15+'01_Вводные'!$B$311)))*'01_Вводные'!$B$298*MAX(0,'01_Вводные'!$B$22-1)</f>
        <v/>
      </c>
      <c r="BN1375">
        <f>IF(OR(65&lt;='01_Вводные'!$B$15,65-'01_Вводные'!$B$15&gt;60),0,INDEX('19_Расчет_аналитики'!$B$1350:$BI$1350,1,65-'01_Вводные'!$B$15))*'01_Вводные'!$B$298*MIN(1,'01_Вводные'!$B$22)+IF(OR(65&lt;=('01_Вводные'!$B$15+'01_Вводные'!$B$311),65-('01_Вводные'!$B$15+'01_Вводные'!$B$311)&gt;60),0,INDEX('19_Расчет_аналитики'!$B$1350:$BI$1350,1,65-('01_Вводные'!$B$15+'01_Вводные'!$B$311)))*'01_Вводные'!$B$298*MAX(0,'01_Вводные'!$B$22-1)</f>
        <v/>
      </c>
      <c r="BO1375">
        <f>IF(OR(66&lt;='01_Вводные'!$B$15,66-'01_Вводные'!$B$15&gt;60),0,INDEX('19_Расчет_аналитики'!$B$1350:$BI$1350,1,66-'01_Вводные'!$B$15))*'01_Вводные'!$B$298*MIN(1,'01_Вводные'!$B$22)+IF(OR(66&lt;=('01_Вводные'!$B$15+'01_Вводные'!$B$311),66-('01_Вводные'!$B$15+'01_Вводные'!$B$311)&gt;60),0,INDEX('19_Расчет_аналитики'!$B$1350:$BI$1350,1,66-('01_Вводные'!$B$15+'01_Вводные'!$B$311)))*'01_Вводные'!$B$298*MAX(0,'01_Вводные'!$B$22-1)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SUMPRODUCT(('01_Вводные'!$D$314:$D$318*'01_Вводные'!$B$314:$B$318*IF('01_Вводные'!$B$9=0,0,'06_Сеть_и_дети'!B11/'01_Вводные'!$B$9)+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))/2)</f>
        <v/>
      </c>
      <c r="C1395">
        <f>SUMPRODUCT(('01_Вводные'!$D$314:$D$318*'01_Вводные'!$B$314:$B$318*IF('01_Вводные'!$B$9=0,0,'06_Сеть_и_дети'!C11/'01_Вводные'!$B$9)+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))/2)</f>
        <v/>
      </c>
      <c r="D1395">
        <f>SUMPRODUCT(('01_Вводные'!$D$314:$D$318*'01_Вводные'!$B$314:$B$318*IF('01_Вводные'!$B$9=0,0,'06_Сеть_и_дети'!D11/'01_Вводные'!$B$9)+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))/2)</f>
        <v/>
      </c>
      <c r="E1395">
        <f>SUMPRODUCT(('01_Вводные'!$D$314:$D$318*'01_Вводные'!$B$314:$B$318*IF('01_Вводные'!$B$9=0,0,'06_Сеть_и_дети'!E11/'01_Вводные'!$B$9)+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))/2)</f>
        <v/>
      </c>
      <c r="F1395">
        <f>SUMPRODUCT(('01_Вводные'!$D$314:$D$318*'01_Вводные'!$B$314:$B$318*IF('01_Вводные'!$B$9=0,0,'06_Сеть_и_дети'!F11/'01_Вводные'!$B$9)+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))/2)</f>
        <v/>
      </c>
      <c r="G1395">
        <f>SUMPRODUCT(('01_Вводные'!$D$314:$D$318*'01_Вводные'!$B$314:$B$318*IF('01_Вводные'!$B$9=0,0,'06_Сеть_и_дети'!G11/'01_Вводные'!$B$9)+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))/2)</f>
        <v/>
      </c>
      <c r="H1395">
        <f>SUMPRODUCT(('01_Вводные'!$D$314:$D$318*'01_Вводные'!$B$314:$B$318*IF('01_Вводные'!$B$9=0,0,'06_Сеть_и_дети'!H11/'01_Вводные'!$B$9)+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))/2)</f>
        <v/>
      </c>
      <c r="I1395">
        <f>SUMPRODUCT(('01_Вводные'!$D$314:$D$318*'01_Вводные'!$B$314:$B$318*IF('01_Вводные'!$B$9=0,0,'06_Сеть_и_дети'!I11/'01_Вводные'!$B$9)+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))/2)</f>
        <v/>
      </c>
      <c r="J1395">
        <f>SUMPRODUCT(('01_Вводные'!$D$314:$D$318*'01_Вводные'!$B$314:$B$318*IF('01_Вводные'!$B$9=0,0,'06_Сеть_и_дети'!J11/'01_Вводные'!$B$9)+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))/2)</f>
        <v/>
      </c>
      <c r="K1395">
        <f>SUMPRODUCT(('01_Вводные'!$D$314:$D$318*'01_Вводные'!$B$314:$B$318*IF('01_Вводные'!$B$9=0,0,'06_Сеть_и_дети'!K11/'01_Вводные'!$B$9)+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))/2)</f>
        <v/>
      </c>
      <c r="L1395">
        <f>SUMPRODUCT(('01_Вводные'!$D$314:$D$318*'01_Вводные'!$B$314:$B$318*IF('01_Вводные'!$B$9=0,0,'06_Сеть_и_дети'!L11/'01_Вводные'!$B$9)+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))/2)</f>
        <v/>
      </c>
      <c r="M1395">
        <f>SUMPRODUCT(('01_Вводные'!$D$314:$D$318*'01_Вводные'!$B$314:$B$318*IF('01_Вводные'!$B$9=0,0,'06_Сеть_и_дети'!M11/'01_Вводные'!$B$9)+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))/2)</f>
        <v/>
      </c>
      <c r="N1395">
        <f>SUMPRODUCT(('01_Вводные'!$D$314:$D$318*'01_Вводные'!$B$314:$B$318*IF('01_Вводные'!$B$9=0,0,'06_Сеть_и_дети'!N11/'01_Вводные'!$B$9)+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))/2)</f>
        <v/>
      </c>
      <c r="O1395">
        <f>SUMPRODUCT(('01_Вводные'!$D$314:$D$318*'01_Вводные'!$B$314:$B$318*IF('01_Вводные'!$B$9=0,0,'06_Сеть_и_дети'!O11/'01_Вводные'!$B$9)+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))/2)</f>
        <v/>
      </c>
      <c r="P1395">
        <f>SUMPRODUCT(('01_Вводные'!$D$314:$D$318*'01_Вводные'!$B$314:$B$318*IF('01_Вводные'!$B$9=0,0,'06_Сеть_и_дети'!P11/'01_Вводные'!$B$9)+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))/2)</f>
        <v/>
      </c>
      <c r="Q1395">
        <f>SUMPRODUCT(('01_Вводные'!$D$314:$D$318*'01_Вводные'!$B$314:$B$318*IF('01_Вводные'!$B$9=0,0,'06_Сеть_и_дети'!Q11/'01_Вводные'!$B$9)+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))/2)</f>
        <v/>
      </c>
      <c r="R1395">
        <f>SUMPRODUCT(('01_Вводные'!$D$314:$D$318*'01_Вводные'!$B$314:$B$318*IF('01_Вводные'!$B$9=0,0,'06_Сеть_и_дети'!R11/'01_Вводные'!$B$9)+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))/2)</f>
        <v/>
      </c>
      <c r="S1395">
        <f>SUMPRODUCT(('01_Вводные'!$D$314:$D$318*'01_Вводные'!$B$314:$B$318*IF('01_Вводные'!$B$9=0,0,'06_Сеть_и_дети'!S11/'01_Вводные'!$B$9)+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))/2)</f>
        <v/>
      </c>
      <c r="T1395">
        <f>SUMPRODUCT(('01_Вводные'!$D$314:$D$318*'01_Вводные'!$B$314:$B$318*IF('01_Вводные'!$B$9=0,0,'06_Сеть_и_дети'!T11/'01_Вводные'!$B$9)+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))/2)</f>
        <v/>
      </c>
      <c r="U1395">
        <f>SUMPRODUCT(('01_Вводные'!$D$314:$D$318*'01_Вводные'!$B$314:$B$318*IF('01_Вводные'!$B$9=0,0,'06_Сеть_и_дети'!U11/'01_Вводные'!$B$9)+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))/2)</f>
        <v/>
      </c>
      <c r="V1395">
        <f>SUMPRODUCT(('01_Вводные'!$D$314:$D$318*'01_Вводные'!$B$314:$B$318*IF('01_Вводные'!$B$9=0,0,'06_Сеть_и_дети'!V11/'01_Вводные'!$B$9)+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))/2)</f>
        <v/>
      </c>
      <c r="W1395">
        <f>SUMPRODUCT(('01_Вводные'!$D$314:$D$318*'01_Вводные'!$B$314:$B$318*IF('01_Вводные'!$B$9=0,0,'06_Сеть_и_дети'!W11/'01_Вводные'!$B$9)+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))/2)</f>
        <v/>
      </c>
      <c r="X1395">
        <f>SUMPRODUCT(('01_Вводные'!$D$314:$D$318*'01_Вводные'!$B$314:$B$318*IF('01_Вводные'!$B$9=0,0,'06_Сеть_и_дети'!X11/'01_Вводные'!$B$9)+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))/2)</f>
        <v/>
      </c>
      <c r="Y1395">
        <f>SUMPRODUCT(('01_Вводные'!$D$314:$D$318*'01_Вводные'!$B$314:$B$318*IF('01_Вводные'!$B$9=0,0,'06_Сеть_и_дети'!Y11/'01_Вводные'!$B$9)+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))/2)</f>
        <v/>
      </c>
      <c r="Z1395">
        <f>SUMPRODUCT(('01_Вводные'!$D$314:$D$318*'01_Вводные'!$B$314:$B$318*IF('01_Вводные'!$B$9=0,0,'06_Сеть_и_дети'!Z11/'01_Вводные'!$B$9)+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))/2)</f>
        <v/>
      </c>
      <c r="AA1395">
        <f>SUMPRODUCT(('01_Вводные'!$D$314:$D$318*'01_Вводные'!$B$314:$B$318*IF('01_Вводные'!$B$9=0,0,'06_Сеть_и_дети'!AA11/'01_Вводные'!$B$9)+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))/2)</f>
        <v/>
      </c>
      <c r="AB1395">
        <f>SUMPRODUCT(('01_Вводные'!$D$314:$D$318*'01_Вводные'!$B$314:$B$318*IF('01_Вводные'!$B$9=0,0,'06_Сеть_и_дети'!AB11/'01_Вводные'!$B$9)+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))/2)</f>
        <v/>
      </c>
      <c r="AC1395">
        <f>SUMPRODUCT(('01_Вводные'!$D$314:$D$318*'01_Вводные'!$B$314:$B$318*IF('01_Вводные'!$B$9=0,0,'06_Сеть_и_дети'!AC11/'01_Вводные'!$B$9)+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))/2)</f>
        <v/>
      </c>
      <c r="AD1395">
        <f>SUMPRODUCT(('01_Вводные'!$D$314:$D$318*'01_Вводные'!$B$314:$B$318*IF('01_Вводные'!$B$9=0,0,'06_Сеть_и_дети'!AD11/'01_Вводные'!$B$9)+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))/2)</f>
        <v/>
      </c>
      <c r="AE1395">
        <f>SUMPRODUCT(('01_Вводные'!$D$314:$D$318*'01_Вводные'!$B$314:$B$318*IF('01_Вводные'!$B$9=0,0,'06_Сеть_и_дети'!AE11/'01_Вводные'!$B$9)+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))/2)</f>
        <v/>
      </c>
      <c r="AF1395">
        <f>SUMPRODUCT(('01_Вводные'!$D$314:$D$318*'01_Вводные'!$B$314:$B$318*IF('01_Вводные'!$B$9=0,0,'06_Сеть_и_дети'!AF11/'01_Вводные'!$B$9)+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))/2)</f>
        <v/>
      </c>
      <c r="AG1395">
        <f>SUMPRODUCT(('01_Вводные'!$D$314:$D$318*'01_Вводные'!$B$314:$B$318*IF('01_Вводные'!$B$9=0,0,'06_Сеть_и_дети'!AG11/'01_Вводные'!$B$9)+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))/2)</f>
        <v/>
      </c>
      <c r="AH1395">
        <f>SUMPRODUCT(('01_Вводные'!$D$314:$D$318*'01_Вводные'!$B$314:$B$318*IF('01_Вводные'!$B$9=0,0,'06_Сеть_и_дети'!AH11/'01_Вводные'!$B$9)+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))/2)</f>
        <v/>
      </c>
      <c r="AI1395">
        <f>SUMPRODUCT(('01_Вводные'!$D$314:$D$318*'01_Вводные'!$B$314:$B$318*IF('01_Вводные'!$B$9=0,0,'06_Сеть_и_дети'!AI11/'01_Вводные'!$B$9)+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))/2)</f>
        <v/>
      </c>
      <c r="AJ1395">
        <f>SUMPRODUCT(('01_Вводные'!$D$314:$D$318*'01_Вводные'!$B$314:$B$318*IF('01_Вводные'!$B$9=0,0,'06_Сеть_и_дети'!AJ11/'01_Вводные'!$B$9)+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))/2)</f>
        <v/>
      </c>
      <c r="AK1395">
        <f>SUMPRODUCT(('01_Вводные'!$D$314:$D$318*'01_Вводные'!$B$314:$B$318*IF('01_Вводные'!$B$9=0,0,'06_Сеть_и_дети'!AK11/'01_Вводные'!$B$9)+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))/2)</f>
        <v/>
      </c>
      <c r="AL1395">
        <f>SUMPRODUCT(('01_Вводные'!$D$314:$D$318*'01_Вводные'!$B$314:$B$318*IF('01_Вводные'!$B$9=0,0,'06_Сеть_и_дети'!AL11/'01_Вводные'!$B$9)+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))/2)</f>
        <v/>
      </c>
      <c r="AM1395">
        <f>SUMPRODUCT(('01_Вводные'!$D$314:$D$318*'01_Вводные'!$B$314:$B$318*IF('01_Вводные'!$B$9=0,0,'06_Сеть_и_дети'!AM11/'01_Вводные'!$B$9)+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))/2)</f>
        <v/>
      </c>
      <c r="AN1395">
        <f>SUMPRODUCT(('01_Вводные'!$D$314:$D$318*'01_Вводные'!$B$314:$B$318*IF('01_Вводные'!$B$9=0,0,'06_Сеть_и_дети'!AN11/'01_Вводные'!$B$9)+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))/2)</f>
        <v/>
      </c>
      <c r="AO1395">
        <f>SUMPRODUCT(('01_Вводные'!$D$314:$D$318*'01_Вводные'!$B$314:$B$318*IF('01_Вводные'!$B$9=0,0,'06_Сеть_и_дети'!AO11/'01_Вводные'!$B$9)+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))/2)</f>
        <v/>
      </c>
      <c r="AP1395">
        <f>SUMPRODUCT(('01_Вводные'!$D$314:$D$318*'01_Вводные'!$B$314:$B$318*IF('01_Вводные'!$B$9=0,0,'06_Сеть_и_дети'!AP11/'01_Вводные'!$B$9)+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))/2)</f>
        <v/>
      </c>
      <c r="AQ1395">
        <f>SUMPRODUCT(('01_Вводные'!$D$314:$D$318*'01_Вводные'!$B$314:$B$318*IF('01_Вводные'!$B$9=0,0,'06_Сеть_и_дети'!AQ11/'01_Вводные'!$B$9)+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))/2)</f>
        <v/>
      </c>
      <c r="AR1395">
        <f>SUMPRODUCT(('01_Вводные'!$D$314:$D$318*'01_Вводные'!$B$314:$B$318*IF('01_Вводные'!$B$9=0,0,'06_Сеть_и_дети'!AR11/'01_Вводные'!$B$9)+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))/2)</f>
        <v/>
      </c>
      <c r="AS1395">
        <f>SUMPRODUCT(('01_Вводные'!$D$314:$D$318*'01_Вводные'!$B$314:$B$318*IF('01_Вводные'!$B$9=0,0,'06_Сеть_и_дети'!AS11/'01_Вводные'!$B$9)+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))/2)</f>
        <v/>
      </c>
      <c r="AT1395">
        <f>SUMPRODUCT(('01_Вводные'!$D$314:$D$318*'01_Вводные'!$B$314:$B$318*IF('01_Вводные'!$B$9=0,0,'06_Сеть_и_дети'!AT11/'01_Вводные'!$B$9)+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))/2)</f>
        <v/>
      </c>
      <c r="AU1395">
        <f>SUMPRODUCT(('01_Вводные'!$D$314:$D$318*'01_Вводные'!$B$314:$B$318*IF('01_Вводные'!$B$9=0,0,'06_Сеть_и_дети'!AU11/'01_Вводные'!$B$9)+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))/2)</f>
        <v/>
      </c>
      <c r="AV1395">
        <f>SUMPRODUCT(('01_Вводные'!$D$314:$D$318*'01_Вводные'!$B$314:$B$318*IF('01_Вводные'!$B$9=0,0,'06_Сеть_и_дети'!AV11/'01_Вводные'!$B$9)+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))/2)</f>
        <v/>
      </c>
      <c r="AW1395">
        <f>SUMPRODUCT(('01_Вводные'!$D$314:$D$318*'01_Вводные'!$B$314:$B$318*IF('01_Вводные'!$B$9=0,0,'06_Сеть_и_дети'!AW11/'01_Вводные'!$B$9)+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))/2)</f>
        <v/>
      </c>
      <c r="AX1395">
        <f>SUMPRODUCT(('01_Вводные'!$D$314:$D$318*'01_Вводные'!$B$314:$B$318*IF('01_Вводные'!$B$9=0,0,'06_Сеть_и_дети'!AX11/'01_Вводные'!$B$9)+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))/2)</f>
        <v/>
      </c>
      <c r="AY1395">
        <f>SUMPRODUCT(('01_Вводные'!$D$314:$D$318*'01_Вводные'!$B$314:$B$318*IF('01_Вводные'!$B$9=0,0,'06_Сеть_и_дети'!AY11/'01_Вводные'!$B$9)+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))/2)</f>
        <v/>
      </c>
      <c r="AZ1395">
        <f>SUMPRODUCT(('01_Вводные'!$D$314:$D$318*'01_Вводные'!$B$314:$B$318*IF('01_Вводные'!$B$9=0,0,'06_Сеть_и_дети'!AZ11/'01_Вводные'!$B$9)+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))/2)</f>
        <v/>
      </c>
      <c r="BA1395">
        <f>SUMPRODUCT(('01_Вводные'!$D$314:$D$318*'01_Вводные'!$B$314:$B$318*IF('01_Вводные'!$B$9=0,0,'06_Сеть_и_дети'!BA11/'01_Вводные'!$B$9)+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))/2)</f>
        <v/>
      </c>
      <c r="BB1395">
        <f>SUMPRODUCT(('01_Вводные'!$D$314:$D$318*'01_Вводные'!$B$314:$B$318*IF('01_Вводные'!$B$9=0,0,'06_Сеть_и_дети'!BB11/'01_Вводные'!$B$9)+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))/2)</f>
        <v/>
      </c>
      <c r="BC1395">
        <f>SUMPRODUCT(('01_Вводные'!$D$314:$D$318*'01_Вводные'!$B$314:$B$318*IF('01_Вводные'!$B$9=0,0,'06_Сеть_и_дети'!BC11/'01_Вводные'!$B$9)+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))/2)</f>
        <v/>
      </c>
      <c r="BD1395">
        <f>SUMPRODUCT(('01_Вводные'!$D$314:$D$318*'01_Вводные'!$B$314:$B$318*IF('01_Вводные'!$B$9=0,0,'06_Сеть_и_дети'!BD11/'01_Вводные'!$B$9)+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))/2)</f>
        <v/>
      </c>
      <c r="BE1395">
        <f>SUMPRODUCT(('01_Вводные'!$D$314:$D$318*'01_Вводные'!$B$314:$B$318*IF('01_Вводные'!$B$9=0,0,'06_Сеть_и_дети'!BE11/'01_Вводные'!$B$9)+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))/2)</f>
        <v/>
      </c>
      <c r="BF1395">
        <f>SUMPRODUCT(('01_Вводные'!$D$314:$D$318*'01_Вводные'!$B$314:$B$318*IF('01_Вводные'!$B$9=0,0,'06_Сеть_и_дети'!BF11/'01_Вводные'!$B$9)+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))/2)</f>
        <v/>
      </c>
      <c r="BG1395">
        <f>SUMPRODUCT(('01_Вводные'!$D$314:$D$318*'01_Вводные'!$B$314:$B$318*IF('01_Вводные'!$B$9=0,0,'06_Сеть_и_дети'!BG11/'01_Вводные'!$B$9)+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))/2)</f>
        <v/>
      </c>
      <c r="BH1395">
        <f>SUMPRODUCT(('01_Вводные'!$D$314:$D$318*'01_Вводные'!$B$314:$B$318*IF('01_Вводные'!$B$9=0,0,'06_Сеть_и_дети'!BH11/'01_Вводные'!$B$9)+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))/2)</f>
        <v/>
      </c>
      <c r="BI1395">
        <f>SUMPRODUCT(('01_Вводные'!$D$314:$D$318*'01_Вводные'!$B$314:$B$318*IF('01_Вводные'!$B$9=0,0,'06_Сеть_и_дети'!BI11/'01_Вводные'!$B$9)+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))/2)</f>
        <v/>
      </c>
      <c r="BJ1395">
        <f>SUMPRODUCT(('01_Вводные'!$D$314:$D$318*'01_Вводные'!$B$314:$B$318*IF('01_Вводные'!$B$9=0,0,'06_Сеть_и_дети'!BJ11/'01_Вводные'!$B$9)+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))/2)</f>
        <v/>
      </c>
      <c r="BK1395">
        <f>SUMPRODUCT(('01_Вводные'!$D$314:$D$318*'01_Вводные'!$B$314:$B$318*IF('01_Вводные'!$B$9=0,0,'06_Сеть_и_дети'!BK11/'01_Вводные'!$B$9)+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))/2)</f>
        <v/>
      </c>
      <c r="BL1395">
        <f>SUMPRODUCT(('01_Вводные'!$D$314:$D$318*'01_Вводные'!$B$314:$B$318*IF('01_Вводные'!$B$9=0,0,'06_Сеть_и_дети'!BL11/'01_Вводные'!$B$9)+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))/2)</f>
        <v/>
      </c>
      <c r="BM1395">
        <f>SUMPRODUCT(('01_Вводные'!$D$314:$D$318*'01_Вводные'!$B$314:$B$318*IF('01_Вводные'!$B$9=0,0,'06_Сеть_и_дети'!BM11/'01_Вводные'!$B$9)+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))/2)</f>
        <v/>
      </c>
      <c r="BN1395">
        <f>SUMPRODUCT(('01_Вводные'!$D$314:$D$318*'01_Вводные'!$B$314:$B$318*IF('01_Вводные'!$B$9=0,0,'06_Сеть_и_дети'!BN11/'01_Вводные'!$B$9)+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))/2)</f>
        <v/>
      </c>
      <c r="BO1395">
        <f>SUMPRODUCT(('01_Вводные'!$D$314:$D$318*'01_Вводные'!$B$314:$B$318*IF('01_Вводные'!$B$9=0,0,'06_Сеть_и_дети'!BO11/'01_Вводные'!$B$9)+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IF(OR('01_Вводные'!$B$238="Нет",'19_Расчет_аналитики'!B1639&gt;='19_Расчет_аналитики'!B1351-0.01),MIN('19_Расчет_аналитики'!B1643,MAX(0,'19_Расчет_аналитики'!B1799)),0)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IF(OR('01_Вводные'!$B$238="Нет",'19_Расчет_аналитики'!C1639&gt;='19_Расчет_аналитики'!C1351-0.01),MIN('19_Расчет_аналитики'!C1643,MAX(0,'19_Расчет_аналитики'!C1799)),0)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IF(OR('01_Вводные'!$B$238="Нет",'19_Расчет_аналитики'!D1639&gt;='19_Расчет_аналитики'!D1351-0.01),MIN('19_Расчет_аналитики'!D1643,MAX(0,'19_Расчет_аналитики'!D1799)),0)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IF(OR('01_Вводные'!$B$238="Нет",'19_Расчет_аналитики'!E1639&gt;='19_Расчет_аналитики'!E1351-0.01),MIN('19_Расчет_аналитики'!E1643,MAX(0,'19_Расчет_аналитики'!E1799)),0)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IF(OR('01_Вводные'!$B$238="Нет",'19_Расчет_аналитики'!F1639&gt;='19_Расчет_аналитики'!F1351-0.01),MIN('19_Расчет_аналитики'!F1643,MAX(0,'19_Расчет_аналитики'!F1799)),0)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IF(OR('01_Вводные'!$B$238="Нет",'19_Расчет_аналитики'!G1639&gt;='19_Расчет_аналитики'!G1351-0.01),MIN('19_Расчет_аналитики'!G1643,MAX(0,'19_Расчет_аналитики'!G1799)),0)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IF(OR('01_Вводные'!$B$238="Нет",'19_Расчет_аналитики'!H1639&gt;='19_Расчет_аналитики'!H1351-0.01),MIN('19_Расчет_аналитики'!H1643,MAX(0,'19_Расчет_аналитики'!H1799)),0)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IF(OR('01_Вводные'!$B$238="Нет",'19_Расчет_аналитики'!I1639&gt;='19_Расчет_аналитики'!I1351-0.01),MIN('19_Расчет_аналитики'!I1643,MAX(0,'19_Расчет_аналитики'!I1799)),0)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IF(OR('01_Вводные'!$B$238="Нет",'19_Расчет_аналитики'!J1639&gt;='19_Расчет_аналитики'!J1351-0.01),MIN('19_Расчет_аналитики'!J1643,MAX(0,'19_Расчет_аналитики'!J1799)),0)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IF(OR('01_Вводные'!$B$238="Нет",'19_Расчет_аналитики'!K1639&gt;='19_Расчет_аналитики'!K1351-0.01),MIN('19_Расчет_аналитики'!K1643,MAX(0,'19_Расчет_аналитики'!K1799)),0)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IF(OR('01_Вводные'!$B$238="Нет",'19_Расчет_аналитики'!L1639&gt;='19_Расчет_аналитики'!L1351-0.01),MIN('19_Расчет_аналитики'!L1643,MAX(0,'19_Расчет_аналитики'!L1799)),0)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IF(OR('01_Вводные'!$B$238="Нет",'19_Расчет_аналитики'!M1639&gt;='19_Расчет_аналитики'!M1351-0.01),MIN('19_Расчет_аналитики'!M1643,MAX(0,'19_Расчет_аналитики'!M1799)),0)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IF(OR('01_Вводные'!$B$238="Нет",'19_Расчет_аналитики'!N1639&gt;='19_Расчет_аналитики'!N1351-0.01),MIN('19_Расчет_аналитики'!N1643,MAX(0,'19_Расчет_аналитики'!N1799)),0)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IF(OR('01_Вводные'!$B$238="Нет",'19_Расчет_аналитики'!O1639&gt;='19_Расчет_аналитики'!O1351-0.01),MIN('19_Расчет_аналитики'!O1643,MAX(0,'19_Расчет_аналитики'!O1799)),0)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IF(OR('01_Вводные'!$B$238="Нет",'19_Расчет_аналитики'!P1639&gt;='19_Расчет_аналитики'!P1351-0.01),MIN('19_Расчет_аналитики'!P1643,MAX(0,'19_Расчет_аналитики'!P1799)),0)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IF(OR('01_Вводные'!$B$238="Нет",'19_Расчет_аналитики'!Q1639&gt;='19_Расчет_аналитики'!Q1351-0.01),MIN('19_Расчет_аналитики'!Q1643,MAX(0,'19_Расчет_аналитики'!Q1799)),0)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IF(OR('01_Вводные'!$B$238="Нет",'19_Расчет_аналитики'!R1639&gt;='19_Расчет_аналитики'!R1351-0.01),MIN('19_Расчет_аналитики'!R1643,MAX(0,'19_Расчет_аналитики'!R1799)),0)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IF(OR('01_Вводные'!$B$238="Нет",'19_Расчет_аналитики'!S1639&gt;='19_Расчет_аналитики'!S1351-0.01),MIN('19_Расчет_аналитики'!S1643,MAX(0,'19_Расчет_аналитики'!S1799)),0)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IF(OR('01_Вводные'!$B$238="Нет",'19_Расчет_аналитики'!T1639&gt;='19_Расчет_аналитики'!T1351-0.01),MIN('19_Расчет_аналитики'!T1643,MAX(0,'19_Расчет_аналитики'!T1799)),0)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IF(OR('01_Вводные'!$B$238="Нет",'19_Расчет_аналитики'!U1639&gt;='19_Расчет_аналитики'!U1351-0.01),MIN('19_Расчет_аналитики'!U1643,MAX(0,'19_Расчет_аналитики'!U1799)),0)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IF(OR('01_Вводные'!$B$238="Нет",'19_Расчет_аналитики'!V1639&gt;='19_Расчет_аналитики'!V1351-0.01),MIN('19_Расчет_аналитики'!V1643,MAX(0,'19_Расчет_аналитики'!V1799)),0)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IF(OR('01_Вводные'!$B$238="Нет",'19_Расчет_аналитики'!W1639&gt;='19_Расчет_аналитики'!W1351-0.01),MIN('19_Расчет_аналитики'!W1643,MAX(0,'19_Расчет_аналитики'!W1799)),0)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IF(OR('01_Вводные'!$B$238="Нет",'19_Расчет_аналитики'!X1639&gt;='19_Расчет_аналитики'!X1351-0.01),MIN('19_Расчет_аналитики'!X1643,MAX(0,'19_Расчет_аналитики'!X1799)),0)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IF(OR('01_Вводные'!$B$238="Нет",'19_Расчет_аналитики'!Y1639&gt;='19_Расчет_аналитики'!Y1351-0.01),MIN('19_Расчет_аналитики'!Y1643,MAX(0,'19_Расчет_аналитики'!Y1799)),0)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IF(OR('01_Вводные'!$B$238="Нет",'19_Расчет_аналитики'!Z1639&gt;='19_Расчет_аналитики'!Z1351-0.01),MIN('19_Расчет_аналитики'!Z1643,MAX(0,'19_Расчет_аналитики'!Z1799)),0)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IF(OR('01_Вводные'!$B$238="Нет",'19_Расчет_аналитики'!AA1639&gt;='19_Расчет_аналитики'!AA1351-0.01),MIN('19_Расчет_аналитики'!AA1643,MAX(0,'19_Расчет_аналитики'!AA1799)),0)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IF(OR('01_Вводные'!$B$238="Нет",'19_Расчет_аналитики'!AB1639&gt;='19_Расчет_аналитики'!AB1351-0.01),MIN('19_Расчет_аналитики'!AB1643,MAX(0,'19_Расчет_аналитики'!AB1799)),0)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IF(OR('01_Вводные'!$B$238="Нет",'19_Расчет_аналитики'!AC1639&gt;='19_Расчет_аналитики'!AC1351-0.01),MIN('19_Расчет_аналитики'!AC1643,MAX(0,'19_Расчет_аналитики'!AC1799)),0)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IF(OR('01_Вводные'!$B$238="Нет",'19_Расчет_аналитики'!AD1639&gt;='19_Расчет_аналитики'!AD1351-0.01),MIN('19_Расчет_аналитики'!AD1643,MAX(0,'19_Расчет_аналитики'!AD1799)),0)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IF(OR('01_Вводные'!$B$238="Нет",'19_Расчет_аналитики'!AE1639&gt;='19_Расчет_аналитики'!AE1351-0.01),MIN('19_Расчет_аналитики'!AE1643,MAX(0,'19_Расчет_аналитики'!AE1799)),0)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IF(OR('01_Вводные'!$B$238="Нет",'19_Расчет_аналитики'!AF1639&gt;='19_Расчет_аналитики'!AF1351-0.01),MIN('19_Расчет_аналитики'!AF1643,MAX(0,'19_Расчет_аналитики'!AF1799)),0)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IF(OR('01_Вводные'!$B$238="Нет",'19_Расчет_аналитики'!AG1639&gt;='19_Расчет_аналитики'!AG1351-0.01),MIN('19_Расчет_аналитики'!AG1643,MAX(0,'19_Расчет_аналитики'!AG1799)),0)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IF(OR('01_Вводные'!$B$238="Нет",'19_Расчет_аналитики'!AH1639&gt;='19_Расчет_аналитики'!AH1351-0.01),MIN('19_Расчет_аналитики'!AH1643,MAX(0,'19_Расчет_аналитики'!AH1799)),0)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IF(OR('01_Вводные'!$B$238="Нет",'19_Расчет_аналитики'!AI1639&gt;='19_Расчет_аналитики'!AI1351-0.01),MIN('19_Расчет_аналитики'!AI1643,MAX(0,'19_Расчет_аналитики'!AI1799)),0)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IF(OR('01_Вводные'!$B$238="Нет",'19_Расчет_аналитики'!AJ1639&gt;='19_Расчет_аналитики'!AJ1351-0.01),MIN('19_Расчет_аналитики'!AJ1643,MAX(0,'19_Расчет_аналитики'!AJ1799)),0)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IF(OR('01_Вводные'!$B$238="Нет",'19_Расчет_аналитики'!AK1639&gt;='19_Расчет_аналитики'!AK1351-0.01),MIN('19_Расчет_аналитики'!AK1643,MAX(0,'19_Расчет_аналитики'!AK1799)),0)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IF(OR('01_Вводные'!$B$238="Нет",'19_Расчет_аналитики'!AL1639&gt;='19_Расчет_аналитики'!AL1351-0.01),MIN('19_Расчет_аналитики'!AL1643,MAX(0,'19_Расчет_аналитики'!AL1799)),0)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IF(OR('01_Вводные'!$B$238="Нет",'19_Расчет_аналитики'!AM1639&gt;='19_Расчет_аналитики'!AM1351-0.01),MIN('19_Расчет_аналитики'!AM1643,MAX(0,'19_Расчет_аналитики'!AM1799)),0)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IF(OR('01_Вводные'!$B$238="Нет",'19_Расчет_аналитики'!AN1639&gt;='19_Расчет_аналитики'!AN1351-0.01),MIN('19_Расчет_аналитики'!AN1643,MAX(0,'19_Расчет_аналитики'!AN1799)),0)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IF(OR('01_Вводные'!$B$238="Нет",'19_Расчет_аналитики'!AO1639&gt;='19_Расчет_аналитики'!AO1351-0.01),MIN('19_Расчет_аналитики'!AO1643,MAX(0,'19_Расчет_аналитики'!AO1799)),0)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IF(OR('01_Вводные'!$B$238="Нет",'19_Расчет_аналитики'!AP1639&gt;='19_Расчет_аналитики'!AP1351-0.01),MIN('19_Расчет_аналитики'!AP1643,MAX(0,'19_Расчет_аналитики'!AP1799)),0)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IF(OR('01_Вводные'!$B$238="Нет",'19_Расчет_аналитики'!AQ1639&gt;='19_Расчет_аналитики'!AQ1351-0.01),MIN('19_Расчет_аналитики'!AQ1643,MAX(0,'19_Расчет_аналитики'!AQ1799)),0)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IF(OR('01_Вводные'!$B$238="Нет",'19_Расчет_аналитики'!AR1639&gt;='19_Расчет_аналитики'!AR1351-0.01),MIN('19_Расчет_аналитики'!AR1643,MAX(0,'19_Расчет_аналитики'!AR1799)),0)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IF(OR('01_Вводные'!$B$238="Нет",'19_Расчет_аналитики'!AS1639&gt;='19_Расчет_аналитики'!AS1351-0.01),MIN('19_Расчет_аналитики'!AS1643,MAX(0,'19_Расчет_аналитики'!AS1799)),0)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IF(OR('01_Вводные'!$B$238="Нет",'19_Расчет_аналитики'!AT1639&gt;='19_Расчет_аналитики'!AT1351-0.01),MIN('19_Расчет_аналитики'!AT1643,MAX(0,'19_Расчет_аналитики'!AT1799)),0)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IF(OR('01_Вводные'!$B$238="Нет",'19_Расчет_аналитики'!AU1639&gt;='19_Расчет_аналитики'!AU1351-0.01),MIN('19_Расчет_аналитики'!AU1643,MAX(0,'19_Расчет_аналитики'!AU1799)),0)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IF(OR('01_Вводные'!$B$238="Нет",'19_Расчет_аналитики'!AV1639&gt;='19_Расчет_аналитики'!AV1351-0.01),MIN('19_Расчет_аналитики'!AV1643,MAX(0,'19_Расчет_аналитики'!AV1799)),0)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IF(OR('01_Вводные'!$B$238="Нет",'19_Расчет_аналитики'!AW1639&gt;='19_Расчет_аналитики'!AW1351-0.01),MIN('19_Расчет_аналитики'!AW1643,MAX(0,'19_Расчет_аналитики'!AW1799)),0)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IF(OR('01_Вводные'!$B$238="Нет",'19_Расчет_аналитики'!AX1639&gt;='19_Расчет_аналитики'!AX1351-0.01),MIN('19_Расчет_аналитики'!AX1643,MAX(0,'19_Расчет_аналитики'!AX1799)),0)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IF(OR('01_Вводные'!$B$238="Нет",'19_Расчет_аналитики'!AY1639&gt;='19_Расчет_аналитики'!AY1351-0.01),MIN('19_Расчет_аналитики'!AY1643,MAX(0,'19_Расчет_аналитики'!AY1799)),0)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IF(OR('01_Вводные'!$B$238="Нет",'19_Расчет_аналитики'!AZ1639&gt;='19_Расчет_аналитики'!AZ1351-0.01),MIN('19_Расчет_аналитики'!AZ1643,MAX(0,'19_Расчет_аналитики'!AZ1799)),0)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IF(OR('01_Вводные'!$B$238="Нет",'19_Расчет_аналитики'!BA1639&gt;='19_Расчет_аналитики'!BA1351-0.01),MIN('19_Расчет_аналитики'!BA1643,MAX(0,'19_Расчет_аналитики'!BA1799)),0)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IF(OR('01_Вводные'!$B$238="Нет",'19_Расчет_аналитики'!BB1639&gt;='19_Расчет_аналитики'!BB1351-0.01),MIN('19_Расчет_аналитики'!BB1643,MAX(0,'19_Расчет_аналитики'!BB1799)),0)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IF(OR('01_Вводные'!$B$238="Нет",'19_Расчет_аналитики'!BC1639&gt;='19_Расчет_аналитики'!BC1351-0.01),MIN('19_Расчет_аналитики'!BC1643,MAX(0,'19_Расчет_аналитики'!BC1799)),0)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IF(OR('01_Вводные'!$B$238="Нет",'19_Расчет_аналитики'!BD1639&gt;='19_Расчет_аналитики'!BD1351-0.01),MIN('19_Расчет_аналитики'!BD1643,MAX(0,'19_Расчет_аналитики'!BD1799)),0)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IF(OR('01_Вводные'!$B$238="Нет",'19_Расчет_аналитики'!BE1639&gt;='19_Расчет_аналитики'!BE1351-0.01),MIN('19_Расчет_аналитики'!BE1643,MAX(0,'19_Расчет_аналитики'!BE1799)),0)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IF(OR('01_Вводные'!$B$238="Нет",'19_Расчет_аналитики'!BF1639&gt;='19_Расчет_аналитики'!BF1351-0.01),MIN('19_Расчет_аналитики'!BF1643,MAX(0,'19_Расчет_аналитики'!BF1799)),0)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IF(OR('01_Вводные'!$B$238="Нет",'19_Расчет_аналитики'!BG1639&gt;='19_Расчет_аналитики'!BG1351-0.01),MIN('19_Расчет_аналитики'!BG1643,MAX(0,'19_Расчет_аналитики'!BG1799)),0)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IF(OR('01_Вводные'!$B$238="Нет",'19_Расчет_аналитики'!BH1639&gt;='19_Расчет_аналитики'!BH1351-0.01),MIN('19_Расчет_аналитики'!BH1643,MAX(0,'19_Расчет_аналитики'!BH1799)),0)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IF(OR('01_Вводные'!$B$238="Нет",'19_Расчет_аналитики'!BI1639&gt;='19_Расчет_аналитики'!BI1351-0.01),MIN('19_Расчет_аналитики'!BI1643,MAX(0,'19_Расчет_аналитики'!BI1799)),0)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IF('19_Расчет_аналитики'!C1350&gt;=2,'19_Расчет_аналитики'!C1361*'01_Вводные'!$B$125/(1+'01_Вводные'!$B$131),0)</f>
        <v/>
      </c>
      <c r="D1666">
        <f>IF('19_Расчет_аналитики'!D1350&gt;=2,'19_Расчет_аналитики'!D1361*'01_Вводные'!$B$125/(1+'01_Вводные'!$B$131),0)</f>
        <v/>
      </c>
      <c r="E1666">
        <f>IF('19_Расчет_аналитики'!E1350&gt;=2,'19_Расчет_аналитики'!E1361*'01_Вводные'!$B$125/(1+'01_Вводные'!$B$131),0)</f>
        <v/>
      </c>
      <c r="F1666">
        <f>IF('19_Расчет_аналитики'!F1350&gt;=2,'19_Расчет_аналитики'!F1361*'01_Вводные'!$B$125/(1+'01_Вводные'!$B$131),0)</f>
        <v/>
      </c>
      <c r="G1666">
        <f>IF('19_Расчет_аналитики'!G1350&gt;=2,'19_Расчет_аналитики'!G1361*'01_Вводные'!$B$125/(1+'01_Вводные'!$B$131),0)</f>
        <v/>
      </c>
      <c r="H1666">
        <f>IF('19_Расчет_аналитики'!H1350&gt;=2,'19_Расчет_аналитики'!H1361*'01_Вводные'!$B$125/(1+'01_Вводные'!$B$131),0)</f>
        <v/>
      </c>
      <c r="I1666">
        <f>IF('19_Расчет_аналитики'!I1350&gt;=2,'19_Расчет_аналитики'!I1361*'01_Вводные'!$B$125/(1+'01_Вводные'!$B$131),0)</f>
        <v/>
      </c>
      <c r="J1666">
        <f>IF('19_Расчет_аналитики'!J1350&gt;=2,'19_Расчет_аналитики'!J1361*'01_Вводные'!$B$125/(1+'01_Вводные'!$B$131),0)</f>
        <v/>
      </c>
      <c r="K1666">
        <f>IF('19_Расчет_аналитики'!K1350&gt;=2,'19_Расчет_аналитики'!K1361*'01_Вводные'!$B$125/(1+'01_Вводные'!$B$131),0)</f>
        <v/>
      </c>
      <c r="L1666">
        <f>IF('19_Расчет_аналитики'!L1350&gt;=2,'19_Расчет_аналитики'!L1361*'01_Вводные'!$B$125/(1+'01_Вводные'!$B$131),0)</f>
        <v/>
      </c>
      <c r="M1666">
        <f>IF('19_Расчет_аналитики'!M1350&gt;=2,'19_Расчет_аналитики'!M1361*'01_Вводные'!$B$125/(1+'01_Вводные'!$B$131),0)</f>
        <v/>
      </c>
      <c r="N1666">
        <f>IF('19_Расчет_аналитики'!N1350&gt;=2,'19_Расчет_аналитики'!N1361*'01_Вводные'!$B$125/(1+'01_Вводные'!$B$131),0)</f>
        <v/>
      </c>
      <c r="O1666">
        <f>IF('19_Расчет_аналитики'!O1350&gt;=2,'19_Расчет_аналитики'!O1361*'01_Вводные'!$B$125/(1+'01_Вводные'!$B$131),0)</f>
        <v/>
      </c>
      <c r="P1666">
        <f>IF('19_Расчет_аналитики'!P1350&gt;=2,'19_Расчет_аналитики'!P1361*'01_Вводные'!$B$125/(1+'01_Вводные'!$B$131),0)</f>
        <v/>
      </c>
      <c r="Q1666">
        <f>IF('19_Расчет_аналитики'!Q1350&gt;=2,'19_Расчет_аналитики'!Q1361*'01_Вводные'!$B$125/(1+'01_Вводные'!$B$131),0)</f>
        <v/>
      </c>
      <c r="R1666">
        <f>IF('19_Расчет_аналитики'!R1350&gt;=2,'19_Расчет_аналитики'!R1361*'01_Вводные'!$B$125/(1+'01_Вводные'!$B$131),0)</f>
        <v/>
      </c>
      <c r="S1666">
        <f>IF('19_Расчет_аналитики'!S1350&gt;=2,'19_Расчет_аналитики'!S1361*'01_Вводные'!$B$125/(1+'01_Вводные'!$B$131),0)</f>
        <v/>
      </c>
      <c r="T1666">
        <f>IF('19_Расчет_аналитики'!T1350&gt;=2,'19_Расчет_аналитики'!T1361*'01_Вводные'!$B$125/(1+'01_Вводные'!$B$131),0)</f>
        <v/>
      </c>
      <c r="U1666">
        <f>IF('19_Расчет_аналитики'!U1350&gt;=2,'19_Расчет_аналитики'!U1361*'01_Вводные'!$B$125/(1+'01_Вводные'!$B$131),0)</f>
        <v/>
      </c>
      <c r="V1666">
        <f>IF('19_Расчет_аналитики'!V1350&gt;=2,'19_Расчет_аналитики'!V1361*'01_Вводные'!$B$125/(1+'01_Вводные'!$B$131),0)</f>
        <v/>
      </c>
      <c r="W1666">
        <f>IF('19_Расчет_аналитики'!W1350&gt;=2,'19_Расчет_аналитики'!W1361*'01_Вводные'!$B$125/(1+'01_Вводные'!$B$131),0)</f>
        <v/>
      </c>
      <c r="X1666">
        <f>IF('19_Расчет_аналитики'!X1350&gt;=2,'19_Расчет_аналитики'!X1361*'01_Вводные'!$B$125/(1+'01_Вводные'!$B$131),0)</f>
        <v/>
      </c>
      <c r="Y1666">
        <f>IF('19_Расчет_аналитики'!Y1350&gt;=2,'19_Расчет_аналитики'!Y1361*'01_Вводные'!$B$125/(1+'01_Вводные'!$B$131),0)</f>
        <v/>
      </c>
      <c r="Z1666">
        <f>IF('19_Расчет_аналитики'!Z1350&gt;=2,'19_Расчет_аналитики'!Z1361*'01_Вводные'!$B$125/(1+'01_Вводные'!$B$131),0)</f>
        <v/>
      </c>
      <c r="AA1666">
        <f>IF('19_Расчет_аналитики'!AA1350&gt;=2,'19_Расчет_аналитики'!AA1361*'01_Вводные'!$B$125/(1+'01_Вводные'!$B$131),0)</f>
        <v/>
      </c>
      <c r="AB1666">
        <f>IF('19_Расчет_аналитики'!AB1350&gt;=2,'19_Расчет_аналитики'!AB1361*'01_Вводные'!$B$125/(1+'01_Вводные'!$B$131),0)</f>
        <v/>
      </c>
      <c r="AC1666">
        <f>IF('19_Расчет_аналитики'!AC1350&gt;=2,'19_Расчет_аналитики'!AC1361*'01_Вводные'!$B$125/(1+'01_Вводные'!$B$131),0)</f>
        <v/>
      </c>
      <c r="AD1666">
        <f>IF('19_Расчет_аналитики'!AD1350&gt;=2,'19_Расчет_аналитики'!AD1361*'01_Вводные'!$B$125/(1+'01_Вводные'!$B$131),0)</f>
        <v/>
      </c>
      <c r="AE1666">
        <f>IF('19_Расчет_аналитики'!AE1350&gt;=2,'19_Расчет_аналитики'!AE1361*'01_Вводные'!$B$125/(1+'01_Вводные'!$B$131),0)</f>
        <v/>
      </c>
      <c r="AF1666">
        <f>IF('19_Расчет_аналитики'!AF1350&gt;=2,'19_Расчет_аналитики'!AF1361*'01_Вводные'!$B$125/(1+'01_Вводные'!$B$131),0)</f>
        <v/>
      </c>
      <c r="AG1666">
        <f>IF('19_Расчет_аналитики'!AG1350&gt;=2,'19_Расчет_аналитики'!AG1361*'01_Вводные'!$B$125/(1+'01_Вводные'!$B$131),0)</f>
        <v/>
      </c>
      <c r="AH1666">
        <f>IF('19_Расчет_аналитики'!AH1350&gt;=2,'19_Расчет_аналитики'!AH1361*'01_Вводные'!$B$125/(1+'01_Вводные'!$B$131),0)</f>
        <v/>
      </c>
      <c r="AI1666">
        <f>IF('19_Расчет_аналитики'!AI1350&gt;=2,'19_Расчет_аналитики'!AI1361*'01_Вводные'!$B$125/(1+'01_Вводные'!$B$131),0)</f>
        <v/>
      </c>
      <c r="AJ1666">
        <f>IF('19_Расчет_аналитики'!AJ1350&gt;=2,'19_Расчет_аналитики'!AJ1361*'01_Вводные'!$B$125/(1+'01_Вводные'!$B$131),0)</f>
        <v/>
      </c>
      <c r="AK1666">
        <f>IF('19_Расчет_аналитики'!AK1350&gt;=2,'19_Расчет_аналитики'!AK1361*'01_Вводные'!$B$125/(1+'01_Вводные'!$B$131),0)</f>
        <v/>
      </c>
      <c r="AL1666">
        <f>IF('19_Расчет_аналитики'!AL1350&gt;=2,'19_Расчет_аналитики'!AL1361*'01_Вводные'!$B$125/(1+'01_Вводные'!$B$131),0)</f>
        <v/>
      </c>
      <c r="AM1666">
        <f>IF('19_Расчет_аналитики'!AM1350&gt;=2,'19_Расчет_аналитики'!AM1361*'01_Вводные'!$B$125/(1+'01_Вводные'!$B$131),0)</f>
        <v/>
      </c>
      <c r="AN1666">
        <f>IF('19_Расчет_аналитики'!AN1350&gt;=2,'19_Расчет_аналитики'!AN1361*'01_Вводные'!$B$125/(1+'01_Вводные'!$B$131),0)</f>
        <v/>
      </c>
      <c r="AO1666">
        <f>IF('19_Расчет_аналитики'!AO1350&gt;=2,'19_Расчет_аналитики'!AO1361*'01_Вводные'!$B$125/(1+'01_Вводные'!$B$131),0)</f>
        <v/>
      </c>
      <c r="AP1666">
        <f>IF('19_Расчет_аналитики'!AP1350&gt;=2,'19_Расчет_аналитики'!AP1361*'01_Вводные'!$B$125/(1+'01_Вводные'!$B$131),0)</f>
        <v/>
      </c>
      <c r="AQ1666">
        <f>IF('19_Расчет_аналитики'!AQ1350&gt;=2,'19_Расчет_аналитики'!AQ1361*'01_Вводные'!$B$125/(1+'01_Вводные'!$B$131),0)</f>
        <v/>
      </c>
      <c r="AR1666">
        <f>IF('19_Расчет_аналитики'!AR1350&gt;=2,'19_Расчет_аналитики'!AR1361*'01_Вводные'!$B$125/(1+'01_Вводные'!$B$131),0)</f>
        <v/>
      </c>
      <c r="AS1666">
        <f>IF('19_Расчет_аналитики'!AS1350&gt;=2,'19_Расчет_аналитики'!AS1361*'01_Вводные'!$B$125/(1+'01_Вводные'!$B$131),0)</f>
        <v/>
      </c>
      <c r="AT1666">
        <f>IF('19_Расчет_аналитики'!AT1350&gt;=2,'19_Расчет_аналитики'!AT1361*'01_Вводные'!$B$125/(1+'01_Вводные'!$B$131),0)</f>
        <v/>
      </c>
      <c r="AU1666">
        <f>IF('19_Расчет_аналитики'!AU1350&gt;=2,'19_Расчет_аналитики'!AU1361*'01_Вводные'!$B$125/(1+'01_Вводные'!$B$131),0)</f>
        <v/>
      </c>
      <c r="AV1666">
        <f>IF('19_Расчет_аналитики'!AV1350&gt;=2,'19_Расчет_аналитики'!AV1361*'01_Вводные'!$B$125/(1+'01_Вводные'!$B$131),0)</f>
        <v/>
      </c>
      <c r="AW1666">
        <f>IF('19_Расчет_аналитики'!AW1350&gt;=2,'19_Расчет_аналитики'!AW1361*'01_Вводные'!$B$125/(1+'01_Вводные'!$B$131),0)</f>
        <v/>
      </c>
      <c r="AX1666">
        <f>IF('19_Расчет_аналитики'!AX1350&gt;=2,'19_Расчет_аналитики'!AX1361*'01_Вводные'!$B$125/(1+'01_Вводные'!$B$131),0)</f>
        <v/>
      </c>
      <c r="AY1666">
        <f>IF('19_Расчет_аналитики'!AY1350&gt;=2,'19_Расчет_аналитики'!AY1361*'01_Вводные'!$B$125/(1+'01_Вводные'!$B$131),0)</f>
        <v/>
      </c>
      <c r="AZ1666">
        <f>IF('19_Расчет_аналитики'!AZ1350&gt;=2,'19_Расчет_аналитики'!AZ1361*'01_Вводные'!$B$125/(1+'01_Вводные'!$B$131),0)</f>
        <v/>
      </c>
      <c r="BA1666">
        <f>IF('19_Расчет_аналитики'!BA1350&gt;=2,'19_Расчет_аналитики'!BA1361*'01_Вводные'!$B$125/(1+'01_Вводные'!$B$131),0)</f>
        <v/>
      </c>
      <c r="BB1666">
        <f>IF('19_Расчет_аналитики'!BB1350&gt;=2,'19_Расчет_аналитики'!BB1361*'01_Вводные'!$B$125/(1+'01_Вводные'!$B$131),0)</f>
        <v/>
      </c>
      <c r="BC1666">
        <f>IF('19_Расчет_аналитики'!BC1350&gt;=2,'19_Расчет_аналитики'!BC1361*'01_Вводные'!$B$125/(1+'01_Вводные'!$B$131),0)</f>
        <v/>
      </c>
      <c r="BD1666">
        <f>IF('19_Расчет_аналитики'!BD1350&gt;=2,'19_Расчет_аналитики'!BD1361*'01_Вводные'!$B$125/(1+'01_Вводные'!$B$131),0)</f>
        <v/>
      </c>
      <c r="BE1666">
        <f>IF('19_Расчет_аналитики'!BE1350&gt;=2,'19_Расчет_аналитики'!BE1361*'01_Вводные'!$B$125/(1+'01_Вводные'!$B$131),0)</f>
        <v/>
      </c>
      <c r="BF1666">
        <f>IF('19_Расчет_аналитики'!BF1350&gt;=2,'19_Расчет_аналитики'!BF1361*'01_Вводные'!$B$125/(1+'01_Вводные'!$B$131),0)</f>
        <v/>
      </c>
      <c r="BG1666">
        <f>IF('19_Расчет_аналитики'!BG1350&gt;=2,'19_Расчет_аналитики'!BG1361*'01_Вводные'!$B$125/(1+'01_Вводные'!$B$131),0)</f>
        <v/>
      </c>
      <c r="BH1666">
        <f>IF('19_Расчет_аналитики'!BH1350&gt;=2,'19_Расчет_аналитики'!BH1361*'01_Вводные'!$B$125/(1+'01_Вводные'!$B$131),0)</f>
        <v/>
      </c>
      <c r="BI1666">
        <f>IF('19_Расчет_аналитики'!BI1350&gt;=2,'19_Расчет_аналитики'!BI1361*'01_Вводные'!$B$125/(1+'01_Вводные'!$B$131),0)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0</f>
        <v/>
      </c>
      <c r="C2362">
        <f>'19_Расчет_аналитики'!$B$2072*INDEX('01_Вводные'!$C$36:$N$36,1,MOD(MONTH('06_Сеть_и_дети'!C$3)-9,12)+1)/(SUM('01_Вводные'!$C$36:$N$36)-INDEX('01_Вводные'!$C$36:$N$36,1,MOD(MONTH('01_Вводные'!$B$7)-9,12)+1))</f>
        <v/>
      </c>
      <c r="D2362">
        <f>'19_Расчет_аналитики'!$B$2072*INDEX('01_Вводные'!$C$36:$N$36,1,MOD(MONTH('06_Сеть_и_дети'!D$3)-9,12)+1)/(SUM('01_Вводные'!$C$36:$N$36)-INDEX('01_Вводные'!$C$36:$N$36,1,MOD(MONTH('01_Вводные'!$B$7)-9,12)+1))</f>
        <v/>
      </c>
      <c r="E2362">
        <f>'19_Расчет_аналитики'!$B$2072*INDEX('01_Вводные'!$C$36:$N$36,1,MOD(MONTH('06_Сеть_и_дети'!E$3)-9,12)+1)/(SUM('01_Вводные'!$C$36:$N$36)-INDEX('01_Вводные'!$C$36:$N$36,1,MOD(MONTH('01_Вводные'!$B$7)-9,12)+1))</f>
        <v/>
      </c>
      <c r="F2362">
        <f>'19_Расчет_аналитики'!$B$2072*INDEX('01_Вводные'!$C$36:$N$36,1,MOD(MONTH('06_Сеть_и_дети'!F$3)-9,12)+1)/(SUM('01_Вводные'!$C$36:$N$36)-INDEX('01_Вводные'!$C$36:$N$36,1,MOD(MONTH('01_Вводные'!$B$7)-9,12)+1))</f>
        <v/>
      </c>
      <c r="G2362">
        <f>'19_Расчет_аналитики'!$B$2072*INDEX('01_Вводные'!$C$36:$N$36,1,MOD(MONTH('06_Сеть_и_дети'!G$3)-9,12)+1)/(SUM('01_Вводные'!$C$36:$N$36)-INDEX('01_Вводные'!$C$36:$N$36,1,MOD(MONTH('01_Вводные'!$B$7)-9,12)+1))</f>
        <v/>
      </c>
      <c r="H2362">
        <f>'19_Расчет_аналитики'!$B$2072*INDEX('01_Вводные'!$C$36:$N$36,1,MOD(MONTH('06_Сеть_и_дети'!H$3)-9,12)+1)/(SUM('01_Вводные'!$C$36:$N$36)-INDEX('01_Вводные'!$C$36:$N$36,1,MOD(MONTH('01_Вводные'!$B$7)-9,12)+1))</f>
        <v/>
      </c>
      <c r="I2362">
        <f>'19_Расчет_аналитики'!$B$2072*INDEX('01_Вводные'!$C$36:$N$36,1,MOD(MONTH('06_Сеть_и_дети'!I$3)-9,12)+1)/(SUM('01_Вводные'!$C$36:$N$36)-INDEX('01_Вводные'!$C$36:$N$36,1,MOD(MONTH('01_Вводные'!$B$7)-9,12)+1))</f>
        <v/>
      </c>
      <c r="J2362">
        <f>'19_Расчет_аналитики'!$B$2072*INDEX('01_Вводные'!$C$36:$N$36,1,MOD(MONTH('06_Сеть_и_дети'!J$3)-9,12)+1)/(SUM('01_Вводные'!$C$36:$N$36)-INDEX('01_Вводные'!$C$36:$N$36,1,MOD(MONTH('01_Вводные'!$B$7)-9,12)+1))</f>
        <v/>
      </c>
      <c r="K2362">
        <f>'19_Расчет_аналитики'!$B$2072*INDEX('01_Вводные'!$C$36:$N$36,1,MOD(MONTH('06_Сеть_и_дети'!K$3)-9,12)+1)/(SUM('01_Вводные'!$C$36:$N$36)-INDEX('01_Вводные'!$C$36:$N$36,1,MOD(MONTH('01_Вводные'!$B$7)-9,12)+1))</f>
        <v/>
      </c>
      <c r="L2362">
        <f>'19_Расчет_аналитики'!$B$2072*INDEX('01_Вводные'!$C$36:$N$36,1,MOD(MONTH('06_Сеть_и_дети'!L$3)-9,12)+1)/(SUM('01_Вводные'!$C$36:$N$36)-INDEX('01_Вводные'!$C$36:$N$36,1,MOD(MONTH('01_Вводные'!$B$7)-9,12)+1))</f>
        <v/>
      </c>
      <c r="M2362">
        <f>'19_Расчет_аналитики'!$B$2072*INDEX('01_Вводные'!$C$36:$N$36,1,MOD(MONTH('06_Сеть_и_дети'!M$3)-9,12)+1)/(SUM('01_Вводные'!$C$36:$N$36)-INDEX('01_Вводные'!$C$36:$N$36,1,MOD(MONTH('01_Вводные'!$B$7)-9,12)+1))</f>
        <v/>
      </c>
      <c r="N2362">
        <f>'19_Расчет_аналитики'!$B$2073*INDEX('01_Вводные'!$C$37:$N$37,1,MOD(MONTH('06_Сеть_и_дети'!N$3)-9,12)+1)/SUM('01_Вводные'!$C$37:$N$37)</f>
        <v/>
      </c>
      <c r="O2362">
        <f>'19_Расчет_аналитики'!$B$2073*INDEX('01_Вводные'!$C$37:$N$37,1,MOD(MONTH('06_Сеть_и_дети'!O$3)-9,12)+1)/SUM('01_Вводные'!$C$37:$N$37)</f>
        <v/>
      </c>
      <c r="P2362">
        <f>'19_Расчет_аналитики'!$B$2073*INDEX('01_Вводные'!$C$37:$N$37,1,MOD(MONTH('06_Сеть_и_дети'!P$3)-9,12)+1)/SUM('01_Вводные'!$C$37:$N$37)</f>
        <v/>
      </c>
      <c r="Q2362">
        <f>'19_Расчет_аналитики'!$B$2073*INDEX('01_Вводные'!$C$37:$N$37,1,MOD(MONTH('06_Сеть_и_дети'!Q$3)-9,12)+1)/SUM('01_Вводные'!$C$37:$N$37)</f>
        <v/>
      </c>
      <c r="R2362">
        <f>'19_Расчет_аналитики'!$B$2073*INDEX('01_Вводные'!$C$37:$N$37,1,MOD(MONTH('06_Сеть_и_дети'!R$3)-9,12)+1)/SUM('01_Вводные'!$C$37:$N$37)</f>
        <v/>
      </c>
      <c r="S2362">
        <f>'19_Расчет_аналитики'!$B$2073*INDEX('01_Вводные'!$C$37:$N$37,1,MOD(MONTH('06_Сеть_и_дети'!S$3)-9,12)+1)/SUM('01_Вводные'!$C$37:$N$37)</f>
        <v/>
      </c>
      <c r="T2362">
        <f>'19_Расчет_аналитики'!$B$2073*INDEX('01_Вводные'!$C$37:$N$37,1,MOD(MONTH('06_Сеть_и_дети'!T$3)-9,12)+1)/SUM('01_Вводные'!$C$37:$N$37)</f>
        <v/>
      </c>
      <c r="U2362">
        <f>'19_Расчет_аналитики'!$B$2073*INDEX('01_Вводные'!$C$37:$N$37,1,MOD(MONTH('06_Сеть_и_дети'!U$3)-9,12)+1)/SUM('01_Вводные'!$C$37:$N$37)</f>
        <v/>
      </c>
      <c r="V2362">
        <f>'19_Расчет_аналитики'!$B$2073*INDEX('01_Вводные'!$C$37:$N$37,1,MOD(MONTH('06_Сеть_и_дети'!V$3)-9,12)+1)/SUM('01_Вводные'!$C$37:$N$37)</f>
        <v/>
      </c>
      <c r="W2362">
        <f>'19_Расчет_аналитики'!$B$2073*INDEX('01_Вводные'!$C$37:$N$37,1,MOD(MONTH('06_Сеть_и_дети'!W$3)-9,12)+1)/SUM('01_Вводные'!$C$37:$N$37)</f>
        <v/>
      </c>
      <c r="X2362">
        <f>'19_Расчет_аналитики'!$B$2073*INDEX('01_Вводные'!$C$37:$N$37,1,MOD(MONTH('06_Сеть_и_дети'!X$3)-9,12)+1)/SUM('01_Вводные'!$C$37:$N$37)</f>
        <v/>
      </c>
      <c r="Y2362">
        <f>'19_Расчет_аналитики'!$B$2073*INDEX('01_Вводные'!$C$37:$N$37,1,MOD(MONTH('06_Сеть_и_дети'!Y$3)-9,12)+1)/SUM('01_Вводные'!$C$37:$N$37)</f>
        <v/>
      </c>
      <c r="Z2362">
        <f>'19_Расчет_аналитики'!$B$2074*INDEX('01_Вводные'!$C$38:$N$38,1,MOD(MONTH('06_Сеть_и_дети'!Z$3)-9,12)+1)/SUM('01_Вводные'!$C$38:$N$38)</f>
        <v/>
      </c>
      <c r="AA2362">
        <f>'19_Расчет_аналитики'!$B$2074*INDEX('01_Вводные'!$C$38:$N$38,1,MOD(MONTH('06_Сеть_и_дети'!AA$3)-9,12)+1)/SUM('01_Вводные'!$C$38:$N$38)</f>
        <v/>
      </c>
      <c r="AB2362">
        <f>'19_Расчет_аналитики'!$B$2074*INDEX('01_Вводные'!$C$38:$N$38,1,MOD(MONTH('06_Сеть_и_дети'!AB$3)-9,12)+1)/SUM('01_Вводные'!$C$38:$N$38)</f>
        <v/>
      </c>
      <c r="AC2362">
        <f>'19_Расчет_аналитики'!$B$2074*INDEX('01_Вводные'!$C$38:$N$38,1,MOD(MONTH('06_Сеть_и_дети'!AC$3)-9,12)+1)/SUM('01_Вводные'!$C$38:$N$38)</f>
        <v/>
      </c>
      <c r="AD2362">
        <f>'19_Расчет_аналитики'!$B$2074*INDEX('01_Вводные'!$C$38:$N$38,1,MOD(MONTH('06_Сеть_и_дети'!AD$3)-9,12)+1)/SUM('01_Вводные'!$C$38:$N$38)</f>
        <v/>
      </c>
      <c r="AE2362">
        <f>'19_Расчет_аналитики'!$B$2074*INDEX('01_Вводные'!$C$38:$N$38,1,MOD(MONTH('06_Сеть_и_дети'!AE$3)-9,12)+1)/SUM('01_Вводные'!$C$38:$N$38)</f>
        <v/>
      </c>
      <c r="AF2362">
        <f>'19_Расчет_аналитики'!$B$2074*INDEX('01_Вводные'!$C$38:$N$38,1,MOD(MONTH('06_Сеть_и_дети'!AF$3)-9,12)+1)/SUM('01_Вводные'!$C$38:$N$38)</f>
        <v/>
      </c>
      <c r="AG2362">
        <f>'19_Расчет_аналитики'!$B$2074*INDEX('01_Вводные'!$C$38:$N$38,1,MOD(MONTH('06_Сеть_и_дети'!AG$3)-9,12)+1)/SUM('01_Вводные'!$C$38:$N$38)</f>
        <v/>
      </c>
      <c r="AH2362">
        <f>'19_Расчет_аналитики'!$B$2074*INDEX('01_Вводные'!$C$38:$N$38,1,MOD(MONTH('06_Сеть_и_дети'!AH$3)-9,12)+1)/SUM('01_Вводные'!$C$38:$N$38)</f>
        <v/>
      </c>
      <c r="AI2362">
        <f>'19_Расчет_аналитики'!$B$2074*INDEX('01_Вводные'!$C$38:$N$38,1,MOD(MONTH('06_Сеть_и_дети'!AI$3)-9,12)+1)/SUM('01_Вводные'!$C$38:$N$38)</f>
        <v/>
      </c>
      <c r="AJ2362">
        <f>'19_Расчет_аналитики'!$B$2074*INDEX('01_Вводные'!$C$38:$N$38,1,MOD(MONTH('06_Сеть_и_дети'!AJ$3)-9,12)+1)/SUM('01_Вводные'!$C$38:$N$38)</f>
        <v/>
      </c>
      <c r="AK2362">
        <f>'19_Расчет_аналитики'!$B$2074*INDEX('01_Вводные'!$C$38:$N$38,1,MOD(MONTH('06_Сеть_и_дети'!AK$3)-9,12)+1)/SUM('01_Вводные'!$C$38:$N$38)</f>
        <v/>
      </c>
      <c r="AL2362">
        <f>'19_Расчет_аналитики'!$B$2075*INDEX('01_Вводные'!$C$39:$N$39,1,MOD(MONTH('06_Сеть_и_дети'!AL$3)-9,12)+1)/SUM('01_Вводные'!$C$39:$N$39)</f>
        <v/>
      </c>
      <c r="AM2362">
        <f>'19_Расчет_аналитики'!$B$2075*INDEX('01_Вводные'!$C$39:$N$39,1,MOD(MONTH('06_Сеть_и_дети'!AM$3)-9,12)+1)/SUM('01_Вводные'!$C$39:$N$39)</f>
        <v/>
      </c>
      <c r="AN2362">
        <f>'19_Расчет_аналитики'!$B$2075*INDEX('01_Вводные'!$C$39:$N$39,1,MOD(MONTH('06_Сеть_и_дети'!AN$3)-9,12)+1)/SUM('01_Вводные'!$C$39:$N$39)</f>
        <v/>
      </c>
      <c r="AO2362">
        <f>'19_Расчет_аналитики'!$B$2075*INDEX('01_Вводные'!$C$39:$N$39,1,MOD(MONTH('06_Сеть_и_дети'!AO$3)-9,12)+1)/SUM('01_Вводные'!$C$39:$N$39)</f>
        <v/>
      </c>
      <c r="AP2362">
        <f>'19_Расчет_аналитики'!$B$2075*INDEX('01_Вводные'!$C$39:$N$39,1,MOD(MONTH('06_Сеть_и_дети'!AP$3)-9,12)+1)/SUM('01_Вводные'!$C$39:$N$39)</f>
        <v/>
      </c>
      <c r="AQ2362">
        <f>'19_Расчет_аналитики'!$B$2075*INDEX('01_Вводные'!$C$39:$N$39,1,MOD(MONTH('06_Сеть_и_дети'!AQ$3)-9,12)+1)/SUM('01_Вводные'!$C$39:$N$39)</f>
        <v/>
      </c>
      <c r="AR2362">
        <f>'19_Расчет_аналитики'!$B$2075*INDEX('01_Вводные'!$C$39:$N$39,1,MOD(MONTH('06_Сеть_и_дети'!AR$3)-9,12)+1)/SUM('01_Вводные'!$C$39:$N$39)</f>
        <v/>
      </c>
      <c r="AS2362">
        <f>'19_Расчет_аналитики'!$B$2075*INDEX('01_Вводные'!$C$39:$N$39,1,MOD(MONTH('06_Сеть_и_дети'!AS$3)-9,12)+1)/SUM('01_Вводные'!$C$39:$N$39)</f>
        <v/>
      </c>
      <c r="AT2362">
        <f>'19_Расчет_аналитики'!$B$2075*INDEX('01_Вводные'!$C$39:$N$39,1,MOD(MONTH('06_Сеть_и_дети'!AT$3)-9,12)+1)/SUM('01_Вводные'!$C$39:$N$39)</f>
        <v/>
      </c>
      <c r="AU2362">
        <f>'19_Расчет_аналитики'!$B$2075*INDEX('01_Вводные'!$C$39:$N$39,1,MOD(MONTH('06_Сеть_и_дети'!AU$3)-9,12)+1)/SUM('01_Вводные'!$C$39:$N$39)</f>
        <v/>
      </c>
      <c r="AV2362">
        <f>'19_Расчет_аналитики'!$B$2075*INDEX('01_Вводные'!$C$39:$N$39,1,MOD(MONTH('06_Сеть_и_дети'!AV$3)-9,12)+1)/SUM('01_Вводные'!$C$39:$N$39)</f>
        <v/>
      </c>
      <c r="AW2362">
        <f>'19_Расчет_аналитики'!$B$2075*INDEX('01_Вводные'!$C$39:$N$39,1,MOD(MONTH('06_Сеть_и_дети'!AW$3)-9,12)+1)/SUM('01_Вводные'!$C$39:$N$39)</f>
        <v/>
      </c>
      <c r="AX2362">
        <f>'19_Расчет_аналитики'!$B$2076*INDEX('01_Вводные'!$C$40:$N$40,1,MOD(MONTH('06_Сеть_и_дети'!AX$3)-9,12)+1)/SUM('01_Вводные'!$C$40:$N$40)</f>
        <v/>
      </c>
      <c r="AY2362">
        <f>'19_Расчет_аналитики'!$B$2076*INDEX('01_Вводные'!$C$40:$N$40,1,MOD(MONTH('06_Сеть_и_дети'!AY$3)-9,12)+1)/SUM('01_Вводные'!$C$40:$N$40)</f>
        <v/>
      </c>
      <c r="AZ2362">
        <f>'19_Расчет_аналитики'!$B$2076*INDEX('01_Вводные'!$C$40:$N$40,1,MOD(MONTH('06_Сеть_и_дети'!AZ$3)-9,12)+1)/SUM('01_Вводные'!$C$40:$N$40)</f>
        <v/>
      </c>
      <c r="BA2362">
        <f>'19_Расчет_аналитики'!$B$2076*INDEX('01_Вводные'!$C$40:$N$40,1,MOD(MONTH('06_Сеть_и_дети'!BA$3)-9,12)+1)/SUM('01_Вводные'!$C$40:$N$40)</f>
        <v/>
      </c>
      <c r="BB2362">
        <f>'19_Расчет_аналитики'!$B$2076*INDEX('01_Вводные'!$C$40:$N$40,1,MOD(MONTH('06_Сеть_и_дети'!BB$3)-9,12)+1)/SUM('01_Вводные'!$C$40:$N$40)</f>
        <v/>
      </c>
      <c r="BC2362">
        <f>'19_Расчет_аналитики'!$B$2076*INDEX('01_Вводные'!$C$40:$N$40,1,MOD(MONTH('06_Сеть_и_дети'!BC$3)-9,12)+1)/SUM('01_Вводные'!$C$40:$N$40)</f>
        <v/>
      </c>
      <c r="BD2362">
        <f>'19_Расчет_аналитики'!$B$2076*INDEX('01_Вводные'!$C$40:$N$40,1,MOD(MONTH('06_Сеть_и_дети'!BD$3)-9,12)+1)/SUM('01_Вводные'!$C$40:$N$40)</f>
        <v/>
      </c>
      <c r="BE2362">
        <f>'19_Расчет_аналитики'!$B$2076*INDEX('01_Вводные'!$C$40:$N$40,1,MOD(MONTH('06_Сеть_и_дети'!BE$3)-9,12)+1)/SUM('01_Вводные'!$C$40:$N$40)</f>
        <v/>
      </c>
      <c r="BF2362">
        <f>'19_Расчет_аналитики'!$B$2076*INDEX('01_Вводные'!$C$40:$N$40,1,MOD(MONTH('06_Сеть_и_дети'!BF$3)-9,12)+1)/SUM('01_Вводные'!$C$40:$N$40)</f>
        <v/>
      </c>
      <c r="BG2362">
        <f>'19_Расчет_аналитики'!$B$2076*INDEX('01_Вводные'!$C$40:$N$40,1,MOD(MONTH('06_Сеть_и_дети'!BG$3)-9,12)+1)/SUM('01_Вводные'!$C$40:$N$40)</f>
        <v/>
      </c>
      <c r="BH2362">
        <f>'19_Расчет_аналитики'!$B$2076*INDEX('01_Вводные'!$C$40:$N$40,1,MOD(MONTH('06_Сеть_и_дети'!BH$3)-9,12)+1)/SUM('01_Вводные'!$C$40:$N$40)</f>
        <v/>
      </c>
      <c r="BI2362">
        <f>'19_Расчет_аналитики'!$B$2076*INDEX('01_Вводные'!$C$40:$N$40,1,MOD(MONTH('06_Сеть_и_дети'!BI$3)-9,12)+1)/SUM('01_Вводные'!$C$40:$N$40)</f>
        <v/>
      </c>
    </row>
    <row r="2363">
      <c r="A2363" t="inlineStr">
        <is>
          <t>Минимальный запас для возврата займа</t>
        </is>
      </c>
      <c r="B2363">
        <f>SUM(IF('01_Вводные'!$B$310&gt;=1,'19_Расчет_аналитики'!C2641,0),IF('01_Вводные'!$B$310&gt;=2,'19_Расчет_аналитики'!D2641,0),IF('01_Вводные'!$B$310&gt;=3,'19_Расчет_аналитики'!E2641,0),IF('01_Вводные'!$B$310&gt;=4,'19_Расчет_аналитики'!F2641,0),IF('01_Вводные'!$B$310&gt;=5,'19_Расчет_аналитики'!G2641,0),IF('01_Вводные'!$B$310&gt;=6,'19_Расчет_аналитики'!H2641,0))</f>
        <v/>
      </c>
      <c r="C2363">
        <f>SUM(IF('01_Вводные'!$B$310&gt;=1,'19_Расчет_аналитики'!D2641,0),IF('01_Вводные'!$B$310&gt;=2,'19_Расчет_аналитики'!E2641,0),IF('01_Вводные'!$B$310&gt;=3,'19_Расчет_аналитики'!F2641,0),IF('01_Вводные'!$B$310&gt;=4,'19_Расчет_аналитики'!G2641,0),IF('01_Вводные'!$B$310&gt;=5,'19_Расчет_аналитики'!H2641,0),IF('01_Вводные'!$B$310&gt;=6,'19_Расчет_аналитики'!I2641,0))</f>
        <v/>
      </c>
      <c r="D2363">
        <f>SUM(IF('01_Вводные'!$B$310&gt;=1,'19_Расчет_аналитики'!E2641,0),IF('01_Вводные'!$B$310&gt;=2,'19_Расчет_аналитики'!F2641,0),IF('01_Вводные'!$B$310&gt;=3,'19_Расчет_аналитики'!G2641,0),IF('01_Вводные'!$B$310&gt;=4,'19_Расчет_аналитики'!H2641,0),IF('01_Вводные'!$B$310&gt;=5,'19_Расчет_аналитики'!I2641,0),IF('01_Вводные'!$B$310&gt;=6,'19_Расчет_аналитики'!J2641,0))</f>
        <v/>
      </c>
      <c r="E2363">
        <f>SUM(IF('01_Вводные'!$B$310&gt;=1,'19_Расчет_аналитики'!F2641,0),IF('01_Вводные'!$B$310&gt;=2,'19_Расчет_аналитики'!G2641,0),IF('01_Вводные'!$B$310&gt;=3,'19_Расчет_аналитики'!H2641,0),IF('01_Вводные'!$B$310&gt;=4,'19_Расчет_аналитики'!I2641,0),IF('01_Вводные'!$B$310&gt;=5,'19_Расчет_аналитики'!J2641,0),IF('01_Вводные'!$B$310&gt;=6,'19_Расчет_аналитики'!K2641,0))</f>
        <v/>
      </c>
      <c r="F2363">
        <f>SUM(IF('01_Вводные'!$B$310&gt;=1,'19_Расчет_аналитики'!G2641,0),IF('01_Вводные'!$B$310&gt;=2,'19_Расчет_аналитики'!H2641,0),IF('01_Вводные'!$B$310&gt;=3,'19_Расчет_аналитики'!I2641,0),IF('01_Вводные'!$B$310&gt;=4,'19_Расчет_аналитики'!J2641,0),IF('01_Вводные'!$B$310&gt;=5,'19_Расчет_аналитики'!K2641,0),IF('01_Вводные'!$B$310&gt;=6,'19_Расчет_аналитики'!L2641,0))</f>
        <v/>
      </c>
      <c r="G2363">
        <f>SUM(IF('01_Вводные'!$B$310&gt;=1,'19_Расчет_аналитики'!H2641,0),IF('01_Вводные'!$B$310&gt;=2,'19_Расчет_аналитики'!I2641,0),IF('01_Вводные'!$B$310&gt;=3,'19_Расчет_аналитики'!J2641,0),IF('01_Вводные'!$B$310&gt;=4,'19_Расчет_аналитики'!K2641,0),IF('01_Вводные'!$B$310&gt;=5,'19_Расчет_аналитики'!L2641,0),IF('01_Вводные'!$B$310&gt;=6,'19_Расчет_аналитики'!M2641,0))</f>
        <v/>
      </c>
      <c r="H2363">
        <f>SUM(IF('01_Вводные'!$B$310&gt;=1,'19_Расчет_аналитики'!I2641,0),IF('01_Вводные'!$B$310&gt;=2,'19_Расчет_аналитики'!J2641,0),IF('01_Вводные'!$B$310&gt;=3,'19_Расчет_аналитики'!K2641,0),IF('01_Вводные'!$B$310&gt;=4,'19_Расчет_аналитики'!L2641,0),IF('01_Вводные'!$B$310&gt;=5,'19_Расчет_аналитики'!M2641,0),IF('01_Вводные'!$B$310&gt;=6,'19_Расчет_аналитики'!N2641,0))</f>
        <v/>
      </c>
      <c r="I2363">
        <f>SUM(IF('01_Вводные'!$B$310&gt;=1,'19_Расчет_аналитики'!J2641,0),IF('01_Вводные'!$B$310&gt;=2,'19_Расчет_аналитики'!K2641,0),IF('01_Вводные'!$B$310&gt;=3,'19_Расчет_аналитики'!L2641,0),IF('01_Вводные'!$B$310&gt;=4,'19_Расчет_аналитики'!M2641,0),IF('01_Вводные'!$B$310&gt;=5,'19_Расчет_аналитики'!N2641,0),IF('01_Вводные'!$B$310&gt;=6,'19_Расчет_аналитики'!O2641,0))</f>
        <v/>
      </c>
      <c r="J2363">
        <f>SUM(IF('01_Вводные'!$B$310&gt;=1,'19_Расчет_аналитики'!K2641,0),IF('01_Вводные'!$B$310&gt;=2,'19_Расчет_аналитики'!L2641,0),IF('01_Вводные'!$B$310&gt;=3,'19_Расчет_аналитики'!M2641,0),IF('01_Вводные'!$B$310&gt;=4,'19_Расчет_аналитики'!N2641,0),IF('01_Вводные'!$B$310&gt;=5,'19_Расчет_аналитики'!O2641,0),IF('01_Вводные'!$B$310&gt;=6,'19_Расчет_аналитики'!P2641,0))</f>
        <v/>
      </c>
      <c r="K2363">
        <f>SUM(IF('01_Вводные'!$B$310&gt;=1,'19_Расчет_аналитики'!L2641,0),IF('01_Вводные'!$B$310&gt;=2,'19_Расчет_аналитики'!M2641,0),IF('01_Вводные'!$B$310&gt;=3,'19_Расчет_аналитики'!N2641,0),IF('01_Вводные'!$B$310&gt;=4,'19_Расчет_аналитики'!O2641,0),IF('01_Вводные'!$B$310&gt;=5,'19_Расчет_аналитики'!P2641,0),IF('01_Вводные'!$B$310&gt;=6,'19_Расчет_аналитики'!Q2641,0))</f>
        <v/>
      </c>
      <c r="L2363">
        <f>SUM(IF('01_Вводные'!$B$310&gt;=1,'19_Расчет_аналитики'!M2641,0),IF('01_Вводные'!$B$310&gt;=2,'19_Расчет_аналитики'!N2641,0),IF('01_Вводные'!$B$310&gt;=3,'19_Расчет_аналитики'!O2641,0),IF('01_Вводные'!$B$310&gt;=4,'19_Расчет_аналитики'!P2641,0),IF('01_Вводные'!$B$310&gt;=5,'19_Расчет_аналитики'!Q2641,0),IF('01_Вводные'!$B$310&gt;=6,'19_Расчет_аналитики'!R2641,0))</f>
        <v/>
      </c>
      <c r="M2363">
        <f>SUM(IF('01_Вводные'!$B$310&gt;=1,'19_Расчет_аналитики'!N2641,0),IF('01_Вводные'!$B$310&gt;=2,'19_Расчет_аналитики'!O2641,0),IF('01_Вводные'!$B$310&gt;=3,'19_Расчет_аналитики'!P2641,0),IF('01_Вводные'!$B$310&gt;=4,'19_Расчет_аналитики'!Q2641,0),IF('01_Вводные'!$B$310&gt;=5,'19_Расчет_аналитики'!R2641,0),IF('01_Вводные'!$B$310&gt;=6,'19_Расчет_аналитики'!S2641,0))</f>
        <v/>
      </c>
      <c r="N2363">
        <f>SUM(IF('01_Вводные'!$B$310&gt;=1,'19_Расчет_аналитики'!O2641,0),IF('01_Вводные'!$B$310&gt;=2,'19_Расчет_аналитики'!P2641,0),IF('01_Вводные'!$B$310&gt;=3,'19_Расчет_аналитики'!Q2641,0),IF('01_Вводные'!$B$310&gt;=4,'19_Расчет_аналитики'!R2641,0),IF('01_Вводные'!$B$310&gt;=5,'19_Расчет_аналитики'!S2641,0),IF('01_Вводные'!$B$310&gt;=6,'19_Расчет_аналитики'!T2641,0))</f>
        <v/>
      </c>
      <c r="O2363">
        <f>SUM(IF('01_Вводные'!$B$310&gt;=1,'19_Расчет_аналитики'!P2641,0),IF('01_Вводные'!$B$310&gt;=2,'19_Расчет_аналитики'!Q2641,0),IF('01_Вводные'!$B$310&gt;=3,'19_Расчет_аналитики'!R2641,0),IF('01_Вводные'!$B$310&gt;=4,'19_Расчет_аналитики'!S2641,0),IF('01_Вводные'!$B$310&gt;=5,'19_Расчет_аналитики'!T2641,0),IF('01_Вводные'!$B$310&gt;=6,'19_Расчет_аналитики'!U2641,0))</f>
        <v/>
      </c>
      <c r="P2363">
        <f>SUM(IF('01_Вводные'!$B$310&gt;=1,'19_Расчет_аналитики'!Q2641,0),IF('01_Вводные'!$B$310&gt;=2,'19_Расчет_аналитики'!R2641,0),IF('01_Вводные'!$B$310&gt;=3,'19_Расчет_аналитики'!S2641,0),IF('01_Вводные'!$B$310&gt;=4,'19_Расчет_аналитики'!T2641,0),IF('01_Вводные'!$B$310&gt;=5,'19_Расчет_аналитики'!U2641,0),IF('01_Вводные'!$B$310&gt;=6,'19_Расчет_аналитики'!V2641,0))</f>
        <v/>
      </c>
      <c r="Q2363">
        <f>SUM(IF('01_Вводные'!$B$310&gt;=1,'19_Расчет_аналитики'!R2641,0),IF('01_Вводные'!$B$310&gt;=2,'19_Расчет_аналитики'!S2641,0),IF('01_Вводные'!$B$310&gt;=3,'19_Расчет_аналитики'!T2641,0),IF('01_Вводные'!$B$310&gt;=4,'19_Расчет_аналитики'!U2641,0),IF('01_Вводные'!$B$310&gt;=5,'19_Расчет_аналитики'!V2641,0),IF('01_Вводные'!$B$310&gt;=6,'19_Расчет_аналитики'!W2641,0))</f>
        <v/>
      </c>
      <c r="R2363">
        <f>SUM(IF('01_Вводные'!$B$310&gt;=1,'19_Расчет_аналитики'!S2641,0),IF('01_Вводные'!$B$310&gt;=2,'19_Расчет_аналитики'!T2641,0),IF('01_Вводные'!$B$310&gt;=3,'19_Расчет_аналитики'!U2641,0),IF('01_Вводные'!$B$310&gt;=4,'19_Расчет_аналитики'!V2641,0),IF('01_Вводные'!$B$310&gt;=5,'19_Расчет_аналитики'!W2641,0),IF('01_Вводные'!$B$310&gt;=6,'19_Расчет_аналитики'!X2641,0))</f>
        <v/>
      </c>
      <c r="S2363">
        <f>SUM(IF('01_Вводные'!$B$310&gt;=1,'19_Расчет_аналитики'!T2641,0),IF('01_Вводные'!$B$310&gt;=2,'19_Расчет_аналитики'!U2641,0),IF('01_Вводные'!$B$310&gt;=3,'19_Расчет_аналитики'!V2641,0),IF('01_Вводные'!$B$310&gt;=4,'19_Расчет_аналитики'!W2641,0),IF('01_Вводные'!$B$310&gt;=5,'19_Расчет_аналитики'!X2641,0),IF('01_Вводные'!$B$310&gt;=6,'19_Расчет_аналитики'!Y2641,0))</f>
        <v/>
      </c>
      <c r="T2363">
        <f>SUM(IF('01_Вводные'!$B$310&gt;=1,'19_Расчет_аналитики'!U2641,0),IF('01_Вводные'!$B$310&gt;=2,'19_Расчет_аналитики'!V2641,0),IF('01_Вводные'!$B$310&gt;=3,'19_Расчет_аналитики'!W2641,0),IF('01_Вводные'!$B$310&gt;=4,'19_Расчет_аналитики'!X2641,0),IF('01_Вводные'!$B$310&gt;=5,'19_Расчет_аналитики'!Y2641,0),IF('01_Вводные'!$B$310&gt;=6,'19_Расчет_аналитики'!Z2641,0))</f>
        <v/>
      </c>
      <c r="U2363">
        <f>SUM(IF('01_Вводные'!$B$310&gt;=1,'19_Расчет_аналитики'!V2641,0),IF('01_Вводные'!$B$310&gt;=2,'19_Расчет_аналитики'!W2641,0),IF('01_Вводные'!$B$310&gt;=3,'19_Расчет_аналитики'!X2641,0),IF('01_Вводные'!$B$310&gt;=4,'19_Расчет_аналитики'!Y2641,0),IF('01_Вводные'!$B$310&gt;=5,'19_Расчет_аналитики'!Z2641,0),IF('01_Вводные'!$B$310&gt;=6,'19_Расчет_аналитики'!AA2641,0))</f>
        <v/>
      </c>
      <c r="V2363">
        <f>SUM(IF('01_Вводные'!$B$310&gt;=1,'19_Расчет_аналитики'!W2641,0),IF('01_Вводные'!$B$310&gt;=2,'19_Расчет_аналитики'!X2641,0),IF('01_Вводные'!$B$310&gt;=3,'19_Расчет_аналитики'!Y2641,0),IF('01_Вводные'!$B$310&gt;=4,'19_Расчет_аналитики'!Z2641,0),IF('01_Вводные'!$B$310&gt;=5,'19_Расчет_аналитики'!AA2641,0),IF('01_Вводные'!$B$310&gt;=6,'19_Расчет_аналитики'!AB2641,0))</f>
        <v/>
      </c>
      <c r="W2363">
        <f>SUM(IF('01_Вводные'!$B$310&gt;=1,'19_Расчет_аналитики'!X2641,0),IF('01_Вводные'!$B$310&gt;=2,'19_Расчет_аналитики'!Y2641,0),IF('01_Вводные'!$B$310&gt;=3,'19_Расчет_аналитики'!Z2641,0),IF('01_Вводные'!$B$310&gt;=4,'19_Расчет_аналитики'!AA2641,0),IF('01_Вводные'!$B$310&gt;=5,'19_Расчет_аналитики'!AB2641,0),IF('01_Вводные'!$B$310&gt;=6,'19_Расчет_аналитики'!AC2641,0))</f>
        <v/>
      </c>
      <c r="X2363">
        <f>SUM(IF('01_Вводные'!$B$310&gt;=1,'19_Расчет_аналитики'!Y2641,0),IF('01_Вводные'!$B$310&gt;=2,'19_Расчет_аналитики'!Z2641,0),IF('01_Вводные'!$B$310&gt;=3,'19_Расчет_аналитики'!AA2641,0),IF('01_Вводные'!$B$310&gt;=4,'19_Расчет_аналитики'!AB2641,0),IF('01_Вводные'!$B$310&gt;=5,'19_Расчет_аналитики'!AC2641,0),IF('01_Вводные'!$B$310&gt;=6,'19_Расчет_аналитики'!AD2641,0))</f>
        <v/>
      </c>
      <c r="Y2363">
        <f>SUM(IF('01_Вводные'!$B$310&gt;=1,'19_Расчет_аналитики'!Z2641,0),IF('01_Вводные'!$B$310&gt;=2,'19_Расчет_аналитики'!AA2641,0),IF('01_Вводные'!$B$310&gt;=3,'19_Расчет_аналитики'!AB2641,0),IF('01_Вводные'!$B$310&gt;=4,'19_Расчет_аналитики'!AC2641,0),IF('01_Вводные'!$B$310&gt;=5,'19_Расчет_аналитики'!AD2641,0),IF('01_Вводные'!$B$310&gt;=6,'19_Расчет_аналитики'!AE2641,0))</f>
        <v/>
      </c>
      <c r="Z2363">
        <f>SUM(IF('01_Вводные'!$B$310&gt;=1,'19_Расчет_аналитики'!AA2641,0),IF('01_Вводные'!$B$310&gt;=2,'19_Расчет_аналитики'!AB2641,0),IF('01_Вводные'!$B$310&gt;=3,'19_Расчет_аналитики'!AC2641,0),IF('01_Вводные'!$B$310&gt;=4,'19_Расчет_аналитики'!AD2641,0),IF('01_Вводные'!$B$310&gt;=5,'19_Расчет_аналитики'!AE2641,0),IF('01_Вводные'!$B$310&gt;=6,'19_Расчет_аналитики'!AF2641,0))</f>
        <v/>
      </c>
      <c r="AA2363">
        <f>SUM(IF('01_Вводные'!$B$310&gt;=1,'19_Расчет_аналитики'!AB2641,0),IF('01_Вводные'!$B$310&gt;=2,'19_Расчет_аналитики'!AC2641,0),IF('01_Вводные'!$B$310&gt;=3,'19_Расчет_аналитики'!AD2641,0),IF('01_Вводные'!$B$310&gt;=4,'19_Расчет_аналитики'!AE2641,0),IF('01_Вводные'!$B$310&gt;=5,'19_Расчет_аналитики'!AF2641,0),IF('01_Вводные'!$B$310&gt;=6,'19_Расчет_аналитики'!AG2641,0))</f>
        <v/>
      </c>
      <c r="AB2363">
        <f>SUM(IF('01_Вводные'!$B$310&gt;=1,'19_Расчет_аналитики'!AC2641,0),IF('01_Вводные'!$B$310&gt;=2,'19_Расчет_аналитики'!AD2641,0),IF('01_Вводные'!$B$310&gt;=3,'19_Расчет_аналитики'!AE2641,0),IF('01_Вводные'!$B$310&gt;=4,'19_Расчет_аналитики'!AF2641,0),IF('01_Вводные'!$B$310&gt;=5,'19_Расчет_аналитики'!AG2641,0),IF('01_Вводные'!$B$310&gt;=6,'19_Расчет_аналитики'!AH2641,0))</f>
        <v/>
      </c>
      <c r="AC2363">
        <f>SUM(IF('01_Вводные'!$B$310&gt;=1,'19_Расчет_аналитики'!AD2641,0),IF('01_Вводные'!$B$310&gt;=2,'19_Расчет_аналитики'!AE2641,0),IF('01_Вводные'!$B$310&gt;=3,'19_Расчет_аналитики'!AF2641,0),IF('01_Вводные'!$B$310&gt;=4,'19_Расчет_аналитики'!AG2641,0),IF('01_Вводные'!$B$310&gt;=5,'19_Расчет_аналитики'!AH2641,0),IF('01_Вводные'!$B$310&gt;=6,'19_Расчет_аналитики'!AI2641,0))</f>
        <v/>
      </c>
      <c r="AD2363">
        <f>SUM(IF('01_Вводные'!$B$310&gt;=1,'19_Расчет_аналитики'!AE2641,0),IF('01_Вводные'!$B$310&gt;=2,'19_Расчет_аналитики'!AF2641,0),IF('01_Вводные'!$B$310&gt;=3,'19_Расчет_аналитики'!AG2641,0),IF('01_Вводные'!$B$310&gt;=4,'19_Расчет_аналитики'!AH2641,0),IF('01_Вводные'!$B$310&gt;=5,'19_Расчет_аналитики'!AI2641,0),IF('01_Вводные'!$B$310&gt;=6,'19_Расчет_аналитики'!AJ2641,0))</f>
        <v/>
      </c>
      <c r="AE2363">
        <f>SUM(IF('01_Вводные'!$B$310&gt;=1,'19_Расчет_аналитики'!AF2641,0),IF('01_Вводные'!$B$310&gt;=2,'19_Расчет_аналитики'!AG2641,0),IF('01_Вводные'!$B$310&gt;=3,'19_Расчет_аналитики'!AH2641,0),IF('01_Вводные'!$B$310&gt;=4,'19_Расчет_аналитики'!AI2641,0),IF('01_Вводные'!$B$310&gt;=5,'19_Расчет_аналитики'!AJ2641,0),IF('01_Вводные'!$B$310&gt;=6,'19_Расчет_аналитики'!AK2641,0))</f>
        <v/>
      </c>
      <c r="AF2363">
        <f>SUM(IF('01_Вводные'!$B$310&gt;=1,'19_Расчет_аналитики'!AG2641,0),IF('01_Вводные'!$B$310&gt;=2,'19_Расчет_аналитики'!AH2641,0),IF('01_Вводные'!$B$310&gt;=3,'19_Расчет_аналитики'!AI2641,0),IF('01_Вводные'!$B$310&gt;=4,'19_Расчет_аналитики'!AJ2641,0),IF('01_Вводные'!$B$310&gt;=5,'19_Расчет_аналитики'!AK2641,0),IF('01_Вводные'!$B$310&gt;=6,'19_Расчет_аналитики'!AL2641,0))</f>
        <v/>
      </c>
      <c r="AG2363">
        <f>SUM(IF('01_Вводные'!$B$310&gt;=1,'19_Расчет_аналитики'!AH2641,0),IF('01_Вводные'!$B$310&gt;=2,'19_Расчет_аналитики'!AI2641,0),IF('01_Вводные'!$B$310&gt;=3,'19_Расчет_аналитики'!AJ2641,0),IF('01_Вводные'!$B$310&gt;=4,'19_Расчет_аналитики'!AK2641,0),IF('01_Вводные'!$B$310&gt;=5,'19_Расчет_аналитики'!AL2641,0),IF('01_Вводные'!$B$310&gt;=6,'19_Расчет_аналитики'!AM2641,0))</f>
        <v/>
      </c>
      <c r="AH2363">
        <f>SUM(IF('01_Вводные'!$B$310&gt;=1,'19_Расчет_аналитики'!AI2641,0),IF('01_Вводные'!$B$310&gt;=2,'19_Расчет_аналитики'!AJ2641,0),IF('01_Вводные'!$B$310&gt;=3,'19_Расчет_аналитики'!AK2641,0),IF('01_Вводные'!$B$310&gt;=4,'19_Расчет_аналитики'!AL2641,0),IF('01_Вводные'!$B$310&gt;=5,'19_Расчет_аналитики'!AM2641,0),IF('01_Вводные'!$B$310&gt;=6,'19_Расчет_аналитики'!AN2641,0))</f>
        <v/>
      </c>
      <c r="AI2363">
        <f>SUM(IF('01_Вводные'!$B$310&gt;=1,'19_Расчет_аналитики'!AJ2641,0),IF('01_Вводные'!$B$310&gt;=2,'19_Расчет_аналитики'!AK2641,0),IF('01_Вводные'!$B$310&gt;=3,'19_Расчет_аналитики'!AL2641,0),IF('01_Вводные'!$B$310&gt;=4,'19_Расчет_аналитики'!AM2641,0),IF('01_Вводные'!$B$310&gt;=5,'19_Расчет_аналитики'!AN2641,0),IF('01_Вводные'!$B$310&gt;=6,'19_Расчет_аналитики'!AO2641,0))</f>
        <v/>
      </c>
      <c r="AJ2363">
        <f>SUM(IF('01_Вводные'!$B$310&gt;=1,'19_Расчет_аналитики'!AK2641,0),IF('01_Вводные'!$B$310&gt;=2,'19_Расчет_аналитики'!AL2641,0),IF('01_Вводные'!$B$310&gt;=3,'19_Расчет_аналитики'!AM2641,0),IF('01_Вводные'!$B$310&gt;=4,'19_Расчет_аналитики'!AN2641,0),IF('01_Вводные'!$B$310&gt;=5,'19_Расчет_аналитики'!AO2641,0),IF('01_Вводные'!$B$310&gt;=6,'19_Расчет_аналитики'!AP2641,0))</f>
        <v/>
      </c>
      <c r="AK2363">
        <f>SUM(IF('01_Вводные'!$B$310&gt;=1,'19_Расчет_аналитики'!AL2641,0),IF('01_Вводные'!$B$310&gt;=2,'19_Расчет_аналитики'!AM2641,0),IF('01_Вводные'!$B$310&gt;=3,'19_Расчет_аналитики'!AN2641,0),IF('01_Вводные'!$B$310&gt;=4,'19_Расчет_аналитики'!AO2641,0),IF('01_Вводные'!$B$310&gt;=5,'19_Расчет_аналитики'!AP2641,0),IF('01_Вводные'!$B$310&gt;=6,'19_Расчет_аналитики'!AQ2641,0))</f>
        <v/>
      </c>
      <c r="AL2363">
        <f>SUM(IF('01_Вводные'!$B$310&gt;=1,'19_Расчет_аналитики'!AM2641,0),IF('01_Вводные'!$B$310&gt;=2,'19_Расчет_аналитики'!AN2641,0),IF('01_Вводные'!$B$310&gt;=3,'19_Расчет_аналитики'!AO2641,0),IF('01_Вводные'!$B$310&gt;=4,'19_Расчет_аналитики'!AP2641,0),IF('01_Вводные'!$B$310&gt;=5,'19_Расчет_аналитики'!AQ2641,0),IF('01_Вводные'!$B$310&gt;=6,'19_Расчет_аналитики'!AR2641,0))</f>
        <v/>
      </c>
      <c r="AM2363">
        <f>SUM(IF('01_Вводные'!$B$310&gt;=1,'19_Расчет_аналитики'!AN2641,0),IF('01_Вводные'!$B$310&gt;=2,'19_Расчет_аналитики'!AO2641,0),IF('01_Вводные'!$B$310&gt;=3,'19_Расчет_аналитики'!AP2641,0),IF('01_Вводные'!$B$310&gt;=4,'19_Расчет_аналитики'!AQ2641,0),IF('01_Вводные'!$B$310&gt;=5,'19_Расчет_аналитики'!AR2641,0),IF('01_Вводные'!$B$310&gt;=6,'19_Расчет_аналитики'!AS2641,0))</f>
        <v/>
      </c>
      <c r="AN2363">
        <f>SUM(IF('01_Вводные'!$B$310&gt;=1,'19_Расчет_аналитики'!AO2641,0),IF('01_Вводные'!$B$310&gt;=2,'19_Расчет_аналитики'!AP2641,0),IF('01_Вводные'!$B$310&gt;=3,'19_Расчет_аналитики'!AQ2641,0),IF('01_Вводные'!$B$310&gt;=4,'19_Расчет_аналитики'!AR2641,0),IF('01_Вводные'!$B$310&gt;=5,'19_Расчет_аналитики'!AS2641,0),IF('01_Вводные'!$B$310&gt;=6,'19_Расчет_аналитики'!AT2641,0))</f>
        <v/>
      </c>
      <c r="AO2363">
        <f>SUM(IF('01_Вводные'!$B$310&gt;=1,'19_Расчет_аналитики'!AP2641,0),IF('01_Вводные'!$B$310&gt;=2,'19_Расчет_аналитики'!AQ2641,0),IF('01_Вводные'!$B$310&gt;=3,'19_Расчет_аналитики'!AR2641,0),IF('01_Вводные'!$B$310&gt;=4,'19_Расчет_аналитики'!AS2641,0),IF('01_Вводные'!$B$310&gt;=5,'19_Расчет_аналитики'!AT2641,0),IF('01_Вводные'!$B$310&gt;=6,'19_Расчет_аналитики'!AU2641,0))</f>
        <v/>
      </c>
      <c r="AP2363">
        <f>SUM(IF('01_Вводные'!$B$310&gt;=1,'19_Расчет_аналитики'!AQ2641,0),IF('01_Вводные'!$B$310&gt;=2,'19_Расчет_аналитики'!AR2641,0),IF('01_Вводные'!$B$310&gt;=3,'19_Расчет_аналитики'!AS2641,0),IF('01_Вводные'!$B$310&gt;=4,'19_Расчет_аналитики'!AT2641,0),IF('01_Вводные'!$B$310&gt;=5,'19_Расчет_аналитики'!AU2641,0),IF('01_Вводные'!$B$310&gt;=6,'19_Расчет_аналитики'!AV2641,0))</f>
        <v/>
      </c>
      <c r="AQ2363">
        <f>SUM(IF('01_Вводные'!$B$310&gt;=1,'19_Расчет_аналитики'!AR2641,0),IF('01_Вводные'!$B$310&gt;=2,'19_Расчет_аналитики'!AS2641,0),IF('01_Вводные'!$B$310&gt;=3,'19_Расчет_аналитики'!AT2641,0),IF('01_Вводные'!$B$310&gt;=4,'19_Расчет_аналитики'!AU2641,0),IF('01_Вводные'!$B$310&gt;=5,'19_Расчет_аналитики'!AV2641,0),IF('01_Вводные'!$B$310&gt;=6,'19_Расчет_аналитики'!AW2641,0))</f>
        <v/>
      </c>
      <c r="AR2363">
        <f>SUM(IF('01_Вводные'!$B$310&gt;=1,'19_Расчет_аналитики'!AS2641,0),IF('01_Вводные'!$B$310&gt;=2,'19_Расчет_аналитики'!AT2641,0),IF('01_Вводные'!$B$310&gt;=3,'19_Расчет_аналитики'!AU2641,0),IF('01_Вводные'!$B$310&gt;=4,'19_Расчет_аналитики'!AV2641,0),IF('01_Вводные'!$B$310&gt;=5,'19_Расчет_аналитики'!AW2641,0),IF('01_Вводные'!$B$310&gt;=6,'19_Расчет_аналитики'!AX2641,0))</f>
        <v/>
      </c>
      <c r="AS2363">
        <f>SUM(IF('01_Вводные'!$B$310&gt;=1,'19_Расчет_аналитики'!AT2641,0),IF('01_Вводные'!$B$310&gt;=2,'19_Расчет_аналитики'!AU2641,0),IF('01_Вводные'!$B$310&gt;=3,'19_Расчет_аналитики'!AV2641,0),IF('01_Вводные'!$B$310&gt;=4,'19_Расчет_аналитики'!AW2641,0),IF('01_Вводные'!$B$310&gt;=5,'19_Расчет_аналитики'!AX2641,0),IF('01_Вводные'!$B$310&gt;=6,'19_Расчет_аналитики'!AY2641,0))</f>
        <v/>
      </c>
      <c r="AT2363">
        <f>SUM(IF('01_Вводные'!$B$310&gt;=1,'19_Расчет_аналитики'!AU2641,0),IF('01_Вводные'!$B$310&gt;=2,'19_Расчет_аналитики'!AV2641,0),IF('01_Вводные'!$B$310&gt;=3,'19_Расчет_аналитики'!AW2641,0),IF('01_Вводные'!$B$310&gt;=4,'19_Расчет_аналитики'!AX2641,0),IF('01_Вводные'!$B$310&gt;=5,'19_Расчет_аналитики'!AY2641,0),IF('01_Вводные'!$B$310&gt;=6,'19_Расчет_аналитики'!AZ2641,0))</f>
        <v/>
      </c>
      <c r="AU2363">
        <f>SUM(IF('01_Вводные'!$B$310&gt;=1,'19_Расчет_аналитики'!AV2641,0),IF('01_Вводные'!$B$310&gt;=2,'19_Расчет_аналитики'!AW2641,0),IF('01_Вводные'!$B$310&gt;=3,'19_Расчет_аналитики'!AX2641,0),IF('01_Вводные'!$B$310&gt;=4,'19_Расчет_аналитики'!AY2641,0),IF('01_Вводные'!$B$310&gt;=5,'19_Расчет_аналитики'!AZ2641,0),IF('01_Вводные'!$B$310&gt;=6,'19_Расчет_аналитики'!BA2641,0))</f>
        <v/>
      </c>
      <c r="AV2363">
        <f>SUM(IF('01_Вводные'!$B$310&gt;=1,'19_Расчет_аналитики'!AW2641,0),IF('01_Вводные'!$B$310&gt;=2,'19_Расчет_аналитики'!AX2641,0),IF('01_Вводные'!$B$310&gt;=3,'19_Расчет_аналитики'!AY2641,0),IF('01_Вводные'!$B$310&gt;=4,'19_Расчет_аналитики'!AZ2641,0),IF('01_Вводные'!$B$310&gt;=5,'19_Расчет_аналитики'!BA2641,0),IF('01_Вводные'!$B$310&gt;=6,'19_Расчет_аналитики'!BB2641,0))</f>
        <v/>
      </c>
      <c r="AW2363">
        <f>SUM(IF('01_Вводные'!$B$310&gt;=1,'19_Расчет_аналитики'!AX2641,0),IF('01_Вводные'!$B$310&gt;=2,'19_Расчет_аналитики'!AY2641,0),IF('01_Вводные'!$B$310&gt;=3,'19_Расчет_аналитики'!AZ2641,0),IF('01_Вводные'!$B$310&gt;=4,'19_Расчет_аналитики'!BA2641,0),IF('01_Вводные'!$B$310&gt;=5,'19_Расчет_аналитики'!BB2641,0),IF('01_Вводные'!$B$310&gt;=6,'19_Расчет_аналитики'!BC2641,0))</f>
        <v/>
      </c>
      <c r="AX2363">
        <f>SUM(IF('01_Вводные'!$B$310&gt;=1,'19_Расчет_аналитики'!AY2641,0),IF('01_Вводные'!$B$310&gt;=2,'19_Расчет_аналитики'!AZ2641,0),IF('01_Вводные'!$B$310&gt;=3,'19_Расчет_аналитики'!BA2641,0),IF('01_Вводные'!$B$310&gt;=4,'19_Расчет_аналитики'!BB2641,0),IF('01_Вводные'!$B$310&gt;=5,'19_Расчет_аналитики'!BC2641,0),IF('01_Вводные'!$B$310&gt;=6,'19_Расчет_аналитики'!BD2641,0))</f>
        <v/>
      </c>
      <c r="AY2363">
        <f>SUM(IF('01_Вводные'!$B$310&gt;=1,'19_Расчет_аналитики'!AZ2641,0),IF('01_Вводные'!$B$310&gt;=2,'19_Расчет_аналитики'!BA2641,0),IF('01_Вводные'!$B$310&gt;=3,'19_Расчет_аналитики'!BB2641,0),IF('01_Вводные'!$B$310&gt;=4,'19_Расчет_аналитики'!BC2641,0),IF('01_Вводные'!$B$310&gt;=5,'19_Расчет_аналитики'!BD2641,0),IF('01_Вводные'!$B$310&gt;=6,'19_Расчет_аналитики'!BE2641,0))</f>
        <v/>
      </c>
      <c r="AZ2363">
        <f>SUM(IF('01_Вводные'!$B$310&gt;=1,'19_Расчет_аналитики'!BA2641,0),IF('01_Вводные'!$B$310&gt;=2,'19_Расчет_аналитики'!BB2641,0),IF('01_Вводные'!$B$310&gt;=3,'19_Расчет_аналитики'!BC2641,0),IF('01_Вводные'!$B$310&gt;=4,'19_Расчет_аналитики'!BD2641,0),IF('01_Вводные'!$B$310&gt;=5,'19_Расчет_аналитики'!BE2641,0),IF('01_Вводные'!$B$310&gt;=6,'19_Расчет_аналитики'!BF2641,0))</f>
        <v/>
      </c>
      <c r="BA2363">
        <f>SUM(IF('01_Вводные'!$B$310&gt;=1,'19_Расчет_аналитики'!BB2641,0),IF('01_Вводные'!$B$310&gt;=2,'19_Расчет_аналитики'!BC2641,0),IF('01_Вводные'!$B$310&gt;=3,'19_Расчет_аналитики'!BD2641,0),IF('01_Вводные'!$B$310&gt;=4,'19_Расчет_аналитики'!BE2641,0),IF('01_Вводные'!$B$310&gt;=5,'19_Расчет_аналитики'!BF2641,0),IF('01_Вводные'!$B$310&gt;=6,'19_Расчет_аналитики'!BG2641,0))</f>
        <v/>
      </c>
      <c r="BB2363">
        <f>SUM(IF('01_Вводные'!$B$310&gt;=1,'19_Расчет_аналитики'!BC2641,0),IF('01_Вводные'!$B$310&gt;=2,'19_Расчет_аналитики'!BD2641,0),IF('01_Вводные'!$B$310&gt;=3,'19_Расчет_аналитики'!BE2641,0),IF('01_Вводные'!$B$310&gt;=4,'19_Расчет_аналитики'!BF2641,0),IF('01_Вводные'!$B$310&gt;=5,'19_Расчет_аналитики'!BG2641,0),IF('01_Вводные'!$B$310&gt;=6,'19_Расчет_аналитики'!BH2641,0))</f>
        <v/>
      </c>
      <c r="BC2363">
        <f>SUM(IF('01_Вводные'!$B$310&gt;=1,'19_Расчет_аналитики'!BD2641,0),IF('01_Вводные'!$B$310&gt;=2,'19_Расчет_аналитики'!BE2641,0),IF('01_Вводные'!$B$310&gt;=3,'19_Расчет_аналитики'!BF2641,0),IF('01_Вводные'!$B$310&gt;=4,'19_Расчет_аналитики'!BG2641,0),IF('01_Вводные'!$B$310&gt;=5,'19_Расчет_аналитики'!BH2641,0),IF('01_Вводные'!$B$310&gt;=6,'19_Расчет_аналитики'!BI2641,0))</f>
        <v/>
      </c>
      <c r="BD2363">
        <f>SUM(IF('01_Вводные'!$B$310&gt;=1,'19_Расчет_аналитики'!BE2641,0),IF('01_Вводные'!$B$310&gt;=2,'19_Расчет_аналитики'!BF2641,0),IF('01_Вводные'!$B$310&gt;=3,'19_Расчет_аналитики'!BG2641,0),IF('01_Вводные'!$B$310&gt;=4,'19_Расчет_аналитики'!BH2641,0),IF('01_Вводные'!$B$310&gt;=5,'19_Расчет_аналитики'!BI2641,0),IF('01_Вводные'!$B$310&gt;=6,'19_Расчет_аналитики'!BJ2641,0))</f>
        <v/>
      </c>
      <c r="BE2363">
        <f>SUM(IF('01_Вводные'!$B$310&gt;=1,'19_Расчет_аналитики'!BF2641,0),IF('01_Вводные'!$B$310&gt;=2,'19_Расчет_аналитики'!BG2641,0),IF('01_Вводные'!$B$310&gt;=3,'19_Расчет_аналитики'!BH2641,0),IF('01_Вводные'!$B$310&gt;=4,'19_Расчет_аналитики'!BI2641,0),IF('01_Вводные'!$B$310&gt;=5,'19_Расчет_аналитики'!BJ2641,0),IF('01_Вводные'!$B$310&gt;=6,'19_Расчет_аналитики'!BK2641,0))</f>
        <v/>
      </c>
      <c r="BF2363">
        <f>SUM(IF('01_Вводные'!$B$310&gt;=1,'19_Расчет_аналитики'!BG2641,0),IF('01_Вводные'!$B$310&gt;=2,'19_Расчет_аналитики'!BH2641,0),IF('01_Вводные'!$B$310&gt;=3,'19_Расчет_аналитики'!BI2641,0),IF('01_Вводные'!$B$310&gt;=4,'19_Расчет_аналитики'!BJ2641,0),IF('01_Вводные'!$B$310&gt;=5,'19_Расчет_аналитики'!BK2641,0),IF('01_Вводные'!$B$310&gt;=6,'19_Расчет_аналитики'!BL2641,0))</f>
        <v/>
      </c>
      <c r="BG2363">
        <f>SUM(IF('01_Вводные'!$B$310&gt;=1,'19_Расчет_аналитики'!BH2641,0),IF('01_Вводные'!$B$310&gt;=2,'19_Расчет_аналитики'!BI2641,0),IF('01_Вводные'!$B$310&gt;=3,'19_Расчет_аналитики'!BJ2641,0),IF('01_Вводные'!$B$310&gt;=4,'19_Расчет_аналитики'!BK2641,0),IF('01_Вводные'!$B$310&gt;=5,'19_Расчет_аналитики'!BL2641,0),IF('01_Вводные'!$B$310&gt;=6,'19_Расчет_аналитики'!BM2641,0))</f>
        <v/>
      </c>
      <c r="BH2363">
        <f>SUM(IF('01_Вводные'!$B$310&gt;=1,'19_Расчет_аналитики'!BI2641,0),IF('01_Вводные'!$B$310&gt;=2,'19_Расчет_аналитики'!BJ2641,0),IF('01_Вводные'!$B$310&gt;=3,'19_Расчет_аналитики'!BK2641,0),IF('01_Вводные'!$B$310&gt;=4,'19_Расчет_аналитики'!BL2641,0),IF('01_Вводные'!$B$310&gt;=5,'19_Расчет_аналитики'!BM2641,0),IF('01_Вводные'!$B$310&gt;=6,'19_Расчет_аналитики'!BN2641,0))</f>
        <v/>
      </c>
      <c r="BI2363">
        <f>SUM(IF('01_Вводные'!$B$310&gt;=1,'19_Расчет_аналитики'!BJ2641,0),IF('01_Вводные'!$B$310&gt;=2,'19_Расчет_аналитики'!BK2641,0),IF('01_Вводные'!$B$310&gt;=3,'19_Расчет_аналитики'!BL2641,0),IF('01_Вводные'!$B$310&gt;=4,'19_Расчет_аналитики'!BM2641,0),IF('01_Вводные'!$B$310&gt;=5,'19_Расчет_аналитики'!BN2641,0),IF('01_Вводные'!$B$310&gt;=6,'19_Расчет_аналитики'!BO2641,0))</f>
        <v/>
      </c>
      <c r="BJ2363">
        <f>SUM(IF('01_Вводные'!$B$310&gt;=1,'19_Расчет_аналитики'!BK2641,0),IF('01_Вводные'!$B$310&gt;=2,'19_Расчет_аналитики'!BL2641,0),IF('01_Вводные'!$B$310&gt;=3,'19_Расчет_аналитики'!BM2641,0),IF('01_Вводные'!$B$310&gt;=4,'19_Расчет_аналитики'!BN2641,0),IF('01_Вводные'!$B$310&gt;=5,'19_Расчет_аналитики'!BO2641,0),IF('01_Вводные'!$B$310&gt;=6,'19_Расчет_аналитики'!BP2641,0))</f>
        <v/>
      </c>
      <c r="BK2363">
        <f>SUM(IF('01_Вводные'!$B$310&gt;=1,'19_Расчет_аналитики'!BL2641,0),IF('01_Вводные'!$B$310&gt;=2,'19_Расчет_аналитики'!BM2641,0),IF('01_Вводные'!$B$310&gt;=3,'19_Расчет_аналитики'!BN2641,0),IF('01_Вводные'!$B$310&gt;=4,'19_Расчет_аналитики'!BO2641,0),IF('01_Вводные'!$B$310&gt;=5,'19_Расчет_аналитики'!BP2641,0),IF('01_Вводные'!$B$310&gt;=6,'19_Расчет_аналитики'!BQ2641,0))</f>
        <v/>
      </c>
      <c r="BL2363">
        <f>SUM(IF('01_Вводные'!$B$310&gt;=1,'19_Расчет_аналитики'!BM2641,0),IF('01_Вводные'!$B$310&gt;=2,'19_Расчет_аналитики'!BN2641,0),IF('01_Вводные'!$B$310&gt;=3,'19_Расчет_аналитики'!BO2641,0),IF('01_Вводные'!$B$310&gt;=4,'19_Расчет_аналитики'!BP2641,0),IF('01_Вводные'!$B$310&gt;=5,'19_Расчет_аналитики'!BQ2641,0),IF('01_Вводные'!$B$310&gt;=6,'19_Расчет_аналитики'!BR2641,0))</f>
        <v/>
      </c>
      <c r="BM2363">
        <f>SUM(IF('01_Вводные'!$B$310&gt;=1,'19_Расчет_аналитики'!BN2641,0),IF('01_Вводные'!$B$310&gt;=2,'19_Расчет_аналитики'!BO2641,0),IF('01_Вводные'!$B$310&gt;=3,'19_Расчет_аналитики'!BP2641,0),IF('01_Вводные'!$B$310&gt;=4,'19_Расчет_аналитики'!BQ2641,0),IF('01_Вводные'!$B$310&gt;=5,'19_Расчет_аналитики'!BR2641,0),IF('01_Вводные'!$B$310&gt;=6,'19_Расчет_аналитики'!BS2641,0))</f>
        <v/>
      </c>
      <c r="BN2363">
        <f>SUM(IF('01_Вводные'!$B$310&gt;=1,'19_Расчет_аналитики'!BO2641,0),IF('01_Вводные'!$B$310&gt;=2,'19_Расчет_аналитики'!BP2641,0),IF('01_Вводные'!$B$310&gt;=3,'19_Расчет_аналитики'!BQ2641,0),IF('01_Вводные'!$B$310&gt;=4,'19_Расчет_аналитики'!BR2641,0),IF('01_Вводные'!$B$310&gt;=5,'19_Расчет_аналитики'!BS2641,0),IF('01_Вводные'!$B$310&gt;=6,'19_Расчет_аналитики'!BT2641,0))</f>
        <v/>
      </c>
      <c r="BO2363">
        <f>SUM(IF('01_Вводные'!$B$310&gt;=1,'19_Расчет_аналитики'!BP2641,0),IF('01_Вводные'!$B$310&gt;=2,'19_Расчет_аналитики'!BQ2641,0),IF('01_Вводные'!$B$310&gt;=3,'19_Расчет_аналитики'!BR2641,0),IF('01_Вводные'!$B$310&gt;=4,'19_Расчет_аналитики'!BS2641,0),IF('01_Вводные'!$B$310&gt;=5,'19_Расчет_аналитики'!BT2641,0),IF('01_Вводные'!$B$310&gt;=6,'19_Расчет_аналитики'!BU2641,0)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MIN(1,'01_Вводные'!$B$22)+IF(OR(1&lt;=('01_Вводные'!$B$15+'01_Вводные'!$B$311),1-('01_Вводные'!$B$15+'01_Вводные'!$B$311)&gt;60),0,INDEX('19_Расчет_аналитики'!$B$2362:$BI$2362,1,1-('01_Вводные'!$B$15+'01_Вводные'!$B$311)))*'01_Вводные'!$B$298*MAX(0,'01_Вводные'!$B$22-1)</f>
        <v/>
      </c>
      <c r="C2387">
        <f>IF(OR(2&lt;='01_Вводные'!$B$15,2-'01_Вводные'!$B$15&gt;60),0,INDEX('19_Расчет_аналитики'!$B$2362:$BI$2362,1,2-'01_Вводные'!$B$15))*'01_Вводные'!$B$298*MIN(1,'01_Вводные'!$B$22)+IF(OR(2&lt;=('01_Вводные'!$B$15+'01_Вводные'!$B$311),2-('01_Вводные'!$B$15+'01_Вводные'!$B$311)&gt;60),0,INDEX('19_Расчет_аналитики'!$B$2362:$BI$2362,1,2-('01_Вводные'!$B$15+'01_Вводные'!$B$311)))*'01_Вводные'!$B$298*MAX(0,'01_Вводные'!$B$22-1)</f>
        <v/>
      </c>
      <c r="D2387">
        <f>IF(OR(3&lt;='01_Вводные'!$B$15,3-'01_Вводные'!$B$15&gt;60),0,INDEX('19_Расчет_аналитики'!$B$2362:$BI$2362,1,3-'01_Вводные'!$B$15))*'01_Вводные'!$B$298*MIN(1,'01_Вводные'!$B$22)+IF(OR(3&lt;=('01_Вводные'!$B$15+'01_Вводные'!$B$311),3-('01_Вводные'!$B$15+'01_Вводные'!$B$311)&gt;60),0,INDEX('19_Расчет_аналитики'!$B$2362:$BI$2362,1,3-('01_Вводные'!$B$15+'01_Вводные'!$B$311)))*'01_Вводные'!$B$298*MAX(0,'01_Вводные'!$B$22-1)</f>
        <v/>
      </c>
      <c r="E2387">
        <f>IF(OR(4&lt;='01_Вводные'!$B$15,4-'01_Вводные'!$B$15&gt;60),0,INDEX('19_Расчет_аналитики'!$B$2362:$BI$2362,1,4-'01_Вводные'!$B$15))*'01_Вводные'!$B$298*MIN(1,'01_Вводные'!$B$22)+IF(OR(4&lt;=('01_Вводные'!$B$15+'01_Вводные'!$B$311),4-('01_Вводные'!$B$15+'01_Вводные'!$B$311)&gt;60),0,INDEX('19_Расчет_аналитики'!$B$2362:$BI$2362,1,4-('01_Вводные'!$B$15+'01_Вводные'!$B$311)))*'01_Вводные'!$B$298*MAX(0,'01_Вводные'!$B$22-1)</f>
        <v/>
      </c>
      <c r="F2387">
        <f>IF(OR(5&lt;='01_Вводные'!$B$15,5-'01_Вводные'!$B$15&gt;60),0,INDEX('19_Расчет_аналитики'!$B$2362:$BI$2362,1,5-'01_Вводные'!$B$15))*'01_Вводные'!$B$298*MIN(1,'01_Вводные'!$B$22)+IF(OR(5&lt;=('01_Вводные'!$B$15+'01_Вводные'!$B$311),5-('01_Вводные'!$B$15+'01_Вводные'!$B$311)&gt;60),0,INDEX('19_Расчет_аналитики'!$B$2362:$BI$2362,1,5-('01_Вводные'!$B$15+'01_Вводные'!$B$311)))*'01_Вводные'!$B$298*MAX(0,'01_Вводные'!$B$22-1)</f>
        <v/>
      </c>
      <c r="G2387">
        <f>IF(OR(6&lt;='01_Вводные'!$B$15,6-'01_Вводные'!$B$15&gt;60),0,INDEX('19_Расчет_аналитики'!$B$2362:$BI$2362,1,6-'01_Вводные'!$B$15))*'01_Вводные'!$B$298*MIN(1,'01_Вводные'!$B$22)+IF(OR(6&lt;=('01_Вводные'!$B$15+'01_Вводные'!$B$311),6-('01_Вводные'!$B$15+'01_Вводные'!$B$311)&gt;60),0,INDEX('19_Расчет_аналитики'!$B$2362:$BI$2362,1,6-('01_Вводные'!$B$15+'01_Вводные'!$B$311)))*'01_Вводные'!$B$298*MAX(0,'01_Вводные'!$B$22-1)</f>
        <v/>
      </c>
      <c r="H2387">
        <f>IF(OR(7&lt;='01_Вводные'!$B$15,7-'01_Вводные'!$B$15&gt;60),0,INDEX('19_Расчет_аналитики'!$B$2362:$BI$2362,1,7-'01_Вводные'!$B$15))*'01_Вводные'!$B$298*MIN(1,'01_Вводные'!$B$22)+IF(OR(7&lt;=('01_Вводные'!$B$15+'01_Вводные'!$B$311),7-('01_Вводные'!$B$15+'01_Вводные'!$B$311)&gt;60),0,INDEX('19_Расчет_аналитики'!$B$2362:$BI$2362,1,7-('01_Вводные'!$B$15+'01_Вводные'!$B$311)))*'01_Вводные'!$B$298*MAX(0,'01_Вводные'!$B$22-1)</f>
        <v/>
      </c>
      <c r="I2387">
        <f>IF(OR(8&lt;='01_Вводные'!$B$15,8-'01_Вводные'!$B$15&gt;60),0,INDEX('19_Расчет_аналитики'!$B$2362:$BI$2362,1,8-'01_Вводные'!$B$15))*'01_Вводные'!$B$298*MIN(1,'01_Вводные'!$B$22)+IF(OR(8&lt;=('01_Вводные'!$B$15+'01_Вводные'!$B$311),8-('01_Вводные'!$B$15+'01_Вводные'!$B$311)&gt;60),0,INDEX('19_Расчет_аналитики'!$B$2362:$BI$2362,1,8-('01_Вводные'!$B$15+'01_Вводные'!$B$311)))*'01_Вводные'!$B$298*MAX(0,'01_Вводные'!$B$22-1)</f>
        <v/>
      </c>
      <c r="J2387">
        <f>IF(OR(9&lt;='01_Вводные'!$B$15,9-'01_Вводные'!$B$15&gt;60),0,INDEX('19_Расчет_аналитики'!$B$2362:$BI$2362,1,9-'01_Вводные'!$B$15))*'01_Вводные'!$B$298*MIN(1,'01_Вводные'!$B$22)+IF(OR(9&lt;=('01_Вводные'!$B$15+'01_Вводные'!$B$311),9-('01_Вводные'!$B$15+'01_Вводные'!$B$311)&gt;60),0,INDEX('19_Расчет_аналитики'!$B$2362:$BI$2362,1,9-('01_Вводные'!$B$15+'01_Вводные'!$B$311)))*'01_Вводные'!$B$298*MAX(0,'01_Вводные'!$B$22-1)</f>
        <v/>
      </c>
      <c r="K2387">
        <f>IF(OR(10&lt;='01_Вводные'!$B$15,10-'01_Вводные'!$B$15&gt;60),0,INDEX('19_Расчет_аналитики'!$B$2362:$BI$2362,1,10-'01_Вводные'!$B$15))*'01_Вводные'!$B$298*MIN(1,'01_Вводные'!$B$22)+IF(OR(10&lt;=('01_Вводные'!$B$15+'01_Вводные'!$B$311),10-('01_Вводные'!$B$15+'01_Вводные'!$B$311)&gt;60),0,INDEX('19_Расчет_аналитики'!$B$2362:$BI$2362,1,10-('01_Вводные'!$B$15+'01_Вводные'!$B$311)))*'01_Вводные'!$B$298*MAX(0,'01_Вводные'!$B$22-1)</f>
        <v/>
      </c>
      <c r="L2387">
        <f>IF(OR(11&lt;='01_Вводные'!$B$15,11-'01_Вводные'!$B$15&gt;60),0,INDEX('19_Расчет_аналитики'!$B$2362:$BI$2362,1,11-'01_Вводные'!$B$15))*'01_Вводные'!$B$298*MIN(1,'01_Вводные'!$B$22)+IF(OR(11&lt;=('01_Вводные'!$B$15+'01_Вводные'!$B$311),11-('01_Вводные'!$B$15+'01_Вводные'!$B$311)&gt;60),0,INDEX('19_Расчет_аналитики'!$B$2362:$BI$2362,1,11-('01_Вводные'!$B$15+'01_Вводные'!$B$311)))*'01_Вводные'!$B$298*MAX(0,'01_Вводные'!$B$22-1)</f>
        <v/>
      </c>
      <c r="M2387">
        <f>IF(OR(12&lt;='01_Вводные'!$B$15,12-'01_Вводные'!$B$15&gt;60),0,INDEX('19_Расчет_аналитики'!$B$2362:$BI$2362,1,12-'01_Вводные'!$B$15))*'01_Вводные'!$B$298*MIN(1,'01_Вводные'!$B$22)+IF(OR(12&lt;=('01_Вводные'!$B$15+'01_Вводные'!$B$311),12-('01_Вводные'!$B$15+'01_Вводные'!$B$311)&gt;60),0,INDEX('19_Расчет_аналитики'!$B$2362:$BI$2362,1,12-('01_Вводные'!$B$15+'01_Вводные'!$B$311)))*'01_Вводные'!$B$298*MAX(0,'01_Вводные'!$B$22-1)</f>
        <v/>
      </c>
      <c r="N2387">
        <f>IF(OR(13&lt;='01_Вводные'!$B$15,13-'01_Вводные'!$B$15&gt;60),0,INDEX('19_Расчет_аналитики'!$B$2362:$BI$2362,1,13-'01_Вводные'!$B$15))*'01_Вводные'!$B$298*MIN(1,'01_Вводные'!$B$22)+IF(OR(13&lt;=('01_Вводные'!$B$15+'01_Вводные'!$B$311),13-('01_Вводные'!$B$15+'01_Вводные'!$B$311)&gt;60),0,INDEX('19_Расчет_аналитики'!$B$2362:$BI$2362,1,13-('01_Вводные'!$B$15+'01_Вводные'!$B$311)))*'01_Вводные'!$B$298*MAX(0,'01_Вводные'!$B$22-1)</f>
        <v/>
      </c>
      <c r="O2387">
        <f>IF(OR(14&lt;='01_Вводные'!$B$15,14-'01_Вводные'!$B$15&gt;60),0,INDEX('19_Расчет_аналитики'!$B$2362:$BI$2362,1,14-'01_Вводные'!$B$15))*'01_Вводные'!$B$298*MIN(1,'01_Вводные'!$B$22)+IF(OR(14&lt;=('01_Вводные'!$B$15+'01_Вводные'!$B$311),14-('01_Вводные'!$B$15+'01_Вводные'!$B$311)&gt;60),0,INDEX('19_Расчет_аналитики'!$B$2362:$BI$2362,1,14-('01_Вводные'!$B$15+'01_Вводные'!$B$311)))*'01_Вводные'!$B$298*MAX(0,'01_Вводные'!$B$22-1)</f>
        <v/>
      </c>
      <c r="P2387">
        <f>IF(OR(15&lt;='01_Вводные'!$B$15,15-'01_Вводные'!$B$15&gt;60),0,INDEX('19_Расчет_аналитики'!$B$2362:$BI$2362,1,15-'01_Вводные'!$B$15))*'01_Вводные'!$B$298*MIN(1,'01_Вводные'!$B$22)+IF(OR(15&lt;=('01_Вводные'!$B$15+'01_Вводные'!$B$311),15-('01_Вводные'!$B$15+'01_Вводные'!$B$311)&gt;60),0,INDEX('19_Расчет_аналитики'!$B$2362:$BI$2362,1,15-('01_Вводные'!$B$15+'01_Вводные'!$B$311)))*'01_Вводные'!$B$298*MAX(0,'01_Вводные'!$B$22-1)</f>
        <v/>
      </c>
      <c r="Q2387">
        <f>IF(OR(16&lt;='01_Вводные'!$B$15,16-'01_Вводные'!$B$15&gt;60),0,INDEX('19_Расчет_аналитики'!$B$2362:$BI$2362,1,16-'01_Вводные'!$B$15))*'01_Вводные'!$B$298*MIN(1,'01_Вводные'!$B$22)+IF(OR(16&lt;=('01_Вводные'!$B$15+'01_Вводные'!$B$311),16-('01_Вводные'!$B$15+'01_Вводные'!$B$311)&gt;60),0,INDEX('19_Расчет_аналитики'!$B$2362:$BI$2362,1,16-('01_Вводные'!$B$15+'01_Вводные'!$B$311)))*'01_Вводные'!$B$298*MAX(0,'01_Вводные'!$B$22-1)</f>
        <v/>
      </c>
      <c r="R2387">
        <f>IF(OR(17&lt;='01_Вводные'!$B$15,17-'01_Вводные'!$B$15&gt;60),0,INDEX('19_Расчет_аналитики'!$B$2362:$BI$2362,1,17-'01_Вводные'!$B$15))*'01_Вводные'!$B$298*MIN(1,'01_Вводные'!$B$22)+IF(OR(17&lt;=('01_Вводные'!$B$15+'01_Вводные'!$B$311),17-('01_Вводные'!$B$15+'01_Вводные'!$B$311)&gt;60),0,INDEX('19_Расчет_аналитики'!$B$2362:$BI$2362,1,17-('01_Вводные'!$B$15+'01_Вводные'!$B$311)))*'01_Вводные'!$B$298*MAX(0,'01_Вводные'!$B$22-1)</f>
        <v/>
      </c>
      <c r="S2387">
        <f>IF(OR(18&lt;='01_Вводные'!$B$15,18-'01_Вводные'!$B$15&gt;60),0,INDEX('19_Расчет_аналитики'!$B$2362:$BI$2362,1,18-'01_Вводные'!$B$15))*'01_Вводные'!$B$298*MIN(1,'01_Вводные'!$B$22)+IF(OR(18&lt;=('01_Вводные'!$B$15+'01_Вводные'!$B$311),18-('01_Вводные'!$B$15+'01_Вводные'!$B$311)&gt;60),0,INDEX('19_Расчет_аналитики'!$B$2362:$BI$2362,1,18-('01_Вводные'!$B$15+'01_Вводные'!$B$311)))*'01_Вводные'!$B$298*MAX(0,'01_Вводные'!$B$22-1)</f>
        <v/>
      </c>
      <c r="T2387">
        <f>IF(OR(19&lt;='01_Вводные'!$B$15,19-'01_Вводные'!$B$15&gt;60),0,INDEX('19_Расчет_аналитики'!$B$2362:$BI$2362,1,19-'01_Вводные'!$B$15))*'01_Вводные'!$B$298*MIN(1,'01_Вводные'!$B$22)+IF(OR(19&lt;=('01_Вводные'!$B$15+'01_Вводные'!$B$311),19-('01_Вводные'!$B$15+'01_Вводные'!$B$311)&gt;60),0,INDEX('19_Расчет_аналитики'!$B$2362:$BI$2362,1,19-('01_Вводные'!$B$15+'01_Вводные'!$B$311)))*'01_Вводные'!$B$298*MAX(0,'01_Вводные'!$B$22-1)</f>
        <v/>
      </c>
      <c r="U2387">
        <f>IF(OR(20&lt;='01_Вводные'!$B$15,20-'01_Вводные'!$B$15&gt;60),0,INDEX('19_Расчет_аналитики'!$B$2362:$BI$2362,1,20-'01_Вводные'!$B$15))*'01_Вводные'!$B$298*MIN(1,'01_Вводные'!$B$22)+IF(OR(20&lt;=('01_Вводные'!$B$15+'01_Вводные'!$B$311),20-('01_Вводные'!$B$15+'01_Вводные'!$B$311)&gt;60),0,INDEX('19_Расчет_аналитики'!$B$2362:$BI$2362,1,20-('01_Вводные'!$B$15+'01_Вводные'!$B$311)))*'01_Вводные'!$B$298*MAX(0,'01_Вводные'!$B$22-1)</f>
        <v/>
      </c>
      <c r="V2387">
        <f>IF(OR(21&lt;='01_Вводные'!$B$15,21-'01_Вводные'!$B$15&gt;60),0,INDEX('19_Расчет_аналитики'!$B$2362:$BI$2362,1,21-'01_Вводные'!$B$15))*'01_Вводные'!$B$298*MIN(1,'01_Вводные'!$B$22)+IF(OR(21&lt;=('01_Вводные'!$B$15+'01_Вводные'!$B$311),21-('01_Вводные'!$B$15+'01_Вводные'!$B$311)&gt;60),0,INDEX('19_Расчет_аналитики'!$B$2362:$BI$2362,1,21-('01_Вводные'!$B$15+'01_Вводные'!$B$311)))*'01_Вводные'!$B$298*MAX(0,'01_Вводные'!$B$22-1)</f>
        <v/>
      </c>
      <c r="W2387">
        <f>IF(OR(22&lt;='01_Вводные'!$B$15,22-'01_Вводные'!$B$15&gt;60),0,INDEX('19_Расчет_аналитики'!$B$2362:$BI$2362,1,22-'01_Вводные'!$B$15))*'01_Вводные'!$B$298*MIN(1,'01_Вводные'!$B$22)+IF(OR(22&lt;=('01_Вводные'!$B$15+'01_Вводные'!$B$311),22-('01_Вводные'!$B$15+'01_Вводные'!$B$311)&gt;60),0,INDEX('19_Расчет_аналитики'!$B$2362:$BI$2362,1,22-('01_Вводные'!$B$15+'01_Вводные'!$B$311)))*'01_Вводные'!$B$298*MAX(0,'01_Вводные'!$B$22-1)</f>
        <v/>
      </c>
      <c r="X2387">
        <f>IF(OR(23&lt;='01_Вводные'!$B$15,23-'01_Вводные'!$B$15&gt;60),0,INDEX('19_Расчет_аналитики'!$B$2362:$BI$2362,1,23-'01_Вводные'!$B$15))*'01_Вводные'!$B$298*MIN(1,'01_Вводные'!$B$22)+IF(OR(23&lt;=('01_Вводные'!$B$15+'01_Вводные'!$B$311),23-('01_Вводные'!$B$15+'01_Вводные'!$B$311)&gt;60),0,INDEX('19_Расчет_аналитики'!$B$2362:$BI$2362,1,23-('01_Вводные'!$B$15+'01_Вводные'!$B$311)))*'01_Вводные'!$B$298*MAX(0,'01_Вводные'!$B$22-1)</f>
        <v/>
      </c>
      <c r="Y2387">
        <f>IF(OR(24&lt;='01_Вводные'!$B$15,24-'01_Вводные'!$B$15&gt;60),0,INDEX('19_Расчет_аналитики'!$B$2362:$BI$2362,1,24-'01_Вводные'!$B$15))*'01_Вводные'!$B$298*MIN(1,'01_Вводные'!$B$22)+IF(OR(24&lt;=('01_Вводные'!$B$15+'01_Вводные'!$B$311),24-('01_Вводные'!$B$15+'01_Вводные'!$B$311)&gt;60),0,INDEX('19_Расчет_аналитики'!$B$2362:$BI$2362,1,24-('01_Вводные'!$B$15+'01_Вводные'!$B$311)))*'01_Вводные'!$B$298*MAX(0,'01_Вводные'!$B$22-1)</f>
        <v/>
      </c>
      <c r="Z2387">
        <f>IF(OR(25&lt;='01_Вводные'!$B$15,25-'01_Вводные'!$B$15&gt;60),0,INDEX('19_Расчет_аналитики'!$B$2362:$BI$2362,1,25-'01_Вводные'!$B$15))*'01_Вводные'!$B$298*MIN(1,'01_Вводные'!$B$22)+IF(OR(25&lt;=('01_Вводные'!$B$15+'01_Вводные'!$B$311),25-('01_Вводные'!$B$15+'01_Вводные'!$B$311)&gt;60),0,INDEX('19_Расчет_аналитики'!$B$2362:$BI$2362,1,25-('01_Вводные'!$B$15+'01_Вводные'!$B$311)))*'01_Вводные'!$B$298*MAX(0,'01_Вводные'!$B$22-1)</f>
        <v/>
      </c>
      <c r="AA2387">
        <f>IF(OR(26&lt;='01_Вводные'!$B$15,26-'01_Вводные'!$B$15&gt;60),0,INDEX('19_Расчет_аналитики'!$B$2362:$BI$2362,1,26-'01_Вводные'!$B$15))*'01_Вводные'!$B$298*MIN(1,'01_Вводные'!$B$22)+IF(OR(26&lt;=('01_Вводные'!$B$15+'01_Вводные'!$B$311),26-('01_Вводные'!$B$15+'01_Вводные'!$B$311)&gt;60),0,INDEX('19_Расчет_аналитики'!$B$2362:$BI$2362,1,26-('01_Вводные'!$B$15+'01_Вводные'!$B$311)))*'01_Вводные'!$B$298*MAX(0,'01_Вводные'!$B$22-1)</f>
        <v/>
      </c>
      <c r="AB2387">
        <f>IF(OR(27&lt;='01_Вводные'!$B$15,27-'01_Вводные'!$B$15&gt;60),0,INDEX('19_Расчет_аналитики'!$B$2362:$BI$2362,1,27-'01_Вводные'!$B$15))*'01_Вводные'!$B$298*MIN(1,'01_Вводные'!$B$22)+IF(OR(27&lt;=('01_Вводные'!$B$15+'01_Вводные'!$B$311),27-('01_Вводные'!$B$15+'01_Вводные'!$B$311)&gt;60),0,INDEX('19_Расчет_аналитики'!$B$2362:$BI$2362,1,27-('01_Вводные'!$B$15+'01_Вводные'!$B$311)))*'01_Вводные'!$B$298*MAX(0,'01_Вводные'!$B$22-1)</f>
        <v/>
      </c>
      <c r="AC2387">
        <f>IF(OR(28&lt;='01_Вводные'!$B$15,28-'01_Вводные'!$B$15&gt;60),0,INDEX('19_Расчет_аналитики'!$B$2362:$BI$2362,1,28-'01_Вводные'!$B$15))*'01_Вводные'!$B$298*MIN(1,'01_Вводные'!$B$22)+IF(OR(28&lt;=('01_Вводные'!$B$15+'01_Вводные'!$B$311),28-('01_Вводные'!$B$15+'01_Вводные'!$B$311)&gt;60),0,INDEX('19_Расчет_аналитики'!$B$2362:$BI$2362,1,28-('01_Вводные'!$B$15+'01_Вводные'!$B$311)))*'01_Вводные'!$B$298*MAX(0,'01_Вводные'!$B$22-1)</f>
        <v/>
      </c>
      <c r="AD2387">
        <f>IF(OR(29&lt;='01_Вводные'!$B$15,29-'01_Вводные'!$B$15&gt;60),0,INDEX('19_Расчет_аналитики'!$B$2362:$BI$2362,1,29-'01_Вводные'!$B$15))*'01_Вводные'!$B$298*MIN(1,'01_Вводные'!$B$22)+IF(OR(29&lt;=('01_Вводные'!$B$15+'01_Вводные'!$B$311),29-('01_Вводные'!$B$15+'01_Вводные'!$B$311)&gt;60),0,INDEX('19_Расчет_аналитики'!$B$2362:$BI$2362,1,29-('01_Вводные'!$B$15+'01_Вводные'!$B$311)))*'01_Вводные'!$B$298*MAX(0,'01_Вводные'!$B$22-1)</f>
        <v/>
      </c>
      <c r="AE2387">
        <f>IF(OR(30&lt;='01_Вводные'!$B$15,30-'01_Вводные'!$B$15&gt;60),0,INDEX('19_Расчет_аналитики'!$B$2362:$BI$2362,1,30-'01_Вводные'!$B$15))*'01_Вводные'!$B$298*MIN(1,'01_Вводные'!$B$22)+IF(OR(30&lt;=('01_Вводные'!$B$15+'01_Вводные'!$B$311),30-('01_Вводные'!$B$15+'01_Вводные'!$B$311)&gt;60),0,INDEX('19_Расчет_аналитики'!$B$2362:$BI$2362,1,30-('01_Вводные'!$B$15+'01_Вводные'!$B$311)))*'01_Вводные'!$B$298*MAX(0,'01_Вводные'!$B$22-1)</f>
        <v/>
      </c>
      <c r="AF2387">
        <f>IF(OR(31&lt;='01_Вводные'!$B$15,31-'01_Вводные'!$B$15&gt;60),0,INDEX('19_Расчет_аналитики'!$B$2362:$BI$2362,1,31-'01_Вводные'!$B$15))*'01_Вводные'!$B$298*MIN(1,'01_Вводные'!$B$22)+IF(OR(31&lt;=('01_Вводные'!$B$15+'01_Вводные'!$B$311),31-('01_Вводные'!$B$15+'01_Вводные'!$B$311)&gt;60),0,INDEX('19_Расчет_аналитики'!$B$2362:$BI$2362,1,31-('01_Вводные'!$B$15+'01_Вводные'!$B$311)))*'01_Вводные'!$B$298*MAX(0,'01_Вводные'!$B$22-1)</f>
        <v/>
      </c>
      <c r="AG2387">
        <f>IF(OR(32&lt;='01_Вводные'!$B$15,32-'01_Вводные'!$B$15&gt;60),0,INDEX('19_Расчет_аналитики'!$B$2362:$BI$2362,1,32-'01_Вводные'!$B$15))*'01_Вводные'!$B$298*MIN(1,'01_Вводные'!$B$22)+IF(OR(32&lt;=('01_Вводные'!$B$15+'01_Вводные'!$B$311),32-('01_Вводные'!$B$15+'01_Вводные'!$B$311)&gt;60),0,INDEX('19_Расчет_аналитики'!$B$2362:$BI$2362,1,32-('01_Вводные'!$B$15+'01_Вводные'!$B$311)))*'01_Вводные'!$B$298*MAX(0,'01_Вводные'!$B$22-1)</f>
        <v/>
      </c>
      <c r="AH2387">
        <f>IF(OR(33&lt;='01_Вводные'!$B$15,33-'01_Вводные'!$B$15&gt;60),0,INDEX('19_Расчет_аналитики'!$B$2362:$BI$2362,1,33-'01_Вводные'!$B$15))*'01_Вводные'!$B$298*MIN(1,'01_Вводные'!$B$22)+IF(OR(33&lt;=('01_Вводные'!$B$15+'01_Вводные'!$B$311),33-('01_Вводные'!$B$15+'01_Вводные'!$B$311)&gt;60),0,INDEX('19_Расчет_аналитики'!$B$2362:$BI$2362,1,33-('01_Вводные'!$B$15+'01_Вводные'!$B$311)))*'01_Вводные'!$B$298*MAX(0,'01_Вводные'!$B$22-1)</f>
        <v/>
      </c>
      <c r="AI2387">
        <f>IF(OR(34&lt;='01_Вводные'!$B$15,34-'01_Вводные'!$B$15&gt;60),0,INDEX('19_Расчет_аналитики'!$B$2362:$BI$2362,1,34-'01_Вводные'!$B$15))*'01_Вводные'!$B$298*MIN(1,'01_Вводные'!$B$22)+IF(OR(34&lt;=('01_Вводные'!$B$15+'01_Вводные'!$B$311),34-('01_Вводные'!$B$15+'01_Вводные'!$B$311)&gt;60),0,INDEX('19_Расчет_аналитики'!$B$2362:$BI$2362,1,34-('01_Вводные'!$B$15+'01_Вводные'!$B$311)))*'01_Вводные'!$B$298*MAX(0,'01_Вводные'!$B$22-1)</f>
        <v/>
      </c>
      <c r="AJ2387">
        <f>IF(OR(35&lt;='01_Вводные'!$B$15,35-'01_Вводные'!$B$15&gt;60),0,INDEX('19_Расчет_аналитики'!$B$2362:$BI$2362,1,35-'01_Вводные'!$B$15))*'01_Вводные'!$B$298*MIN(1,'01_Вводные'!$B$22)+IF(OR(35&lt;=('01_Вводные'!$B$15+'01_Вводные'!$B$311),35-('01_Вводные'!$B$15+'01_Вводные'!$B$311)&gt;60),0,INDEX('19_Расчет_аналитики'!$B$2362:$BI$2362,1,35-('01_Вводные'!$B$15+'01_Вводные'!$B$311)))*'01_Вводные'!$B$298*MAX(0,'01_Вводные'!$B$22-1)</f>
        <v/>
      </c>
      <c r="AK2387">
        <f>IF(OR(36&lt;='01_Вводные'!$B$15,36-'01_Вводные'!$B$15&gt;60),0,INDEX('19_Расчет_аналитики'!$B$2362:$BI$2362,1,36-'01_Вводные'!$B$15))*'01_Вводные'!$B$298*MIN(1,'01_Вводные'!$B$22)+IF(OR(36&lt;=('01_Вводные'!$B$15+'01_Вводные'!$B$311),36-('01_Вводные'!$B$15+'01_Вводные'!$B$311)&gt;60),0,INDEX('19_Расчет_аналитики'!$B$2362:$BI$2362,1,36-('01_Вводные'!$B$15+'01_Вводные'!$B$311)))*'01_Вводные'!$B$298*MAX(0,'01_Вводные'!$B$22-1)</f>
        <v/>
      </c>
      <c r="AL2387">
        <f>IF(OR(37&lt;='01_Вводные'!$B$15,37-'01_Вводные'!$B$15&gt;60),0,INDEX('19_Расчет_аналитики'!$B$2362:$BI$2362,1,37-'01_Вводные'!$B$15))*'01_Вводные'!$B$298*MIN(1,'01_Вводные'!$B$22)+IF(OR(37&lt;=('01_Вводные'!$B$15+'01_Вводные'!$B$311),37-('01_Вводные'!$B$15+'01_Вводные'!$B$311)&gt;60),0,INDEX('19_Расчет_аналитики'!$B$2362:$BI$2362,1,37-('01_Вводные'!$B$15+'01_Вводные'!$B$311)))*'01_Вводные'!$B$298*MAX(0,'01_Вводные'!$B$22-1)</f>
        <v/>
      </c>
      <c r="AM2387">
        <f>IF(OR(38&lt;='01_Вводные'!$B$15,38-'01_Вводные'!$B$15&gt;60),0,INDEX('19_Расчет_аналитики'!$B$2362:$BI$2362,1,38-'01_Вводные'!$B$15))*'01_Вводные'!$B$298*MIN(1,'01_Вводные'!$B$22)+IF(OR(38&lt;=('01_Вводные'!$B$15+'01_Вводные'!$B$311),38-('01_Вводные'!$B$15+'01_Вводные'!$B$311)&gt;60),0,INDEX('19_Расчет_аналитики'!$B$2362:$BI$2362,1,38-('01_Вводные'!$B$15+'01_Вводные'!$B$311)))*'01_Вводные'!$B$298*MAX(0,'01_Вводные'!$B$22-1)</f>
        <v/>
      </c>
      <c r="AN2387">
        <f>IF(OR(39&lt;='01_Вводные'!$B$15,39-'01_Вводные'!$B$15&gt;60),0,INDEX('19_Расчет_аналитики'!$B$2362:$BI$2362,1,39-'01_Вводные'!$B$15))*'01_Вводные'!$B$298*MIN(1,'01_Вводные'!$B$22)+IF(OR(39&lt;=('01_Вводные'!$B$15+'01_Вводные'!$B$311),39-('01_Вводные'!$B$15+'01_Вводные'!$B$311)&gt;60),0,INDEX('19_Расчет_аналитики'!$B$2362:$BI$2362,1,39-('01_Вводные'!$B$15+'01_Вводные'!$B$311)))*'01_Вводные'!$B$298*MAX(0,'01_Вводные'!$B$22-1)</f>
        <v/>
      </c>
      <c r="AO2387">
        <f>IF(OR(40&lt;='01_Вводные'!$B$15,40-'01_Вводные'!$B$15&gt;60),0,INDEX('19_Расчет_аналитики'!$B$2362:$BI$2362,1,40-'01_Вводные'!$B$15))*'01_Вводные'!$B$298*MIN(1,'01_Вводные'!$B$22)+IF(OR(40&lt;=('01_Вводные'!$B$15+'01_Вводные'!$B$311),40-('01_Вводные'!$B$15+'01_Вводные'!$B$311)&gt;60),0,INDEX('19_Расчет_аналитики'!$B$2362:$BI$2362,1,40-('01_Вводные'!$B$15+'01_Вводные'!$B$311)))*'01_Вводные'!$B$298*MAX(0,'01_Вводные'!$B$22-1)</f>
        <v/>
      </c>
      <c r="AP2387">
        <f>IF(OR(41&lt;='01_Вводные'!$B$15,41-'01_Вводные'!$B$15&gt;60),0,INDEX('19_Расчет_аналитики'!$B$2362:$BI$2362,1,41-'01_Вводные'!$B$15))*'01_Вводные'!$B$298*MIN(1,'01_Вводные'!$B$22)+IF(OR(41&lt;=('01_Вводные'!$B$15+'01_Вводные'!$B$311),41-('01_Вводные'!$B$15+'01_Вводные'!$B$311)&gt;60),0,INDEX('19_Расчет_аналитики'!$B$2362:$BI$2362,1,41-('01_Вводные'!$B$15+'01_Вводные'!$B$311)))*'01_Вводные'!$B$298*MAX(0,'01_Вводные'!$B$22-1)</f>
        <v/>
      </c>
      <c r="AQ2387">
        <f>IF(OR(42&lt;='01_Вводные'!$B$15,42-'01_Вводные'!$B$15&gt;60),0,INDEX('19_Расчет_аналитики'!$B$2362:$BI$2362,1,42-'01_Вводные'!$B$15))*'01_Вводные'!$B$298*MIN(1,'01_Вводные'!$B$22)+IF(OR(42&lt;=('01_Вводные'!$B$15+'01_Вводные'!$B$311),42-('01_Вводные'!$B$15+'01_Вводные'!$B$311)&gt;60),0,INDEX('19_Расчет_аналитики'!$B$2362:$BI$2362,1,42-('01_Вводные'!$B$15+'01_Вводные'!$B$311)))*'01_Вводные'!$B$298*MAX(0,'01_Вводные'!$B$22-1)</f>
        <v/>
      </c>
      <c r="AR2387">
        <f>IF(OR(43&lt;='01_Вводные'!$B$15,43-'01_Вводные'!$B$15&gt;60),0,INDEX('19_Расчет_аналитики'!$B$2362:$BI$2362,1,43-'01_Вводные'!$B$15))*'01_Вводные'!$B$298*MIN(1,'01_Вводные'!$B$22)+IF(OR(43&lt;=('01_Вводные'!$B$15+'01_Вводные'!$B$311),43-('01_Вводные'!$B$15+'01_Вводные'!$B$311)&gt;60),0,INDEX('19_Расчет_аналитики'!$B$2362:$BI$2362,1,43-('01_Вводные'!$B$15+'01_Вводные'!$B$311)))*'01_Вводные'!$B$298*MAX(0,'01_Вводные'!$B$22-1)</f>
        <v/>
      </c>
      <c r="AS2387">
        <f>IF(OR(44&lt;='01_Вводные'!$B$15,44-'01_Вводные'!$B$15&gt;60),0,INDEX('19_Расчет_аналитики'!$B$2362:$BI$2362,1,44-'01_Вводные'!$B$15))*'01_Вводные'!$B$298*MIN(1,'01_Вводные'!$B$22)+IF(OR(44&lt;=('01_Вводные'!$B$15+'01_Вводные'!$B$311),44-('01_Вводные'!$B$15+'01_Вводные'!$B$311)&gt;60),0,INDEX('19_Расчет_аналитики'!$B$2362:$BI$2362,1,44-('01_Вводные'!$B$15+'01_Вводные'!$B$311)))*'01_Вводные'!$B$298*MAX(0,'01_Вводные'!$B$22-1)</f>
        <v/>
      </c>
      <c r="AT2387">
        <f>IF(OR(45&lt;='01_Вводные'!$B$15,45-'01_Вводные'!$B$15&gt;60),0,INDEX('19_Расчет_аналитики'!$B$2362:$BI$2362,1,45-'01_Вводные'!$B$15))*'01_Вводные'!$B$298*MIN(1,'01_Вводные'!$B$22)+IF(OR(45&lt;=('01_Вводные'!$B$15+'01_Вводные'!$B$311),45-('01_Вводные'!$B$15+'01_Вводные'!$B$311)&gt;60),0,INDEX('19_Расчет_аналитики'!$B$2362:$BI$2362,1,45-('01_Вводные'!$B$15+'01_Вводные'!$B$311)))*'01_Вводные'!$B$298*MAX(0,'01_Вводные'!$B$22-1)</f>
        <v/>
      </c>
      <c r="AU2387">
        <f>IF(OR(46&lt;='01_Вводные'!$B$15,46-'01_Вводные'!$B$15&gt;60),0,INDEX('19_Расчет_аналитики'!$B$2362:$BI$2362,1,46-'01_Вводные'!$B$15))*'01_Вводные'!$B$298*MIN(1,'01_Вводные'!$B$22)+IF(OR(46&lt;=('01_Вводные'!$B$15+'01_Вводные'!$B$311),46-('01_Вводные'!$B$15+'01_Вводные'!$B$311)&gt;60),0,INDEX('19_Расчет_аналитики'!$B$2362:$BI$2362,1,46-('01_Вводные'!$B$15+'01_Вводные'!$B$311)))*'01_Вводные'!$B$298*MAX(0,'01_Вводные'!$B$22-1)</f>
        <v/>
      </c>
      <c r="AV2387">
        <f>IF(OR(47&lt;='01_Вводные'!$B$15,47-'01_Вводные'!$B$15&gt;60),0,INDEX('19_Расчет_аналитики'!$B$2362:$BI$2362,1,47-'01_Вводные'!$B$15))*'01_Вводные'!$B$298*MIN(1,'01_Вводные'!$B$22)+IF(OR(47&lt;=('01_Вводные'!$B$15+'01_Вводные'!$B$311),47-('01_Вводные'!$B$15+'01_Вводные'!$B$311)&gt;60),0,INDEX('19_Расчет_аналитики'!$B$2362:$BI$2362,1,47-('01_Вводные'!$B$15+'01_Вводные'!$B$311)))*'01_Вводные'!$B$298*MAX(0,'01_Вводные'!$B$22-1)</f>
        <v/>
      </c>
      <c r="AW2387">
        <f>IF(OR(48&lt;='01_Вводные'!$B$15,48-'01_Вводные'!$B$15&gt;60),0,INDEX('19_Расчет_аналитики'!$B$2362:$BI$2362,1,48-'01_Вводные'!$B$15))*'01_Вводные'!$B$298*MIN(1,'01_Вводные'!$B$22)+IF(OR(48&lt;=('01_Вводные'!$B$15+'01_Вводные'!$B$311),48-('01_Вводные'!$B$15+'01_Вводные'!$B$311)&gt;60),0,INDEX('19_Расчет_аналитики'!$B$2362:$BI$2362,1,48-('01_Вводные'!$B$15+'01_Вводные'!$B$311)))*'01_Вводные'!$B$298*MAX(0,'01_Вводные'!$B$22-1)</f>
        <v/>
      </c>
      <c r="AX2387">
        <f>IF(OR(49&lt;='01_Вводные'!$B$15,49-'01_Вводные'!$B$15&gt;60),0,INDEX('19_Расчет_аналитики'!$B$2362:$BI$2362,1,49-'01_Вводные'!$B$15))*'01_Вводные'!$B$298*MIN(1,'01_Вводные'!$B$22)+IF(OR(49&lt;=('01_Вводные'!$B$15+'01_Вводные'!$B$311),49-('01_Вводные'!$B$15+'01_Вводные'!$B$311)&gt;60),0,INDEX('19_Расчет_аналитики'!$B$2362:$BI$2362,1,49-('01_Вводные'!$B$15+'01_Вводные'!$B$311)))*'01_Вводные'!$B$298*MAX(0,'01_Вводные'!$B$22-1)</f>
        <v/>
      </c>
      <c r="AY2387">
        <f>IF(OR(50&lt;='01_Вводные'!$B$15,50-'01_Вводные'!$B$15&gt;60),0,INDEX('19_Расчет_аналитики'!$B$2362:$BI$2362,1,50-'01_Вводные'!$B$15))*'01_Вводные'!$B$298*MIN(1,'01_Вводные'!$B$22)+IF(OR(50&lt;=('01_Вводные'!$B$15+'01_Вводные'!$B$311),50-('01_Вводные'!$B$15+'01_Вводные'!$B$311)&gt;60),0,INDEX('19_Расчет_аналитики'!$B$2362:$BI$2362,1,50-('01_Вводные'!$B$15+'01_Вводные'!$B$311)))*'01_Вводные'!$B$298*MAX(0,'01_Вводные'!$B$22-1)</f>
        <v/>
      </c>
      <c r="AZ2387">
        <f>IF(OR(51&lt;='01_Вводные'!$B$15,51-'01_Вводные'!$B$15&gt;60),0,INDEX('19_Расчет_аналитики'!$B$2362:$BI$2362,1,51-'01_Вводные'!$B$15))*'01_Вводные'!$B$298*MIN(1,'01_Вводные'!$B$22)+IF(OR(51&lt;=('01_Вводные'!$B$15+'01_Вводные'!$B$311),51-('01_Вводные'!$B$15+'01_Вводные'!$B$311)&gt;60),0,INDEX('19_Расчет_аналитики'!$B$2362:$BI$2362,1,51-('01_Вводные'!$B$15+'01_Вводные'!$B$311)))*'01_Вводные'!$B$298*MAX(0,'01_Вводные'!$B$22-1)</f>
        <v/>
      </c>
      <c r="BA2387">
        <f>IF(OR(52&lt;='01_Вводные'!$B$15,52-'01_Вводные'!$B$15&gt;60),0,INDEX('19_Расчет_аналитики'!$B$2362:$BI$2362,1,52-'01_Вводные'!$B$15))*'01_Вводные'!$B$298*MIN(1,'01_Вводные'!$B$22)+IF(OR(52&lt;=('01_Вводные'!$B$15+'01_Вводные'!$B$311),52-('01_Вводные'!$B$15+'01_Вводные'!$B$311)&gt;60),0,INDEX('19_Расчет_аналитики'!$B$2362:$BI$2362,1,52-('01_Вводные'!$B$15+'01_Вводные'!$B$311)))*'01_Вводные'!$B$298*MAX(0,'01_Вводные'!$B$22-1)</f>
        <v/>
      </c>
      <c r="BB2387">
        <f>IF(OR(53&lt;='01_Вводные'!$B$15,53-'01_Вводные'!$B$15&gt;60),0,INDEX('19_Расчет_аналитики'!$B$2362:$BI$2362,1,53-'01_Вводные'!$B$15))*'01_Вводные'!$B$298*MIN(1,'01_Вводные'!$B$22)+IF(OR(53&lt;=('01_Вводные'!$B$15+'01_Вводные'!$B$311),53-('01_Вводные'!$B$15+'01_Вводные'!$B$311)&gt;60),0,INDEX('19_Расчет_аналитики'!$B$2362:$BI$2362,1,53-('01_Вводные'!$B$15+'01_Вводные'!$B$311)))*'01_Вводные'!$B$298*MAX(0,'01_Вводные'!$B$22-1)</f>
        <v/>
      </c>
      <c r="BC2387">
        <f>IF(OR(54&lt;='01_Вводные'!$B$15,54-'01_Вводные'!$B$15&gt;60),0,INDEX('19_Расчет_аналитики'!$B$2362:$BI$2362,1,54-'01_Вводные'!$B$15))*'01_Вводные'!$B$298*MIN(1,'01_Вводные'!$B$22)+IF(OR(54&lt;=('01_Вводные'!$B$15+'01_Вводные'!$B$311),54-('01_Вводные'!$B$15+'01_Вводные'!$B$311)&gt;60),0,INDEX('19_Расчет_аналитики'!$B$2362:$BI$2362,1,54-('01_Вводные'!$B$15+'01_Вводные'!$B$311)))*'01_Вводные'!$B$298*MAX(0,'01_Вводные'!$B$22-1)</f>
        <v/>
      </c>
      <c r="BD2387">
        <f>IF(OR(55&lt;='01_Вводные'!$B$15,55-'01_Вводные'!$B$15&gt;60),0,INDEX('19_Расчет_аналитики'!$B$2362:$BI$2362,1,55-'01_Вводные'!$B$15))*'01_Вводные'!$B$298*MIN(1,'01_Вводные'!$B$22)+IF(OR(55&lt;=('01_Вводные'!$B$15+'01_Вводные'!$B$311),55-('01_Вводные'!$B$15+'01_Вводные'!$B$311)&gt;60),0,INDEX('19_Расчет_аналитики'!$B$2362:$BI$2362,1,55-('01_Вводные'!$B$15+'01_Вводные'!$B$311)))*'01_Вводные'!$B$298*MAX(0,'01_Вводные'!$B$22-1)</f>
        <v/>
      </c>
      <c r="BE2387">
        <f>IF(OR(56&lt;='01_Вводные'!$B$15,56-'01_Вводные'!$B$15&gt;60),0,INDEX('19_Расчет_аналитики'!$B$2362:$BI$2362,1,56-'01_Вводные'!$B$15))*'01_Вводные'!$B$298*MIN(1,'01_Вводные'!$B$22)+IF(OR(56&lt;=('01_Вводные'!$B$15+'01_Вводные'!$B$311),56-('01_Вводные'!$B$15+'01_Вводные'!$B$311)&gt;60),0,INDEX('19_Расчет_аналитики'!$B$2362:$BI$2362,1,56-('01_Вводные'!$B$15+'01_Вводные'!$B$311)))*'01_Вводные'!$B$298*MAX(0,'01_Вводные'!$B$22-1)</f>
        <v/>
      </c>
      <c r="BF2387">
        <f>IF(OR(57&lt;='01_Вводные'!$B$15,57-'01_Вводные'!$B$15&gt;60),0,INDEX('19_Расчет_аналитики'!$B$2362:$BI$2362,1,57-'01_Вводные'!$B$15))*'01_Вводные'!$B$298*MIN(1,'01_Вводные'!$B$22)+IF(OR(57&lt;=('01_Вводные'!$B$15+'01_Вводные'!$B$311),57-('01_Вводные'!$B$15+'01_Вводные'!$B$311)&gt;60),0,INDEX('19_Расчет_аналитики'!$B$2362:$BI$2362,1,57-('01_Вводные'!$B$15+'01_Вводные'!$B$311)))*'01_Вводные'!$B$298*MAX(0,'01_Вводные'!$B$22-1)</f>
        <v/>
      </c>
      <c r="BG2387">
        <f>IF(OR(58&lt;='01_Вводные'!$B$15,58-'01_Вводные'!$B$15&gt;60),0,INDEX('19_Расчет_аналитики'!$B$2362:$BI$2362,1,58-'01_Вводные'!$B$15))*'01_Вводные'!$B$298*MIN(1,'01_Вводные'!$B$22)+IF(OR(58&lt;=('01_Вводные'!$B$15+'01_Вводные'!$B$311),58-('01_Вводные'!$B$15+'01_Вводные'!$B$311)&gt;60),0,INDEX('19_Расчет_аналитики'!$B$2362:$BI$2362,1,58-('01_Вводные'!$B$15+'01_Вводные'!$B$311)))*'01_Вводные'!$B$298*MAX(0,'01_Вводные'!$B$22-1)</f>
        <v/>
      </c>
      <c r="BH2387">
        <f>IF(OR(59&lt;='01_Вводные'!$B$15,59-'01_Вводные'!$B$15&gt;60),0,INDEX('19_Расчет_аналитики'!$B$2362:$BI$2362,1,59-'01_Вводные'!$B$15))*'01_Вводные'!$B$298*MIN(1,'01_Вводные'!$B$22)+IF(OR(59&lt;=('01_Вводные'!$B$15+'01_Вводные'!$B$311),59-('01_Вводные'!$B$15+'01_Вводные'!$B$311)&gt;60),0,INDEX('19_Расчет_аналитики'!$B$2362:$BI$2362,1,59-('01_Вводные'!$B$15+'01_Вводные'!$B$311)))*'01_Вводные'!$B$298*MAX(0,'01_Вводные'!$B$22-1)</f>
        <v/>
      </c>
      <c r="BI2387">
        <f>IF(OR(60&lt;='01_Вводные'!$B$15,60-'01_Вводные'!$B$15&gt;60),0,INDEX('19_Расчет_аналитики'!$B$2362:$BI$2362,1,60-'01_Вводные'!$B$15))*'01_Вводные'!$B$298*MIN(1,'01_Вводные'!$B$22)+IF(OR(60&lt;=('01_Вводные'!$B$15+'01_Вводные'!$B$311),60-('01_Вводные'!$B$15+'01_Вводные'!$B$311)&gt;60),0,INDEX('19_Расчет_аналитики'!$B$2362:$BI$2362,1,60-('01_Вводные'!$B$15+'01_Вводные'!$B$311)))*'01_Вводные'!$B$298*MAX(0,'01_Вводные'!$B$22-1)</f>
        <v/>
      </c>
      <c r="BJ2387">
        <f>IF(OR(61&lt;='01_Вводные'!$B$15,61-'01_Вводные'!$B$15&gt;60),0,INDEX('19_Расчет_аналитики'!$B$2362:$BI$2362,1,61-'01_Вводные'!$B$15))*'01_Вводные'!$B$298*MIN(1,'01_Вводные'!$B$22)+IF(OR(61&lt;=('01_Вводные'!$B$15+'01_Вводные'!$B$311),61-('01_Вводные'!$B$15+'01_Вводные'!$B$311)&gt;60),0,INDEX('19_Расчет_аналитики'!$B$2362:$BI$2362,1,61-('01_Вводные'!$B$15+'01_Вводные'!$B$311)))*'01_Вводные'!$B$298*MAX(0,'01_Вводные'!$B$22-1)</f>
        <v/>
      </c>
      <c r="BK2387">
        <f>IF(OR(62&lt;='01_Вводные'!$B$15,62-'01_Вводные'!$B$15&gt;60),0,INDEX('19_Расчет_аналитики'!$B$2362:$BI$2362,1,62-'01_Вводные'!$B$15))*'01_Вводные'!$B$298*MIN(1,'01_Вводные'!$B$22)+IF(OR(62&lt;=('01_Вводные'!$B$15+'01_Вводные'!$B$311),62-('01_Вводные'!$B$15+'01_Вводные'!$B$311)&gt;60),0,INDEX('19_Расчет_аналитики'!$B$2362:$BI$2362,1,62-('01_Вводные'!$B$15+'01_Вводные'!$B$311)))*'01_Вводные'!$B$298*MAX(0,'01_Вводные'!$B$22-1)</f>
        <v/>
      </c>
      <c r="BL2387">
        <f>IF(OR(63&lt;='01_Вводные'!$B$15,63-'01_Вводные'!$B$15&gt;60),0,INDEX('19_Расчет_аналитики'!$B$2362:$BI$2362,1,63-'01_Вводные'!$B$15))*'01_Вводные'!$B$298*MIN(1,'01_Вводные'!$B$22)+IF(OR(63&lt;=('01_Вводные'!$B$15+'01_Вводные'!$B$311),63-('01_Вводные'!$B$15+'01_Вводные'!$B$311)&gt;60),0,INDEX('19_Расчет_аналитики'!$B$2362:$BI$2362,1,63-('01_Вводные'!$B$15+'01_Вводные'!$B$311)))*'01_Вводные'!$B$298*MAX(0,'01_Вводные'!$B$22-1)</f>
        <v/>
      </c>
      <c r="BM2387">
        <f>IF(OR(64&lt;='01_Вводные'!$B$15,64-'01_Вводные'!$B$15&gt;60),0,INDEX('19_Расчет_аналитики'!$B$2362:$BI$2362,1,64-'01_Вводные'!$B$15))*'01_Вводные'!$B$298*MIN(1,'01_Вводные'!$B$22)+IF(OR(64&lt;=('01_Вводные'!$B$15+'01_Вводные'!$B$311),64-('01_Вводные'!$B$15+'01_Вводные'!$B$311)&gt;60),0,INDEX('19_Расчет_аналитики'!$B$2362:$BI$2362,1,64-('01_Вводные'!$B$15+'01_Вводные'!$B$311)))*'01_Вводные'!$B$298*MAX(0,'01_Вводные'!$B$22-1)</f>
        <v/>
      </c>
      <c r="BN2387">
        <f>IF(OR(65&lt;='01_Вводные'!$B$15,65-'01_Вводные'!$B$15&gt;60),0,INDEX('19_Расчет_аналитики'!$B$2362:$BI$2362,1,65-'01_Вводные'!$B$15))*'01_Вводные'!$B$298*MIN(1,'01_Вводные'!$B$22)+IF(OR(65&lt;=('01_Вводные'!$B$15+'01_Вводные'!$B$311),65-('01_Вводные'!$B$15+'01_Вводные'!$B$311)&gt;60),0,INDEX('19_Расчет_аналитики'!$B$2362:$BI$2362,1,65-('01_Вводные'!$B$15+'01_Вводные'!$B$311)))*'01_Вводные'!$B$298*MAX(0,'01_Вводные'!$B$22-1)</f>
        <v/>
      </c>
      <c r="BO2387">
        <f>IF(OR(66&lt;='01_Вводные'!$B$15,66-'01_Вводные'!$B$15&gt;60),0,INDEX('19_Расчет_аналитики'!$B$2362:$BI$2362,1,66-'01_Вводные'!$B$15))*'01_Вводные'!$B$298*MIN(1,'01_Вводные'!$B$22)+IF(OR(66&lt;=('01_Вводные'!$B$15+'01_Вводные'!$B$311),66-('01_Вводные'!$B$15+'01_Вводные'!$B$311)&gt;60),0,INDEX('19_Расчет_аналитики'!$B$2362:$BI$2362,1,66-('01_Вводные'!$B$15+'01_Вводные'!$B$311)))*'01_Вводные'!$B$298*MAX(0,'01_Вводные'!$B$22-1)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SUMPRODUCT(('01_Вводные'!$D$314:$D$318*'01_Вводные'!$B$314:$B$318*IF('01_Вводные'!$B$9=0,0,'06_Сеть_и_дети'!B11/'01_Вводные'!$B$9)+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))/2)</f>
        <v/>
      </c>
      <c r="C2407">
        <f>SUMPRODUCT(('01_Вводные'!$D$314:$D$318*'01_Вводные'!$B$314:$B$318*IF('01_Вводные'!$B$9=0,0,'06_Сеть_и_дети'!C11/'01_Вводные'!$B$9)+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))/2)</f>
        <v/>
      </c>
      <c r="D2407">
        <f>SUMPRODUCT(('01_Вводные'!$D$314:$D$318*'01_Вводные'!$B$314:$B$318*IF('01_Вводные'!$B$9=0,0,'06_Сеть_и_дети'!D11/'01_Вводные'!$B$9)+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))/2)</f>
        <v/>
      </c>
      <c r="E2407">
        <f>SUMPRODUCT(('01_Вводные'!$D$314:$D$318*'01_Вводные'!$B$314:$B$318*IF('01_Вводные'!$B$9=0,0,'06_Сеть_и_дети'!E11/'01_Вводные'!$B$9)+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))/2)</f>
        <v/>
      </c>
      <c r="F2407">
        <f>SUMPRODUCT(('01_Вводные'!$D$314:$D$318*'01_Вводные'!$B$314:$B$318*IF('01_Вводные'!$B$9=0,0,'06_Сеть_и_дети'!F11/'01_Вводные'!$B$9)+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))/2)</f>
        <v/>
      </c>
      <c r="G2407">
        <f>SUMPRODUCT(('01_Вводные'!$D$314:$D$318*'01_Вводные'!$B$314:$B$318*IF('01_Вводные'!$B$9=0,0,'06_Сеть_и_дети'!G11/'01_Вводные'!$B$9)+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))/2)</f>
        <v/>
      </c>
      <c r="H2407">
        <f>SUMPRODUCT(('01_Вводные'!$D$314:$D$318*'01_Вводные'!$B$314:$B$318*IF('01_Вводные'!$B$9=0,0,'06_Сеть_и_дети'!H11/'01_Вводные'!$B$9)+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))/2)</f>
        <v/>
      </c>
      <c r="I2407">
        <f>SUMPRODUCT(('01_Вводные'!$D$314:$D$318*'01_Вводные'!$B$314:$B$318*IF('01_Вводные'!$B$9=0,0,'06_Сеть_и_дети'!I11/'01_Вводные'!$B$9)+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))/2)</f>
        <v/>
      </c>
      <c r="J2407">
        <f>SUMPRODUCT(('01_Вводные'!$D$314:$D$318*'01_Вводные'!$B$314:$B$318*IF('01_Вводные'!$B$9=0,0,'06_Сеть_и_дети'!J11/'01_Вводные'!$B$9)+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))/2)</f>
        <v/>
      </c>
      <c r="K2407">
        <f>SUMPRODUCT(('01_Вводные'!$D$314:$D$318*'01_Вводные'!$B$314:$B$318*IF('01_Вводные'!$B$9=0,0,'06_Сеть_и_дети'!K11/'01_Вводные'!$B$9)+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))/2)</f>
        <v/>
      </c>
      <c r="L2407">
        <f>SUMPRODUCT(('01_Вводные'!$D$314:$D$318*'01_Вводные'!$B$314:$B$318*IF('01_Вводные'!$B$9=0,0,'06_Сеть_и_дети'!L11/'01_Вводные'!$B$9)+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))/2)</f>
        <v/>
      </c>
      <c r="M2407">
        <f>SUMPRODUCT(('01_Вводные'!$D$314:$D$318*'01_Вводные'!$B$314:$B$318*IF('01_Вводные'!$B$9=0,0,'06_Сеть_и_дети'!M11/'01_Вводные'!$B$9)+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))/2)</f>
        <v/>
      </c>
      <c r="N2407">
        <f>SUMPRODUCT(('01_Вводные'!$D$314:$D$318*'01_Вводные'!$B$314:$B$318*IF('01_Вводные'!$B$9=0,0,'06_Сеть_и_дети'!N11/'01_Вводные'!$B$9)+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))/2)</f>
        <v/>
      </c>
      <c r="O2407">
        <f>SUMPRODUCT(('01_Вводные'!$D$314:$D$318*'01_Вводные'!$B$314:$B$318*IF('01_Вводные'!$B$9=0,0,'06_Сеть_и_дети'!O11/'01_Вводные'!$B$9)+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))/2)</f>
        <v/>
      </c>
      <c r="P2407">
        <f>SUMPRODUCT(('01_Вводные'!$D$314:$D$318*'01_Вводные'!$B$314:$B$318*IF('01_Вводные'!$B$9=0,0,'06_Сеть_и_дети'!P11/'01_Вводные'!$B$9)+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))/2)</f>
        <v/>
      </c>
      <c r="Q2407">
        <f>SUMPRODUCT(('01_Вводные'!$D$314:$D$318*'01_Вводные'!$B$314:$B$318*IF('01_Вводные'!$B$9=0,0,'06_Сеть_и_дети'!Q11/'01_Вводные'!$B$9)+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))/2)</f>
        <v/>
      </c>
      <c r="R2407">
        <f>SUMPRODUCT(('01_Вводные'!$D$314:$D$318*'01_Вводные'!$B$314:$B$318*IF('01_Вводные'!$B$9=0,0,'06_Сеть_и_дети'!R11/'01_Вводные'!$B$9)+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))/2)</f>
        <v/>
      </c>
      <c r="S2407">
        <f>SUMPRODUCT(('01_Вводные'!$D$314:$D$318*'01_Вводные'!$B$314:$B$318*IF('01_Вводные'!$B$9=0,0,'06_Сеть_и_дети'!S11/'01_Вводные'!$B$9)+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))/2)</f>
        <v/>
      </c>
      <c r="T2407">
        <f>SUMPRODUCT(('01_Вводные'!$D$314:$D$318*'01_Вводные'!$B$314:$B$318*IF('01_Вводные'!$B$9=0,0,'06_Сеть_и_дети'!T11/'01_Вводные'!$B$9)+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))/2)</f>
        <v/>
      </c>
      <c r="U2407">
        <f>SUMPRODUCT(('01_Вводные'!$D$314:$D$318*'01_Вводные'!$B$314:$B$318*IF('01_Вводные'!$B$9=0,0,'06_Сеть_и_дети'!U11/'01_Вводные'!$B$9)+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))/2)</f>
        <v/>
      </c>
      <c r="V2407">
        <f>SUMPRODUCT(('01_Вводные'!$D$314:$D$318*'01_Вводные'!$B$314:$B$318*IF('01_Вводные'!$B$9=0,0,'06_Сеть_и_дети'!V11/'01_Вводные'!$B$9)+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))/2)</f>
        <v/>
      </c>
      <c r="W2407">
        <f>SUMPRODUCT(('01_Вводные'!$D$314:$D$318*'01_Вводные'!$B$314:$B$318*IF('01_Вводные'!$B$9=0,0,'06_Сеть_и_дети'!W11/'01_Вводные'!$B$9)+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))/2)</f>
        <v/>
      </c>
      <c r="X2407">
        <f>SUMPRODUCT(('01_Вводные'!$D$314:$D$318*'01_Вводные'!$B$314:$B$318*IF('01_Вводные'!$B$9=0,0,'06_Сеть_и_дети'!X11/'01_Вводные'!$B$9)+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))/2)</f>
        <v/>
      </c>
      <c r="Y2407">
        <f>SUMPRODUCT(('01_Вводные'!$D$314:$D$318*'01_Вводные'!$B$314:$B$318*IF('01_Вводные'!$B$9=0,0,'06_Сеть_и_дети'!Y11/'01_Вводные'!$B$9)+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))/2)</f>
        <v/>
      </c>
      <c r="Z2407">
        <f>SUMPRODUCT(('01_Вводные'!$D$314:$D$318*'01_Вводные'!$B$314:$B$318*IF('01_Вводные'!$B$9=0,0,'06_Сеть_и_дети'!Z11/'01_Вводные'!$B$9)+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))/2)</f>
        <v/>
      </c>
      <c r="AA2407">
        <f>SUMPRODUCT(('01_Вводные'!$D$314:$D$318*'01_Вводные'!$B$314:$B$318*IF('01_Вводные'!$B$9=0,0,'06_Сеть_и_дети'!AA11/'01_Вводные'!$B$9)+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))/2)</f>
        <v/>
      </c>
      <c r="AB2407">
        <f>SUMPRODUCT(('01_Вводные'!$D$314:$D$318*'01_Вводные'!$B$314:$B$318*IF('01_Вводные'!$B$9=0,0,'06_Сеть_и_дети'!AB11/'01_Вводные'!$B$9)+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))/2)</f>
        <v/>
      </c>
      <c r="AC2407">
        <f>SUMPRODUCT(('01_Вводные'!$D$314:$D$318*'01_Вводные'!$B$314:$B$318*IF('01_Вводные'!$B$9=0,0,'06_Сеть_и_дети'!AC11/'01_Вводные'!$B$9)+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))/2)</f>
        <v/>
      </c>
      <c r="AD2407">
        <f>SUMPRODUCT(('01_Вводные'!$D$314:$D$318*'01_Вводные'!$B$314:$B$318*IF('01_Вводные'!$B$9=0,0,'06_Сеть_и_дети'!AD11/'01_Вводные'!$B$9)+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))/2)</f>
        <v/>
      </c>
      <c r="AE2407">
        <f>SUMPRODUCT(('01_Вводные'!$D$314:$D$318*'01_Вводные'!$B$314:$B$318*IF('01_Вводные'!$B$9=0,0,'06_Сеть_и_дети'!AE11/'01_Вводные'!$B$9)+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))/2)</f>
        <v/>
      </c>
      <c r="AF2407">
        <f>SUMPRODUCT(('01_Вводные'!$D$314:$D$318*'01_Вводные'!$B$314:$B$318*IF('01_Вводные'!$B$9=0,0,'06_Сеть_и_дети'!AF11/'01_Вводные'!$B$9)+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))/2)</f>
        <v/>
      </c>
      <c r="AG2407">
        <f>SUMPRODUCT(('01_Вводные'!$D$314:$D$318*'01_Вводные'!$B$314:$B$318*IF('01_Вводные'!$B$9=0,0,'06_Сеть_и_дети'!AG11/'01_Вводные'!$B$9)+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))/2)</f>
        <v/>
      </c>
      <c r="AH2407">
        <f>SUMPRODUCT(('01_Вводные'!$D$314:$D$318*'01_Вводные'!$B$314:$B$318*IF('01_Вводные'!$B$9=0,0,'06_Сеть_и_дети'!AH11/'01_Вводные'!$B$9)+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))/2)</f>
        <v/>
      </c>
      <c r="AI2407">
        <f>SUMPRODUCT(('01_Вводные'!$D$314:$D$318*'01_Вводные'!$B$314:$B$318*IF('01_Вводные'!$B$9=0,0,'06_Сеть_и_дети'!AI11/'01_Вводные'!$B$9)+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))/2)</f>
        <v/>
      </c>
      <c r="AJ2407">
        <f>SUMPRODUCT(('01_Вводные'!$D$314:$D$318*'01_Вводные'!$B$314:$B$318*IF('01_Вводные'!$B$9=0,0,'06_Сеть_и_дети'!AJ11/'01_Вводные'!$B$9)+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))/2)</f>
        <v/>
      </c>
      <c r="AK2407">
        <f>SUMPRODUCT(('01_Вводные'!$D$314:$D$318*'01_Вводные'!$B$314:$B$318*IF('01_Вводные'!$B$9=0,0,'06_Сеть_и_дети'!AK11/'01_Вводные'!$B$9)+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))/2)</f>
        <v/>
      </c>
      <c r="AL2407">
        <f>SUMPRODUCT(('01_Вводные'!$D$314:$D$318*'01_Вводные'!$B$314:$B$318*IF('01_Вводные'!$B$9=0,0,'06_Сеть_и_дети'!AL11/'01_Вводные'!$B$9)+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))/2)</f>
        <v/>
      </c>
      <c r="AM2407">
        <f>SUMPRODUCT(('01_Вводные'!$D$314:$D$318*'01_Вводные'!$B$314:$B$318*IF('01_Вводные'!$B$9=0,0,'06_Сеть_и_дети'!AM11/'01_Вводные'!$B$9)+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))/2)</f>
        <v/>
      </c>
      <c r="AN2407">
        <f>SUMPRODUCT(('01_Вводные'!$D$314:$D$318*'01_Вводные'!$B$314:$B$318*IF('01_Вводные'!$B$9=0,0,'06_Сеть_и_дети'!AN11/'01_Вводные'!$B$9)+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))/2)</f>
        <v/>
      </c>
      <c r="AO2407">
        <f>SUMPRODUCT(('01_Вводные'!$D$314:$D$318*'01_Вводные'!$B$314:$B$318*IF('01_Вводные'!$B$9=0,0,'06_Сеть_и_дети'!AO11/'01_Вводные'!$B$9)+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))/2)</f>
        <v/>
      </c>
      <c r="AP2407">
        <f>SUMPRODUCT(('01_Вводные'!$D$314:$D$318*'01_Вводные'!$B$314:$B$318*IF('01_Вводные'!$B$9=0,0,'06_Сеть_и_дети'!AP11/'01_Вводные'!$B$9)+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))/2)</f>
        <v/>
      </c>
      <c r="AQ2407">
        <f>SUMPRODUCT(('01_Вводные'!$D$314:$D$318*'01_Вводные'!$B$314:$B$318*IF('01_Вводные'!$B$9=0,0,'06_Сеть_и_дети'!AQ11/'01_Вводные'!$B$9)+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))/2)</f>
        <v/>
      </c>
      <c r="AR2407">
        <f>SUMPRODUCT(('01_Вводные'!$D$314:$D$318*'01_Вводные'!$B$314:$B$318*IF('01_Вводные'!$B$9=0,0,'06_Сеть_и_дети'!AR11/'01_Вводные'!$B$9)+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))/2)</f>
        <v/>
      </c>
      <c r="AS2407">
        <f>SUMPRODUCT(('01_Вводные'!$D$314:$D$318*'01_Вводные'!$B$314:$B$318*IF('01_Вводные'!$B$9=0,0,'06_Сеть_и_дети'!AS11/'01_Вводные'!$B$9)+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))/2)</f>
        <v/>
      </c>
      <c r="AT2407">
        <f>SUMPRODUCT(('01_Вводные'!$D$314:$D$318*'01_Вводные'!$B$314:$B$318*IF('01_Вводные'!$B$9=0,0,'06_Сеть_и_дети'!AT11/'01_Вводные'!$B$9)+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))/2)</f>
        <v/>
      </c>
      <c r="AU2407">
        <f>SUMPRODUCT(('01_Вводные'!$D$314:$D$318*'01_Вводные'!$B$314:$B$318*IF('01_Вводные'!$B$9=0,0,'06_Сеть_и_дети'!AU11/'01_Вводные'!$B$9)+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))/2)</f>
        <v/>
      </c>
      <c r="AV2407">
        <f>SUMPRODUCT(('01_Вводные'!$D$314:$D$318*'01_Вводные'!$B$314:$B$318*IF('01_Вводные'!$B$9=0,0,'06_Сеть_и_дети'!AV11/'01_Вводные'!$B$9)+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))/2)</f>
        <v/>
      </c>
      <c r="AW2407">
        <f>SUMPRODUCT(('01_Вводные'!$D$314:$D$318*'01_Вводные'!$B$314:$B$318*IF('01_Вводные'!$B$9=0,0,'06_Сеть_и_дети'!AW11/'01_Вводные'!$B$9)+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))/2)</f>
        <v/>
      </c>
      <c r="AX2407">
        <f>SUMPRODUCT(('01_Вводные'!$D$314:$D$318*'01_Вводные'!$B$314:$B$318*IF('01_Вводные'!$B$9=0,0,'06_Сеть_и_дети'!AX11/'01_Вводные'!$B$9)+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))/2)</f>
        <v/>
      </c>
      <c r="AY2407">
        <f>SUMPRODUCT(('01_Вводные'!$D$314:$D$318*'01_Вводные'!$B$314:$B$318*IF('01_Вводные'!$B$9=0,0,'06_Сеть_и_дети'!AY11/'01_Вводные'!$B$9)+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))/2)</f>
        <v/>
      </c>
      <c r="AZ2407">
        <f>SUMPRODUCT(('01_Вводные'!$D$314:$D$318*'01_Вводные'!$B$314:$B$318*IF('01_Вводные'!$B$9=0,0,'06_Сеть_и_дети'!AZ11/'01_Вводные'!$B$9)+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))/2)</f>
        <v/>
      </c>
      <c r="BA2407">
        <f>SUMPRODUCT(('01_Вводные'!$D$314:$D$318*'01_Вводные'!$B$314:$B$318*IF('01_Вводные'!$B$9=0,0,'06_Сеть_и_дети'!BA11/'01_Вводные'!$B$9)+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))/2)</f>
        <v/>
      </c>
      <c r="BB2407">
        <f>SUMPRODUCT(('01_Вводные'!$D$314:$D$318*'01_Вводные'!$B$314:$B$318*IF('01_Вводные'!$B$9=0,0,'06_Сеть_и_дети'!BB11/'01_Вводные'!$B$9)+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))/2)</f>
        <v/>
      </c>
      <c r="BC2407">
        <f>SUMPRODUCT(('01_Вводные'!$D$314:$D$318*'01_Вводные'!$B$314:$B$318*IF('01_Вводные'!$B$9=0,0,'06_Сеть_и_дети'!BC11/'01_Вводные'!$B$9)+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))/2)</f>
        <v/>
      </c>
      <c r="BD2407">
        <f>SUMPRODUCT(('01_Вводные'!$D$314:$D$318*'01_Вводные'!$B$314:$B$318*IF('01_Вводные'!$B$9=0,0,'06_Сеть_и_дети'!BD11/'01_Вводные'!$B$9)+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))/2)</f>
        <v/>
      </c>
      <c r="BE2407">
        <f>SUMPRODUCT(('01_Вводные'!$D$314:$D$318*'01_Вводные'!$B$314:$B$318*IF('01_Вводные'!$B$9=0,0,'06_Сеть_и_дети'!BE11/'01_Вводные'!$B$9)+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))/2)</f>
        <v/>
      </c>
      <c r="BF2407">
        <f>SUMPRODUCT(('01_Вводные'!$D$314:$D$318*'01_Вводные'!$B$314:$B$318*IF('01_Вводные'!$B$9=0,0,'06_Сеть_и_дети'!BF11/'01_Вводные'!$B$9)+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))/2)</f>
        <v/>
      </c>
      <c r="BG2407">
        <f>SUMPRODUCT(('01_Вводные'!$D$314:$D$318*'01_Вводные'!$B$314:$B$318*IF('01_Вводные'!$B$9=0,0,'06_Сеть_и_дети'!BG11/'01_Вводные'!$B$9)+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))/2)</f>
        <v/>
      </c>
      <c r="BH2407">
        <f>SUMPRODUCT(('01_Вводные'!$D$314:$D$318*'01_Вводные'!$B$314:$B$318*IF('01_Вводные'!$B$9=0,0,'06_Сеть_и_дети'!BH11/'01_Вводные'!$B$9)+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))/2)</f>
        <v/>
      </c>
      <c r="BI2407">
        <f>SUMPRODUCT(('01_Вводные'!$D$314:$D$318*'01_Вводные'!$B$314:$B$318*IF('01_Вводные'!$B$9=0,0,'06_Сеть_и_дети'!BI11/'01_Вводные'!$B$9)+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))/2)</f>
        <v/>
      </c>
      <c r="BJ2407">
        <f>SUMPRODUCT(('01_Вводные'!$D$314:$D$318*'01_Вводные'!$B$314:$B$318*IF('01_Вводные'!$B$9=0,0,'06_Сеть_и_дети'!BJ11/'01_Вводные'!$B$9)+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))/2)</f>
        <v/>
      </c>
      <c r="BK2407">
        <f>SUMPRODUCT(('01_Вводные'!$D$314:$D$318*'01_Вводные'!$B$314:$B$318*IF('01_Вводные'!$B$9=0,0,'06_Сеть_и_дети'!BK11/'01_Вводные'!$B$9)+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))/2)</f>
        <v/>
      </c>
      <c r="BL2407">
        <f>SUMPRODUCT(('01_Вводные'!$D$314:$D$318*'01_Вводные'!$B$314:$B$318*IF('01_Вводные'!$B$9=0,0,'06_Сеть_и_дети'!BL11/'01_Вводные'!$B$9)+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))/2)</f>
        <v/>
      </c>
      <c r="BM2407">
        <f>SUMPRODUCT(('01_Вводные'!$D$314:$D$318*'01_Вводные'!$B$314:$B$318*IF('01_Вводные'!$B$9=0,0,'06_Сеть_и_дети'!BM11/'01_Вводные'!$B$9)+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))/2)</f>
        <v/>
      </c>
      <c r="BN2407">
        <f>SUMPRODUCT(('01_Вводные'!$D$314:$D$318*'01_Вводные'!$B$314:$B$318*IF('01_Вводные'!$B$9=0,0,'06_Сеть_и_дети'!BN11/'01_Вводные'!$B$9)+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))/2)</f>
        <v/>
      </c>
      <c r="BO2407">
        <f>SUMPRODUCT(('01_Вводные'!$D$314:$D$318*'01_Вводные'!$B$314:$B$318*IF('01_Вводные'!$B$9=0,0,'06_Сеть_и_дети'!BO11/'01_Вводные'!$B$9)+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IF(OR('01_Вводные'!$B$238="Нет",'19_Расчет_аналитики'!B2651&gt;='19_Расчет_аналитики'!B2363-0.01),MIN('19_Расчет_аналитики'!B2655,MAX(0,'19_Расчет_аналитики'!B2811)),0)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IF(OR('01_Вводные'!$B$238="Нет",'19_Расчет_аналитики'!C2651&gt;='19_Расчет_аналитики'!C2363-0.01),MIN('19_Расчет_аналитики'!C2655,MAX(0,'19_Расчет_аналитики'!C2811)),0)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IF(OR('01_Вводные'!$B$238="Нет",'19_Расчет_аналитики'!D2651&gt;='19_Расчет_аналитики'!D2363-0.01),MIN('19_Расчет_аналитики'!D2655,MAX(0,'19_Расчет_аналитики'!D2811)),0)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IF(OR('01_Вводные'!$B$238="Нет",'19_Расчет_аналитики'!E2651&gt;='19_Расчет_аналитики'!E2363-0.01),MIN('19_Расчет_аналитики'!E2655,MAX(0,'19_Расчет_аналитики'!E2811)),0)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IF(OR('01_Вводные'!$B$238="Нет",'19_Расчет_аналитики'!F2651&gt;='19_Расчет_аналитики'!F2363-0.01),MIN('19_Расчет_аналитики'!F2655,MAX(0,'19_Расчет_аналитики'!F2811)),0)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IF(OR('01_Вводные'!$B$238="Нет",'19_Расчет_аналитики'!G2651&gt;='19_Расчет_аналитики'!G2363-0.01),MIN('19_Расчет_аналитики'!G2655,MAX(0,'19_Расчет_аналитики'!G2811)),0)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IF(OR('01_Вводные'!$B$238="Нет",'19_Расчет_аналитики'!H2651&gt;='19_Расчет_аналитики'!H2363-0.01),MIN('19_Расчет_аналитики'!H2655,MAX(0,'19_Расчет_аналитики'!H2811)),0)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IF(OR('01_Вводные'!$B$238="Нет",'19_Расчет_аналитики'!I2651&gt;='19_Расчет_аналитики'!I2363-0.01),MIN('19_Расчет_аналитики'!I2655,MAX(0,'19_Расчет_аналитики'!I2811)),0)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IF(OR('01_Вводные'!$B$238="Нет",'19_Расчет_аналитики'!J2651&gt;='19_Расчет_аналитики'!J2363-0.01),MIN('19_Расчет_аналитики'!J2655,MAX(0,'19_Расчет_аналитики'!J2811)),0)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IF(OR('01_Вводные'!$B$238="Нет",'19_Расчет_аналитики'!K2651&gt;='19_Расчет_аналитики'!K2363-0.01),MIN('19_Расчет_аналитики'!K2655,MAX(0,'19_Расчет_аналитики'!K2811)),0)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IF(OR('01_Вводные'!$B$238="Нет",'19_Расчет_аналитики'!L2651&gt;='19_Расчет_аналитики'!L2363-0.01),MIN('19_Расчет_аналитики'!L2655,MAX(0,'19_Расчет_аналитики'!L2811)),0)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IF(OR('01_Вводные'!$B$238="Нет",'19_Расчет_аналитики'!M2651&gt;='19_Расчет_аналитики'!M2363-0.01),MIN('19_Расчет_аналитики'!M2655,MAX(0,'19_Расчет_аналитики'!M2811)),0)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IF(OR('01_Вводные'!$B$238="Нет",'19_Расчет_аналитики'!N2651&gt;='19_Расчет_аналитики'!N2363-0.01),MIN('19_Расчет_аналитики'!N2655,MAX(0,'19_Расчет_аналитики'!N2811)),0)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IF(OR('01_Вводные'!$B$238="Нет",'19_Расчет_аналитики'!O2651&gt;='19_Расчет_аналитики'!O2363-0.01),MIN('19_Расчет_аналитики'!O2655,MAX(0,'19_Расчет_аналитики'!O2811)),0)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IF(OR('01_Вводные'!$B$238="Нет",'19_Расчет_аналитики'!P2651&gt;='19_Расчет_аналитики'!P2363-0.01),MIN('19_Расчет_аналитики'!P2655,MAX(0,'19_Расчет_аналитики'!P2811)),0)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IF(OR('01_Вводные'!$B$238="Нет",'19_Расчет_аналитики'!Q2651&gt;='19_Расчет_аналитики'!Q2363-0.01),MIN('19_Расчет_аналитики'!Q2655,MAX(0,'19_Расчет_аналитики'!Q2811)),0)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IF(OR('01_Вводные'!$B$238="Нет",'19_Расчет_аналитики'!R2651&gt;='19_Расчет_аналитики'!R2363-0.01),MIN('19_Расчет_аналитики'!R2655,MAX(0,'19_Расчет_аналитики'!R2811)),0)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IF(OR('01_Вводные'!$B$238="Нет",'19_Расчет_аналитики'!S2651&gt;='19_Расчет_аналитики'!S2363-0.01),MIN('19_Расчет_аналитики'!S2655,MAX(0,'19_Расчет_аналитики'!S2811)),0)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IF(OR('01_Вводные'!$B$238="Нет",'19_Расчет_аналитики'!T2651&gt;='19_Расчет_аналитики'!T2363-0.01),MIN('19_Расчет_аналитики'!T2655,MAX(0,'19_Расчет_аналитики'!T2811)),0)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IF(OR('01_Вводные'!$B$238="Нет",'19_Расчет_аналитики'!U2651&gt;='19_Расчет_аналитики'!U2363-0.01),MIN('19_Расчет_аналитики'!U2655,MAX(0,'19_Расчет_аналитики'!U2811)),0)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IF(OR('01_Вводные'!$B$238="Нет",'19_Расчет_аналитики'!V2651&gt;='19_Расчет_аналитики'!V2363-0.01),MIN('19_Расчет_аналитики'!V2655,MAX(0,'19_Расчет_аналитики'!V2811)),0)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IF(OR('01_Вводные'!$B$238="Нет",'19_Расчет_аналитики'!W2651&gt;='19_Расчет_аналитики'!W2363-0.01),MIN('19_Расчет_аналитики'!W2655,MAX(0,'19_Расчет_аналитики'!W2811)),0)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IF(OR('01_Вводные'!$B$238="Нет",'19_Расчет_аналитики'!X2651&gt;='19_Расчет_аналитики'!X2363-0.01),MIN('19_Расчет_аналитики'!X2655,MAX(0,'19_Расчет_аналитики'!X2811)),0)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IF(OR('01_Вводные'!$B$238="Нет",'19_Расчет_аналитики'!Y2651&gt;='19_Расчет_аналитики'!Y2363-0.01),MIN('19_Расчет_аналитики'!Y2655,MAX(0,'19_Расчет_аналитики'!Y2811)),0)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IF(OR('01_Вводные'!$B$238="Нет",'19_Расчет_аналитики'!Z2651&gt;='19_Расчет_аналитики'!Z2363-0.01),MIN('19_Расчет_аналитики'!Z2655,MAX(0,'19_Расчет_аналитики'!Z2811)),0)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IF(OR('01_Вводные'!$B$238="Нет",'19_Расчет_аналитики'!AA2651&gt;='19_Расчет_аналитики'!AA2363-0.01),MIN('19_Расчет_аналитики'!AA2655,MAX(0,'19_Расчет_аналитики'!AA2811)),0)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IF(OR('01_Вводные'!$B$238="Нет",'19_Расчет_аналитики'!AB2651&gt;='19_Расчет_аналитики'!AB2363-0.01),MIN('19_Расчет_аналитики'!AB2655,MAX(0,'19_Расчет_аналитики'!AB2811)),0)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IF(OR('01_Вводные'!$B$238="Нет",'19_Расчет_аналитики'!AC2651&gt;='19_Расчет_аналитики'!AC2363-0.01),MIN('19_Расчет_аналитики'!AC2655,MAX(0,'19_Расчет_аналитики'!AC2811)),0)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IF(OR('01_Вводные'!$B$238="Нет",'19_Расчет_аналитики'!AD2651&gt;='19_Расчет_аналитики'!AD2363-0.01),MIN('19_Расчет_аналитики'!AD2655,MAX(0,'19_Расчет_аналитики'!AD2811)),0)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IF(OR('01_Вводные'!$B$238="Нет",'19_Расчет_аналитики'!AE2651&gt;='19_Расчет_аналитики'!AE2363-0.01),MIN('19_Расчет_аналитики'!AE2655,MAX(0,'19_Расчет_аналитики'!AE2811)),0)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IF(OR('01_Вводные'!$B$238="Нет",'19_Расчет_аналитики'!AF2651&gt;='19_Расчет_аналитики'!AF2363-0.01),MIN('19_Расчет_аналитики'!AF2655,MAX(0,'19_Расчет_аналитики'!AF2811)),0)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IF(OR('01_Вводные'!$B$238="Нет",'19_Расчет_аналитики'!AG2651&gt;='19_Расчет_аналитики'!AG2363-0.01),MIN('19_Расчет_аналитики'!AG2655,MAX(0,'19_Расчет_аналитики'!AG2811)),0)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IF(OR('01_Вводные'!$B$238="Нет",'19_Расчет_аналитики'!AH2651&gt;='19_Расчет_аналитики'!AH2363-0.01),MIN('19_Расчет_аналитики'!AH2655,MAX(0,'19_Расчет_аналитики'!AH2811)),0)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IF(OR('01_Вводные'!$B$238="Нет",'19_Расчет_аналитики'!AI2651&gt;='19_Расчет_аналитики'!AI2363-0.01),MIN('19_Расчет_аналитики'!AI2655,MAX(0,'19_Расчет_аналитики'!AI2811)),0)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IF(OR('01_Вводные'!$B$238="Нет",'19_Расчет_аналитики'!AJ2651&gt;='19_Расчет_аналитики'!AJ2363-0.01),MIN('19_Расчет_аналитики'!AJ2655,MAX(0,'19_Расчет_аналитики'!AJ2811)),0)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IF(OR('01_Вводные'!$B$238="Нет",'19_Расчет_аналитики'!AK2651&gt;='19_Расчет_аналитики'!AK2363-0.01),MIN('19_Расчет_аналитики'!AK2655,MAX(0,'19_Расчет_аналитики'!AK2811)),0)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IF(OR('01_Вводные'!$B$238="Нет",'19_Расчет_аналитики'!AL2651&gt;='19_Расчет_аналитики'!AL2363-0.01),MIN('19_Расчет_аналитики'!AL2655,MAX(0,'19_Расчет_аналитики'!AL2811)),0)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IF(OR('01_Вводные'!$B$238="Нет",'19_Расчет_аналитики'!AM2651&gt;='19_Расчет_аналитики'!AM2363-0.01),MIN('19_Расчет_аналитики'!AM2655,MAX(0,'19_Расчет_аналитики'!AM2811)),0)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IF(OR('01_Вводные'!$B$238="Нет",'19_Расчет_аналитики'!AN2651&gt;='19_Расчет_аналитики'!AN2363-0.01),MIN('19_Расчет_аналитики'!AN2655,MAX(0,'19_Расчет_аналитики'!AN2811)),0)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IF(OR('01_Вводные'!$B$238="Нет",'19_Расчет_аналитики'!AO2651&gt;='19_Расчет_аналитики'!AO2363-0.01),MIN('19_Расчет_аналитики'!AO2655,MAX(0,'19_Расчет_аналитики'!AO2811)),0)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IF(OR('01_Вводные'!$B$238="Нет",'19_Расчет_аналитики'!AP2651&gt;='19_Расчет_аналитики'!AP2363-0.01),MIN('19_Расчет_аналитики'!AP2655,MAX(0,'19_Расчет_аналитики'!AP2811)),0)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IF(OR('01_Вводные'!$B$238="Нет",'19_Расчет_аналитики'!AQ2651&gt;='19_Расчет_аналитики'!AQ2363-0.01),MIN('19_Расчет_аналитики'!AQ2655,MAX(0,'19_Расчет_аналитики'!AQ2811)),0)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IF(OR('01_Вводные'!$B$238="Нет",'19_Расчет_аналитики'!AR2651&gt;='19_Расчет_аналитики'!AR2363-0.01),MIN('19_Расчет_аналитики'!AR2655,MAX(0,'19_Расчет_аналитики'!AR2811)),0)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IF(OR('01_Вводные'!$B$238="Нет",'19_Расчет_аналитики'!AS2651&gt;='19_Расчет_аналитики'!AS2363-0.01),MIN('19_Расчет_аналитики'!AS2655,MAX(0,'19_Расчет_аналитики'!AS2811)),0)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IF(OR('01_Вводные'!$B$238="Нет",'19_Расчет_аналитики'!AT2651&gt;='19_Расчет_аналитики'!AT2363-0.01),MIN('19_Расчет_аналитики'!AT2655,MAX(0,'19_Расчет_аналитики'!AT2811)),0)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IF(OR('01_Вводные'!$B$238="Нет",'19_Расчет_аналитики'!AU2651&gt;='19_Расчет_аналитики'!AU2363-0.01),MIN('19_Расчет_аналитики'!AU2655,MAX(0,'19_Расчет_аналитики'!AU2811)),0)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IF(OR('01_Вводные'!$B$238="Нет",'19_Расчет_аналитики'!AV2651&gt;='19_Расчет_аналитики'!AV2363-0.01),MIN('19_Расчет_аналитики'!AV2655,MAX(0,'19_Расчет_аналитики'!AV2811)),0)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IF(OR('01_Вводные'!$B$238="Нет",'19_Расчет_аналитики'!AW2651&gt;='19_Расчет_аналитики'!AW2363-0.01),MIN('19_Расчет_аналитики'!AW2655,MAX(0,'19_Расчет_аналитики'!AW2811)),0)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IF(OR('01_Вводные'!$B$238="Нет",'19_Расчет_аналитики'!AX2651&gt;='19_Расчет_аналитики'!AX2363-0.01),MIN('19_Расчет_аналитики'!AX2655,MAX(0,'19_Расчет_аналитики'!AX2811)),0)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IF(OR('01_Вводные'!$B$238="Нет",'19_Расчет_аналитики'!AY2651&gt;='19_Расчет_аналитики'!AY2363-0.01),MIN('19_Расчет_аналитики'!AY2655,MAX(0,'19_Расчет_аналитики'!AY2811)),0)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IF(OR('01_Вводные'!$B$238="Нет",'19_Расчет_аналитики'!AZ2651&gt;='19_Расчет_аналитики'!AZ2363-0.01),MIN('19_Расчет_аналитики'!AZ2655,MAX(0,'19_Расчет_аналитики'!AZ2811)),0)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IF(OR('01_Вводные'!$B$238="Нет",'19_Расчет_аналитики'!BA2651&gt;='19_Расчет_аналитики'!BA2363-0.01),MIN('19_Расчет_аналитики'!BA2655,MAX(0,'19_Расчет_аналитики'!BA2811)),0)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IF(OR('01_Вводные'!$B$238="Нет",'19_Расчет_аналитики'!BB2651&gt;='19_Расчет_аналитики'!BB2363-0.01),MIN('19_Расчет_аналитики'!BB2655,MAX(0,'19_Расчет_аналитики'!BB2811)),0)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IF(OR('01_Вводные'!$B$238="Нет",'19_Расчет_аналитики'!BC2651&gt;='19_Расчет_аналитики'!BC2363-0.01),MIN('19_Расчет_аналитики'!BC2655,MAX(0,'19_Расчет_аналитики'!BC2811)),0)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IF(OR('01_Вводные'!$B$238="Нет",'19_Расчет_аналитики'!BD2651&gt;='19_Расчет_аналитики'!BD2363-0.01),MIN('19_Расчет_аналитики'!BD2655,MAX(0,'19_Расчет_аналитики'!BD2811)),0)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IF(OR('01_Вводные'!$B$238="Нет",'19_Расчет_аналитики'!BE2651&gt;='19_Расчет_аналитики'!BE2363-0.01),MIN('19_Расчет_аналитики'!BE2655,MAX(0,'19_Расчет_аналитики'!BE2811)),0)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IF(OR('01_Вводные'!$B$238="Нет",'19_Расчет_аналитики'!BF2651&gt;='19_Расчет_аналитики'!BF2363-0.01),MIN('19_Расчет_аналитики'!BF2655,MAX(0,'19_Расчет_аналитики'!BF2811)),0)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IF(OR('01_Вводные'!$B$238="Нет",'19_Расчет_аналитики'!BG2651&gt;='19_Расчет_аналитики'!BG2363-0.01),MIN('19_Расчет_аналитики'!BG2655,MAX(0,'19_Расчет_аналитики'!BG2811)),0)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IF(OR('01_Вводные'!$B$238="Нет",'19_Расчет_аналитики'!BH2651&gt;='19_Расчет_аналитики'!BH2363-0.01),MIN('19_Расчет_аналитики'!BH2655,MAX(0,'19_Расчет_аналитики'!BH2811)),0)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IF(OR('01_Вводные'!$B$238="Нет",'19_Расчет_аналитики'!BI2651&gt;='19_Расчет_аналитики'!BI2363-0.01),MIN('19_Расчет_аналитики'!BI2655,MAX(0,'19_Расчет_аналитики'!BI2811)),0)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IF('19_Расчет_аналитики'!C2362&gt;=2,'19_Расчет_аналитики'!C2373*'01_Вводные'!$B$125/(1+'01_Вводные'!$B$131),0)</f>
        <v/>
      </c>
      <c r="D2678">
        <f>IF('19_Расчет_аналитики'!D2362&gt;=2,'19_Расчет_аналитики'!D2373*'01_Вводные'!$B$125/(1+'01_Вводные'!$B$131),0)</f>
        <v/>
      </c>
      <c r="E2678">
        <f>IF('19_Расчет_аналитики'!E2362&gt;=2,'19_Расчет_аналитики'!E2373*'01_Вводные'!$B$125/(1+'01_Вводные'!$B$131),0)</f>
        <v/>
      </c>
      <c r="F2678">
        <f>IF('19_Расчет_аналитики'!F2362&gt;=2,'19_Расчет_аналитики'!F2373*'01_Вводные'!$B$125/(1+'01_Вводные'!$B$131),0)</f>
        <v/>
      </c>
      <c r="G2678">
        <f>IF('19_Расчет_аналитики'!G2362&gt;=2,'19_Расчет_аналитики'!G2373*'01_Вводные'!$B$125/(1+'01_Вводные'!$B$131),0)</f>
        <v/>
      </c>
      <c r="H2678">
        <f>IF('19_Расчет_аналитики'!H2362&gt;=2,'19_Расчет_аналитики'!H2373*'01_Вводные'!$B$125/(1+'01_Вводные'!$B$131),0)</f>
        <v/>
      </c>
      <c r="I2678">
        <f>IF('19_Расчет_аналитики'!I2362&gt;=2,'19_Расчет_аналитики'!I2373*'01_Вводные'!$B$125/(1+'01_Вводные'!$B$131),0)</f>
        <v/>
      </c>
      <c r="J2678">
        <f>IF('19_Расчет_аналитики'!J2362&gt;=2,'19_Расчет_аналитики'!J2373*'01_Вводные'!$B$125/(1+'01_Вводные'!$B$131),0)</f>
        <v/>
      </c>
      <c r="K2678">
        <f>IF('19_Расчет_аналитики'!K2362&gt;=2,'19_Расчет_аналитики'!K2373*'01_Вводные'!$B$125/(1+'01_Вводные'!$B$131),0)</f>
        <v/>
      </c>
      <c r="L2678">
        <f>IF('19_Расчет_аналитики'!L2362&gt;=2,'19_Расчет_аналитики'!L2373*'01_Вводные'!$B$125/(1+'01_Вводные'!$B$131),0)</f>
        <v/>
      </c>
      <c r="M2678">
        <f>IF('19_Расчет_аналитики'!M2362&gt;=2,'19_Расчет_аналитики'!M2373*'01_Вводные'!$B$125/(1+'01_Вводные'!$B$131),0)</f>
        <v/>
      </c>
      <c r="N2678">
        <f>IF('19_Расчет_аналитики'!N2362&gt;=2,'19_Расчет_аналитики'!N2373*'01_Вводные'!$B$125/(1+'01_Вводные'!$B$131),0)</f>
        <v/>
      </c>
      <c r="O2678">
        <f>IF('19_Расчет_аналитики'!O2362&gt;=2,'19_Расчет_аналитики'!O2373*'01_Вводные'!$B$125/(1+'01_Вводные'!$B$131),0)</f>
        <v/>
      </c>
      <c r="P2678">
        <f>IF('19_Расчет_аналитики'!P2362&gt;=2,'19_Расчет_аналитики'!P2373*'01_Вводные'!$B$125/(1+'01_Вводные'!$B$131),0)</f>
        <v/>
      </c>
      <c r="Q2678">
        <f>IF('19_Расчет_аналитики'!Q2362&gt;=2,'19_Расчет_аналитики'!Q2373*'01_Вводные'!$B$125/(1+'01_Вводные'!$B$131),0)</f>
        <v/>
      </c>
      <c r="R2678">
        <f>IF('19_Расчет_аналитики'!R2362&gt;=2,'19_Расчет_аналитики'!R2373*'01_Вводные'!$B$125/(1+'01_Вводные'!$B$131),0)</f>
        <v/>
      </c>
      <c r="S2678">
        <f>IF('19_Расчет_аналитики'!S2362&gt;=2,'19_Расчет_аналитики'!S2373*'01_Вводные'!$B$125/(1+'01_Вводные'!$B$131),0)</f>
        <v/>
      </c>
      <c r="T2678">
        <f>IF('19_Расчет_аналитики'!T2362&gt;=2,'19_Расчет_аналитики'!T2373*'01_Вводные'!$B$125/(1+'01_Вводные'!$B$131),0)</f>
        <v/>
      </c>
      <c r="U2678">
        <f>IF('19_Расчет_аналитики'!U2362&gt;=2,'19_Расчет_аналитики'!U2373*'01_Вводные'!$B$125/(1+'01_Вводные'!$B$131),0)</f>
        <v/>
      </c>
      <c r="V2678">
        <f>IF('19_Расчет_аналитики'!V2362&gt;=2,'19_Расчет_аналитики'!V2373*'01_Вводные'!$B$125/(1+'01_Вводные'!$B$131),0)</f>
        <v/>
      </c>
      <c r="W2678">
        <f>IF('19_Расчет_аналитики'!W2362&gt;=2,'19_Расчет_аналитики'!W2373*'01_Вводные'!$B$125/(1+'01_Вводные'!$B$131),0)</f>
        <v/>
      </c>
      <c r="X2678">
        <f>IF('19_Расчет_аналитики'!X2362&gt;=2,'19_Расчет_аналитики'!X2373*'01_Вводные'!$B$125/(1+'01_Вводные'!$B$131),0)</f>
        <v/>
      </c>
      <c r="Y2678">
        <f>IF('19_Расчет_аналитики'!Y2362&gt;=2,'19_Расчет_аналитики'!Y2373*'01_Вводные'!$B$125/(1+'01_Вводные'!$B$131),0)</f>
        <v/>
      </c>
      <c r="Z2678">
        <f>IF('19_Расчет_аналитики'!Z2362&gt;=2,'19_Расчет_аналитики'!Z2373*'01_Вводные'!$B$125/(1+'01_Вводные'!$B$131),0)</f>
        <v/>
      </c>
      <c r="AA2678">
        <f>IF('19_Расчет_аналитики'!AA2362&gt;=2,'19_Расчет_аналитики'!AA2373*'01_Вводные'!$B$125/(1+'01_Вводные'!$B$131),0)</f>
        <v/>
      </c>
      <c r="AB2678">
        <f>IF('19_Расчет_аналитики'!AB2362&gt;=2,'19_Расчет_аналитики'!AB2373*'01_Вводные'!$B$125/(1+'01_Вводные'!$B$131),0)</f>
        <v/>
      </c>
      <c r="AC2678">
        <f>IF('19_Расчет_аналитики'!AC2362&gt;=2,'19_Расчет_аналитики'!AC2373*'01_Вводные'!$B$125/(1+'01_Вводные'!$B$131),0)</f>
        <v/>
      </c>
      <c r="AD2678">
        <f>IF('19_Расчет_аналитики'!AD2362&gt;=2,'19_Расчет_аналитики'!AD2373*'01_Вводные'!$B$125/(1+'01_Вводные'!$B$131),0)</f>
        <v/>
      </c>
      <c r="AE2678">
        <f>IF('19_Расчет_аналитики'!AE2362&gt;=2,'19_Расчет_аналитики'!AE2373*'01_Вводные'!$B$125/(1+'01_Вводные'!$B$131),0)</f>
        <v/>
      </c>
      <c r="AF2678">
        <f>IF('19_Расчет_аналитики'!AF2362&gt;=2,'19_Расчет_аналитики'!AF2373*'01_Вводные'!$B$125/(1+'01_Вводные'!$B$131),0)</f>
        <v/>
      </c>
      <c r="AG2678">
        <f>IF('19_Расчет_аналитики'!AG2362&gt;=2,'19_Расчет_аналитики'!AG2373*'01_Вводные'!$B$125/(1+'01_Вводные'!$B$131),0)</f>
        <v/>
      </c>
      <c r="AH2678">
        <f>IF('19_Расчет_аналитики'!AH2362&gt;=2,'19_Расчет_аналитики'!AH2373*'01_Вводные'!$B$125/(1+'01_Вводные'!$B$131),0)</f>
        <v/>
      </c>
      <c r="AI2678">
        <f>IF('19_Расчет_аналитики'!AI2362&gt;=2,'19_Расчет_аналитики'!AI2373*'01_Вводные'!$B$125/(1+'01_Вводные'!$B$131),0)</f>
        <v/>
      </c>
      <c r="AJ2678">
        <f>IF('19_Расчет_аналитики'!AJ2362&gt;=2,'19_Расчет_аналитики'!AJ2373*'01_Вводные'!$B$125/(1+'01_Вводные'!$B$131),0)</f>
        <v/>
      </c>
      <c r="AK2678">
        <f>IF('19_Расчет_аналитики'!AK2362&gt;=2,'19_Расчет_аналитики'!AK2373*'01_Вводные'!$B$125/(1+'01_Вводные'!$B$131),0)</f>
        <v/>
      </c>
      <c r="AL2678">
        <f>IF('19_Расчет_аналитики'!AL2362&gt;=2,'19_Расчет_аналитики'!AL2373*'01_Вводные'!$B$125/(1+'01_Вводные'!$B$131),0)</f>
        <v/>
      </c>
      <c r="AM2678">
        <f>IF('19_Расчет_аналитики'!AM2362&gt;=2,'19_Расчет_аналитики'!AM2373*'01_Вводные'!$B$125/(1+'01_Вводные'!$B$131),0)</f>
        <v/>
      </c>
      <c r="AN2678">
        <f>IF('19_Расчет_аналитики'!AN2362&gt;=2,'19_Расчет_аналитики'!AN2373*'01_Вводные'!$B$125/(1+'01_Вводные'!$B$131),0)</f>
        <v/>
      </c>
      <c r="AO2678">
        <f>IF('19_Расчет_аналитики'!AO2362&gt;=2,'19_Расчет_аналитики'!AO2373*'01_Вводные'!$B$125/(1+'01_Вводные'!$B$131),0)</f>
        <v/>
      </c>
      <c r="AP2678">
        <f>IF('19_Расчет_аналитики'!AP2362&gt;=2,'19_Расчет_аналитики'!AP2373*'01_Вводные'!$B$125/(1+'01_Вводные'!$B$131),0)</f>
        <v/>
      </c>
      <c r="AQ2678">
        <f>IF('19_Расчет_аналитики'!AQ2362&gt;=2,'19_Расчет_аналитики'!AQ2373*'01_Вводные'!$B$125/(1+'01_Вводные'!$B$131),0)</f>
        <v/>
      </c>
      <c r="AR2678">
        <f>IF('19_Расчет_аналитики'!AR2362&gt;=2,'19_Расчет_аналитики'!AR2373*'01_Вводные'!$B$125/(1+'01_Вводные'!$B$131),0)</f>
        <v/>
      </c>
      <c r="AS2678">
        <f>IF('19_Расчет_аналитики'!AS2362&gt;=2,'19_Расчет_аналитики'!AS2373*'01_Вводные'!$B$125/(1+'01_Вводные'!$B$131),0)</f>
        <v/>
      </c>
      <c r="AT2678">
        <f>IF('19_Расчет_аналитики'!AT2362&gt;=2,'19_Расчет_аналитики'!AT2373*'01_Вводные'!$B$125/(1+'01_Вводные'!$B$131),0)</f>
        <v/>
      </c>
      <c r="AU2678">
        <f>IF('19_Расчет_аналитики'!AU2362&gt;=2,'19_Расчет_аналитики'!AU2373*'01_Вводные'!$B$125/(1+'01_Вводные'!$B$131),0)</f>
        <v/>
      </c>
      <c r="AV2678">
        <f>IF('19_Расчет_аналитики'!AV2362&gt;=2,'19_Расчет_аналитики'!AV2373*'01_Вводные'!$B$125/(1+'01_Вводные'!$B$131),0)</f>
        <v/>
      </c>
      <c r="AW2678">
        <f>IF('19_Расчет_аналитики'!AW2362&gt;=2,'19_Расчет_аналитики'!AW2373*'01_Вводные'!$B$125/(1+'01_Вводные'!$B$131),0)</f>
        <v/>
      </c>
      <c r="AX2678">
        <f>IF('19_Расчет_аналитики'!AX2362&gt;=2,'19_Расчет_аналитики'!AX2373*'01_Вводные'!$B$125/(1+'01_Вводные'!$B$131),0)</f>
        <v/>
      </c>
      <c r="AY2678">
        <f>IF('19_Расчет_аналитики'!AY2362&gt;=2,'19_Расчет_аналитики'!AY2373*'01_Вводные'!$B$125/(1+'01_Вводные'!$B$131),0)</f>
        <v/>
      </c>
      <c r="AZ2678">
        <f>IF('19_Расчет_аналитики'!AZ2362&gt;=2,'19_Расчет_аналитики'!AZ2373*'01_Вводные'!$B$125/(1+'01_Вводные'!$B$131),0)</f>
        <v/>
      </c>
      <c r="BA2678">
        <f>IF('19_Расчет_аналитики'!BA2362&gt;=2,'19_Расчет_аналитики'!BA2373*'01_Вводные'!$B$125/(1+'01_Вводные'!$B$131),0)</f>
        <v/>
      </c>
      <c r="BB2678">
        <f>IF('19_Расчет_аналитики'!BB2362&gt;=2,'19_Расчет_аналитики'!BB2373*'01_Вводные'!$B$125/(1+'01_Вводные'!$B$131),0)</f>
        <v/>
      </c>
      <c r="BC2678">
        <f>IF('19_Расчет_аналитики'!BC2362&gt;=2,'19_Расчет_аналитики'!BC2373*'01_Вводные'!$B$125/(1+'01_Вводные'!$B$131),0)</f>
        <v/>
      </c>
      <c r="BD2678">
        <f>IF('19_Расчет_аналитики'!BD2362&gt;=2,'19_Расчет_аналитики'!BD2373*'01_Вводные'!$B$125/(1+'01_Вводные'!$B$131),0)</f>
        <v/>
      </c>
      <c r="BE2678">
        <f>IF('19_Расчет_аналитики'!BE2362&gt;=2,'19_Расчет_аналитики'!BE2373*'01_Вводные'!$B$125/(1+'01_Вводные'!$B$131),0)</f>
        <v/>
      </c>
      <c r="BF2678">
        <f>IF('19_Расчет_аналитики'!BF2362&gt;=2,'19_Расчет_аналитики'!BF2373*'01_Вводные'!$B$125/(1+'01_Вводные'!$B$131),0)</f>
        <v/>
      </c>
      <c r="BG2678">
        <f>IF('19_Расчет_аналитики'!BG2362&gt;=2,'19_Расчет_аналитики'!BG2373*'01_Вводные'!$B$125/(1+'01_Вводные'!$B$131),0)</f>
        <v/>
      </c>
      <c r="BH2678">
        <f>IF('19_Расчет_аналитики'!BH2362&gt;=2,'19_Расчет_аналитики'!BH2373*'01_Вводные'!$B$125/(1+'01_Вводные'!$B$131),0)</f>
        <v/>
      </c>
      <c r="BI2678">
        <f>IF('19_Расчет_аналитики'!BI2362&gt;=2,'19_Расчет_аналитики'!BI2373*'01_Вводные'!$B$125/(1+'01_Вводные'!$B$131),0)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0</f>
        <v/>
      </c>
      <c r="C3374">
        <f>IF('01_Вводные'!$B$234="Да",'19_Расчет_аналитики'!$B$3084*INDEX('01_Вводные'!$C$36:$N$36,1,MOD(MONTH('06_Сеть_и_дети'!C$3)-9,12)+1)/(SUM('01_Вводные'!$C$36:$N$36)-INDEX('01_Вводные'!$C$36:$N$36,1,MOD(MONTH('01_Вводные'!$B$7)-9,12)+1)),0)</f>
        <v/>
      </c>
      <c r="D3374">
        <f>IF('01_Вводные'!$B$234="Да",'19_Расчет_аналитики'!$B$3084*INDEX('01_Вводные'!$C$36:$N$36,1,MOD(MONTH('06_Сеть_и_дети'!D$3)-9,12)+1)/(SUM('01_Вводные'!$C$36:$N$36)-INDEX('01_Вводные'!$C$36:$N$36,1,MOD(MONTH('01_Вводные'!$B$7)-9,12)+1)),0)</f>
        <v/>
      </c>
      <c r="E3374">
        <f>IF('01_Вводные'!$B$234="Да",'19_Расчет_аналитики'!$B$3084*INDEX('01_Вводные'!$C$36:$N$36,1,MOD(MONTH('06_Сеть_и_дети'!E$3)-9,12)+1)/(SUM('01_Вводные'!$C$36:$N$36)-INDEX('01_Вводные'!$C$36:$N$36,1,MOD(MONTH('01_Вводные'!$B$7)-9,12)+1)),0)</f>
        <v/>
      </c>
      <c r="F3374">
        <f>IF('01_Вводные'!$B$234="Да",'19_Расчет_аналитики'!$B$3084*INDEX('01_Вводные'!$C$36:$N$36,1,MOD(MONTH('06_Сеть_и_дети'!F$3)-9,12)+1)/(SUM('01_Вводные'!$C$36:$N$36)-INDEX('01_Вводные'!$C$36:$N$36,1,MOD(MONTH('01_Вводные'!$B$7)-9,12)+1)),0)</f>
        <v/>
      </c>
      <c r="G3374">
        <f>IF('01_Вводные'!$B$234="Да",'19_Расчет_аналитики'!$B$3084*INDEX('01_Вводные'!$C$36:$N$36,1,MOD(MONTH('06_Сеть_и_дети'!G$3)-9,12)+1)/(SUM('01_Вводные'!$C$36:$N$36)-INDEX('01_Вводные'!$C$36:$N$36,1,MOD(MONTH('01_Вводные'!$B$7)-9,12)+1)),0)</f>
        <v/>
      </c>
      <c r="H3374">
        <f>IF('01_Вводные'!$B$234="Да",'19_Расчет_аналитики'!$B$3084*INDEX('01_Вводные'!$C$36:$N$36,1,MOD(MONTH('06_Сеть_и_дети'!H$3)-9,12)+1)/(SUM('01_Вводные'!$C$36:$N$36)-INDEX('01_Вводные'!$C$36:$N$36,1,MOD(MONTH('01_Вводные'!$B$7)-9,12)+1)),0)</f>
        <v/>
      </c>
      <c r="I3374">
        <f>IF('01_Вводные'!$B$234="Да",'19_Расчет_аналитики'!$B$3084*INDEX('01_Вводные'!$C$36:$N$36,1,MOD(MONTH('06_Сеть_и_дети'!I$3)-9,12)+1)/(SUM('01_Вводные'!$C$36:$N$36)-INDEX('01_Вводные'!$C$36:$N$36,1,MOD(MONTH('01_Вводные'!$B$7)-9,12)+1)),0)</f>
        <v/>
      </c>
      <c r="J3374">
        <f>IF('01_Вводные'!$B$234="Да",'19_Расчет_аналитики'!$B$3084*INDEX('01_Вводные'!$C$36:$N$36,1,MOD(MONTH('06_Сеть_и_дети'!J$3)-9,12)+1)/(SUM('01_Вводные'!$C$36:$N$36)-INDEX('01_Вводные'!$C$36:$N$36,1,MOD(MONTH('01_Вводные'!$B$7)-9,12)+1)),0)</f>
        <v/>
      </c>
      <c r="K3374">
        <f>IF('01_Вводные'!$B$234="Да",'19_Расчет_аналитики'!$B$3084*INDEX('01_Вводные'!$C$36:$N$36,1,MOD(MONTH('06_Сеть_и_дети'!K$3)-9,12)+1)/(SUM('01_Вводные'!$C$36:$N$36)-INDEX('01_Вводные'!$C$36:$N$36,1,MOD(MONTH('01_Вводные'!$B$7)-9,12)+1)),0)</f>
        <v/>
      </c>
      <c r="L3374">
        <f>IF('01_Вводные'!$B$234="Да",'19_Расчет_аналитики'!$B$3084*INDEX('01_Вводные'!$C$36:$N$36,1,MOD(MONTH('06_Сеть_и_дети'!L$3)-9,12)+1)/(SUM('01_Вводные'!$C$36:$N$36)-INDEX('01_Вводные'!$C$36:$N$36,1,MOD(MONTH('01_Вводные'!$B$7)-9,12)+1)),0)</f>
        <v/>
      </c>
      <c r="M3374">
        <f>IF('01_Вводные'!$B$234="Да",'19_Расчет_аналитики'!$B$3084*INDEX('01_Вводные'!$C$36:$N$36,1,MOD(MONTH('06_Сеть_и_дети'!M$3)-9,12)+1)/(SUM('01_Вводные'!$C$36:$N$36)-INDEX('01_Вводные'!$C$36:$N$36,1,MOD(MONTH('01_Вводные'!$B$7)-9,12)+1)),0)</f>
        <v/>
      </c>
      <c r="N3374">
        <f>IF('01_Вводные'!$B$234="Да",'19_Расчет_аналитики'!$B$3085*INDEX('01_Вводные'!$C$37:$N$37,1,MOD(MONTH('06_Сеть_и_дети'!N$3)-9,12)+1)/SUM('01_Вводные'!$C$37:$N$37),0)</f>
        <v/>
      </c>
      <c r="O3374">
        <f>IF('01_Вводные'!$B$234="Да",'19_Расчет_аналитики'!$B$3085*INDEX('01_Вводные'!$C$37:$N$37,1,MOD(MONTH('06_Сеть_и_дети'!O$3)-9,12)+1)/SUM('01_Вводные'!$C$37:$N$37),0)</f>
        <v/>
      </c>
      <c r="P3374">
        <f>IF('01_Вводные'!$B$234="Да",'19_Расчет_аналитики'!$B$3085*INDEX('01_Вводные'!$C$37:$N$37,1,MOD(MONTH('06_Сеть_и_дети'!P$3)-9,12)+1)/SUM('01_Вводные'!$C$37:$N$37),0)</f>
        <v/>
      </c>
      <c r="Q3374">
        <f>IF('01_Вводные'!$B$234="Да",'19_Расчет_аналитики'!$B$3085*INDEX('01_Вводные'!$C$37:$N$37,1,MOD(MONTH('06_Сеть_и_дети'!Q$3)-9,12)+1)/SUM('01_Вводные'!$C$37:$N$37),0)</f>
        <v/>
      </c>
      <c r="R3374">
        <f>IF('01_Вводные'!$B$234="Да",'19_Расчет_аналитики'!$B$3085*INDEX('01_Вводные'!$C$37:$N$37,1,MOD(MONTH('06_Сеть_и_дети'!R$3)-9,12)+1)/SUM('01_Вводные'!$C$37:$N$37),0)</f>
        <v/>
      </c>
      <c r="S3374">
        <f>IF('01_Вводные'!$B$234="Да",'19_Расчет_аналитики'!$B$3085*INDEX('01_Вводные'!$C$37:$N$37,1,MOD(MONTH('06_Сеть_и_дети'!S$3)-9,12)+1)/SUM('01_Вводные'!$C$37:$N$37),0)</f>
        <v/>
      </c>
      <c r="T3374">
        <f>IF('01_Вводные'!$B$234="Да",'19_Расчет_аналитики'!$B$3085*INDEX('01_Вводные'!$C$37:$N$37,1,MOD(MONTH('06_Сеть_и_дети'!T$3)-9,12)+1)/SUM('01_Вводные'!$C$37:$N$37),0)</f>
        <v/>
      </c>
      <c r="U3374">
        <f>IF('01_Вводные'!$B$234="Да",'19_Расчет_аналитики'!$B$3085*INDEX('01_Вводные'!$C$37:$N$37,1,MOD(MONTH('06_Сеть_и_дети'!U$3)-9,12)+1)/SUM('01_Вводные'!$C$37:$N$37),0)</f>
        <v/>
      </c>
      <c r="V3374">
        <f>IF('01_Вводные'!$B$234="Да",'19_Расчет_аналитики'!$B$3085*INDEX('01_Вводные'!$C$37:$N$37,1,MOD(MONTH('06_Сеть_и_дети'!V$3)-9,12)+1)/SUM('01_Вводные'!$C$37:$N$37),0)</f>
        <v/>
      </c>
      <c r="W3374">
        <f>IF('01_Вводные'!$B$234="Да",'19_Расчет_аналитики'!$B$3085*INDEX('01_Вводные'!$C$37:$N$37,1,MOD(MONTH('06_Сеть_и_дети'!W$3)-9,12)+1)/SUM('01_Вводные'!$C$37:$N$37),0)</f>
        <v/>
      </c>
      <c r="X3374">
        <f>IF('01_Вводные'!$B$234="Да",'19_Расчет_аналитики'!$B$3085*INDEX('01_Вводные'!$C$37:$N$37,1,MOD(MONTH('06_Сеть_и_дети'!X$3)-9,12)+1)/SUM('01_Вводные'!$C$37:$N$37),0)</f>
        <v/>
      </c>
      <c r="Y3374">
        <f>IF('01_Вводные'!$B$234="Да",'19_Расчет_аналитики'!$B$3085*INDEX('01_Вводные'!$C$37:$N$37,1,MOD(MONTH('06_Сеть_и_дети'!Y$3)-9,12)+1)/SUM('01_Вводные'!$C$37:$N$37),0)</f>
        <v/>
      </c>
      <c r="Z3374">
        <f>IF('01_Вводные'!$B$234="Да",'19_Расчет_аналитики'!$B$3086*INDEX('01_Вводные'!$C$38:$N$38,1,MOD(MONTH('06_Сеть_и_дети'!Z$3)-9,12)+1)/SUM('01_Вводные'!$C$38:$N$38),0)</f>
        <v/>
      </c>
      <c r="AA3374">
        <f>IF('01_Вводные'!$B$234="Да",'19_Расчет_аналитики'!$B$3086*INDEX('01_Вводные'!$C$38:$N$38,1,MOD(MONTH('06_Сеть_и_дети'!AA$3)-9,12)+1)/SUM('01_Вводные'!$C$38:$N$38),0)</f>
        <v/>
      </c>
      <c r="AB3374">
        <f>IF('01_Вводные'!$B$234="Да",'19_Расчет_аналитики'!$B$3086*INDEX('01_Вводные'!$C$38:$N$38,1,MOD(MONTH('06_Сеть_и_дети'!AB$3)-9,12)+1)/SUM('01_Вводные'!$C$38:$N$38),0)</f>
        <v/>
      </c>
      <c r="AC3374">
        <f>IF('01_Вводные'!$B$234="Да",'19_Расчет_аналитики'!$B$3086*INDEX('01_Вводные'!$C$38:$N$38,1,MOD(MONTH('06_Сеть_и_дети'!AC$3)-9,12)+1)/SUM('01_Вводные'!$C$38:$N$38),0)</f>
        <v/>
      </c>
      <c r="AD3374">
        <f>IF('01_Вводные'!$B$234="Да",'19_Расчет_аналитики'!$B$3086*INDEX('01_Вводные'!$C$38:$N$38,1,MOD(MONTH('06_Сеть_и_дети'!AD$3)-9,12)+1)/SUM('01_Вводные'!$C$38:$N$38),0)</f>
        <v/>
      </c>
      <c r="AE3374">
        <f>IF('01_Вводные'!$B$234="Да",'19_Расчет_аналитики'!$B$3086*INDEX('01_Вводные'!$C$38:$N$38,1,MOD(MONTH('06_Сеть_и_дети'!AE$3)-9,12)+1)/SUM('01_Вводные'!$C$38:$N$38),0)</f>
        <v/>
      </c>
      <c r="AF3374">
        <f>IF('01_Вводные'!$B$234="Да",'19_Расчет_аналитики'!$B$3086*INDEX('01_Вводные'!$C$38:$N$38,1,MOD(MONTH('06_Сеть_и_дети'!AF$3)-9,12)+1)/SUM('01_Вводные'!$C$38:$N$38),0)</f>
        <v/>
      </c>
      <c r="AG3374">
        <f>IF('01_Вводные'!$B$234="Да",'19_Расчет_аналитики'!$B$3086*INDEX('01_Вводные'!$C$38:$N$38,1,MOD(MONTH('06_Сеть_и_дети'!AG$3)-9,12)+1)/SUM('01_Вводные'!$C$38:$N$38),0)</f>
        <v/>
      </c>
      <c r="AH3374">
        <f>IF('01_Вводные'!$B$234="Да",'19_Расчет_аналитики'!$B$3086*INDEX('01_Вводные'!$C$38:$N$38,1,MOD(MONTH('06_Сеть_и_дети'!AH$3)-9,12)+1)/SUM('01_Вводные'!$C$38:$N$38),0)</f>
        <v/>
      </c>
      <c r="AI3374">
        <f>IF('01_Вводные'!$B$234="Да",'19_Расчет_аналитики'!$B$3086*INDEX('01_Вводные'!$C$38:$N$38,1,MOD(MONTH('06_Сеть_и_дети'!AI$3)-9,12)+1)/SUM('01_Вводные'!$C$38:$N$38),0)</f>
        <v/>
      </c>
      <c r="AJ3374">
        <f>IF('01_Вводные'!$B$234="Да",'19_Расчет_аналитики'!$B$3086*INDEX('01_Вводные'!$C$38:$N$38,1,MOD(MONTH('06_Сеть_и_дети'!AJ$3)-9,12)+1)/SUM('01_Вводные'!$C$38:$N$38),0)</f>
        <v/>
      </c>
      <c r="AK3374">
        <f>IF('01_Вводные'!$B$234="Да",'19_Расчет_аналитики'!$B$3086*INDEX('01_Вводные'!$C$38:$N$38,1,MOD(MONTH('06_Сеть_и_дети'!AK$3)-9,12)+1)/SUM('01_Вводные'!$C$38:$N$38),0)</f>
        <v/>
      </c>
      <c r="AL3374">
        <f>IF('01_Вводные'!$B$234="Да",'19_Расчет_аналитики'!$B$3087*INDEX('01_Вводные'!$C$39:$N$39,1,MOD(MONTH('06_Сеть_и_дети'!AL$3)-9,12)+1)/SUM('01_Вводные'!$C$39:$N$39),0)</f>
        <v/>
      </c>
      <c r="AM3374">
        <f>IF('01_Вводные'!$B$234="Да",'19_Расчет_аналитики'!$B$3087*INDEX('01_Вводные'!$C$39:$N$39,1,MOD(MONTH('06_Сеть_и_дети'!AM$3)-9,12)+1)/SUM('01_Вводные'!$C$39:$N$39),0)</f>
        <v/>
      </c>
      <c r="AN3374">
        <f>IF('01_Вводные'!$B$234="Да",'19_Расчет_аналитики'!$B$3087*INDEX('01_Вводные'!$C$39:$N$39,1,MOD(MONTH('06_Сеть_и_дети'!AN$3)-9,12)+1)/SUM('01_Вводные'!$C$39:$N$39),0)</f>
        <v/>
      </c>
      <c r="AO3374">
        <f>IF('01_Вводные'!$B$234="Да",'19_Расчет_аналитики'!$B$3087*INDEX('01_Вводные'!$C$39:$N$39,1,MOD(MONTH('06_Сеть_и_дети'!AO$3)-9,12)+1)/SUM('01_Вводные'!$C$39:$N$39),0)</f>
        <v/>
      </c>
      <c r="AP3374">
        <f>IF('01_Вводные'!$B$234="Да",'19_Расчет_аналитики'!$B$3087*INDEX('01_Вводные'!$C$39:$N$39,1,MOD(MONTH('06_Сеть_и_дети'!AP$3)-9,12)+1)/SUM('01_Вводные'!$C$39:$N$39),0)</f>
        <v/>
      </c>
      <c r="AQ3374">
        <f>IF('01_Вводные'!$B$234="Да",'19_Расчет_аналитики'!$B$3087*INDEX('01_Вводные'!$C$39:$N$39,1,MOD(MONTH('06_Сеть_и_дети'!AQ$3)-9,12)+1)/SUM('01_Вводные'!$C$39:$N$39),0)</f>
        <v/>
      </c>
      <c r="AR3374">
        <f>IF('01_Вводные'!$B$234="Да",'19_Расчет_аналитики'!$B$3087*INDEX('01_Вводные'!$C$39:$N$39,1,MOD(MONTH('06_Сеть_и_дети'!AR$3)-9,12)+1)/SUM('01_Вводные'!$C$39:$N$39),0)</f>
        <v/>
      </c>
      <c r="AS3374">
        <f>IF('01_Вводные'!$B$234="Да",'19_Расчет_аналитики'!$B$3087*INDEX('01_Вводные'!$C$39:$N$39,1,MOD(MONTH('06_Сеть_и_дети'!AS$3)-9,12)+1)/SUM('01_Вводные'!$C$39:$N$39),0)</f>
        <v/>
      </c>
      <c r="AT3374">
        <f>IF('01_Вводные'!$B$234="Да",'19_Расчет_аналитики'!$B$3087*INDEX('01_Вводные'!$C$39:$N$39,1,MOD(MONTH('06_Сеть_и_дети'!AT$3)-9,12)+1)/SUM('01_Вводные'!$C$39:$N$39),0)</f>
        <v/>
      </c>
      <c r="AU3374">
        <f>IF('01_Вводные'!$B$234="Да",'19_Расчет_аналитики'!$B$3087*INDEX('01_Вводные'!$C$39:$N$39,1,MOD(MONTH('06_Сеть_и_дети'!AU$3)-9,12)+1)/SUM('01_Вводные'!$C$39:$N$39),0)</f>
        <v/>
      </c>
      <c r="AV3374">
        <f>IF('01_Вводные'!$B$234="Да",'19_Расчет_аналитики'!$B$3087*INDEX('01_Вводные'!$C$39:$N$39,1,MOD(MONTH('06_Сеть_и_дети'!AV$3)-9,12)+1)/SUM('01_Вводные'!$C$39:$N$39),0)</f>
        <v/>
      </c>
      <c r="AW3374">
        <f>IF('01_Вводные'!$B$234="Да",'19_Расчет_аналитики'!$B$3087*INDEX('01_Вводные'!$C$39:$N$39,1,MOD(MONTH('06_Сеть_и_дети'!AW$3)-9,12)+1)/SUM('01_Вводные'!$C$39:$N$39),0)</f>
        <v/>
      </c>
      <c r="AX3374">
        <f>IF('01_Вводные'!$B$234="Да",'19_Расчет_аналитики'!$B$3088*INDEX('01_Вводные'!$C$40:$N$40,1,MOD(MONTH('06_Сеть_и_дети'!AX$3)-9,12)+1)/SUM('01_Вводные'!$C$40:$N$40),0)</f>
        <v/>
      </c>
      <c r="AY3374">
        <f>IF('01_Вводные'!$B$234="Да",'19_Расчет_аналитики'!$B$3088*INDEX('01_Вводные'!$C$40:$N$40,1,MOD(MONTH('06_Сеть_и_дети'!AY$3)-9,12)+1)/SUM('01_Вводные'!$C$40:$N$40),0)</f>
        <v/>
      </c>
      <c r="AZ3374">
        <f>IF('01_Вводные'!$B$234="Да",'19_Расчет_аналитики'!$B$3088*INDEX('01_Вводные'!$C$40:$N$40,1,MOD(MONTH('06_Сеть_и_дети'!AZ$3)-9,12)+1)/SUM('01_Вводные'!$C$40:$N$40),0)</f>
        <v/>
      </c>
      <c r="BA3374">
        <f>IF('01_Вводные'!$B$234="Да",'19_Расчет_аналитики'!$B$3088*INDEX('01_Вводные'!$C$40:$N$40,1,MOD(MONTH('06_Сеть_и_дети'!BA$3)-9,12)+1)/SUM('01_Вводные'!$C$40:$N$40),0)</f>
        <v/>
      </c>
      <c r="BB3374">
        <f>IF('01_Вводные'!$B$234="Да",'19_Расчет_аналитики'!$B$3088*INDEX('01_Вводные'!$C$40:$N$40,1,MOD(MONTH('06_Сеть_и_дети'!BB$3)-9,12)+1)/SUM('01_Вводные'!$C$40:$N$40),0)</f>
        <v/>
      </c>
      <c r="BC3374">
        <f>IF('01_Вводные'!$B$234="Да",'19_Расчет_аналитики'!$B$3088*INDEX('01_Вводные'!$C$40:$N$40,1,MOD(MONTH('06_Сеть_и_дети'!BC$3)-9,12)+1)/SUM('01_Вводные'!$C$40:$N$40),0)</f>
        <v/>
      </c>
      <c r="BD3374">
        <f>IF('01_Вводные'!$B$234="Да",'19_Расчет_аналитики'!$B$3088*INDEX('01_Вводные'!$C$40:$N$40,1,MOD(MONTH('06_Сеть_и_дети'!BD$3)-9,12)+1)/SUM('01_Вводные'!$C$40:$N$40),0)</f>
        <v/>
      </c>
      <c r="BE3374">
        <f>IF('01_Вводные'!$B$234="Да",'19_Расчет_аналитики'!$B$3088*INDEX('01_Вводные'!$C$40:$N$40,1,MOD(MONTH('06_Сеть_и_дети'!BE$3)-9,12)+1)/SUM('01_Вводные'!$C$40:$N$40),0)</f>
        <v/>
      </c>
      <c r="BF3374">
        <f>IF('01_Вводные'!$B$234="Да",'19_Расчет_аналитики'!$B$3088*INDEX('01_Вводные'!$C$40:$N$40,1,MOD(MONTH('06_Сеть_и_дети'!BF$3)-9,12)+1)/SUM('01_Вводные'!$C$40:$N$40),0)</f>
        <v/>
      </c>
      <c r="BG3374">
        <f>IF('01_Вводные'!$B$234="Да",'19_Расчет_аналитики'!$B$3088*INDEX('01_Вводные'!$C$40:$N$40,1,MOD(MONTH('06_Сеть_и_дети'!BG$3)-9,12)+1)/SUM('01_Вводные'!$C$40:$N$40),0)</f>
        <v/>
      </c>
      <c r="BH3374">
        <f>IF('01_Вводные'!$B$234="Да",'19_Расчет_аналитики'!$B$3088*INDEX('01_Вводные'!$C$40:$N$40,1,MOD(MONTH('06_Сеть_и_дети'!BH$3)-9,12)+1)/SUM('01_Вводные'!$C$40:$N$40),0)</f>
        <v/>
      </c>
      <c r="BI3374">
        <f>IF('01_Вводные'!$B$234="Да",'19_Расчет_аналитики'!$B$3088*INDEX('01_Вводные'!$C$40:$N$40,1,MOD(MONTH('06_Сеть_и_дети'!BI$3)-9,12)+1)/SUM('01_Вводные'!$C$40:$N$40),0)</f>
        <v/>
      </c>
    </row>
    <row r="3375">
      <c r="A3375" t="inlineStr">
        <is>
          <t>Минимальный запас для возврата займа</t>
        </is>
      </c>
      <c r="B3375">
        <f>SUM(IF('01_Вводные'!$B$310&gt;=1,'19_Расчет_аналитики'!C3653,0),IF('01_Вводные'!$B$310&gt;=2,'19_Расчет_аналитики'!D3653,0),IF('01_Вводные'!$B$310&gt;=3,'19_Расчет_аналитики'!E3653,0),IF('01_Вводные'!$B$310&gt;=4,'19_Расчет_аналитики'!F3653,0),IF('01_Вводные'!$B$310&gt;=5,'19_Расчет_аналитики'!G3653,0),IF('01_Вводные'!$B$310&gt;=6,'19_Расчет_аналитики'!H3653,0))</f>
        <v/>
      </c>
      <c r="C3375">
        <f>SUM(IF('01_Вводные'!$B$310&gt;=1,'19_Расчет_аналитики'!D3653,0),IF('01_Вводные'!$B$310&gt;=2,'19_Расчет_аналитики'!E3653,0),IF('01_Вводные'!$B$310&gt;=3,'19_Расчет_аналитики'!F3653,0),IF('01_Вводные'!$B$310&gt;=4,'19_Расчет_аналитики'!G3653,0),IF('01_Вводные'!$B$310&gt;=5,'19_Расчет_аналитики'!H3653,0),IF('01_Вводные'!$B$310&gt;=6,'19_Расчет_аналитики'!I3653,0))</f>
        <v/>
      </c>
      <c r="D3375">
        <f>SUM(IF('01_Вводные'!$B$310&gt;=1,'19_Расчет_аналитики'!E3653,0),IF('01_Вводные'!$B$310&gt;=2,'19_Расчет_аналитики'!F3653,0),IF('01_Вводные'!$B$310&gt;=3,'19_Расчет_аналитики'!G3653,0),IF('01_Вводные'!$B$310&gt;=4,'19_Расчет_аналитики'!H3653,0),IF('01_Вводные'!$B$310&gt;=5,'19_Расчет_аналитики'!I3653,0),IF('01_Вводные'!$B$310&gt;=6,'19_Расчет_аналитики'!J3653,0))</f>
        <v/>
      </c>
      <c r="E3375">
        <f>SUM(IF('01_Вводные'!$B$310&gt;=1,'19_Расчет_аналитики'!F3653,0),IF('01_Вводные'!$B$310&gt;=2,'19_Расчет_аналитики'!G3653,0),IF('01_Вводные'!$B$310&gt;=3,'19_Расчет_аналитики'!H3653,0),IF('01_Вводные'!$B$310&gt;=4,'19_Расчет_аналитики'!I3653,0),IF('01_Вводные'!$B$310&gt;=5,'19_Расчет_аналитики'!J3653,0),IF('01_Вводные'!$B$310&gt;=6,'19_Расчет_аналитики'!K3653,0))</f>
        <v/>
      </c>
      <c r="F3375">
        <f>SUM(IF('01_Вводные'!$B$310&gt;=1,'19_Расчет_аналитики'!G3653,0),IF('01_Вводные'!$B$310&gt;=2,'19_Расчет_аналитики'!H3653,0),IF('01_Вводные'!$B$310&gt;=3,'19_Расчет_аналитики'!I3653,0),IF('01_Вводные'!$B$310&gt;=4,'19_Расчет_аналитики'!J3653,0),IF('01_Вводные'!$B$310&gt;=5,'19_Расчет_аналитики'!K3653,0),IF('01_Вводные'!$B$310&gt;=6,'19_Расчет_аналитики'!L3653,0))</f>
        <v/>
      </c>
      <c r="G3375">
        <f>SUM(IF('01_Вводные'!$B$310&gt;=1,'19_Расчет_аналитики'!H3653,0),IF('01_Вводные'!$B$310&gt;=2,'19_Расчет_аналитики'!I3653,0),IF('01_Вводные'!$B$310&gt;=3,'19_Расчет_аналитики'!J3653,0),IF('01_Вводные'!$B$310&gt;=4,'19_Расчет_аналитики'!K3653,0),IF('01_Вводные'!$B$310&gt;=5,'19_Расчет_аналитики'!L3653,0),IF('01_Вводные'!$B$310&gt;=6,'19_Расчет_аналитики'!M3653,0))</f>
        <v/>
      </c>
      <c r="H3375">
        <f>SUM(IF('01_Вводные'!$B$310&gt;=1,'19_Расчет_аналитики'!I3653,0),IF('01_Вводные'!$B$310&gt;=2,'19_Расчет_аналитики'!J3653,0),IF('01_Вводные'!$B$310&gt;=3,'19_Расчет_аналитики'!K3653,0),IF('01_Вводные'!$B$310&gt;=4,'19_Расчет_аналитики'!L3653,0),IF('01_Вводные'!$B$310&gt;=5,'19_Расчет_аналитики'!M3653,0),IF('01_Вводные'!$B$310&gt;=6,'19_Расчет_аналитики'!N3653,0))</f>
        <v/>
      </c>
      <c r="I3375">
        <f>SUM(IF('01_Вводные'!$B$310&gt;=1,'19_Расчет_аналитики'!J3653,0),IF('01_Вводные'!$B$310&gt;=2,'19_Расчет_аналитики'!K3653,0),IF('01_Вводные'!$B$310&gt;=3,'19_Расчет_аналитики'!L3653,0),IF('01_Вводные'!$B$310&gt;=4,'19_Расчет_аналитики'!M3653,0),IF('01_Вводные'!$B$310&gt;=5,'19_Расчет_аналитики'!N3653,0),IF('01_Вводные'!$B$310&gt;=6,'19_Расчет_аналитики'!O3653,0))</f>
        <v/>
      </c>
      <c r="J3375">
        <f>SUM(IF('01_Вводные'!$B$310&gt;=1,'19_Расчет_аналитики'!K3653,0),IF('01_Вводные'!$B$310&gt;=2,'19_Расчет_аналитики'!L3653,0),IF('01_Вводные'!$B$310&gt;=3,'19_Расчет_аналитики'!M3653,0),IF('01_Вводные'!$B$310&gt;=4,'19_Расчет_аналитики'!N3653,0),IF('01_Вводные'!$B$310&gt;=5,'19_Расчет_аналитики'!O3653,0),IF('01_Вводные'!$B$310&gt;=6,'19_Расчет_аналитики'!P3653,0))</f>
        <v/>
      </c>
      <c r="K3375">
        <f>SUM(IF('01_Вводные'!$B$310&gt;=1,'19_Расчет_аналитики'!L3653,0),IF('01_Вводные'!$B$310&gt;=2,'19_Расчет_аналитики'!M3653,0),IF('01_Вводные'!$B$310&gt;=3,'19_Расчет_аналитики'!N3653,0),IF('01_Вводные'!$B$310&gt;=4,'19_Расчет_аналитики'!O3653,0),IF('01_Вводные'!$B$310&gt;=5,'19_Расчет_аналитики'!P3653,0),IF('01_Вводные'!$B$310&gt;=6,'19_Расчет_аналитики'!Q3653,0))</f>
        <v/>
      </c>
      <c r="L3375">
        <f>SUM(IF('01_Вводные'!$B$310&gt;=1,'19_Расчет_аналитики'!M3653,0),IF('01_Вводные'!$B$310&gt;=2,'19_Расчет_аналитики'!N3653,0),IF('01_Вводные'!$B$310&gt;=3,'19_Расчет_аналитики'!O3653,0),IF('01_Вводные'!$B$310&gt;=4,'19_Расчет_аналитики'!P3653,0),IF('01_Вводные'!$B$310&gt;=5,'19_Расчет_аналитики'!Q3653,0),IF('01_Вводные'!$B$310&gt;=6,'19_Расчет_аналитики'!R3653,0))</f>
        <v/>
      </c>
      <c r="M3375">
        <f>SUM(IF('01_Вводные'!$B$310&gt;=1,'19_Расчет_аналитики'!N3653,0),IF('01_Вводные'!$B$310&gt;=2,'19_Расчет_аналитики'!O3653,0),IF('01_Вводные'!$B$310&gt;=3,'19_Расчет_аналитики'!P3653,0),IF('01_Вводные'!$B$310&gt;=4,'19_Расчет_аналитики'!Q3653,0),IF('01_Вводные'!$B$310&gt;=5,'19_Расчет_аналитики'!R3653,0),IF('01_Вводные'!$B$310&gt;=6,'19_Расчет_аналитики'!S3653,0))</f>
        <v/>
      </c>
      <c r="N3375">
        <f>SUM(IF('01_Вводные'!$B$310&gt;=1,'19_Расчет_аналитики'!O3653,0),IF('01_Вводные'!$B$310&gt;=2,'19_Расчет_аналитики'!P3653,0),IF('01_Вводные'!$B$310&gt;=3,'19_Расчет_аналитики'!Q3653,0),IF('01_Вводные'!$B$310&gt;=4,'19_Расчет_аналитики'!R3653,0),IF('01_Вводные'!$B$310&gt;=5,'19_Расчет_аналитики'!S3653,0),IF('01_Вводные'!$B$310&gt;=6,'19_Расчет_аналитики'!T3653,0))</f>
        <v/>
      </c>
      <c r="O3375">
        <f>SUM(IF('01_Вводные'!$B$310&gt;=1,'19_Расчет_аналитики'!P3653,0),IF('01_Вводные'!$B$310&gt;=2,'19_Расчет_аналитики'!Q3653,0),IF('01_Вводные'!$B$310&gt;=3,'19_Расчет_аналитики'!R3653,0),IF('01_Вводные'!$B$310&gt;=4,'19_Расчет_аналитики'!S3653,0),IF('01_Вводные'!$B$310&gt;=5,'19_Расчет_аналитики'!T3653,0),IF('01_Вводные'!$B$310&gt;=6,'19_Расчет_аналитики'!U3653,0))</f>
        <v/>
      </c>
      <c r="P3375">
        <f>SUM(IF('01_Вводные'!$B$310&gt;=1,'19_Расчет_аналитики'!Q3653,0),IF('01_Вводные'!$B$310&gt;=2,'19_Расчет_аналитики'!R3653,0),IF('01_Вводные'!$B$310&gt;=3,'19_Расчет_аналитики'!S3653,0),IF('01_Вводные'!$B$310&gt;=4,'19_Расчет_аналитики'!T3653,0),IF('01_Вводные'!$B$310&gt;=5,'19_Расчет_аналитики'!U3653,0),IF('01_Вводные'!$B$310&gt;=6,'19_Расчет_аналитики'!V3653,0))</f>
        <v/>
      </c>
      <c r="Q3375">
        <f>SUM(IF('01_Вводные'!$B$310&gt;=1,'19_Расчет_аналитики'!R3653,0),IF('01_Вводные'!$B$310&gt;=2,'19_Расчет_аналитики'!S3653,0),IF('01_Вводные'!$B$310&gt;=3,'19_Расчет_аналитики'!T3653,0),IF('01_Вводные'!$B$310&gt;=4,'19_Расчет_аналитики'!U3653,0),IF('01_Вводные'!$B$310&gt;=5,'19_Расчет_аналитики'!V3653,0),IF('01_Вводные'!$B$310&gt;=6,'19_Расчет_аналитики'!W3653,0))</f>
        <v/>
      </c>
      <c r="R3375">
        <f>SUM(IF('01_Вводные'!$B$310&gt;=1,'19_Расчет_аналитики'!S3653,0),IF('01_Вводные'!$B$310&gt;=2,'19_Расчет_аналитики'!T3653,0),IF('01_Вводные'!$B$310&gt;=3,'19_Расчет_аналитики'!U3653,0),IF('01_Вводные'!$B$310&gt;=4,'19_Расчет_аналитики'!V3653,0),IF('01_Вводные'!$B$310&gt;=5,'19_Расчет_аналитики'!W3653,0),IF('01_Вводные'!$B$310&gt;=6,'19_Расчет_аналитики'!X3653,0))</f>
        <v/>
      </c>
      <c r="S3375">
        <f>SUM(IF('01_Вводные'!$B$310&gt;=1,'19_Расчет_аналитики'!T3653,0),IF('01_Вводные'!$B$310&gt;=2,'19_Расчет_аналитики'!U3653,0),IF('01_Вводные'!$B$310&gt;=3,'19_Расчет_аналитики'!V3653,0),IF('01_Вводные'!$B$310&gt;=4,'19_Расчет_аналитики'!W3653,0),IF('01_Вводные'!$B$310&gt;=5,'19_Расчет_аналитики'!X3653,0),IF('01_Вводные'!$B$310&gt;=6,'19_Расчет_аналитики'!Y3653,0))</f>
        <v/>
      </c>
      <c r="T3375">
        <f>SUM(IF('01_Вводные'!$B$310&gt;=1,'19_Расчет_аналитики'!U3653,0),IF('01_Вводные'!$B$310&gt;=2,'19_Расчет_аналитики'!V3653,0),IF('01_Вводные'!$B$310&gt;=3,'19_Расчет_аналитики'!W3653,0),IF('01_Вводные'!$B$310&gt;=4,'19_Расчет_аналитики'!X3653,0),IF('01_Вводные'!$B$310&gt;=5,'19_Расчет_аналитики'!Y3653,0),IF('01_Вводные'!$B$310&gt;=6,'19_Расчет_аналитики'!Z3653,0))</f>
        <v/>
      </c>
      <c r="U3375">
        <f>SUM(IF('01_Вводные'!$B$310&gt;=1,'19_Расчет_аналитики'!V3653,0),IF('01_Вводные'!$B$310&gt;=2,'19_Расчет_аналитики'!W3653,0),IF('01_Вводные'!$B$310&gt;=3,'19_Расчет_аналитики'!X3653,0),IF('01_Вводные'!$B$310&gt;=4,'19_Расчет_аналитики'!Y3653,0),IF('01_Вводные'!$B$310&gt;=5,'19_Расчет_аналитики'!Z3653,0),IF('01_Вводные'!$B$310&gt;=6,'19_Расчет_аналитики'!AA3653,0))</f>
        <v/>
      </c>
      <c r="V3375">
        <f>SUM(IF('01_Вводные'!$B$310&gt;=1,'19_Расчет_аналитики'!W3653,0),IF('01_Вводные'!$B$310&gt;=2,'19_Расчет_аналитики'!X3653,0),IF('01_Вводные'!$B$310&gt;=3,'19_Расчет_аналитики'!Y3653,0),IF('01_Вводные'!$B$310&gt;=4,'19_Расчет_аналитики'!Z3653,0),IF('01_Вводные'!$B$310&gt;=5,'19_Расчет_аналитики'!AA3653,0),IF('01_Вводные'!$B$310&gt;=6,'19_Расчет_аналитики'!AB3653,0))</f>
        <v/>
      </c>
      <c r="W3375">
        <f>SUM(IF('01_Вводные'!$B$310&gt;=1,'19_Расчет_аналитики'!X3653,0),IF('01_Вводные'!$B$310&gt;=2,'19_Расчет_аналитики'!Y3653,0),IF('01_Вводные'!$B$310&gt;=3,'19_Расчет_аналитики'!Z3653,0),IF('01_Вводные'!$B$310&gt;=4,'19_Расчет_аналитики'!AA3653,0),IF('01_Вводные'!$B$310&gt;=5,'19_Расчет_аналитики'!AB3653,0),IF('01_Вводные'!$B$310&gt;=6,'19_Расчет_аналитики'!AC3653,0))</f>
        <v/>
      </c>
      <c r="X3375">
        <f>SUM(IF('01_Вводные'!$B$310&gt;=1,'19_Расчет_аналитики'!Y3653,0),IF('01_Вводные'!$B$310&gt;=2,'19_Расчет_аналитики'!Z3653,0),IF('01_Вводные'!$B$310&gt;=3,'19_Расчет_аналитики'!AA3653,0),IF('01_Вводные'!$B$310&gt;=4,'19_Расчет_аналитики'!AB3653,0),IF('01_Вводные'!$B$310&gt;=5,'19_Расчет_аналитики'!AC3653,0),IF('01_Вводные'!$B$310&gt;=6,'19_Расчет_аналитики'!AD3653,0))</f>
        <v/>
      </c>
      <c r="Y3375">
        <f>SUM(IF('01_Вводные'!$B$310&gt;=1,'19_Расчет_аналитики'!Z3653,0),IF('01_Вводные'!$B$310&gt;=2,'19_Расчет_аналитики'!AA3653,0),IF('01_Вводные'!$B$310&gt;=3,'19_Расчет_аналитики'!AB3653,0),IF('01_Вводные'!$B$310&gt;=4,'19_Расчет_аналитики'!AC3653,0),IF('01_Вводные'!$B$310&gt;=5,'19_Расчет_аналитики'!AD3653,0),IF('01_Вводные'!$B$310&gt;=6,'19_Расчет_аналитики'!AE3653,0))</f>
        <v/>
      </c>
      <c r="Z3375">
        <f>SUM(IF('01_Вводные'!$B$310&gt;=1,'19_Расчет_аналитики'!AA3653,0),IF('01_Вводные'!$B$310&gt;=2,'19_Расчет_аналитики'!AB3653,0),IF('01_Вводные'!$B$310&gt;=3,'19_Расчет_аналитики'!AC3653,0),IF('01_Вводные'!$B$310&gt;=4,'19_Расчет_аналитики'!AD3653,0),IF('01_Вводные'!$B$310&gt;=5,'19_Расчет_аналитики'!AE3653,0),IF('01_Вводные'!$B$310&gt;=6,'19_Расчет_аналитики'!AF3653,0))</f>
        <v/>
      </c>
      <c r="AA3375">
        <f>SUM(IF('01_Вводные'!$B$310&gt;=1,'19_Расчет_аналитики'!AB3653,0),IF('01_Вводные'!$B$310&gt;=2,'19_Расчет_аналитики'!AC3653,0),IF('01_Вводные'!$B$310&gt;=3,'19_Расчет_аналитики'!AD3653,0),IF('01_Вводные'!$B$310&gt;=4,'19_Расчет_аналитики'!AE3653,0),IF('01_Вводные'!$B$310&gt;=5,'19_Расчет_аналитики'!AF3653,0),IF('01_Вводные'!$B$310&gt;=6,'19_Расчет_аналитики'!AG3653,0))</f>
        <v/>
      </c>
      <c r="AB3375">
        <f>SUM(IF('01_Вводные'!$B$310&gt;=1,'19_Расчет_аналитики'!AC3653,0),IF('01_Вводные'!$B$310&gt;=2,'19_Расчет_аналитики'!AD3653,0),IF('01_Вводные'!$B$310&gt;=3,'19_Расчет_аналитики'!AE3653,0),IF('01_Вводные'!$B$310&gt;=4,'19_Расчет_аналитики'!AF3653,0),IF('01_Вводные'!$B$310&gt;=5,'19_Расчет_аналитики'!AG3653,0),IF('01_Вводные'!$B$310&gt;=6,'19_Расчет_аналитики'!AH3653,0))</f>
        <v/>
      </c>
      <c r="AC3375">
        <f>SUM(IF('01_Вводные'!$B$310&gt;=1,'19_Расчет_аналитики'!AD3653,0),IF('01_Вводные'!$B$310&gt;=2,'19_Расчет_аналитики'!AE3653,0),IF('01_Вводные'!$B$310&gt;=3,'19_Расчет_аналитики'!AF3653,0),IF('01_Вводные'!$B$310&gt;=4,'19_Расчет_аналитики'!AG3653,0),IF('01_Вводные'!$B$310&gt;=5,'19_Расчет_аналитики'!AH3653,0),IF('01_Вводные'!$B$310&gt;=6,'19_Расчет_аналитики'!AI3653,0))</f>
        <v/>
      </c>
      <c r="AD3375">
        <f>SUM(IF('01_Вводные'!$B$310&gt;=1,'19_Расчет_аналитики'!AE3653,0),IF('01_Вводные'!$B$310&gt;=2,'19_Расчет_аналитики'!AF3653,0),IF('01_Вводные'!$B$310&gt;=3,'19_Расчет_аналитики'!AG3653,0),IF('01_Вводные'!$B$310&gt;=4,'19_Расчет_аналитики'!AH3653,0),IF('01_Вводные'!$B$310&gt;=5,'19_Расчет_аналитики'!AI3653,0),IF('01_Вводные'!$B$310&gt;=6,'19_Расчет_аналитики'!AJ3653,0))</f>
        <v/>
      </c>
      <c r="AE3375">
        <f>SUM(IF('01_Вводные'!$B$310&gt;=1,'19_Расчет_аналитики'!AF3653,0),IF('01_Вводные'!$B$310&gt;=2,'19_Расчет_аналитики'!AG3653,0),IF('01_Вводные'!$B$310&gt;=3,'19_Расчет_аналитики'!AH3653,0),IF('01_Вводные'!$B$310&gt;=4,'19_Расчет_аналитики'!AI3653,0),IF('01_Вводные'!$B$310&gt;=5,'19_Расчет_аналитики'!AJ3653,0),IF('01_Вводные'!$B$310&gt;=6,'19_Расчет_аналитики'!AK3653,0))</f>
        <v/>
      </c>
      <c r="AF3375">
        <f>SUM(IF('01_Вводные'!$B$310&gt;=1,'19_Расчет_аналитики'!AG3653,0),IF('01_Вводные'!$B$310&gt;=2,'19_Расчет_аналитики'!AH3653,0),IF('01_Вводные'!$B$310&gt;=3,'19_Расчет_аналитики'!AI3653,0),IF('01_Вводные'!$B$310&gt;=4,'19_Расчет_аналитики'!AJ3653,0),IF('01_Вводные'!$B$310&gt;=5,'19_Расчет_аналитики'!AK3653,0),IF('01_Вводные'!$B$310&gt;=6,'19_Расчет_аналитики'!AL3653,0))</f>
        <v/>
      </c>
      <c r="AG3375">
        <f>SUM(IF('01_Вводные'!$B$310&gt;=1,'19_Расчет_аналитики'!AH3653,0),IF('01_Вводные'!$B$310&gt;=2,'19_Расчет_аналитики'!AI3653,0),IF('01_Вводные'!$B$310&gt;=3,'19_Расчет_аналитики'!AJ3653,0),IF('01_Вводные'!$B$310&gt;=4,'19_Расчет_аналитики'!AK3653,0),IF('01_Вводные'!$B$310&gt;=5,'19_Расчет_аналитики'!AL3653,0),IF('01_Вводные'!$B$310&gt;=6,'19_Расчет_аналитики'!AM3653,0))</f>
        <v/>
      </c>
      <c r="AH3375">
        <f>SUM(IF('01_Вводные'!$B$310&gt;=1,'19_Расчет_аналитики'!AI3653,0),IF('01_Вводные'!$B$310&gt;=2,'19_Расчет_аналитики'!AJ3653,0),IF('01_Вводные'!$B$310&gt;=3,'19_Расчет_аналитики'!AK3653,0),IF('01_Вводные'!$B$310&gt;=4,'19_Расчет_аналитики'!AL3653,0),IF('01_Вводные'!$B$310&gt;=5,'19_Расчет_аналитики'!AM3653,0),IF('01_Вводные'!$B$310&gt;=6,'19_Расчет_аналитики'!AN3653,0))</f>
        <v/>
      </c>
      <c r="AI3375">
        <f>SUM(IF('01_Вводные'!$B$310&gt;=1,'19_Расчет_аналитики'!AJ3653,0),IF('01_Вводные'!$B$310&gt;=2,'19_Расчет_аналитики'!AK3653,0),IF('01_Вводные'!$B$310&gt;=3,'19_Расчет_аналитики'!AL3653,0),IF('01_Вводные'!$B$310&gt;=4,'19_Расчет_аналитики'!AM3653,0),IF('01_Вводные'!$B$310&gt;=5,'19_Расчет_аналитики'!AN3653,0),IF('01_Вводные'!$B$310&gt;=6,'19_Расчет_аналитики'!AO3653,0))</f>
        <v/>
      </c>
      <c r="AJ3375">
        <f>SUM(IF('01_Вводные'!$B$310&gt;=1,'19_Расчет_аналитики'!AK3653,0),IF('01_Вводные'!$B$310&gt;=2,'19_Расчет_аналитики'!AL3653,0),IF('01_Вводные'!$B$310&gt;=3,'19_Расчет_аналитики'!AM3653,0),IF('01_Вводные'!$B$310&gt;=4,'19_Расчет_аналитики'!AN3653,0),IF('01_Вводные'!$B$310&gt;=5,'19_Расчет_аналитики'!AO3653,0),IF('01_Вводные'!$B$310&gt;=6,'19_Расчет_аналитики'!AP3653,0))</f>
        <v/>
      </c>
      <c r="AK3375">
        <f>SUM(IF('01_Вводные'!$B$310&gt;=1,'19_Расчет_аналитики'!AL3653,0),IF('01_Вводные'!$B$310&gt;=2,'19_Расчет_аналитики'!AM3653,0),IF('01_Вводные'!$B$310&gt;=3,'19_Расчет_аналитики'!AN3653,0),IF('01_Вводные'!$B$310&gt;=4,'19_Расчет_аналитики'!AO3653,0),IF('01_Вводные'!$B$310&gt;=5,'19_Расчет_аналитики'!AP3653,0),IF('01_Вводные'!$B$310&gt;=6,'19_Расчет_аналитики'!AQ3653,0))</f>
        <v/>
      </c>
      <c r="AL3375">
        <f>SUM(IF('01_Вводные'!$B$310&gt;=1,'19_Расчет_аналитики'!AM3653,0),IF('01_Вводные'!$B$310&gt;=2,'19_Расчет_аналитики'!AN3653,0),IF('01_Вводные'!$B$310&gt;=3,'19_Расчет_аналитики'!AO3653,0),IF('01_Вводные'!$B$310&gt;=4,'19_Расчет_аналитики'!AP3653,0),IF('01_Вводные'!$B$310&gt;=5,'19_Расчет_аналитики'!AQ3653,0),IF('01_Вводные'!$B$310&gt;=6,'19_Расчет_аналитики'!AR3653,0))</f>
        <v/>
      </c>
      <c r="AM3375">
        <f>SUM(IF('01_Вводные'!$B$310&gt;=1,'19_Расчет_аналитики'!AN3653,0),IF('01_Вводные'!$B$310&gt;=2,'19_Расчет_аналитики'!AO3653,0),IF('01_Вводные'!$B$310&gt;=3,'19_Расчет_аналитики'!AP3653,0),IF('01_Вводные'!$B$310&gt;=4,'19_Расчет_аналитики'!AQ3653,0),IF('01_Вводные'!$B$310&gt;=5,'19_Расчет_аналитики'!AR3653,0),IF('01_Вводные'!$B$310&gt;=6,'19_Расчет_аналитики'!AS3653,0))</f>
        <v/>
      </c>
      <c r="AN3375">
        <f>SUM(IF('01_Вводные'!$B$310&gt;=1,'19_Расчет_аналитики'!AO3653,0),IF('01_Вводные'!$B$310&gt;=2,'19_Расчет_аналитики'!AP3653,0),IF('01_Вводные'!$B$310&gt;=3,'19_Расчет_аналитики'!AQ3653,0),IF('01_Вводные'!$B$310&gt;=4,'19_Расчет_аналитики'!AR3653,0),IF('01_Вводные'!$B$310&gt;=5,'19_Расчет_аналитики'!AS3653,0),IF('01_Вводные'!$B$310&gt;=6,'19_Расчет_аналитики'!AT3653,0))</f>
        <v/>
      </c>
      <c r="AO3375">
        <f>SUM(IF('01_Вводные'!$B$310&gt;=1,'19_Расчет_аналитики'!AP3653,0),IF('01_Вводные'!$B$310&gt;=2,'19_Расчет_аналитики'!AQ3653,0),IF('01_Вводные'!$B$310&gt;=3,'19_Расчет_аналитики'!AR3653,0),IF('01_Вводные'!$B$310&gt;=4,'19_Расчет_аналитики'!AS3653,0),IF('01_Вводные'!$B$310&gt;=5,'19_Расчет_аналитики'!AT3653,0),IF('01_Вводные'!$B$310&gt;=6,'19_Расчет_аналитики'!AU3653,0))</f>
        <v/>
      </c>
      <c r="AP3375">
        <f>SUM(IF('01_Вводные'!$B$310&gt;=1,'19_Расчет_аналитики'!AQ3653,0),IF('01_Вводные'!$B$310&gt;=2,'19_Расчет_аналитики'!AR3653,0),IF('01_Вводные'!$B$310&gt;=3,'19_Расчет_аналитики'!AS3653,0),IF('01_Вводные'!$B$310&gt;=4,'19_Расчет_аналитики'!AT3653,0),IF('01_Вводные'!$B$310&gt;=5,'19_Расчет_аналитики'!AU3653,0),IF('01_Вводные'!$B$310&gt;=6,'19_Расчет_аналитики'!AV3653,0))</f>
        <v/>
      </c>
      <c r="AQ3375">
        <f>SUM(IF('01_Вводные'!$B$310&gt;=1,'19_Расчет_аналитики'!AR3653,0),IF('01_Вводные'!$B$310&gt;=2,'19_Расчет_аналитики'!AS3653,0),IF('01_Вводные'!$B$310&gt;=3,'19_Расчет_аналитики'!AT3653,0),IF('01_Вводные'!$B$310&gt;=4,'19_Расчет_аналитики'!AU3653,0),IF('01_Вводные'!$B$310&gt;=5,'19_Расчет_аналитики'!AV3653,0),IF('01_Вводные'!$B$310&gt;=6,'19_Расчет_аналитики'!AW3653,0))</f>
        <v/>
      </c>
      <c r="AR3375">
        <f>SUM(IF('01_Вводные'!$B$310&gt;=1,'19_Расчет_аналитики'!AS3653,0),IF('01_Вводные'!$B$310&gt;=2,'19_Расчет_аналитики'!AT3653,0),IF('01_Вводные'!$B$310&gt;=3,'19_Расчет_аналитики'!AU3653,0),IF('01_Вводные'!$B$310&gt;=4,'19_Расчет_аналитики'!AV3653,0),IF('01_Вводные'!$B$310&gt;=5,'19_Расчет_аналитики'!AW3653,0),IF('01_Вводные'!$B$310&gt;=6,'19_Расчет_аналитики'!AX3653,0))</f>
        <v/>
      </c>
      <c r="AS3375">
        <f>SUM(IF('01_Вводные'!$B$310&gt;=1,'19_Расчет_аналитики'!AT3653,0),IF('01_Вводные'!$B$310&gt;=2,'19_Расчет_аналитики'!AU3653,0),IF('01_Вводные'!$B$310&gt;=3,'19_Расчет_аналитики'!AV3653,0),IF('01_Вводные'!$B$310&gt;=4,'19_Расчет_аналитики'!AW3653,0),IF('01_Вводные'!$B$310&gt;=5,'19_Расчет_аналитики'!AX3653,0),IF('01_Вводные'!$B$310&gt;=6,'19_Расчет_аналитики'!AY3653,0))</f>
        <v/>
      </c>
      <c r="AT3375">
        <f>SUM(IF('01_Вводные'!$B$310&gt;=1,'19_Расчет_аналитики'!AU3653,0),IF('01_Вводные'!$B$310&gt;=2,'19_Расчет_аналитики'!AV3653,0),IF('01_Вводные'!$B$310&gt;=3,'19_Расчет_аналитики'!AW3653,0),IF('01_Вводные'!$B$310&gt;=4,'19_Расчет_аналитики'!AX3653,0),IF('01_Вводные'!$B$310&gt;=5,'19_Расчет_аналитики'!AY3653,0),IF('01_Вводные'!$B$310&gt;=6,'19_Расчет_аналитики'!AZ3653,0))</f>
        <v/>
      </c>
      <c r="AU3375">
        <f>SUM(IF('01_Вводные'!$B$310&gt;=1,'19_Расчет_аналитики'!AV3653,0),IF('01_Вводные'!$B$310&gt;=2,'19_Расчет_аналитики'!AW3653,0),IF('01_Вводные'!$B$310&gt;=3,'19_Расчет_аналитики'!AX3653,0),IF('01_Вводные'!$B$310&gt;=4,'19_Расчет_аналитики'!AY3653,0),IF('01_Вводные'!$B$310&gt;=5,'19_Расчет_аналитики'!AZ3653,0),IF('01_Вводные'!$B$310&gt;=6,'19_Расчет_аналитики'!BA3653,0))</f>
        <v/>
      </c>
      <c r="AV3375">
        <f>SUM(IF('01_Вводные'!$B$310&gt;=1,'19_Расчет_аналитики'!AW3653,0),IF('01_Вводные'!$B$310&gt;=2,'19_Расчет_аналитики'!AX3653,0),IF('01_Вводные'!$B$310&gt;=3,'19_Расчет_аналитики'!AY3653,0),IF('01_Вводные'!$B$310&gt;=4,'19_Расчет_аналитики'!AZ3653,0),IF('01_Вводные'!$B$310&gt;=5,'19_Расчет_аналитики'!BA3653,0),IF('01_Вводные'!$B$310&gt;=6,'19_Расчет_аналитики'!BB3653,0))</f>
        <v/>
      </c>
      <c r="AW3375">
        <f>SUM(IF('01_Вводные'!$B$310&gt;=1,'19_Расчет_аналитики'!AX3653,0),IF('01_Вводные'!$B$310&gt;=2,'19_Расчет_аналитики'!AY3653,0),IF('01_Вводные'!$B$310&gt;=3,'19_Расчет_аналитики'!AZ3653,0),IF('01_Вводные'!$B$310&gt;=4,'19_Расчет_аналитики'!BA3653,0),IF('01_Вводные'!$B$310&gt;=5,'19_Расчет_аналитики'!BB3653,0),IF('01_Вводные'!$B$310&gt;=6,'19_Расчет_аналитики'!BC3653,0))</f>
        <v/>
      </c>
      <c r="AX3375">
        <f>SUM(IF('01_Вводные'!$B$310&gt;=1,'19_Расчет_аналитики'!AY3653,0),IF('01_Вводные'!$B$310&gt;=2,'19_Расчет_аналитики'!AZ3653,0),IF('01_Вводные'!$B$310&gt;=3,'19_Расчет_аналитики'!BA3653,0),IF('01_Вводные'!$B$310&gt;=4,'19_Расчет_аналитики'!BB3653,0),IF('01_Вводные'!$B$310&gt;=5,'19_Расчет_аналитики'!BC3653,0),IF('01_Вводные'!$B$310&gt;=6,'19_Расчет_аналитики'!BD3653,0))</f>
        <v/>
      </c>
      <c r="AY3375">
        <f>SUM(IF('01_Вводные'!$B$310&gt;=1,'19_Расчет_аналитики'!AZ3653,0),IF('01_Вводные'!$B$310&gt;=2,'19_Расчет_аналитики'!BA3653,0),IF('01_Вводные'!$B$310&gt;=3,'19_Расчет_аналитики'!BB3653,0),IF('01_Вводные'!$B$310&gt;=4,'19_Расчет_аналитики'!BC3653,0),IF('01_Вводные'!$B$310&gt;=5,'19_Расчет_аналитики'!BD3653,0),IF('01_Вводные'!$B$310&gt;=6,'19_Расчет_аналитики'!BE3653,0))</f>
        <v/>
      </c>
      <c r="AZ3375">
        <f>SUM(IF('01_Вводные'!$B$310&gt;=1,'19_Расчет_аналитики'!BA3653,0),IF('01_Вводные'!$B$310&gt;=2,'19_Расчет_аналитики'!BB3653,0),IF('01_Вводные'!$B$310&gt;=3,'19_Расчет_аналитики'!BC3653,0),IF('01_Вводные'!$B$310&gt;=4,'19_Расчет_аналитики'!BD3653,0),IF('01_Вводные'!$B$310&gt;=5,'19_Расчет_аналитики'!BE3653,0),IF('01_Вводные'!$B$310&gt;=6,'19_Расчет_аналитики'!BF3653,0))</f>
        <v/>
      </c>
      <c r="BA3375">
        <f>SUM(IF('01_Вводные'!$B$310&gt;=1,'19_Расчет_аналитики'!BB3653,0),IF('01_Вводные'!$B$310&gt;=2,'19_Расчет_аналитики'!BC3653,0),IF('01_Вводные'!$B$310&gt;=3,'19_Расчет_аналитики'!BD3653,0),IF('01_Вводные'!$B$310&gt;=4,'19_Расчет_аналитики'!BE3653,0),IF('01_Вводные'!$B$310&gt;=5,'19_Расчет_аналитики'!BF3653,0),IF('01_Вводные'!$B$310&gt;=6,'19_Расчет_аналитики'!BG3653,0))</f>
        <v/>
      </c>
      <c r="BB3375">
        <f>SUM(IF('01_Вводные'!$B$310&gt;=1,'19_Расчет_аналитики'!BC3653,0),IF('01_Вводные'!$B$310&gt;=2,'19_Расчет_аналитики'!BD3653,0),IF('01_Вводные'!$B$310&gt;=3,'19_Расчет_аналитики'!BE3653,0),IF('01_Вводные'!$B$310&gt;=4,'19_Расчет_аналитики'!BF3653,0),IF('01_Вводные'!$B$310&gt;=5,'19_Расчет_аналитики'!BG3653,0),IF('01_Вводные'!$B$310&gt;=6,'19_Расчет_аналитики'!BH3653,0))</f>
        <v/>
      </c>
      <c r="BC3375">
        <f>SUM(IF('01_Вводные'!$B$310&gt;=1,'19_Расчет_аналитики'!BD3653,0),IF('01_Вводные'!$B$310&gt;=2,'19_Расчет_аналитики'!BE3653,0),IF('01_Вводные'!$B$310&gt;=3,'19_Расчет_аналитики'!BF3653,0),IF('01_Вводные'!$B$310&gt;=4,'19_Расчет_аналитики'!BG3653,0),IF('01_Вводные'!$B$310&gt;=5,'19_Расчет_аналитики'!BH3653,0),IF('01_Вводные'!$B$310&gt;=6,'19_Расчет_аналитики'!BI3653,0))</f>
        <v/>
      </c>
      <c r="BD3375">
        <f>SUM(IF('01_Вводные'!$B$310&gt;=1,'19_Расчет_аналитики'!BE3653,0),IF('01_Вводные'!$B$310&gt;=2,'19_Расчет_аналитики'!BF3653,0),IF('01_Вводные'!$B$310&gt;=3,'19_Расчет_аналитики'!BG3653,0),IF('01_Вводные'!$B$310&gt;=4,'19_Расчет_аналитики'!BH3653,0),IF('01_Вводные'!$B$310&gt;=5,'19_Расчет_аналитики'!BI3653,0),IF('01_Вводные'!$B$310&gt;=6,'19_Расчет_аналитики'!BJ3653,0))</f>
        <v/>
      </c>
      <c r="BE3375">
        <f>SUM(IF('01_Вводные'!$B$310&gt;=1,'19_Расчет_аналитики'!BF3653,0),IF('01_Вводные'!$B$310&gt;=2,'19_Расчет_аналитики'!BG3653,0),IF('01_Вводные'!$B$310&gt;=3,'19_Расчет_аналитики'!BH3653,0),IF('01_Вводные'!$B$310&gt;=4,'19_Расчет_аналитики'!BI3653,0),IF('01_Вводные'!$B$310&gt;=5,'19_Расчет_аналитики'!BJ3653,0),IF('01_Вводные'!$B$310&gt;=6,'19_Расчет_аналитики'!BK3653,0))</f>
        <v/>
      </c>
      <c r="BF3375">
        <f>SUM(IF('01_Вводные'!$B$310&gt;=1,'19_Расчет_аналитики'!BG3653,0),IF('01_Вводные'!$B$310&gt;=2,'19_Расчет_аналитики'!BH3653,0),IF('01_Вводные'!$B$310&gt;=3,'19_Расчет_аналитики'!BI3653,0),IF('01_Вводные'!$B$310&gt;=4,'19_Расчет_аналитики'!BJ3653,0),IF('01_Вводные'!$B$310&gt;=5,'19_Расчет_аналитики'!BK3653,0),IF('01_Вводные'!$B$310&gt;=6,'19_Расчет_аналитики'!BL3653,0))</f>
        <v/>
      </c>
      <c r="BG3375">
        <f>SUM(IF('01_Вводные'!$B$310&gt;=1,'19_Расчет_аналитики'!BH3653,0),IF('01_Вводные'!$B$310&gt;=2,'19_Расчет_аналитики'!BI3653,0),IF('01_Вводные'!$B$310&gt;=3,'19_Расчет_аналитики'!BJ3653,0),IF('01_Вводные'!$B$310&gt;=4,'19_Расчет_аналитики'!BK3653,0),IF('01_Вводные'!$B$310&gt;=5,'19_Расчет_аналитики'!BL3653,0),IF('01_Вводные'!$B$310&gt;=6,'19_Расчет_аналитики'!BM3653,0))</f>
        <v/>
      </c>
      <c r="BH3375">
        <f>SUM(IF('01_Вводные'!$B$310&gt;=1,'19_Расчет_аналитики'!BI3653,0),IF('01_Вводные'!$B$310&gt;=2,'19_Расчет_аналитики'!BJ3653,0),IF('01_Вводные'!$B$310&gt;=3,'19_Расчет_аналитики'!BK3653,0),IF('01_Вводные'!$B$310&gt;=4,'19_Расчет_аналитики'!BL3653,0),IF('01_Вводные'!$B$310&gt;=5,'19_Расчет_аналитики'!BM3653,0),IF('01_Вводные'!$B$310&gt;=6,'19_Расчет_аналитики'!BN3653,0))</f>
        <v/>
      </c>
      <c r="BI3375">
        <f>SUM(IF('01_Вводные'!$B$310&gt;=1,'19_Расчет_аналитики'!BJ3653,0),IF('01_Вводные'!$B$310&gt;=2,'19_Расчет_аналитики'!BK3653,0),IF('01_Вводные'!$B$310&gt;=3,'19_Расчет_аналитики'!BL3653,0),IF('01_Вводные'!$B$310&gt;=4,'19_Расчет_аналитики'!BM3653,0),IF('01_Вводные'!$B$310&gt;=5,'19_Расчет_аналитики'!BN3653,0),IF('01_Вводные'!$B$310&gt;=6,'19_Расчет_аналитики'!BO3653,0))</f>
        <v/>
      </c>
      <c r="BJ3375">
        <f>SUM(IF('01_Вводные'!$B$310&gt;=1,'19_Расчет_аналитики'!BK3653,0),IF('01_Вводные'!$B$310&gt;=2,'19_Расчет_аналитики'!BL3653,0),IF('01_Вводные'!$B$310&gt;=3,'19_Расчет_аналитики'!BM3653,0),IF('01_Вводные'!$B$310&gt;=4,'19_Расчет_аналитики'!BN3653,0),IF('01_Вводные'!$B$310&gt;=5,'19_Расчет_аналитики'!BO3653,0),IF('01_Вводные'!$B$310&gt;=6,'19_Расчет_аналитики'!BP3653,0))</f>
        <v/>
      </c>
      <c r="BK3375">
        <f>SUM(IF('01_Вводные'!$B$310&gt;=1,'19_Расчет_аналитики'!BL3653,0),IF('01_Вводные'!$B$310&gt;=2,'19_Расчет_аналитики'!BM3653,0),IF('01_Вводные'!$B$310&gt;=3,'19_Расчет_аналитики'!BN3653,0),IF('01_Вводные'!$B$310&gt;=4,'19_Расчет_аналитики'!BO3653,0),IF('01_Вводные'!$B$310&gt;=5,'19_Расчет_аналитики'!BP3653,0),IF('01_Вводные'!$B$310&gt;=6,'19_Расчет_аналитики'!BQ3653,0))</f>
        <v/>
      </c>
      <c r="BL3375">
        <f>SUM(IF('01_Вводные'!$B$310&gt;=1,'19_Расчет_аналитики'!BM3653,0),IF('01_Вводные'!$B$310&gt;=2,'19_Расчет_аналитики'!BN3653,0),IF('01_Вводные'!$B$310&gt;=3,'19_Расчет_аналитики'!BO3653,0),IF('01_Вводные'!$B$310&gt;=4,'19_Расчет_аналитики'!BP3653,0),IF('01_Вводные'!$B$310&gt;=5,'19_Расчет_аналитики'!BQ3653,0),IF('01_Вводные'!$B$310&gt;=6,'19_Расчет_аналитики'!BR3653,0))</f>
        <v/>
      </c>
      <c r="BM3375">
        <f>SUM(IF('01_Вводные'!$B$310&gt;=1,'19_Расчет_аналитики'!BN3653,0),IF('01_Вводные'!$B$310&gt;=2,'19_Расчет_аналитики'!BO3653,0),IF('01_Вводные'!$B$310&gt;=3,'19_Расчет_аналитики'!BP3653,0),IF('01_Вводные'!$B$310&gt;=4,'19_Расчет_аналитики'!BQ3653,0),IF('01_Вводные'!$B$310&gt;=5,'19_Расчет_аналитики'!BR3653,0),IF('01_Вводные'!$B$310&gt;=6,'19_Расчет_аналитики'!BS3653,0))</f>
        <v/>
      </c>
      <c r="BN3375">
        <f>SUM(IF('01_Вводные'!$B$310&gt;=1,'19_Расчет_аналитики'!BO3653,0),IF('01_Вводные'!$B$310&gt;=2,'19_Расчет_аналитики'!BP3653,0),IF('01_Вводные'!$B$310&gt;=3,'19_Расчет_аналитики'!BQ3653,0),IF('01_Вводные'!$B$310&gt;=4,'19_Расчет_аналитики'!BR3653,0),IF('01_Вводные'!$B$310&gt;=5,'19_Расчет_аналитики'!BS3653,0),IF('01_Вводные'!$B$310&gt;=6,'19_Расчет_аналитики'!BT3653,0))</f>
        <v/>
      </c>
      <c r="BO3375">
        <f>SUM(IF('01_Вводные'!$B$310&gt;=1,'19_Расчет_аналитики'!BP3653,0),IF('01_Вводные'!$B$310&gt;=2,'19_Расчет_аналитики'!BQ3653,0),IF('01_Вводные'!$B$310&gt;=3,'19_Расчет_аналитики'!BR3653,0),IF('01_Вводные'!$B$310&gt;=4,'19_Расчет_аналитики'!BS3653,0),IF('01_Вводные'!$B$310&gt;=5,'19_Расчет_аналитики'!BT3653,0),IF('01_Вводные'!$B$310&gt;=6,'19_Расчет_аналитики'!BU3653,0)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OR(1&lt;='01_Вводные'!$B$15,1-'01_Вводные'!$B$15&gt;60),0,INDEX('19_Расчет_аналитики'!$B$3374:$BI$3374,1,1-'01_Вводные'!$B$15))*'01_Вводные'!$B$298*MIN(1,'01_Вводные'!$B$22)+IF(OR(1&lt;=('01_Вводные'!$B$15+'01_Вводные'!$B$311),1-('01_Вводные'!$B$15+'01_Вводные'!$B$311)&gt;60),0,INDEX('19_Расчет_аналитики'!$B$3374:$BI$3374,1,1-('01_Вводные'!$B$15+'01_Вводные'!$B$311)))*'01_Вводные'!$B$298*MAX(0,'01_Вводные'!$B$22-1)</f>
        <v/>
      </c>
      <c r="C3399">
        <f>IF(OR(2&lt;='01_Вводные'!$B$15,2-'01_Вводные'!$B$15&gt;60),0,INDEX('19_Расчет_аналитики'!$B$3374:$BI$3374,1,2-'01_Вводные'!$B$15))*'01_Вводные'!$B$298*MIN(1,'01_Вводные'!$B$22)+IF(OR(2&lt;=('01_Вводные'!$B$15+'01_Вводные'!$B$311),2-('01_Вводные'!$B$15+'01_Вводные'!$B$311)&gt;60),0,INDEX('19_Расчет_аналитики'!$B$3374:$BI$3374,1,2-('01_Вводные'!$B$15+'01_Вводные'!$B$311)))*'01_Вводные'!$B$298*MAX(0,'01_Вводные'!$B$22-1)</f>
        <v/>
      </c>
      <c r="D3399">
        <f>IF(OR(3&lt;='01_Вводные'!$B$15,3-'01_Вводные'!$B$15&gt;60),0,INDEX('19_Расчет_аналитики'!$B$3374:$BI$3374,1,3-'01_Вводные'!$B$15))*'01_Вводные'!$B$298*MIN(1,'01_Вводные'!$B$22)+IF(OR(3&lt;=('01_Вводные'!$B$15+'01_Вводные'!$B$311),3-('01_Вводные'!$B$15+'01_Вводные'!$B$311)&gt;60),0,INDEX('19_Расчет_аналитики'!$B$3374:$BI$3374,1,3-('01_Вводные'!$B$15+'01_Вводные'!$B$311)))*'01_Вводные'!$B$298*MAX(0,'01_Вводные'!$B$22-1)</f>
        <v/>
      </c>
      <c r="E3399">
        <f>IF(OR(4&lt;='01_Вводные'!$B$15,4-'01_Вводные'!$B$15&gt;60),0,INDEX('19_Расчет_аналитики'!$B$3374:$BI$3374,1,4-'01_Вводные'!$B$15))*'01_Вводные'!$B$298*MIN(1,'01_Вводные'!$B$22)+IF(OR(4&lt;=('01_Вводные'!$B$15+'01_Вводные'!$B$311),4-('01_Вводные'!$B$15+'01_Вводные'!$B$311)&gt;60),0,INDEX('19_Расчет_аналитики'!$B$3374:$BI$3374,1,4-('01_Вводные'!$B$15+'01_Вводные'!$B$311)))*'01_Вводные'!$B$298*MAX(0,'01_Вводные'!$B$22-1)</f>
        <v/>
      </c>
      <c r="F3399">
        <f>IF(OR(5&lt;='01_Вводные'!$B$15,5-'01_Вводные'!$B$15&gt;60),0,INDEX('19_Расчет_аналитики'!$B$3374:$BI$3374,1,5-'01_Вводные'!$B$15))*'01_Вводные'!$B$298*MIN(1,'01_Вводные'!$B$22)+IF(OR(5&lt;=('01_Вводные'!$B$15+'01_Вводные'!$B$311),5-('01_Вводные'!$B$15+'01_Вводные'!$B$311)&gt;60),0,INDEX('19_Расчет_аналитики'!$B$3374:$BI$3374,1,5-('01_Вводные'!$B$15+'01_Вводные'!$B$311)))*'01_Вводные'!$B$298*MAX(0,'01_Вводные'!$B$22-1)</f>
        <v/>
      </c>
      <c r="G3399">
        <f>IF(OR(6&lt;='01_Вводные'!$B$15,6-'01_Вводные'!$B$15&gt;60),0,INDEX('19_Расчет_аналитики'!$B$3374:$BI$3374,1,6-'01_Вводные'!$B$15))*'01_Вводные'!$B$298*MIN(1,'01_Вводные'!$B$22)+IF(OR(6&lt;=('01_Вводные'!$B$15+'01_Вводные'!$B$311),6-('01_Вводные'!$B$15+'01_Вводные'!$B$311)&gt;60),0,INDEX('19_Расчет_аналитики'!$B$3374:$BI$3374,1,6-('01_Вводные'!$B$15+'01_Вводные'!$B$311)))*'01_Вводные'!$B$298*MAX(0,'01_Вводные'!$B$22-1)</f>
        <v/>
      </c>
      <c r="H3399">
        <f>IF(OR(7&lt;='01_Вводные'!$B$15,7-'01_Вводные'!$B$15&gt;60),0,INDEX('19_Расчет_аналитики'!$B$3374:$BI$3374,1,7-'01_Вводные'!$B$15))*'01_Вводные'!$B$298*MIN(1,'01_Вводные'!$B$22)+IF(OR(7&lt;=('01_Вводные'!$B$15+'01_Вводные'!$B$311),7-('01_Вводные'!$B$15+'01_Вводные'!$B$311)&gt;60),0,INDEX('19_Расчет_аналитики'!$B$3374:$BI$3374,1,7-('01_Вводные'!$B$15+'01_Вводные'!$B$311)))*'01_Вводные'!$B$298*MAX(0,'01_Вводные'!$B$22-1)</f>
        <v/>
      </c>
      <c r="I3399">
        <f>IF(OR(8&lt;='01_Вводные'!$B$15,8-'01_Вводные'!$B$15&gt;60),0,INDEX('19_Расчет_аналитики'!$B$3374:$BI$3374,1,8-'01_Вводные'!$B$15))*'01_Вводные'!$B$298*MIN(1,'01_Вводные'!$B$22)+IF(OR(8&lt;=('01_Вводные'!$B$15+'01_Вводные'!$B$311),8-('01_Вводные'!$B$15+'01_Вводные'!$B$311)&gt;60),0,INDEX('19_Расчет_аналитики'!$B$3374:$BI$3374,1,8-('01_Вводные'!$B$15+'01_Вводные'!$B$311)))*'01_Вводные'!$B$298*MAX(0,'01_Вводные'!$B$22-1)</f>
        <v/>
      </c>
      <c r="J3399">
        <f>IF(OR(9&lt;='01_Вводные'!$B$15,9-'01_Вводные'!$B$15&gt;60),0,INDEX('19_Расчет_аналитики'!$B$3374:$BI$3374,1,9-'01_Вводные'!$B$15))*'01_Вводные'!$B$298*MIN(1,'01_Вводные'!$B$22)+IF(OR(9&lt;=('01_Вводные'!$B$15+'01_Вводные'!$B$311),9-('01_Вводные'!$B$15+'01_Вводные'!$B$311)&gt;60),0,INDEX('19_Расчет_аналитики'!$B$3374:$BI$3374,1,9-('01_Вводные'!$B$15+'01_Вводные'!$B$311)))*'01_Вводные'!$B$298*MAX(0,'01_Вводные'!$B$22-1)</f>
        <v/>
      </c>
      <c r="K3399">
        <f>IF(OR(10&lt;='01_Вводные'!$B$15,10-'01_Вводные'!$B$15&gt;60),0,INDEX('19_Расчет_аналитики'!$B$3374:$BI$3374,1,10-'01_Вводные'!$B$15))*'01_Вводные'!$B$298*MIN(1,'01_Вводные'!$B$22)+IF(OR(10&lt;=('01_Вводные'!$B$15+'01_Вводные'!$B$311),10-('01_Вводные'!$B$15+'01_Вводные'!$B$311)&gt;60),0,INDEX('19_Расчет_аналитики'!$B$3374:$BI$3374,1,10-('01_Вводные'!$B$15+'01_Вводные'!$B$311)))*'01_Вводные'!$B$298*MAX(0,'01_Вводные'!$B$22-1)</f>
        <v/>
      </c>
      <c r="L3399">
        <f>IF(OR(11&lt;='01_Вводные'!$B$15,11-'01_Вводные'!$B$15&gt;60),0,INDEX('19_Расчет_аналитики'!$B$3374:$BI$3374,1,11-'01_Вводные'!$B$15))*'01_Вводные'!$B$298*MIN(1,'01_Вводные'!$B$22)+IF(OR(11&lt;=('01_Вводные'!$B$15+'01_Вводные'!$B$311),11-('01_Вводные'!$B$15+'01_Вводные'!$B$311)&gt;60),0,INDEX('19_Расчет_аналитики'!$B$3374:$BI$3374,1,11-('01_Вводные'!$B$15+'01_Вводные'!$B$311)))*'01_Вводные'!$B$298*MAX(0,'01_Вводные'!$B$22-1)</f>
        <v/>
      </c>
      <c r="M3399">
        <f>IF(OR(12&lt;='01_Вводные'!$B$15,12-'01_Вводные'!$B$15&gt;60),0,INDEX('19_Расчет_аналитики'!$B$3374:$BI$3374,1,12-'01_Вводные'!$B$15))*'01_Вводные'!$B$298*MIN(1,'01_Вводные'!$B$22)+IF(OR(12&lt;=('01_Вводные'!$B$15+'01_Вводные'!$B$311),12-('01_Вводные'!$B$15+'01_Вводные'!$B$311)&gt;60),0,INDEX('19_Расчет_аналитики'!$B$3374:$BI$3374,1,12-('01_Вводные'!$B$15+'01_Вводные'!$B$311)))*'01_Вводные'!$B$298*MAX(0,'01_Вводные'!$B$22-1)</f>
        <v/>
      </c>
      <c r="N3399">
        <f>IF(OR(13&lt;='01_Вводные'!$B$15,13-'01_Вводные'!$B$15&gt;60),0,INDEX('19_Расчет_аналитики'!$B$3374:$BI$3374,1,13-'01_Вводные'!$B$15))*'01_Вводные'!$B$298*MIN(1,'01_Вводные'!$B$22)+IF(OR(13&lt;=('01_Вводные'!$B$15+'01_Вводные'!$B$311),13-('01_Вводные'!$B$15+'01_Вводные'!$B$311)&gt;60),0,INDEX('19_Расчет_аналитики'!$B$3374:$BI$3374,1,13-('01_Вводные'!$B$15+'01_Вводные'!$B$311)))*'01_Вводные'!$B$298*MAX(0,'01_Вводные'!$B$22-1)</f>
        <v/>
      </c>
      <c r="O3399">
        <f>IF(OR(14&lt;='01_Вводные'!$B$15,14-'01_Вводные'!$B$15&gt;60),0,INDEX('19_Расчет_аналитики'!$B$3374:$BI$3374,1,14-'01_Вводные'!$B$15))*'01_Вводные'!$B$298*MIN(1,'01_Вводные'!$B$22)+IF(OR(14&lt;=('01_Вводные'!$B$15+'01_Вводные'!$B$311),14-('01_Вводные'!$B$15+'01_Вводные'!$B$311)&gt;60),0,INDEX('19_Расчет_аналитики'!$B$3374:$BI$3374,1,14-('01_Вводные'!$B$15+'01_Вводные'!$B$311)))*'01_Вводные'!$B$298*MAX(0,'01_Вводные'!$B$22-1)</f>
        <v/>
      </c>
      <c r="P3399">
        <f>IF(OR(15&lt;='01_Вводные'!$B$15,15-'01_Вводные'!$B$15&gt;60),0,INDEX('19_Расчет_аналитики'!$B$3374:$BI$3374,1,15-'01_Вводные'!$B$15))*'01_Вводные'!$B$298*MIN(1,'01_Вводные'!$B$22)+IF(OR(15&lt;=('01_Вводные'!$B$15+'01_Вводные'!$B$311),15-('01_Вводные'!$B$15+'01_Вводные'!$B$311)&gt;60),0,INDEX('19_Расчет_аналитики'!$B$3374:$BI$3374,1,15-('01_Вводные'!$B$15+'01_Вводные'!$B$311)))*'01_Вводные'!$B$298*MAX(0,'01_Вводные'!$B$22-1)</f>
        <v/>
      </c>
      <c r="Q3399">
        <f>IF(OR(16&lt;='01_Вводные'!$B$15,16-'01_Вводные'!$B$15&gt;60),0,INDEX('19_Расчет_аналитики'!$B$3374:$BI$3374,1,16-'01_Вводные'!$B$15))*'01_Вводные'!$B$298*MIN(1,'01_Вводные'!$B$22)+IF(OR(16&lt;=('01_Вводные'!$B$15+'01_Вводные'!$B$311),16-('01_Вводные'!$B$15+'01_Вводные'!$B$311)&gt;60),0,INDEX('19_Расчет_аналитики'!$B$3374:$BI$3374,1,16-('01_Вводные'!$B$15+'01_Вводные'!$B$311)))*'01_Вводные'!$B$298*MAX(0,'01_Вводные'!$B$22-1)</f>
        <v/>
      </c>
      <c r="R3399">
        <f>IF(OR(17&lt;='01_Вводные'!$B$15,17-'01_Вводные'!$B$15&gt;60),0,INDEX('19_Расчет_аналитики'!$B$3374:$BI$3374,1,17-'01_Вводные'!$B$15))*'01_Вводные'!$B$298*MIN(1,'01_Вводные'!$B$22)+IF(OR(17&lt;=('01_Вводные'!$B$15+'01_Вводные'!$B$311),17-('01_Вводные'!$B$15+'01_Вводные'!$B$311)&gt;60),0,INDEX('19_Расчет_аналитики'!$B$3374:$BI$3374,1,17-('01_Вводные'!$B$15+'01_Вводные'!$B$311)))*'01_Вводные'!$B$298*MAX(0,'01_Вводные'!$B$22-1)</f>
        <v/>
      </c>
      <c r="S3399">
        <f>IF(OR(18&lt;='01_Вводные'!$B$15,18-'01_Вводные'!$B$15&gt;60),0,INDEX('19_Расчет_аналитики'!$B$3374:$BI$3374,1,18-'01_Вводные'!$B$15))*'01_Вводные'!$B$298*MIN(1,'01_Вводные'!$B$22)+IF(OR(18&lt;=('01_Вводные'!$B$15+'01_Вводные'!$B$311),18-('01_Вводные'!$B$15+'01_Вводные'!$B$311)&gt;60),0,INDEX('19_Расчет_аналитики'!$B$3374:$BI$3374,1,18-('01_Вводные'!$B$15+'01_Вводные'!$B$311)))*'01_Вводные'!$B$298*MAX(0,'01_Вводные'!$B$22-1)</f>
        <v/>
      </c>
      <c r="T3399">
        <f>IF(OR(19&lt;='01_Вводные'!$B$15,19-'01_Вводные'!$B$15&gt;60),0,INDEX('19_Расчет_аналитики'!$B$3374:$BI$3374,1,19-'01_Вводные'!$B$15))*'01_Вводные'!$B$298*MIN(1,'01_Вводные'!$B$22)+IF(OR(19&lt;=('01_Вводные'!$B$15+'01_Вводные'!$B$311),19-('01_Вводные'!$B$15+'01_Вводные'!$B$311)&gt;60),0,INDEX('19_Расчет_аналитики'!$B$3374:$BI$3374,1,19-('01_Вводные'!$B$15+'01_Вводные'!$B$311)))*'01_Вводные'!$B$298*MAX(0,'01_Вводные'!$B$22-1)</f>
        <v/>
      </c>
      <c r="U3399">
        <f>IF(OR(20&lt;='01_Вводные'!$B$15,20-'01_Вводные'!$B$15&gt;60),0,INDEX('19_Расчет_аналитики'!$B$3374:$BI$3374,1,20-'01_Вводные'!$B$15))*'01_Вводные'!$B$298*MIN(1,'01_Вводные'!$B$22)+IF(OR(20&lt;=('01_Вводные'!$B$15+'01_Вводные'!$B$311),20-('01_Вводные'!$B$15+'01_Вводные'!$B$311)&gt;60),0,INDEX('19_Расчет_аналитики'!$B$3374:$BI$3374,1,20-('01_Вводные'!$B$15+'01_Вводные'!$B$311)))*'01_Вводные'!$B$298*MAX(0,'01_Вводные'!$B$22-1)</f>
        <v/>
      </c>
      <c r="V3399">
        <f>IF(OR(21&lt;='01_Вводные'!$B$15,21-'01_Вводные'!$B$15&gt;60),0,INDEX('19_Расчет_аналитики'!$B$3374:$BI$3374,1,21-'01_Вводные'!$B$15))*'01_Вводные'!$B$298*MIN(1,'01_Вводные'!$B$22)+IF(OR(21&lt;=('01_Вводные'!$B$15+'01_Вводные'!$B$311),21-('01_Вводные'!$B$15+'01_Вводные'!$B$311)&gt;60),0,INDEX('19_Расчет_аналитики'!$B$3374:$BI$3374,1,21-('01_Вводные'!$B$15+'01_Вводные'!$B$311)))*'01_Вводные'!$B$298*MAX(0,'01_Вводные'!$B$22-1)</f>
        <v/>
      </c>
      <c r="W3399">
        <f>IF(OR(22&lt;='01_Вводные'!$B$15,22-'01_Вводные'!$B$15&gt;60),0,INDEX('19_Расчет_аналитики'!$B$3374:$BI$3374,1,22-'01_Вводные'!$B$15))*'01_Вводные'!$B$298*MIN(1,'01_Вводные'!$B$22)+IF(OR(22&lt;=('01_Вводные'!$B$15+'01_Вводные'!$B$311),22-('01_Вводные'!$B$15+'01_Вводные'!$B$311)&gt;60),0,INDEX('19_Расчет_аналитики'!$B$3374:$BI$3374,1,22-('01_Вводные'!$B$15+'01_Вводные'!$B$311)))*'01_Вводные'!$B$298*MAX(0,'01_Вводные'!$B$22-1)</f>
        <v/>
      </c>
      <c r="X3399">
        <f>IF(OR(23&lt;='01_Вводные'!$B$15,23-'01_Вводные'!$B$15&gt;60),0,INDEX('19_Расчет_аналитики'!$B$3374:$BI$3374,1,23-'01_Вводные'!$B$15))*'01_Вводные'!$B$298*MIN(1,'01_Вводные'!$B$22)+IF(OR(23&lt;=('01_Вводные'!$B$15+'01_Вводные'!$B$311),23-('01_Вводные'!$B$15+'01_Вводные'!$B$311)&gt;60),0,INDEX('19_Расчет_аналитики'!$B$3374:$BI$3374,1,23-('01_Вводные'!$B$15+'01_Вводные'!$B$311)))*'01_Вводные'!$B$298*MAX(0,'01_Вводные'!$B$22-1)</f>
        <v/>
      </c>
      <c r="Y3399">
        <f>IF(OR(24&lt;='01_Вводные'!$B$15,24-'01_Вводные'!$B$15&gt;60),0,INDEX('19_Расчет_аналитики'!$B$3374:$BI$3374,1,24-'01_Вводные'!$B$15))*'01_Вводные'!$B$298*MIN(1,'01_Вводные'!$B$22)+IF(OR(24&lt;=('01_Вводные'!$B$15+'01_Вводные'!$B$311),24-('01_Вводные'!$B$15+'01_Вводные'!$B$311)&gt;60),0,INDEX('19_Расчет_аналитики'!$B$3374:$BI$3374,1,24-('01_Вводные'!$B$15+'01_Вводные'!$B$311)))*'01_Вводные'!$B$298*MAX(0,'01_Вводные'!$B$22-1)</f>
        <v/>
      </c>
      <c r="Z3399">
        <f>IF(OR(25&lt;='01_Вводные'!$B$15,25-'01_Вводные'!$B$15&gt;60),0,INDEX('19_Расчет_аналитики'!$B$3374:$BI$3374,1,25-'01_Вводные'!$B$15))*'01_Вводные'!$B$298*MIN(1,'01_Вводные'!$B$22)+IF(OR(25&lt;=('01_Вводные'!$B$15+'01_Вводные'!$B$311),25-('01_Вводные'!$B$15+'01_Вводные'!$B$311)&gt;60),0,INDEX('19_Расчет_аналитики'!$B$3374:$BI$3374,1,25-('01_Вводные'!$B$15+'01_Вводные'!$B$311)))*'01_Вводные'!$B$298*MAX(0,'01_Вводные'!$B$22-1)</f>
        <v/>
      </c>
      <c r="AA3399">
        <f>IF(OR(26&lt;='01_Вводные'!$B$15,26-'01_Вводные'!$B$15&gt;60),0,INDEX('19_Расчет_аналитики'!$B$3374:$BI$3374,1,26-'01_Вводные'!$B$15))*'01_Вводные'!$B$298*MIN(1,'01_Вводные'!$B$22)+IF(OR(26&lt;=('01_Вводные'!$B$15+'01_Вводные'!$B$311),26-('01_Вводные'!$B$15+'01_Вводные'!$B$311)&gt;60),0,INDEX('19_Расчет_аналитики'!$B$3374:$BI$3374,1,26-('01_Вводные'!$B$15+'01_Вводные'!$B$311)))*'01_Вводные'!$B$298*MAX(0,'01_Вводные'!$B$22-1)</f>
        <v/>
      </c>
      <c r="AB3399">
        <f>IF(OR(27&lt;='01_Вводные'!$B$15,27-'01_Вводные'!$B$15&gt;60),0,INDEX('19_Расчет_аналитики'!$B$3374:$BI$3374,1,27-'01_Вводные'!$B$15))*'01_Вводные'!$B$298*MIN(1,'01_Вводные'!$B$22)+IF(OR(27&lt;=('01_Вводные'!$B$15+'01_Вводные'!$B$311),27-('01_Вводные'!$B$15+'01_Вводные'!$B$311)&gt;60),0,INDEX('19_Расчет_аналитики'!$B$3374:$BI$3374,1,27-('01_Вводные'!$B$15+'01_Вводные'!$B$311)))*'01_Вводные'!$B$298*MAX(0,'01_Вводные'!$B$22-1)</f>
        <v/>
      </c>
      <c r="AC3399">
        <f>IF(OR(28&lt;='01_Вводные'!$B$15,28-'01_Вводные'!$B$15&gt;60),0,INDEX('19_Расчет_аналитики'!$B$3374:$BI$3374,1,28-'01_Вводные'!$B$15))*'01_Вводные'!$B$298*MIN(1,'01_Вводные'!$B$22)+IF(OR(28&lt;=('01_Вводные'!$B$15+'01_Вводные'!$B$311),28-('01_Вводные'!$B$15+'01_Вводные'!$B$311)&gt;60),0,INDEX('19_Расчет_аналитики'!$B$3374:$BI$3374,1,28-('01_Вводные'!$B$15+'01_Вводные'!$B$311)))*'01_Вводные'!$B$298*MAX(0,'01_Вводные'!$B$22-1)</f>
        <v/>
      </c>
      <c r="AD3399">
        <f>IF(OR(29&lt;='01_Вводные'!$B$15,29-'01_Вводные'!$B$15&gt;60),0,INDEX('19_Расчет_аналитики'!$B$3374:$BI$3374,1,29-'01_Вводные'!$B$15))*'01_Вводные'!$B$298*MIN(1,'01_Вводные'!$B$22)+IF(OR(29&lt;=('01_Вводные'!$B$15+'01_Вводные'!$B$311),29-('01_Вводные'!$B$15+'01_Вводные'!$B$311)&gt;60),0,INDEX('19_Расчет_аналитики'!$B$3374:$BI$3374,1,29-('01_Вводные'!$B$15+'01_Вводные'!$B$311)))*'01_Вводные'!$B$298*MAX(0,'01_Вводные'!$B$22-1)</f>
        <v/>
      </c>
      <c r="AE3399">
        <f>IF(OR(30&lt;='01_Вводные'!$B$15,30-'01_Вводные'!$B$15&gt;60),0,INDEX('19_Расчет_аналитики'!$B$3374:$BI$3374,1,30-'01_Вводные'!$B$15))*'01_Вводные'!$B$298*MIN(1,'01_Вводные'!$B$22)+IF(OR(30&lt;=('01_Вводные'!$B$15+'01_Вводные'!$B$311),30-('01_Вводные'!$B$15+'01_Вводные'!$B$311)&gt;60),0,INDEX('19_Расчет_аналитики'!$B$3374:$BI$3374,1,30-('01_Вводные'!$B$15+'01_Вводные'!$B$311)))*'01_Вводные'!$B$298*MAX(0,'01_Вводные'!$B$22-1)</f>
        <v/>
      </c>
      <c r="AF3399">
        <f>IF(OR(31&lt;='01_Вводные'!$B$15,31-'01_Вводные'!$B$15&gt;60),0,INDEX('19_Расчет_аналитики'!$B$3374:$BI$3374,1,31-'01_Вводные'!$B$15))*'01_Вводные'!$B$298*MIN(1,'01_Вводные'!$B$22)+IF(OR(31&lt;=('01_Вводные'!$B$15+'01_Вводные'!$B$311),31-('01_Вводные'!$B$15+'01_Вводные'!$B$311)&gt;60),0,INDEX('19_Расчет_аналитики'!$B$3374:$BI$3374,1,31-('01_Вводные'!$B$15+'01_Вводные'!$B$311)))*'01_Вводные'!$B$298*MAX(0,'01_Вводные'!$B$22-1)</f>
        <v/>
      </c>
      <c r="AG3399">
        <f>IF(OR(32&lt;='01_Вводные'!$B$15,32-'01_Вводные'!$B$15&gt;60),0,INDEX('19_Расчет_аналитики'!$B$3374:$BI$3374,1,32-'01_Вводные'!$B$15))*'01_Вводные'!$B$298*MIN(1,'01_Вводные'!$B$22)+IF(OR(32&lt;=('01_Вводные'!$B$15+'01_Вводные'!$B$311),32-('01_Вводные'!$B$15+'01_Вводные'!$B$311)&gt;60),0,INDEX('19_Расчет_аналитики'!$B$3374:$BI$3374,1,32-('01_Вводные'!$B$15+'01_Вводные'!$B$311)))*'01_Вводные'!$B$298*MAX(0,'01_Вводные'!$B$22-1)</f>
        <v/>
      </c>
      <c r="AH3399">
        <f>IF(OR(33&lt;='01_Вводные'!$B$15,33-'01_Вводные'!$B$15&gt;60),0,INDEX('19_Расчет_аналитики'!$B$3374:$BI$3374,1,33-'01_Вводные'!$B$15))*'01_Вводные'!$B$298*MIN(1,'01_Вводные'!$B$22)+IF(OR(33&lt;=('01_Вводные'!$B$15+'01_Вводные'!$B$311),33-('01_Вводные'!$B$15+'01_Вводные'!$B$311)&gt;60),0,INDEX('19_Расчет_аналитики'!$B$3374:$BI$3374,1,33-('01_Вводные'!$B$15+'01_Вводные'!$B$311)))*'01_Вводные'!$B$298*MAX(0,'01_Вводные'!$B$22-1)</f>
        <v/>
      </c>
      <c r="AI3399">
        <f>IF(OR(34&lt;='01_Вводные'!$B$15,34-'01_Вводные'!$B$15&gt;60),0,INDEX('19_Расчет_аналитики'!$B$3374:$BI$3374,1,34-'01_Вводные'!$B$15))*'01_Вводные'!$B$298*MIN(1,'01_Вводные'!$B$22)+IF(OR(34&lt;=('01_Вводные'!$B$15+'01_Вводные'!$B$311),34-('01_Вводные'!$B$15+'01_Вводные'!$B$311)&gt;60),0,INDEX('19_Расчет_аналитики'!$B$3374:$BI$3374,1,34-('01_Вводные'!$B$15+'01_Вводные'!$B$311)))*'01_Вводные'!$B$298*MAX(0,'01_Вводные'!$B$22-1)</f>
        <v/>
      </c>
      <c r="AJ3399">
        <f>IF(OR(35&lt;='01_Вводные'!$B$15,35-'01_Вводные'!$B$15&gt;60),0,INDEX('19_Расчет_аналитики'!$B$3374:$BI$3374,1,35-'01_Вводные'!$B$15))*'01_Вводные'!$B$298*MIN(1,'01_Вводные'!$B$22)+IF(OR(35&lt;=('01_Вводные'!$B$15+'01_Вводные'!$B$311),35-('01_Вводные'!$B$15+'01_Вводные'!$B$311)&gt;60),0,INDEX('19_Расчет_аналитики'!$B$3374:$BI$3374,1,35-('01_Вводные'!$B$15+'01_Вводные'!$B$311)))*'01_Вводные'!$B$298*MAX(0,'01_Вводные'!$B$22-1)</f>
        <v/>
      </c>
      <c r="AK3399">
        <f>IF(OR(36&lt;='01_Вводные'!$B$15,36-'01_Вводные'!$B$15&gt;60),0,INDEX('19_Расчет_аналитики'!$B$3374:$BI$3374,1,36-'01_Вводные'!$B$15))*'01_Вводные'!$B$298*MIN(1,'01_Вводные'!$B$22)+IF(OR(36&lt;=('01_Вводные'!$B$15+'01_Вводные'!$B$311),36-('01_Вводные'!$B$15+'01_Вводные'!$B$311)&gt;60),0,INDEX('19_Расчет_аналитики'!$B$3374:$BI$3374,1,36-('01_Вводные'!$B$15+'01_Вводные'!$B$311)))*'01_Вводные'!$B$298*MAX(0,'01_Вводные'!$B$22-1)</f>
        <v/>
      </c>
      <c r="AL3399">
        <f>IF(OR(37&lt;='01_Вводные'!$B$15,37-'01_Вводные'!$B$15&gt;60),0,INDEX('19_Расчет_аналитики'!$B$3374:$BI$3374,1,37-'01_Вводные'!$B$15))*'01_Вводные'!$B$298*MIN(1,'01_Вводные'!$B$22)+IF(OR(37&lt;=('01_Вводные'!$B$15+'01_Вводные'!$B$311),37-('01_Вводные'!$B$15+'01_Вводные'!$B$311)&gt;60),0,INDEX('19_Расчет_аналитики'!$B$3374:$BI$3374,1,37-('01_Вводные'!$B$15+'01_Вводные'!$B$311)))*'01_Вводные'!$B$298*MAX(0,'01_Вводные'!$B$22-1)</f>
        <v/>
      </c>
      <c r="AM3399">
        <f>IF(OR(38&lt;='01_Вводные'!$B$15,38-'01_Вводные'!$B$15&gt;60),0,INDEX('19_Расчет_аналитики'!$B$3374:$BI$3374,1,38-'01_Вводные'!$B$15))*'01_Вводные'!$B$298*MIN(1,'01_Вводные'!$B$22)+IF(OR(38&lt;=('01_Вводные'!$B$15+'01_Вводные'!$B$311),38-('01_Вводные'!$B$15+'01_Вводные'!$B$311)&gt;60),0,INDEX('19_Расчет_аналитики'!$B$3374:$BI$3374,1,38-('01_Вводные'!$B$15+'01_Вводные'!$B$311)))*'01_Вводные'!$B$298*MAX(0,'01_Вводные'!$B$22-1)</f>
        <v/>
      </c>
      <c r="AN3399">
        <f>IF(OR(39&lt;='01_Вводные'!$B$15,39-'01_Вводные'!$B$15&gt;60),0,INDEX('19_Расчет_аналитики'!$B$3374:$BI$3374,1,39-'01_Вводные'!$B$15))*'01_Вводные'!$B$298*MIN(1,'01_Вводные'!$B$22)+IF(OR(39&lt;=('01_Вводные'!$B$15+'01_Вводные'!$B$311),39-('01_Вводные'!$B$15+'01_Вводные'!$B$311)&gt;60),0,INDEX('19_Расчет_аналитики'!$B$3374:$BI$3374,1,39-('01_Вводные'!$B$15+'01_Вводные'!$B$311)))*'01_Вводные'!$B$298*MAX(0,'01_Вводные'!$B$22-1)</f>
        <v/>
      </c>
      <c r="AO3399">
        <f>IF(OR(40&lt;='01_Вводные'!$B$15,40-'01_Вводные'!$B$15&gt;60),0,INDEX('19_Расчет_аналитики'!$B$3374:$BI$3374,1,40-'01_Вводные'!$B$15))*'01_Вводные'!$B$298*MIN(1,'01_Вводные'!$B$22)+IF(OR(40&lt;=('01_Вводные'!$B$15+'01_Вводные'!$B$311),40-('01_Вводные'!$B$15+'01_Вводные'!$B$311)&gt;60),0,INDEX('19_Расчет_аналитики'!$B$3374:$BI$3374,1,40-('01_Вводные'!$B$15+'01_Вводные'!$B$311)))*'01_Вводные'!$B$298*MAX(0,'01_Вводные'!$B$22-1)</f>
        <v/>
      </c>
      <c r="AP3399">
        <f>IF(OR(41&lt;='01_Вводные'!$B$15,41-'01_Вводные'!$B$15&gt;60),0,INDEX('19_Расчет_аналитики'!$B$3374:$BI$3374,1,41-'01_Вводные'!$B$15))*'01_Вводные'!$B$298*MIN(1,'01_Вводные'!$B$22)+IF(OR(41&lt;=('01_Вводные'!$B$15+'01_Вводные'!$B$311),41-('01_Вводные'!$B$15+'01_Вводные'!$B$311)&gt;60),0,INDEX('19_Расчет_аналитики'!$B$3374:$BI$3374,1,41-('01_Вводные'!$B$15+'01_Вводные'!$B$311)))*'01_Вводные'!$B$298*MAX(0,'01_Вводные'!$B$22-1)</f>
        <v/>
      </c>
      <c r="AQ3399">
        <f>IF(OR(42&lt;='01_Вводные'!$B$15,42-'01_Вводные'!$B$15&gt;60),0,INDEX('19_Расчет_аналитики'!$B$3374:$BI$3374,1,42-'01_Вводные'!$B$15))*'01_Вводные'!$B$298*MIN(1,'01_Вводные'!$B$22)+IF(OR(42&lt;=('01_Вводные'!$B$15+'01_Вводные'!$B$311),42-('01_Вводные'!$B$15+'01_Вводные'!$B$311)&gt;60),0,INDEX('19_Расчет_аналитики'!$B$3374:$BI$3374,1,42-('01_Вводные'!$B$15+'01_Вводные'!$B$311)))*'01_Вводные'!$B$298*MAX(0,'01_Вводные'!$B$22-1)</f>
        <v/>
      </c>
      <c r="AR3399">
        <f>IF(OR(43&lt;='01_Вводные'!$B$15,43-'01_Вводные'!$B$15&gt;60),0,INDEX('19_Расчет_аналитики'!$B$3374:$BI$3374,1,43-'01_Вводные'!$B$15))*'01_Вводные'!$B$298*MIN(1,'01_Вводные'!$B$22)+IF(OR(43&lt;=('01_Вводные'!$B$15+'01_Вводные'!$B$311),43-('01_Вводные'!$B$15+'01_Вводные'!$B$311)&gt;60),0,INDEX('19_Расчет_аналитики'!$B$3374:$BI$3374,1,43-('01_Вводные'!$B$15+'01_Вводные'!$B$311)))*'01_Вводные'!$B$298*MAX(0,'01_Вводные'!$B$22-1)</f>
        <v/>
      </c>
      <c r="AS3399">
        <f>IF(OR(44&lt;='01_Вводные'!$B$15,44-'01_Вводные'!$B$15&gt;60),0,INDEX('19_Расчет_аналитики'!$B$3374:$BI$3374,1,44-'01_Вводные'!$B$15))*'01_Вводные'!$B$298*MIN(1,'01_Вводные'!$B$22)+IF(OR(44&lt;=('01_Вводные'!$B$15+'01_Вводные'!$B$311),44-('01_Вводные'!$B$15+'01_Вводные'!$B$311)&gt;60),0,INDEX('19_Расчет_аналитики'!$B$3374:$BI$3374,1,44-('01_Вводные'!$B$15+'01_Вводные'!$B$311)))*'01_Вводные'!$B$298*MAX(0,'01_Вводные'!$B$22-1)</f>
        <v/>
      </c>
      <c r="AT3399">
        <f>IF(OR(45&lt;='01_Вводные'!$B$15,45-'01_Вводные'!$B$15&gt;60),0,INDEX('19_Расчет_аналитики'!$B$3374:$BI$3374,1,45-'01_Вводные'!$B$15))*'01_Вводные'!$B$298*MIN(1,'01_Вводные'!$B$22)+IF(OR(45&lt;=('01_Вводные'!$B$15+'01_Вводные'!$B$311),45-('01_Вводные'!$B$15+'01_Вводные'!$B$311)&gt;60),0,INDEX('19_Расчет_аналитики'!$B$3374:$BI$3374,1,45-('01_Вводные'!$B$15+'01_Вводные'!$B$311)))*'01_Вводные'!$B$298*MAX(0,'01_Вводные'!$B$22-1)</f>
        <v/>
      </c>
      <c r="AU3399">
        <f>IF(OR(46&lt;='01_Вводные'!$B$15,46-'01_Вводные'!$B$15&gt;60),0,INDEX('19_Расчет_аналитики'!$B$3374:$BI$3374,1,46-'01_Вводные'!$B$15))*'01_Вводные'!$B$298*MIN(1,'01_Вводные'!$B$22)+IF(OR(46&lt;=('01_Вводные'!$B$15+'01_Вводные'!$B$311),46-('01_Вводные'!$B$15+'01_Вводные'!$B$311)&gt;60),0,INDEX('19_Расчет_аналитики'!$B$3374:$BI$3374,1,46-('01_Вводные'!$B$15+'01_Вводные'!$B$311)))*'01_Вводные'!$B$298*MAX(0,'01_Вводные'!$B$22-1)</f>
        <v/>
      </c>
      <c r="AV3399">
        <f>IF(OR(47&lt;='01_Вводные'!$B$15,47-'01_Вводные'!$B$15&gt;60),0,INDEX('19_Расчет_аналитики'!$B$3374:$BI$3374,1,47-'01_Вводные'!$B$15))*'01_Вводные'!$B$298*MIN(1,'01_Вводные'!$B$22)+IF(OR(47&lt;=('01_Вводные'!$B$15+'01_Вводные'!$B$311),47-('01_Вводные'!$B$15+'01_Вводные'!$B$311)&gt;60),0,INDEX('19_Расчет_аналитики'!$B$3374:$BI$3374,1,47-('01_Вводные'!$B$15+'01_Вводные'!$B$311)))*'01_Вводные'!$B$298*MAX(0,'01_Вводные'!$B$22-1)</f>
        <v/>
      </c>
      <c r="AW3399">
        <f>IF(OR(48&lt;='01_Вводные'!$B$15,48-'01_Вводные'!$B$15&gt;60),0,INDEX('19_Расчет_аналитики'!$B$3374:$BI$3374,1,48-'01_Вводные'!$B$15))*'01_Вводные'!$B$298*MIN(1,'01_Вводные'!$B$22)+IF(OR(48&lt;=('01_Вводные'!$B$15+'01_Вводные'!$B$311),48-('01_Вводные'!$B$15+'01_Вводные'!$B$311)&gt;60),0,INDEX('19_Расчет_аналитики'!$B$3374:$BI$3374,1,48-('01_Вводные'!$B$15+'01_Вводные'!$B$311)))*'01_Вводные'!$B$298*MAX(0,'01_Вводные'!$B$22-1)</f>
        <v/>
      </c>
      <c r="AX3399">
        <f>IF(OR(49&lt;='01_Вводные'!$B$15,49-'01_Вводные'!$B$15&gt;60),0,INDEX('19_Расчет_аналитики'!$B$3374:$BI$3374,1,49-'01_Вводные'!$B$15))*'01_Вводные'!$B$298*MIN(1,'01_Вводные'!$B$22)+IF(OR(49&lt;=('01_Вводные'!$B$15+'01_Вводные'!$B$311),49-('01_Вводные'!$B$15+'01_Вводные'!$B$311)&gt;60),0,INDEX('19_Расчет_аналитики'!$B$3374:$BI$3374,1,49-('01_Вводные'!$B$15+'01_Вводные'!$B$311)))*'01_Вводные'!$B$298*MAX(0,'01_Вводные'!$B$22-1)</f>
        <v/>
      </c>
      <c r="AY3399">
        <f>IF(OR(50&lt;='01_Вводные'!$B$15,50-'01_Вводные'!$B$15&gt;60),0,INDEX('19_Расчет_аналитики'!$B$3374:$BI$3374,1,50-'01_Вводные'!$B$15))*'01_Вводные'!$B$298*MIN(1,'01_Вводные'!$B$22)+IF(OR(50&lt;=('01_Вводные'!$B$15+'01_Вводные'!$B$311),50-('01_Вводные'!$B$15+'01_Вводные'!$B$311)&gt;60),0,INDEX('19_Расчет_аналитики'!$B$3374:$BI$3374,1,50-('01_Вводные'!$B$15+'01_Вводные'!$B$311)))*'01_Вводные'!$B$298*MAX(0,'01_Вводные'!$B$22-1)</f>
        <v/>
      </c>
      <c r="AZ3399">
        <f>IF(OR(51&lt;='01_Вводные'!$B$15,51-'01_Вводные'!$B$15&gt;60),0,INDEX('19_Расчет_аналитики'!$B$3374:$BI$3374,1,51-'01_Вводные'!$B$15))*'01_Вводные'!$B$298*MIN(1,'01_Вводные'!$B$22)+IF(OR(51&lt;=('01_Вводные'!$B$15+'01_Вводные'!$B$311),51-('01_Вводные'!$B$15+'01_Вводные'!$B$311)&gt;60),0,INDEX('19_Расчет_аналитики'!$B$3374:$BI$3374,1,51-('01_Вводные'!$B$15+'01_Вводные'!$B$311)))*'01_Вводные'!$B$298*MAX(0,'01_Вводные'!$B$22-1)</f>
        <v/>
      </c>
      <c r="BA3399">
        <f>IF(OR(52&lt;='01_Вводные'!$B$15,52-'01_Вводные'!$B$15&gt;60),0,INDEX('19_Расчет_аналитики'!$B$3374:$BI$3374,1,52-'01_Вводные'!$B$15))*'01_Вводные'!$B$298*MIN(1,'01_Вводные'!$B$22)+IF(OR(52&lt;=('01_Вводные'!$B$15+'01_Вводные'!$B$311),52-('01_Вводные'!$B$15+'01_Вводные'!$B$311)&gt;60),0,INDEX('19_Расчет_аналитики'!$B$3374:$BI$3374,1,52-('01_Вводные'!$B$15+'01_Вводные'!$B$311)))*'01_Вводные'!$B$298*MAX(0,'01_Вводные'!$B$22-1)</f>
        <v/>
      </c>
      <c r="BB3399">
        <f>IF(OR(53&lt;='01_Вводные'!$B$15,53-'01_Вводные'!$B$15&gt;60),0,INDEX('19_Расчет_аналитики'!$B$3374:$BI$3374,1,53-'01_Вводные'!$B$15))*'01_Вводные'!$B$298*MIN(1,'01_Вводные'!$B$22)+IF(OR(53&lt;=('01_Вводные'!$B$15+'01_Вводные'!$B$311),53-('01_Вводные'!$B$15+'01_Вводные'!$B$311)&gt;60),0,INDEX('19_Расчет_аналитики'!$B$3374:$BI$3374,1,53-('01_Вводные'!$B$15+'01_Вводные'!$B$311)))*'01_Вводные'!$B$298*MAX(0,'01_Вводные'!$B$22-1)</f>
        <v/>
      </c>
      <c r="BC3399">
        <f>IF(OR(54&lt;='01_Вводные'!$B$15,54-'01_Вводные'!$B$15&gt;60),0,INDEX('19_Расчет_аналитики'!$B$3374:$BI$3374,1,54-'01_Вводные'!$B$15))*'01_Вводные'!$B$298*MIN(1,'01_Вводные'!$B$22)+IF(OR(54&lt;=('01_Вводные'!$B$15+'01_Вводные'!$B$311),54-('01_Вводные'!$B$15+'01_Вводные'!$B$311)&gt;60),0,INDEX('19_Расчет_аналитики'!$B$3374:$BI$3374,1,54-('01_Вводные'!$B$15+'01_Вводные'!$B$311)))*'01_Вводные'!$B$298*MAX(0,'01_Вводные'!$B$22-1)</f>
        <v/>
      </c>
      <c r="BD3399">
        <f>IF(OR(55&lt;='01_Вводные'!$B$15,55-'01_Вводные'!$B$15&gt;60),0,INDEX('19_Расчет_аналитики'!$B$3374:$BI$3374,1,55-'01_Вводные'!$B$15))*'01_Вводные'!$B$298*MIN(1,'01_Вводные'!$B$22)+IF(OR(55&lt;=('01_Вводные'!$B$15+'01_Вводные'!$B$311),55-('01_Вводные'!$B$15+'01_Вводные'!$B$311)&gt;60),0,INDEX('19_Расчет_аналитики'!$B$3374:$BI$3374,1,55-('01_Вводные'!$B$15+'01_Вводные'!$B$311)))*'01_Вводные'!$B$298*MAX(0,'01_Вводные'!$B$22-1)</f>
        <v/>
      </c>
      <c r="BE3399">
        <f>IF(OR(56&lt;='01_Вводные'!$B$15,56-'01_Вводные'!$B$15&gt;60),0,INDEX('19_Расчет_аналитики'!$B$3374:$BI$3374,1,56-'01_Вводные'!$B$15))*'01_Вводные'!$B$298*MIN(1,'01_Вводные'!$B$22)+IF(OR(56&lt;=('01_Вводные'!$B$15+'01_Вводные'!$B$311),56-('01_Вводные'!$B$15+'01_Вводные'!$B$311)&gt;60),0,INDEX('19_Расчет_аналитики'!$B$3374:$BI$3374,1,56-('01_Вводные'!$B$15+'01_Вводные'!$B$311)))*'01_Вводные'!$B$298*MAX(0,'01_Вводные'!$B$22-1)</f>
        <v/>
      </c>
      <c r="BF3399">
        <f>IF(OR(57&lt;='01_Вводные'!$B$15,57-'01_Вводные'!$B$15&gt;60),0,INDEX('19_Расчет_аналитики'!$B$3374:$BI$3374,1,57-'01_Вводные'!$B$15))*'01_Вводные'!$B$298*MIN(1,'01_Вводные'!$B$22)+IF(OR(57&lt;=('01_Вводные'!$B$15+'01_Вводные'!$B$311),57-('01_Вводные'!$B$15+'01_Вводные'!$B$311)&gt;60),0,INDEX('19_Расчет_аналитики'!$B$3374:$BI$3374,1,57-('01_Вводные'!$B$15+'01_Вводные'!$B$311)))*'01_Вводные'!$B$298*MAX(0,'01_Вводные'!$B$22-1)</f>
        <v/>
      </c>
      <c r="BG3399">
        <f>IF(OR(58&lt;='01_Вводные'!$B$15,58-'01_Вводные'!$B$15&gt;60),0,INDEX('19_Расчет_аналитики'!$B$3374:$BI$3374,1,58-'01_Вводные'!$B$15))*'01_Вводные'!$B$298*MIN(1,'01_Вводные'!$B$22)+IF(OR(58&lt;=('01_Вводные'!$B$15+'01_Вводные'!$B$311),58-('01_Вводные'!$B$15+'01_Вводные'!$B$311)&gt;60),0,INDEX('19_Расчет_аналитики'!$B$3374:$BI$3374,1,58-('01_Вводные'!$B$15+'01_Вводные'!$B$311)))*'01_Вводные'!$B$298*MAX(0,'01_Вводные'!$B$22-1)</f>
        <v/>
      </c>
      <c r="BH3399">
        <f>IF(OR(59&lt;='01_Вводные'!$B$15,59-'01_Вводные'!$B$15&gt;60),0,INDEX('19_Расчет_аналитики'!$B$3374:$BI$3374,1,59-'01_Вводные'!$B$15))*'01_Вводные'!$B$298*MIN(1,'01_Вводные'!$B$22)+IF(OR(59&lt;=('01_Вводные'!$B$15+'01_Вводные'!$B$311),59-('01_Вводные'!$B$15+'01_Вводные'!$B$311)&gt;60),0,INDEX('19_Расчет_аналитики'!$B$3374:$BI$3374,1,59-('01_Вводные'!$B$15+'01_Вводные'!$B$311)))*'01_Вводные'!$B$298*MAX(0,'01_Вводные'!$B$22-1)</f>
        <v/>
      </c>
      <c r="BI3399">
        <f>IF(OR(60&lt;='01_Вводные'!$B$15,60-'01_Вводные'!$B$15&gt;60),0,INDEX('19_Расчет_аналитики'!$B$3374:$BI$3374,1,60-'01_Вводные'!$B$15))*'01_Вводные'!$B$298*MIN(1,'01_Вводные'!$B$22)+IF(OR(60&lt;=('01_Вводные'!$B$15+'01_Вводные'!$B$311),60-('01_Вводные'!$B$15+'01_Вводные'!$B$311)&gt;60),0,INDEX('19_Расчет_аналитики'!$B$3374:$BI$3374,1,60-('01_Вводные'!$B$15+'01_Вводные'!$B$311)))*'01_Вводные'!$B$298*MAX(0,'01_Вводные'!$B$22-1)</f>
        <v/>
      </c>
      <c r="BJ3399">
        <f>IF(OR(61&lt;='01_Вводные'!$B$15,61-'01_Вводные'!$B$15&gt;60),0,INDEX('19_Расчет_аналитики'!$B$3374:$BI$3374,1,61-'01_Вводные'!$B$15))*'01_Вводные'!$B$298*MIN(1,'01_Вводные'!$B$22)+IF(OR(61&lt;=('01_Вводные'!$B$15+'01_Вводные'!$B$311),61-('01_Вводные'!$B$15+'01_Вводные'!$B$311)&gt;60),0,INDEX('19_Расчет_аналитики'!$B$3374:$BI$3374,1,61-('01_Вводные'!$B$15+'01_Вводные'!$B$311)))*'01_Вводные'!$B$298*MAX(0,'01_Вводные'!$B$22-1)</f>
        <v/>
      </c>
      <c r="BK3399">
        <f>IF(OR(62&lt;='01_Вводные'!$B$15,62-'01_Вводные'!$B$15&gt;60),0,INDEX('19_Расчет_аналитики'!$B$3374:$BI$3374,1,62-'01_Вводные'!$B$15))*'01_Вводные'!$B$298*MIN(1,'01_Вводные'!$B$22)+IF(OR(62&lt;=('01_Вводные'!$B$15+'01_Вводные'!$B$311),62-('01_Вводные'!$B$15+'01_Вводные'!$B$311)&gt;60),0,INDEX('19_Расчет_аналитики'!$B$3374:$BI$3374,1,62-('01_Вводные'!$B$15+'01_Вводные'!$B$311)))*'01_Вводные'!$B$298*MAX(0,'01_Вводные'!$B$22-1)</f>
        <v/>
      </c>
      <c r="BL3399">
        <f>IF(OR(63&lt;='01_Вводные'!$B$15,63-'01_Вводные'!$B$15&gt;60),0,INDEX('19_Расчет_аналитики'!$B$3374:$BI$3374,1,63-'01_Вводные'!$B$15))*'01_Вводные'!$B$298*MIN(1,'01_Вводные'!$B$22)+IF(OR(63&lt;=('01_Вводные'!$B$15+'01_Вводные'!$B$311),63-('01_Вводные'!$B$15+'01_Вводные'!$B$311)&gt;60),0,INDEX('19_Расчет_аналитики'!$B$3374:$BI$3374,1,63-('01_Вводные'!$B$15+'01_Вводные'!$B$311)))*'01_Вводные'!$B$298*MAX(0,'01_Вводные'!$B$22-1)</f>
        <v/>
      </c>
      <c r="BM3399">
        <f>IF(OR(64&lt;='01_Вводные'!$B$15,64-'01_Вводные'!$B$15&gt;60),0,INDEX('19_Расчет_аналитики'!$B$3374:$BI$3374,1,64-'01_Вводные'!$B$15))*'01_Вводные'!$B$298*MIN(1,'01_Вводные'!$B$22)+IF(OR(64&lt;=('01_Вводные'!$B$15+'01_Вводные'!$B$311),64-('01_Вводные'!$B$15+'01_Вводные'!$B$311)&gt;60),0,INDEX('19_Расчет_аналитики'!$B$3374:$BI$3374,1,64-('01_Вводные'!$B$15+'01_Вводные'!$B$311)))*'01_Вводные'!$B$298*MAX(0,'01_Вводные'!$B$22-1)</f>
        <v/>
      </c>
      <c r="BN3399">
        <f>IF(OR(65&lt;='01_Вводные'!$B$15,65-'01_Вводные'!$B$15&gt;60),0,INDEX('19_Расчет_аналитики'!$B$3374:$BI$3374,1,65-'01_Вводные'!$B$15))*'01_Вводные'!$B$298*MIN(1,'01_Вводные'!$B$22)+IF(OR(65&lt;=('01_Вводные'!$B$15+'01_Вводные'!$B$311),65-('01_Вводные'!$B$15+'01_Вводные'!$B$311)&gt;60),0,INDEX('19_Расчет_аналитики'!$B$3374:$BI$3374,1,65-('01_Вводные'!$B$15+'01_Вводные'!$B$311)))*'01_Вводные'!$B$298*MAX(0,'01_Вводные'!$B$22-1)</f>
        <v/>
      </c>
      <c r="BO3399">
        <f>IF(OR(66&lt;='01_Вводные'!$B$15,66-'01_Вводные'!$B$15&gt;60),0,INDEX('19_Расчет_аналитики'!$B$3374:$BI$3374,1,66-'01_Вводные'!$B$15))*'01_Вводные'!$B$298*MIN(1,'01_Вводные'!$B$22)+IF(OR(66&lt;=('01_Вводные'!$B$15+'01_Вводные'!$B$311),66-('01_Вводные'!$B$15+'01_Вводные'!$B$311)&gt;60),0,INDEX('19_Расчет_аналитики'!$B$3374:$BI$3374,1,66-('01_Вводные'!$B$15+'01_Вводные'!$B$311)))*'01_Вводные'!$B$298*MAX(0,'01_Вводные'!$B$22-1)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))/2),0)</f>
        <v/>
      </c>
      <c r="C3419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))/2),0)</f>
        <v/>
      </c>
      <c r="D3419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))/2),0)</f>
        <v/>
      </c>
      <c r="E3419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))/2),0)</f>
        <v/>
      </c>
      <c r="F3419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))/2),0)</f>
        <v/>
      </c>
      <c r="G3419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))/2),0)</f>
        <v/>
      </c>
      <c r="H3419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))/2),0)</f>
        <v/>
      </c>
      <c r="I3419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))/2),0)</f>
        <v/>
      </c>
      <c r="J3419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))/2),0)</f>
        <v/>
      </c>
      <c r="K3419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))/2),0)</f>
        <v/>
      </c>
      <c r="L3419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))/2),0)</f>
        <v/>
      </c>
      <c r="M3419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))/2),0)</f>
        <v/>
      </c>
      <c r="N3419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))/2),0)</f>
        <v/>
      </c>
      <c r="O3419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))/2),0)</f>
        <v/>
      </c>
      <c r="P3419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))/2),0)</f>
        <v/>
      </c>
      <c r="Q3419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))/2),0)</f>
        <v/>
      </c>
      <c r="R3419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))/2),0)</f>
        <v/>
      </c>
      <c r="S3419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))/2),0)</f>
        <v/>
      </c>
      <c r="T3419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))/2),0)</f>
        <v/>
      </c>
      <c r="U3419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))/2),0)</f>
        <v/>
      </c>
      <c r="V3419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))/2),0)</f>
        <v/>
      </c>
      <c r="W3419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))/2),0)</f>
        <v/>
      </c>
      <c r="X3419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))/2),0)</f>
        <v/>
      </c>
      <c r="Y3419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))/2),0)</f>
        <v/>
      </c>
      <c r="Z3419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))/2),0)</f>
        <v/>
      </c>
      <c r="AA3419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))/2),0)</f>
        <v/>
      </c>
      <c r="AB3419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))/2),0)</f>
        <v/>
      </c>
      <c r="AC3419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))/2),0)</f>
        <v/>
      </c>
      <c r="AD3419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))/2),0)</f>
        <v/>
      </c>
      <c r="AE3419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))/2),0)</f>
        <v/>
      </c>
      <c r="AF3419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))/2),0)</f>
        <v/>
      </c>
      <c r="AG3419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))/2),0)</f>
        <v/>
      </c>
      <c r="AH3419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))/2),0)</f>
        <v/>
      </c>
      <c r="AI3419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))/2),0)</f>
        <v/>
      </c>
      <c r="AJ3419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))/2),0)</f>
        <v/>
      </c>
      <c r="AK3419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))/2),0)</f>
        <v/>
      </c>
      <c r="AL3419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))/2),0)</f>
        <v/>
      </c>
      <c r="AM3419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))/2),0)</f>
        <v/>
      </c>
      <c r="AN3419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))/2),0)</f>
        <v/>
      </c>
      <c r="AO3419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))/2),0)</f>
        <v/>
      </c>
      <c r="AP3419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))/2),0)</f>
        <v/>
      </c>
      <c r="AQ3419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))/2),0)</f>
        <v/>
      </c>
      <c r="AR3419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))/2),0)</f>
        <v/>
      </c>
      <c r="AS3419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))/2),0)</f>
        <v/>
      </c>
      <c r="AT3419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))/2),0)</f>
        <v/>
      </c>
      <c r="AU3419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))/2),0)</f>
        <v/>
      </c>
      <c r="AV3419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))/2),0)</f>
        <v/>
      </c>
      <c r="AW3419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))/2),0)</f>
        <v/>
      </c>
      <c r="AX3419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))/2),0)</f>
        <v/>
      </c>
      <c r="AY3419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))/2),0)</f>
        <v/>
      </c>
      <c r="AZ3419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))/2),0)</f>
        <v/>
      </c>
      <c r="BA3419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))/2),0)</f>
        <v/>
      </c>
      <c r="BB3419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))/2),0)</f>
        <v/>
      </c>
      <c r="BC3419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))/2),0)</f>
        <v/>
      </c>
      <c r="BD3419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))/2),0)</f>
        <v/>
      </c>
      <c r="BE3419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))/2),0)</f>
        <v/>
      </c>
      <c r="BF3419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))/2),0)</f>
        <v/>
      </c>
      <c r="BG3419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))/2),0)</f>
        <v/>
      </c>
      <c r="BH3419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))/2),0)</f>
        <v/>
      </c>
      <c r="BI3419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))/2),0)</f>
        <v/>
      </c>
      <c r="BJ3419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))/2),0)</f>
        <v/>
      </c>
      <c r="BK3419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))/2),0)</f>
        <v/>
      </c>
      <c r="BL3419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))/2),0)</f>
        <v/>
      </c>
      <c r="BM3419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))/2),0)</f>
        <v/>
      </c>
      <c r="BN3419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))/2),0)</f>
        <v/>
      </c>
      <c r="BO3419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IF('01_Вводные'!$B$234="Да",IF(OR('01_Вводные'!$B$238="Нет",'19_Расчет_аналитики'!B3663&gt;='19_Расчет_аналитики'!B3375-0.01),MIN('19_Расчет_аналитики'!B3667,MAX(0,'19_Расчет_аналитики'!B3823)),0),0)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IF('01_Вводные'!$B$234="Да",IF(OR('01_Вводные'!$B$238="Нет",'19_Расчет_аналитики'!C3663&gt;='19_Расчет_аналитики'!C3375-0.01),MIN('19_Расчет_аналитики'!C3667,MAX(0,'19_Расчет_аналитики'!C3823)),0),0)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IF('01_Вводные'!$B$234="Да",IF(OR('01_Вводные'!$B$238="Нет",'19_Расчет_аналитики'!D3663&gt;='19_Расчет_аналитики'!D3375-0.01),MIN('19_Расчет_аналитики'!D3667,MAX(0,'19_Расчет_аналитики'!D3823)),0),0)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IF('01_Вводные'!$B$234="Да",IF(OR('01_Вводные'!$B$238="Нет",'19_Расчет_аналитики'!E3663&gt;='19_Расчет_аналитики'!E3375-0.01),MIN('19_Расчет_аналитики'!E3667,MAX(0,'19_Расчет_аналитики'!E3823)),0),0)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IF('01_Вводные'!$B$234="Да",IF(OR('01_Вводные'!$B$238="Нет",'19_Расчет_аналитики'!F3663&gt;='19_Расчет_аналитики'!F3375-0.01),MIN('19_Расчет_аналитики'!F3667,MAX(0,'19_Расчет_аналитики'!F3823)),0),0)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IF('01_Вводные'!$B$234="Да",IF(OR('01_Вводные'!$B$238="Нет",'19_Расчет_аналитики'!G3663&gt;='19_Расчет_аналитики'!G3375-0.01),MIN('19_Расчет_аналитики'!G3667,MAX(0,'19_Расчет_аналитики'!G3823)),0),0)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IF('01_Вводные'!$B$234="Да",IF(OR('01_Вводные'!$B$238="Нет",'19_Расчет_аналитики'!H3663&gt;='19_Расчет_аналитики'!H3375-0.01),MIN('19_Расчет_аналитики'!H3667,MAX(0,'19_Расчет_аналитики'!H3823)),0),0)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IF('01_Вводные'!$B$234="Да",IF(OR('01_Вводные'!$B$238="Нет",'19_Расчет_аналитики'!I3663&gt;='19_Расчет_аналитики'!I3375-0.01),MIN('19_Расчет_аналитики'!I3667,MAX(0,'19_Расчет_аналитики'!I3823)),0),0)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IF('01_Вводные'!$B$234="Да",IF(OR('01_Вводные'!$B$238="Нет",'19_Расчет_аналитики'!J3663&gt;='19_Расчет_аналитики'!J3375-0.01),MIN('19_Расчет_аналитики'!J3667,MAX(0,'19_Расчет_аналитики'!J3823)),0),0)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IF('01_Вводные'!$B$234="Да",IF(OR('01_Вводные'!$B$238="Нет",'19_Расчет_аналитики'!K3663&gt;='19_Расчет_аналитики'!K3375-0.01),MIN('19_Расчет_аналитики'!K3667,MAX(0,'19_Расчет_аналитики'!K3823)),0),0)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IF('01_Вводные'!$B$234="Да",IF(OR('01_Вводные'!$B$238="Нет",'19_Расчет_аналитики'!L3663&gt;='19_Расчет_аналитики'!L3375-0.01),MIN('19_Расчет_аналитики'!L3667,MAX(0,'19_Расчет_аналитики'!L3823)),0),0)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IF('01_Вводные'!$B$234="Да",IF(OR('01_Вводные'!$B$238="Нет",'19_Расчет_аналитики'!M3663&gt;='19_Расчет_аналитики'!M3375-0.01),MIN('19_Расчет_аналитики'!M3667,MAX(0,'19_Расчет_аналитики'!M3823)),0),0)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IF('01_Вводные'!$B$234="Да",IF(OR('01_Вводные'!$B$238="Нет",'19_Расчет_аналитики'!N3663&gt;='19_Расчет_аналитики'!N3375-0.01),MIN('19_Расчет_аналитики'!N3667,MAX(0,'19_Расчет_аналитики'!N3823)),0),0)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IF('01_Вводные'!$B$234="Да",IF(OR('01_Вводные'!$B$238="Нет",'19_Расчет_аналитики'!O3663&gt;='19_Расчет_аналитики'!O3375-0.01),MIN('19_Расчет_аналитики'!O3667,MAX(0,'19_Расчет_аналитики'!O3823)),0),0)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IF('01_Вводные'!$B$234="Да",IF(OR('01_Вводные'!$B$238="Нет",'19_Расчет_аналитики'!P3663&gt;='19_Расчет_аналитики'!P3375-0.01),MIN('19_Расчет_аналитики'!P3667,MAX(0,'19_Расчет_аналитики'!P3823)),0),0)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IF('01_Вводные'!$B$234="Да",IF(OR('01_Вводные'!$B$238="Нет",'19_Расчет_аналитики'!Q3663&gt;='19_Расчет_аналитики'!Q3375-0.01),MIN('19_Расчет_аналитики'!Q3667,MAX(0,'19_Расчет_аналитики'!Q3823)),0),0)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IF('01_Вводные'!$B$234="Да",IF(OR('01_Вводные'!$B$238="Нет",'19_Расчет_аналитики'!R3663&gt;='19_Расчет_аналитики'!R3375-0.01),MIN('19_Расчет_аналитики'!R3667,MAX(0,'19_Расчет_аналитики'!R3823)),0),0)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IF('01_Вводные'!$B$234="Да",IF(OR('01_Вводные'!$B$238="Нет",'19_Расчет_аналитики'!S3663&gt;='19_Расчет_аналитики'!S3375-0.01),MIN('19_Расчет_аналитики'!S3667,MAX(0,'19_Расчет_аналитики'!S3823)),0),0)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IF('01_Вводные'!$B$234="Да",IF(OR('01_Вводные'!$B$238="Нет",'19_Расчет_аналитики'!T3663&gt;='19_Расчет_аналитики'!T3375-0.01),MIN('19_Расчет_аналитики'!T3667,MAX(0,'19_Расчет_аналитики'!T3823)),0),0)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IF('01_Вводные'!$B$234="Да",IF(OR('01_Вводные'!$B$238="Нет",'19_Расчет_аналитики'!U3663&gt;='19_Расчет_аналитики'!U3375-0.01),MIN('19_Расчет_аналитики'!U3667,MAX(0,'19_Расчет_аналитики'!U3823)),0),0)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IF('01_Вводные'!$B$234="Да",IF(OR('01_Вводные'!$B$238="Нет",'19_Расчет_аналитики'!V3663&gt;='19_Расчет_аналитики'!V3375-0.01),MIN('19_Расчет_аналитики'!V3667,MAX(0,'19_Расчет_аналитики'!V3823)),0),0)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IF('01_Вводные'!$B$234="Да",IF(OR('01_Вводные'!$B$238="Нет",'19_Расчет_аналитики'!W3663&gt;='19_Расчет_аналитики'!W3375-0.01),MIN('19_Расчет_аналитики'!W3667,MAX(0,'19_Расчет_аналитики'!W3823)),0),0)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IF('01_Вводные'!$B$234="Да",IF(OR('01_Вводные'!$B$238="Нет",'19_Расчет_аналитики'!X3663&gt;='19_Расчет_аналитики'!X3375-0.01),MIN('19_Расчет_аналитики'!X3667,MAX(0,'19_Расчет_аналитики'!X3823)),0),0)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IF('01_Вводные'!$B$234="Да",IF(OR('01_Вводные'!$B$238="Нет",'19_Расчет_аналитики'!Y3663&gt;='19_Расчет_аналитики'!Y3375-0.01),MIN('19_Расчет_аналитики'!Y3667,MAX(0,'19_Расчет_аналитики'!Y3823)),0),0)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IF('01_Вводные'!$B$234="Да",IF(OR('01_Вводные'!$B$238="Нет",'19_Расчет_аналитики'!Z3663&gt;='19_Расчет_аналитики'!Z3375-0.01),MIN('19_Расчет_аналитики'!Z3667,MAX(0,'19_Расчет_аналитики'!Z3823)),0),0)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3375-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3375-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3375-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3375-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3375-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3375-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3375-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3375-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3375-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3375-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3375-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3375-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3375-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3375-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3375-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3375-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3375-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3375-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3375-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3375-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3375-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3375-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3375-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3375-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3375-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3375-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3375-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3375-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3375-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3375-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3375-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3375-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3375-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3375-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3375-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IF('01_Вводные'!$B$234="Да",IF('19_Расчет_аналитики'!C3374&gt;=2,'19_Расчет_аналитики'!C3385*'01_Вводные'!$B$125/(1+'01_Вводные'!$B$131),0),0)</f>
        <v/>
      </c>
      <c r="D3690">
        <f>IF('01_Вводные'!$B$234="Да",IF('19_Расчет_аналитики'!D3374&gt;=2,'19_Расчет_аналитики'!D3385*'01_Вводные'!$B$125/(1+'01_Вводные'!$B$131),0),0)</f>
        <v/>
      </c>
      <c r="E3690">
        <f>IF('01_Вводные'!$B$234="Да",IF('19_Расчет_аналитики'!E3374&gt;=2,'19_Расчет_аналитики'!E3385*'01_Вводные'!$B$125/(1+'01_Вводные'!$B$131),0),0)</f>
        <v/>
      </c>
      <c r="F3690">
        <f>IF('01_Вводные'!$B$234="Да",IF('19_Расчет_аналитики'!F3374&gt;=2,'19_Расчет_аналитики'!F3385*'01_Вводные'!$B$125/(1+'01_Вводные'!$B$131),0),0)</f>
        <v/>
      </c>
      <c r="G3690">
        <f>IF('01_Вводные'!$B$234="Да",IF('19_Расчет_аналитики'!G3374&gt;=2,'19_Расчет_аналитики'!G3385*'01_Вводные'!$B$125/(1+'01_Вводные'!$B$131),0),0)</f>
        <v/>
      </c>
      <c r="H3690">
        <f>IF('01_Вводные'!$B$234="Да",IF('19_Расчет_аналитики'!H3374&gt;=2,'19_Расчет_аналитики'!H3385*'01_Вводные'!$B$125/(1+'01_Вводные'!$B$131),0),0)</f>
        <v/>
      </c>
      <c r="I3690">
        <f>IF('01_Вводные'!$B$234="Да",IF('19_Расчет_аналитики'!I3374&gt;=2,'19_Расчет_аналитики'!I3385*'01_Вводные'!$B$125/(1+'01_Вводные'!$B$131),0),0)</f>
        <v/>
      </c>
      <c r="J3690">
        <f>IF('01_Вводные'!$B$234="Да",IF('19_Расчет_аналитики'!J3374&gt;=2,'19_Расчет_аналитики'!J3385*'01_Вводные'!$B$125/(1+'01_Вводные'!$B$131),0),0)</f>
        <v/>
      </c>
      <c r="K3690">
        <f>IF('01_Вводные'!$B$234="Да",IF('19_Расчет_аналитики'!K3374&gt;=2,'19_Расчет_аналитики'!K3385*'01_Вводные'!$B$125/(1+'01_Вводные'!$B$131),0),0)</f>
        <v/>
      </c>
      <c r="L3690">
        <f>IF('01_Вводные'!$B$234="Да",IF('19_Расчет_аналитики'!L3374&gt;=2,'19_Расчет_аналитики'!L3385*'01_Вводные'!$B$125/(1+'01_Вводные'!$B$131),0),0)</f>
        <v/>
      </c>
      <c r="M3690">
        <f>IF('01_Вводные'!$B$234="Да",IF('19_Расчет_аналитики'!M3374&gt;=2,'19_Расчет_аналитики'!M3385*'01_Вводные'!$B$125/(1+'01_Вводные'!$B$131),0),0)</f>
        <v/>
      </c>
      <c r="N3690">
        <f>IF('01_Вводные'!$B$234="Да",IF('19_Расчет_аналитики'!N3374&gt;=2,'19_Расчет_аналитики'!N3385*'01_Вводные'!$B$125/(1+'01_Вводные'!$B$131),0),0)</f>
        <v/>
      </c>
      <c r="O3690">
        <f>IF('01_Вводные'!$B$234="Да",IF('19_Расчет_аналитики'!O3374&gt;=2,'19_Расчет_аналитики'!O3385*'01_Вводные'!$B$125/(1+'01_Вводные'!$B$131),0),0)</f>
        <v/>
      </c>
      <c r="P3690">
        <f>IF('01_Вводные'!$B$234="Да",IF('19_Расчет_аналитики'!P3374&gt;=2,'19_Расчет_аналитики'!P3385*'01_Вводные'!$B$125/(1+'01_Вводные'!$B$131),0),0)</f>
        <v/>
      </c>
      <c r="Q3690">
        <f>IF('01_Вводные'!$B$234="Да",IF('19_Расчет_аналитики'!Q3374&gt;=2,'19_Расчет_аналитики'!Q3385*'01_Вводные'!$B$125/(1+'01_Вводные'!$B$131),0),0)</f>
        <v/>
      </c>
      <c r="R3690">
        <f>IF('01_Вводные'!$B$234="Да",IF('19_Расчет_аналитики'!R3374&gt;=2,'19_Расчет_аналитики'!R3385*'01_Вводные'!$B$125/(1+'01_Вводные'!$B$131),0),0)</f>
        <v/>
      </c>
      <c r="S3690">
        <f>IF('01_Вводные'!$B$234="Да",IF('19_Расчет_аналитики'!S3374&gt;=2,'19_Расчет_аналитики'!S3385*'01_Вводные'!$B$125/(1+'01_Вводные'!$B$131),0),0)</f>
        <v/>
      </c>
      <c r="T3690">
        <f>IF('01_Вводные'!$B$234="Да",IF('19_Расчет_аналитики'!T3374&gt;=2,'19_Расчет_аналитики'!T3385*'01_Вводные'!$B$125/(1+'01_Вводные'!$B$131),0),0)</f>
        <v/>
      </c>
      <c r="U3690">
        <f>IF('01_Вводные'!$B$234="Да",IF('19_Расчет_аналитики'!U3374&gt;=2,'19_Расчет_аналитики'!U3385*'01_Вводные'!$B$125/(1+'01_Вводные'!$B$131),0),0)</f>
        <v/>
      </c>
      <c r="V3690">
        <f>IF('01_Вводные'!$B$234="Да",IF('19_Расчет_аналитики'!V3374&gt;=2,'19_Расчет_аналитики'!V3385*'01_Вводные'!$B$125/(1+'01_Вводные'!$B$131),0),0)</f>
        <v/>
      </c>
      <c r="W3690">
        <f>IF('01_Вводные'!$B$234="Да",IF('19_Расчет_аналитики'!W3374&gt;=2,'19_Расчет_аналитики'!W3385*'01_Вводные'!$B$125/(1+'01_Вводные'!$B$131),0),0)</f>
        <v/>
      </c>
      <c r="X3690">
        <f>IF('01_Вводные'!$B$234="Да",IF('19_Расчет_аналитики'!X3374&gt;=2,'19_Расчет_аналитики'!X3385*'01_Вводные'!$B$125/(1+'01_Вводные'!$B$131),0),0)</f>
        <v/>
      </c>
      <c r="Y3690">
        <f>IF('01_Вводные'!$B$234="Да",IF('19_Расчет_аналитики'!Y3374&gt;=2,'19_Расчет_аналитики'!Y3385*'01_Вводные'!$B$125/(1+'01_Вводные'!$B$131),0),0)</f>
        <v/>
      </c>
      <c r="Z3690">
        <f>IF('01_Вводные'!$B$234="Да",IF('19_Расчет_аналитики'!Z3374&gt;=2,'19_Расчет_аналитики'!Z3385*'01_Вводные'!$B$125/(1+'01_Вводные'!$B$131),0),0)</f>
        <v/>
      </c>
      <c r="AA3690">
        <f>IF('01_Вводные'!$B$234="Да",IF('19_Расчет_аналитики'!AA3374&gt;=2,'19_Расчет_аналитики'!AA3385*'01_Вводные'!$B$125/(1+'01_Вводные'!$B$131),0),0)</f>
        <v/>
      </c>
      <c r="AB3690">
        <f>IF('01_Вводные'!$B$234="Да",IF('19_Расчет_аналитики'!AB3374&gt;=2,'19_Расчет_аналитики'!AB3385*'01_Вводные'!$B$125/(1+'01_Вводные'!$B$131),0),0)</f>
        <v/>
      </c>
      <c r="AC3690">
        <f>IF('01_Вводные'!$B$234="Да",IF('19_Расчет_аналитики'!AC3374&gt;=2,'19_Расчет_аналитики'!AC3385*'01_Вводные'!$B$125/(1+'01_Вводные'!$B$131),0),0)</f>
        <v/>
      </c>
      <c r="AD3690">
        <f>IF('01_Вводные'!$B$234="Да",IF('19_Расчет_аналитики'!AD3374&gt;=2,'19_Расчет_аналитики'!AD3385*'01_Вводные'!$B$125/(1+'01_Вводные'!$B$131),0),0)</f>
        <v/>
      </c>
      <c r="AE3690">
        <f>IF('01_Вводные'!$B$234="Да",IF('19_Расчет_аналитики'!AE3374&gt;=2,'19_Расчет_аналитики'!AE3385*'01_Вводные'!$B$125/(1+'01_Вводные'!$B$131),0),0)</f>
        <v/>
      </c>
      <c r="AF3690">
        <f>IF('01_Вводные'!$B$234="Да",IF('19_Расчет_аналитики'!AF3374&gt;=2,'19_Расчет_аналитики'!AF3385*'01_Вводные'!$B$125/(1+'01_Вводные'!$B$131),0),0)</f>
        <v/>
      </c>
      <c r="AG3690">
        <f>IF('01_Вводные'!$B$234="Да",IF('19_Расчет_аналитики'!AG3374&gt;=2,'19_Расчет_аналитики'!AG3385*'01_Вводные'!$B$125/(1+'01_Вводные'!$B$131),0),0)</f>
        <v/>
      </c>
      <c r="AH3690">
        <f>IF('01_Вводные'!$B$234="Да",IF('19_Расчет_аналитики'!AH3374&gt;=2,'19_Расчет_аналитики'!AH3385*'01_Вводные'!$B$125/(1+'01_Вводные'!$B$131),0),0)</f>
        <v/>
      </c>
      <c r="AI3690">
        <f>IF('01_Вводные'!$B$234="Да",IF('19_Расчет_аналитики'!AI3374&gt;=2,'19_Расчет_аналитики'!AI3385*'01_Вводные'!$B$125/(1+'01_Вводные'!$B$131),0),0)</f>
        <v/>
      </c>
      <c r="AJ3690">
        <f>IF('01_Вводные'!$B$234="Да",IF('19_Расчет_аналитики'!AJ3374&gt;=2,'19_Расчет_аналитики'!AJ3385*'01_Вводные'!$B$125/(1+'01_Вводные'!$B$131),0),0)</f>
        <v/>
      </c>
      <c r="AK3690">
        <f>IF('01_Вводные'!$B$234="Да",IF('19_Расчет_аналитики'!AK3374&gt;=2,'19_Расчет_аналитики'!AK3385*'01_Вводные'!$B$125/(1+'01_Вводные'!$B$131),0),0)</f>
        <v/>
      </c>
      <c r="AL3690">
        <f>IF('01_Вводные'!$B$234="Да",IF('19_Расчет_аналитики'!AL3374&gt;=2,'19_Расчет_аналитики'!AL3385*'01_Вводные'!$B$125/(1+'01_Вводные'!$B$131),0),0)</f>
        <v/>
      </c>
      <c r="AM3690">
        <f>IF('01_Вводные'!$B$234="Да",IF('19_Расчет_аналитики'!AM3374&gt;=2,'19_Расчет_аналитики'!AM3385*'01_Вводные'!$B$125/(1+'01_Вводные'!$B$131),0),0)</f>
        <v/>
      </c>
      <c r="AN3690">
        <f>IF('01_Вводные'!$B$234="Да",IF('19_Расчет_аналитики'!AN3374&gt;=2,'19_Расчет_аналитики'!AN3385*'01_Вводные'!$B$125/(1+'01_Вводные'!$B$131),0),0)</f>
        <v/>
      </c>
      <c r="AO3690">
        <f>IF('01_Вводные'!$B$234="Да",IF('19_Расчет_аналитики'!AO3374&gt;=2,'19_Расчет_аналитики'!AO3385*'01_Вводные'!$B$125/(1+'01_Вводные'!$B$131),0),0)</f>
        <v/>
      </c>
      <c r="AP3690">
        <f>IF('01_Вводные'!$B$234="Да",IF('19_Расчет_аналитики'!AP3374&gt;=2,'19_Расчет_аналитики'!AP3385*'01_Вводные'!$B$125/(1+'01_Вводные'!$B$131),0),0)</f>
        <v/>
      </c>
      <c r="AQ3690">
        <f>IF('01_Вводные'!$B$234="Да",IF('19_Расчет_аналитики'!AQ3374&gt;=2,'19_Расчет_аналитики'!AQ3385*'01_Вводные'!$B$125/(1+'01_Вводные'!$B$131),0),0)</f>
        <v/>
      </c>
      <c r="AR3690">
        <f>IF('01_Вводные'!$B$234="Да",IF('19_Расчет_аналитики'!AR3374&gt;=2,'19_Расчет_аналитики'!AR3385*'01_Вводные'!$B$125/(1+'01_Вводные'!$B$131),0),0)</f>
        <v/>
      </c>
      <c r="AS3690">
        <f>IF('01_Вводные'!$B$234="Да",IF('19_Расчет_аналитики'!AS3374&gt;=2,'19_Расчет_аналитики'!AS3385*'01_Вводные'!$B$125/(1+'01_Вводные'!$B$131),0),0)</f>
        <v/>
      </c>
      <c r="AT3690">
        <f>IF('01_Вводные'!$B$234="Да",IF('19_Расчет_аналитики'!AT3374&gt;=2,'19_Расчет_аналитики'!AT3385*'01_Вводные'!$B$125/(1+'01_Вводные'!$B$131),0),0)</f>
        <v/>
      </c>
      <c r="AU3690">
        <f>IF('01_Вводные'!$B$234="Да",IF('19_Расчет_аналитики'!AU3374&gt;=2,'19_Расчет_аналитики'!AU3385*'01_Вводные'!$B$125/(1+'01_Вводные'!$B$131),0),0)</f>
        <v/>
      </c>
      <c r="AV3690">
        <f>IF('01_Вводные'!$B$234="Да",IF('19_Расчет_аналитики'!AV3374&gt;=2,'19_Расчет_аналитики'!AV3385*'01_Вводные'!$B$125/(1+'01_Вводные'!$B$131),0),0)</f>
        <v/>
      </c>
      <c r="AW3690">
        <f>IF('01_Вводные'!$B$234="Да",IF('19_Расчет_аналитики'!AW3374&gt;=2,'19_Расчет_аналитики'!AW3385*'01_Вводные'!$B$125/(1+'01_Вводные'!$B$131),0),0)</f>
        <v/>
      </c>
      <c r="AX3690">
        <f>IF('01_Вводные'!$B$234="Да",IF('19_Расчет_аналитики'!AX3374&gt;=2,'19_Расчет_аналитики'!AX3385*'01_Вводные'!$B$125/(1+'01_Вводные'!$B$131),0),0)</f>
        <v/>
      </c>
      <c r="AY3690">
        <f>IF('01_Вводные'!$B$234="Да",IF('19_Расчет_аналитики'!AY3374&gt;=2,'19_Расчет_аналитики'!AY3385*'01_Вводные'!$B$125/(1+'01_Вводные'!$B$131),0),0)</f>
        <v/>
      </c>
      <c r="AZ3690">
        <f>IF('01_Вводные'!$B$234="Да",IF('19_Расчет_аналитики'!AZ3374&gt;=2,'19_Расчет_аналитики'!AZ3385*'01_Вводные'!$B$125/(1+'01_Вводные'!$B$131),0),0)</f>
        <v/>
      </c>
      <c r="BA3690">
        <f>IF('01_Вводные'!$B$234="Да",IF('19_Расчет_аналитики'!BA3374&gt;=2,'19_Расчет_аналитики'!BA3385*'01_Вводные'!$B$125/(1+'01_Вводные'!$B$131),0),0)</f>
        <v/>
      </c>
      <c r="BB3690">
        <f>IF('01_Вводные'!$B$234="Да",IF('19_Расчет_аналитики'!BB3374&gt;=2,'19_Расчет_аналитики'!BB3385*'01_Вводные'!$B$125/(1+'01_Вводные'!$B$131),0),0)</f>
        <v/>
      </c>
      <c r="BC3690">
        <f>IF('01_Вводные'!$B$234="Да",IF('19_Расчет_аналитики'!BC3374&gt;=2,'19_Расчет_аналитики'!BC3385*'01_Вводные'!$B$125/(1+'01_Вводные'!$B$131),0),0)</f>
        <v/>
      </c>
      <c r="BD3690">
        <f>IF('01_Вводные'!$B$234="Да",IF('19_Расчет_аналитики'!BD3374&gt;=2,'19_Расчет_аналитики'!BD3385*'01_Вводные'!$B$125/(1+'01_Вводные'!$B$131),0),0)</f>
        <v/>
      </c>
      <c r="BE3690">
        <f>IF('01_Вводные'!$B$234="Да",IF('19_Расчет_аналитики'!BE3374&gt;=2,'19_Расчет_аналитики'!BE3385*'01_Вводные'!$B$125/(1+'01_Вводные'!$B$131),0),0)</f>
        <v/>
      </c>
      <c r="BF3690">
        <f>IF('01_Вводные'!$B$234="Да",IF('19_Расчет_аналитики'!BF3374&gt;=2,'19_Расчет_аналитики'!BF3385*'01_Вводные'!$B$125/(1+'01_Вводные'!$B$131),0),0)</f>
        <v/>
      </c>
      <c r="BG3690">
        <f>IF('01_Вводные'!$B$234="Да",IF('19_Расчет_аналитики'!BG3374&gt;=2,'19_Расчет_аналитики'!BG3385*'01_Вводные'!$B$125/(1+'01_Вводные'!$B$131),0),0)</f>
        <v/>
      </c>
      <c r="BH3690">
        <f>IF('01_Вводные'!$B$234="Да",IF('19_Расчет_аналитики'!BH3374&gt;=2,'19_Расчет_аналитики'!BH3385*'01_Вводные'!$B$125/(1+'01_Вводные'!$B$131),0),0)</f>
        <v/>
      </c>
      <c r="BI3690">
        <f>IF('01_Вводные'!$B$234="Да",IF('19_Расчет_аналитики'!BI3374&gt;=2,'19_Расчет_аналитики'!BI3385*'01_Вводные'!$B$125/(1+'01_Вводные'!$B$131),0),0)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0</f>
        <v/>
      </c>
      <c r="C4386">
        <f>IF('01_Вводные'!$B$234="Да",'19_Расчет_аналитики'!$B$4096*INDEX('01_Вводные'!$C$36:$N$36,1,MOD(MONTH('06_Сеть_и_дети'!C$3)-9,12)+1)/(SUM('01_Вводные'!$C$36:$N$36)-INDEX('01_Вводные'!$C$36:$N$36,1,MOD(MONTH('01_Вводные'!$B$7)-9,12)+1)),0)</f>
        <v/>
      </c>
      <c r="D4386">
        <f>IF('01_Вводные'!$B$234="Да",'19_Расчет_аналитики'!$B$4096*INDEX('01_Вводные'!$C$36:$N$36,1,MOD(MONTH('06_Сеть_и_дети'!D$3)-9,12)+1)/(SUM('01_Вводные'!$C$36:$N$36)-INDEX('01_Вводные'!$C$36:$N$36,1,MOD(MONTH('01_Вводные'!$B$7)-9,12)+1)),0)</f>
        <v/>
      </c>
      <c r="E4386">
        <f>IF('01_Вводные'!$B$234="Да",'19_Расчет_аналитики'!$B$4096*INDEX('01_Вводные'!$C$36:$N$36,1,MOD(MONTH('06_Сеть_и_дети'!E$3)-9,12)+1)/(SUM('01_Вводные'!$C$36:$N$36)-INDEX('01_Вводные'!$C$36:$N$36,1,MOD(MONTH('01_Вводные'!$B$7)-9,12)+1)),0)</f>
        <v/>
      </c>
      <c r="F4386">
        <f>IF('01_Вводные'!$B$234="Да",'19_Расчет_аналитики'!$B$4096*INDEX('01_Вводные'!$C$36:$N$36,1,MOD(MONTH('06_Сеть_и_дети'!F$3)-9,12)+1)/(SUM('01_Вводные'!$C$36:$N$36)-INDEX('01_Вводные'!$C$36:$N$36,1,MOD(MONTH('01_Вводные'!$B$7)-9,12)+1)),0)</f>
        <v/>
      </c>
      <c r="G4386">
        <f>IF('01_Вводные'!$B$234="Да",'19_Расчет_аналитики'!$B$4096*INDEX('01_Вводные'!$C$36:$N$36,1,MOD(MONTH('06_Сеть_и_дети'!G$3)-9,12)+1)/(SUM('01_Вводные'!$C$36:$N$36)-INDEX('01_Вводные'!$C$36:$N$36,1,MOD(MONTH('01_Вводные'!$B$7)-9,12)+1)),0)</f>
        <v/>
      </c>
      <c r="H4386">
        <f>IF('01_Вводные'!$B$234="Да",'19_Расчет_аналитики'!$B$4096*INDEX('01_Вводные'!$C$36:$N$36,1,MOD(MONTH('06_Сеть_и_дети'!H$3)-9,12)+1)/(SUM('01_Вводные'!$C$36:$N$36)-INDEX('01_Вводные'!$C$36:$N$36,1,MOD(MONTH('01_Вводные'!$B$7)-9,12)+1)),0)</f>
        <v/>
      </c>
      <c r="I4386">
        <f>IF('01_Вводные'!$B$234="Да",'19_Расчет_аналитики'!$B$4096*INDEX('01_Вводные'!$C$36:$N$36,1,MOD(MONTH('06_Сеть_и_дети'!I$3)-9,12)+1)/(SUM('01_Вводные'!$C$36:$N$36)-INDEX('01_Вводные'!$C$36:$N$36,1,MOD(MONTH('01_Вводные'!$B$7)-9,12)+1)),0)</f>
        <v/>
      </c>
      <c r="J4386">
        <f>IF('01_Вводные'!$B$234="Да",'19_Расчет_аналитики'!$B$4096*INDEX('01_Вводные'!$C$36:$N$36,1,MOD(MONTH('06_Сеть_и_дети'!J$3)-9,12)+1)/(SUM('01_Вводные'!$C$36:$N$36)-INDEX('01_Вводные'!$C$36:$N$36,1,MOD(MONTH('01_Вводные'!$B$7)-9,12)+1)),0)</f>
        <v/>
      </c>
      <c r="K4386">
        <f>IF('01_Вводные'!$B$234="Да",'19_Расчет_аналитики'!$B$4096*INDEX('01_Вводные'!$C$36:$N$36,1,MOD(MONTH('06_Сеть_и_дети'!K$3)-9,12)+1)/(SUM('01_Вводные'!$C$36:$N$36)-INDEX('01_Вводные'!$C$36:$N$36,1,MOD(MONTH('01_Вводные'!$B$7)-9,12)+1)),0)</f>
        <v/>
      </c>
      <c r="L4386">
        <f>IF('01_Вводные'!$B$234="Да",'19_Расчет_аналитики'!$B$4096*INDEX('01_Вводные'!$C$36:$N$36,1,MOD(MONTH('06_Сеть_и_дети'!L$3)-9,12)+1)/(SUM('01_Вводные'!$C$36:$N$36)-INDEX('01_Вводные'!$C$36:$N$36,1,MOD(MONTH('01_Вводные'!$B$7)-9,12)+1)),0)</f>
        <v/>
      </c>
      <c r="M4386">
        <f>IF('01_Вводные'!$B$234="Да",'19_Расчет_аналитики'!$B$4096*INDEX('01_Вводные'!$C$36:$N$36,1,MOD(MONTH('06_Сеть_и_дети'!M$3)-9,12)+1)/(SUM('01_Вводные'!$C$36:$N$36)-INDEX('01_Вводные'!$C$36:$N$36,1,MOD(MONTH('01_Вводные'!$B$7)-9,12)+1)),0)</f>
        <v/>
      </c>
      <c r="N4386">
        <f>IF('01_Вводные'!$B$234="Да",'19_Расчет_аналитики'!$B$4097*INDEX('01_Вводные'!$C$37:$N$37,1,MOD(MONTH('06_Сеть_и_дети'!N$3)-9,12)+1)/SUM('01_Вводные'!$C$37:$N$37),0)</f>
        <v/>
      </c>
      <c r="O4386">
        <f>IF('01_Вводные'!$B$234="Да",'19_Расчет_аналитики'!$B$4097*INDEX('01_Вводные'!$C$37:$N$37,1,MOD(MONTH('06_Сеть_и_дети'!O$3)-9,12)+1)/SUM('01_Вводные'!$C$37:$N$37),0)</f>
        <v/>
      </c>
      <c r="P4386">
        <f>IF('01_Вводные'!$B$234="Да",'19_Расчет_аналитики'!$B$4097*INDEX('01_Вводные'!$C$37:$N$37,1,MOD(MONTH('06_Сеть_и_дети'!P$3)-9,12)+1)/SUM('01_Вводные'!$C$37:$N$37),0)</f>
        <v/>
      </c>
      <c r="Q4386">
        <f>IF('01_Вводные'!$B$234="Да",'19_Расчет_аналитики'!$B$4097*INDEX('01_Вводные'!$C$37:$N$37,1,MOD(MONTH('06_Сеть_и_дети'!Q$3)-9,12)+1)/SUM('01_Вводные'!$C$37:$N$37),0)</f>
        <v/>
      </c>
      <c r="R4386">
        <f>IF('01_Вводные'!$B$234="Да",'19_Расчет_аналитики'!$B$4097*INDEX('01_Вводные'!$C$37:$N$37,1,MOD(MONTH('06_Сеть_и_дети'!R$3)-9,12)+1)/SUM('01_Вводные'!$C$37:$N$37),0)</f>
        <v/>
      </c>
      <c r="S4386">
        <f>IF('01_Вводные'!$B$234="Да",'19_Расчет_аналитики'!$B$4097*INDEX('01_Вводные'!$C$37:$N$37,1,MOD(MONTH('06_Сеть_и_дети'!S$3)-9,12)+1)/SUM('01_Вводные'!$C$37:$N$37),0)</f>
        <v/>
      </c>
      <c r="T4386">
        <f>IF('01_Вводные'!$B$234="Да",'19_Расчет_аналитики'!$B$4097*INDEX('01_Вводные'!$C$37:$N$37,1,MOD(MONTH('06_Сеть_и_дети'!T$3)-9,12)+1)/SUM('01_Вводные'!$C$37:$N$37),0)</f>
        <v/>
      </c>
      <c r="U4386">
        <f>IF('01_Вводные'!$B$234="Да",'19_Расчет_аналитики'!$B$4097*INDEX('01_Вводные'!$C$37:$N$37,1,MOD(MONTH('06_Сеть_и_дети'!U$3)-9,12)+1)/SUM('01_Вводные'!$C$37:$N$37),0)</f>
        <v/>
      </c>
      <c r="V4386">
        <f>IF('01_Вводные'!$B$234="Да",'19_Расчет_аналитики'!$B$4097*INDEX('01_Вводные'!$C$37:$N$37,1,MOD(MONTH('06_Сеть_и_дети'!V$3)-9,12)+1)/SUM('01_Вводные'!$C$37:$N$37),0)</f>
        <v/>
      </c>
      <c r="W4386">
        <f>IF('01_Вводные'!$B$234="Да",'19_Расчет_аналитики'!$B$4097*INDEX('01_Вводные'!$C$37:$N$37,1,MOD(MONTH('06_Сеть_и_дети'!W$3)-9,12)+1)/SUM('01_Вводные'!$C$37:$N$37),0)</f>
        <v/>
      </c>
      <c r="X4386">
        <f>IF('01_Вводные'!$B$234="Да",'19_Расчет_аналитики'!$B$4097*INDEX('01_Вводные'!$C$37:$N$37,1,MOD(MONTH('06_Сеть_и_дети'!X$3)-9,12)+1)/SUM('01_Вводные'!$C$37:$N$37),0)</f>
        <v/>
      </c>
      <c r="Y4386">
        <f>IF('01_Вводные'!$B$234="Да",'19_Расчет_аналитики'!$B$4097*INDEX('01_Вводные'!$C$37:$N$37,1,MOD(MONTH('06_Сеть_и_дети'!Y$3)-9,12)+1)/SUM('01_Вводные'!$C$37:$N$37),0)</f>
        <v/>
      </c>
      <c r="Z4386">
        <f>IF('01_Вводные'!$B$234="Да",'19_Расчет_аналитики'!$B$4098*INDEX('01_Вводные'!$C$38:$N$38,1,MOD(MONTH('06_Сеть_и_дети'!Z$3)-9,12)+1)/SUM('01_Вводные'!$C$38:$N$38),0)</f>
        <v/>
      </c>
      <c r="AA4386">
        <f>IF('01_Вводные'!$B$234="Да",'19_Расчет_аналитики'!$B$4098*INDEX('01_Вводные'!$C$38:$N$38,1,MOD(MONTH('06_Сеть_и_дети'!AA$3)-9,12)+1)/SUM('01_Вводные'!$C$38:$N$38),0)</f>
        <v/>
      </c>
      <c r="AB4386">
        <f>IF('01_Вводные'!$B$234="Да",'19_Расчет_аналитики'!$B$4098*INDEX('01_Вводные'!$C$38:$N$38,1,MOD(MONTH('06_Сеть_и_дети'!AB$3)-9,12)+1)/SUM('01_Вводные'!$C$38:$N$38),0)</f>
        <v/>
      </c>
      <c r="AC4386">
        <f>IF('01_Вводные'!$B$234="Да",'19_Расчет_аналитики'!$B$4098*INDEX('01_Вводные'!$C$38:$N$38,1,MOD(MONTH('06_Сеть_и_дети'!AC$3)-9,12)+1)/SUM('01_Вводные'!$C$38:$N$38),0)</f>
        <v/>
      </c>
      <c r="AD4386">
        <f>IF('01_Вводные'!$B$234="Да",'19_Расчет_аналитики'!$B$4098*INDEX('01_Вводные'!$C$38:$N$38,1,MOD(MONTH('06_Сеть_и_дети'!AD$3)-9,12)+1)/SUM('01_Вводные'!$C$38:$N$38),0)</f>
        <v/>
      </c>
      <c r="AE4386">
        <f>IF('01_Вводные'!$B$234="Да",'19_Расчет_аналитики'!$B$4098*INDEX('01_Вводные'!$C$38:$N$38,1,MOD(MONTH('06_Сеть_и_дети'!AE$3)-9,12)+1)/SUM('01_Вводные'!$C$38:$N$38),0)</f>
        <v/>
      </c>
      <c r="AF4386">
        <f>IF('01_Вводные'!$B$234="Да",'19_Расчет_аналитики'!$B$4098*INDEX('01_Вводные'!$C$38:$N$38,1,MOD(MONTH('06_Сеть_и_дети'!AF$3)-9,12)+1)/SUM('01_Вводные'!$C$38:$N$38),0)</f>
        <v/>
      </c>
      <c r="AG4386">
        <f>IF('01_Вводные'!$B$234="Да",'19_Расчет_аналитики'!$B$4098*INDEX('01_Вводные'!$C$38:$N$38,1,MOD(MONTH('06_Сеть_и_дети'!AG$3)-9,12)+1)/SUM('01_Вводные'!$C$38:$N$38),0)</f>
        <v/>
      </c>
      <c r="AH4386">
        <f>IF('01_Вводные'!$B$234="Да",'19_Расчет_аналитики'!$B$4098*INDEX('01_Вводные'!$C$38:$N$38,1,MOD(MONTH('06_Сеть_и_дети'!AH$3)-9,12)+1)/SUM('01_Вводные'!$C$38:$N$38),0)</f>
        <v/>
      </c>
      <c r="AI4386">
        <f>IF('01_Вводные'!$B$234="Да",'19_Расчет_аналитики'!$B$4098*INDEX('01_Вводные'!$C$38:$N$38,1,MOD(MONTH('06_Сеть_и_дети'!AI$3)-9,12)+1)/SUM('01_Вводные'!$C$38:$N$38),0)</f>
        <v/>
      </c>
      <c r="AJ4386">
        <f>IF('01_Вводные'!$B$234="Да",'19_Расчет_аналитики'!$B$4098*INDEX('01_Вводные'!$C$38:$N$38,1,MOD(MONTH('06_Сеть_и_дети'!AJ$3)-9,12)+1)/SUM('01_Вводные'!$C$38:$N$38),0)</f>
        <v/>
      </c>
      <c r="AK4386">
        <f>IF('01_Вводные'!$B$234="Да",'19_Расчет_аналитики'!$B$4098*INDEX('01_Вводные'!$C$38:$N$38,1,MOD(MONTH('06_Сеть_и_дети'!AK$3)-9,12)+1)/SUM('01_Вводные'!$C$38:$N$38),0)</f>
        <v/>
      </c>
      <c r="AL4386">
        <f>IF('01_Вводные'!$B$234="Да",'19_Расчет_аналитики'!$B$4099*INDEX('01_Вводные'!$C$39:$N$39,1,MOD(MONTH('06_Сеть_и_дети'!AL$3)-9,12)+1)/SUM('01_Вводные'!$C$39:$N$39),0)</f>
        <v/>
      </c>
      <c r="AM4386">
        <f>IF('01_Вводные'!$B$234="Да",'19_Расчет_аналитики'!$B$4099*INDEX('01_Вводные'!$C$39:$N$39,1,MOD(MONTH('06_Сеть_и_дети'!AM$3)-9,12)+1)/SUM('01_Вводные'!$C$39:$N$39),0)</f>
        <v/>
      </c>
      <c r="AN4386">
        <f>IF('01_Вводные'!$B$234="Да",'19_Расчет_аналитики'!$B$4099*INDEX('01_Вводные'!$C$39:$N$39,1,MOD(MONTH('06_Сеть_и_дети'!AN$3)-9,12)+1)/SUM('01_Вводные'!$C$39:$N$39),0)</f>
        <v/>
      </c>
      <c r="AO4386">
        <f>IF('01_Вводные'!$B$234="Да",'19_Расчет_аналитики'!$B$4099*INDEX('01_Вводные'!$C$39:$N$39,1,MOD(MONTH('06_Сеть_и_дети'!AO$3)-9,12)+1)/SUM('01_Вводные'!$C$39:$N$39),0)</f>
        <v/>
      </c>
      <c r="AP4386">
        <f>IF('01_Вводные'!$B$234="Да",'19_Расчет_аналитики'!$B$4099*INDEX('01_Вводные'!$C$39:$N$39,1,MOD(MONTH('06_Сеть_и_дети'!AP$3)-9,12)+1)/SUM('01_Вводные'!$C$39:$N$39),0)</f>
        <v/>
      </c>
      <c r="AQ4386">
        <f>IF('01_Вводные'!$B$234="Да",'19_Расчет_аналитики'!$B$4099*INDEX('01_Вводные'!$C$39:$N$39,1,MOD(MONTH('06_Сеть_и_дети'!AQ$3)-9,12)+1)/SUM('01_Вводные'!$C$39:$N$39),0)</f>
        <v/>
      </c>
      <c r="AR4386">
        <f>IF('01_Вводные'!$B$234="Да",'19_Расчет_аналитики'!$B$4099*INDEX('01_Вводные'!$C$39:$N$39,1,MOD(MONTH('06_Сеть_и_дети'!AR$3)-9,12)+1)/SUM('01_Вводные'!$C$39:$N$39),0)</f>
        <v/>
      </c>
      <c r="AS4386">
        <f>IF('01_Вводные'!$B$234="Да",'19_Расчет_аналитики'!$B$4099*INDEX('01_Вводные'!$C$39:$N$39,1,MOD(MONTH('06_Сеть_и_дети'!AS$3)-9,12)+1)/SUM('01_Вводные'!$C$39:$N$39),0)</f>
        <v/>
      </c>
      <c r="AT4386">
        <f>IF('01_Вводные'!$B$234="Да",'19_Расчет_аналитики'!$B$4099*INDEX('01_Вводные'!$C$39:$N$39,1,MOD(MONTH('06_Сеть_и_дети'!AT$3)-9,12)+1)/SUM('01_Вводные'!$C$39:$N$39),0)</f>
        <v/>
      </c>
      <c r="AU4386">
        <f>IF('01_Вводные'!$B$234="Да",'19_Расчет_аналитики'!$B$4099*INDEX('01_Вводные'!$C$39:$N$39,1,MOD(MONTH('06_Сеть_и_дети'!AU$3)-9,12)+1)/SUM('01_Вводные'!$C$39:$N$39),0)</f>
        <v/>
      </c>
      <c r="AV4386">
        <f>IF('01_Вводные'!$B$234="Да",'19_Расчет_аналитики'!$B$4099*INDEX('01_Вводные'!$C$39:$N$39,1,MOD(MONTH('06_Сеть_и_дети'!AV$3)-9,12)+1)/SUM('01_Вводные'!$C$39:$N$39),0)</f>
        <v/>
      </c>
      <c r="AW4386">
        <f>IF('01_Вводные'!$B$234="Да",'19_Расчет_аналитики'!$B$4099*INDEX('01_Вводные'!$C$39:$N$39,1,MOD(MONTH('06_Сеть_и_дети'!AW$3)-9,12)+1)/SUM('01_Вводные'!$C$39:$N$39),0)</f>
        <v/>
      </c>
      <c r="AX4386">
        <f>IF('01_Вводные'!$B$234="Да",'19_Расчет_аналитики'!$B$4100*INDEX('01_Вводные'!$C$40:$N$40,1,MOD(MONTH('06_Сеть_и_дети'!AX$3)-9,12)+1)/SUM('01_Вводные'!$C$40:$N$40),0)</f>
        <v/>
      </c>
      <c r="AY4386">
        <f>IF('01_Вводные'!$B$234="Да",'19_Расчет_аналитики'!$B$4100*INDEX('01_Вводные'!$C$40:$N$40,1,MOD(MONTH('06_Сеть_и_дети'!AY$3)-9,12)+1)/SUM('01_Вводные'!$C$40:$N$40),0)</f>
        <v/>
      </c>
      <c r="AZ4386">
        <f>IF('01_Вводные'!$B$234="Да",'19_Расчет_аналитики'!$B$4100*INDEX('01_Вводные'!$C$40:$N$40,1,MOD(MONTH('06_Сеть_и_дети'!AZ$3)-9,12)+1)/SUM('01_Вводные'!$C$40:$N$40),0)</f>
        <v/>
      </c>
      <c r="BA4386">
        <f>IF('01_Вводные'!$B$234="Да",'19_Расчет_аналитики'!$B$4100*INDEX('01_Вводные'!$C$40:$N$40,1,MOD(MONTH('06_Сеть_и_дети'!BA$3)-9,12)+1)/SUM('01_Вводные'!$C$40:$N$40),0)</f>
        <v/>
      </c>
      <c r="BB4386">
        <f>IF('01_Вводные'!$B$234="Да",'19_Расчет_аналитики'!$B$4100*INDEX('01_Вводные'!$C$40:$N$40,1,MOD(MONTH('06_Сеть_и_дети'!BB$3)-9,12)+1)/SUM('01_Вводные'!$C$40:$N$40),0)</f>
        <v/>
      </c>
      <c r="BC4386">
        <f>IF('01_Вводные'!$B$234="Да",'19_Расчет_аналитики'!$B$4100*INDEX('01_Вводные'!$C$40:$N$40,1,MOD(MONTH('06_Сеть_и_дети'!BC$3)-9,12)+1)/SUM('01_Вводные'!$C$40:$N$40),0)</f>
        <v/>
      </c>
      <c r="BD4386">
        <f>IF('01_Вводные'!$B$234="Да",'19_Расчет_аналитики'!$B$4100*INDEX('01_Вводные'!$C$40:$N$40,1,MOD(MONTH('06_Сеть_и_дети'!BD$3)-9,12)+1)/SUM('01_Вводные'!$C$40:$N$40),0)</f>
        <v/>
      </c>
      <c r="BE4386">
        <f>IF('01_Вводные'!$B$234="Да",'19_Расчет_аналитики'!$B$4100*INDEX('01_Вводные'!$C$40:$N$40,1,MOD(MONTH('06_Сеть_и_дети'!BE$3)-9,12)+1)/SUM('01_Вводные'!$C$40:$N$40),0)</f>
        <v/>
      </c>
      <c r="BF4386">
        <f>IF('01_Вводные'!$B$234="Да",'19_Расчет_аналитики'!$B$4100*INDEX('01_Вводные'!$C$40:$N$40,1,MOD(MONTH('06_Сеть_и_дети'!BF$3)-9,12)+1)/SUM('01_Вводные'!$C$40:$N$40),0)</f>
        <v/>
      </c>
      <c r="BG4386">
        <f>IF('01_Вводные'!$B$234="Да",'19_Расчет_аналитики'!$B$4100*INDEX('01_Вводные'!$C$40:$N$40,1,MOD(MONTH('06_Сеть_и_дети'!BG$3)-9,12)+1)/SUM('01_Вводные'!$C$40:$N$40),0)</f>
        <v/>
      </c>
      <c r="BH4386">
        <f>IF('01_Вводные'!$B$234="Да",'19_Расчет_аналитики'!$B$4100*INDEX('01_Вводные'!$C$40:$N$40,1,MOD(MONTH('06_Сеть_и_дети'!BH$3)-9,12)+1)/SUM('01_Вводные'!$C$40:$N$40),0)</f>
        <v/>
      </c>
      <c r="BI4386">
        <f>IF('01_Вводные'!$B$234="Да",'19_Расчет_аналитики'!$B$4100*INDEX('01_Вводные'!$C$40:$N$40,1,MOD(MONTH('06_Сеть_и_дети'!BI$3)-9,12)+1)/SUM('01_Вводные'!$C$40:$N$40),0)</f>
        <v/>
      </c>
    </row>
    <row r="4387">
      <c r="A4387" t="inlineStr">
        <is>
          <t>Минимальный запас для возврата займа</t>
        </is>
      </c>
      <c r="B4387">
        <f>SUM(IF('01_Вводные'!$B$310&gt;=1,'19_Расчет_аналитики'!C4665,0),IF('01_Вводные'!$B$310&gt;=2,'19_Расчет_аналитики'!D4665,0),IF('01_Вводные'!$B$310&gt;=3,'19_Расчет_аналитики'!E4665,0),IF('01_Вводные'!$B$310&gt;=4,'19_Расчет_аналитики'!F4665,0),IF('01_Вводные'!$B$310&gt;=5,'19_Расчет_аналитики'!G4665,0),IF('01_Вводные'!$B$310&gt;=6,'19_Расчет_аналитики'!H4665,0))</f>
        <v/>
      </c>
      <c r="C4387">
        <f>SUM(IF('01_Вводные'!$B$310&gt;=1,'19_Расчет_аналитики'!D4665,0),IF('01_Вводные'!$B$310&gt;=2,'19_Расчет_аналитики'!E4665,0),IF('01_Вводные'!$B$310&gt;=3,'19_Расчет_аналитики'!F4665,0),IF('01_Вводные'!$B$310&gt;=4,'19_Расчет_аналитики'!G4665,0),IF('01_Вводные'!$B$310&gt;=5,'19_Расчет_аналитики'!H4665,0),IF('01_Вводные'!$B$310&gt;=6,'19_Расчет_аналитики'!I4665,0))</f>
        <v/>
      </c>
      <c r="D4387">
        <f>SUM(IF('01_Вводные'!$B$310&gt;=1,'19_Расчет_аналитики'!E4665,0),IF('01_Вводные'!$B$310&gt;=2,'19_Расчет_аналитики'!F4665,0),IF('01_Вводные'!$B$310&gt;=3,'19_Расчет_аналитики'!G4665,0),IF('01_Вводные'!$B$310&gt;=4,'19_Расчет_аналитики'!H4665,0),IF('01_Вводные'!$B$310&gt;=5,'19_Расчет_аналитики'!I4665,0),IF('01_Вводные'!$B$310&gt;=6,'19_Расчет_аналитики'!J4665,0))</f>
        <v/>
      </c>
      <c r="E4387">
        <f>SUM(IF('01_Вводные'!$B$310&gt;=1,'19_Расчет_аналитики'!F4665,0),IF('01_Вводные'!$B$310&gt;=2,'19_Расчет_аналитики'!G4665,0),IF('01_Вводные'!$B$310&gt;=3,'19_Расчет_аналитики'!H4665,0),IF('01_Вводные'!$B$310&gt;=4,'19_Расчет_аналитики'!I4665,0),IF('01_Вводные'!$B$310&gt;=5,'19_Расчет_аналитики'!J4665,0),IF('01_Вводные'!$B$310&gt;=6,'19_Расчет_аналитики'!K4665,0))</f>
        <v/>
      </c>
      <c r="F4387">
        <f>SUM(IF('01_Вводные'!$B$310&gt;=1,'19_Расчет_аналитики'!G4665,0),IF('01_Вводные'!$B$310&gt;=2,'19_Расчет_аналитики'!H4665,0),IF('01_Вводные'!$B$310&gt;=3,'19_Расчет_аналитики'!I4665,0),IF('01_Вводные'!$B$310&gt;=4,'19_Расчет_аналитики'!J4665,0),IF('01_Вводные'!$B$310&gt;=5,'19_Расчет_аналитики'!K4665,0),IF('01_Вводные'!$B$310&gt;=6,'19_Расчет_аналитики'!L4665,0))</f>
        <v/>
      </c>
      <c r="G4387">
        <f>SUM(IF('01_Вводные'!$B$310&gt;=1,'19_Расчет_аналитики'!H4665,0),IF('01_Вводные'!$B$310&gt;=2,'19_Расчет_аналитики'!I4665,0),IF('01_Вводные'!$B$310&gt;=3,'19_Расчет_аналитики'!J4665,0),IF('01_Вводные'!$B$310&gt;=4,'19_Расчет_аналитики'!K4665,0),IF('01_Вводные'!$B$310&gt;=5,'19_Расчет_аналитики'!L4665,0),IF('01_Вводные'!$B$310&gt;=6,'19_Расчет_аналитики'!M4665,0))</f>
        <v/>
      </c>
      <c r="H4387">
        <f>SUM(IF('01_Вводные'!$B$310&gt;=1,'19_Расчет_аналитики'!I4665,0),IF('01_Вводные'!$B$310&gt;=2,'19_Расчет_аналитики'!J4665,0),IF('01_Вводные'!$B$310&gt;=3,'19_Расчет_аналитики'!K4665,0),IF('01_Вводные'!$B$310&gt;=4,'19_Расчет_аналитики'!L4665,0),IF('01_Вводные'!$B$310&gt;=5,'19_Расчет_аналитики'!M4665,0),IF('01_Вводные'!$B$310&gt;=6,'19_Расчет_аналитики'!N4665,0))</f>
        <v/>
      </c>
      <c r="I4387">
        <f>SUM(IF('01_Вводные'!$B$310&gt;=1,'19_Расчет_аналитики'!J4665,0),IF('01_Вводные'!$B$310&gt;=2,'19_Расчет_аналитики'!K4665,0),IF('01_Вводные'!$B$310&gt;=3,'19_Расчет_аналитики'!L4665,0),IF('01_Вводные'!$B$310&gt;=4,'19_Расчет_аналитики'!M4665,0),IF('01_Вводные'!$B$310&gt;=5,'19_Расчет_аналитики'!N4665,0),IF('01_Вводные'!$B$310&gt;=6,'19_Расчет_аналитики'!O4665,0))</f>
        <v/>
      </c>
      <c r="J4387">
        <f>SUM(IF('01_Вводные'!$B$310&gt;=1,'19_Расчет_аналитики'!K4665,0),IF('01_Вводные'!$B$310&gt;=2,'19_Расчет_аналитики'!L4665,0),IF('01_Вводные'!$B$310&gt;=3,'19_Расчет_аналитики'!M4665,0),IF('01_Вводные'!$B$310&gt;=4,'19_Расчет_аналитики'!N4665,0),IF('01_Вводные'!$B$310&gt;=5,'19_Расчет_аналитики'!O4665,0),IF('01_Вводные'!$B$310&gt;=6,'19_Расчет_аналитики'!P4665,0))</f>
        <v/>
      </c>
      <c r="K4387">
        <f>SUM(IF('01_Вводные'!$B$310&gt;=1,'19_Расчет_аналитики'!L4665,0),IF('01_Вводные'!$B$310&gt;=2,'19_Расчет_аналитики'!M4665,0),IF('01_Вводные'!$B$310&gt;=3,'19_Расчет_аналитики'!N4665,0),IF('01_Вводные'!$B$310&gt;=4,'19_Расчет_аналитики'!O4665,0),IF('01_Вводные'!$B$310&gt;=5,'19_Расчет_аналитики'!P4665,0),IF('01_Вводные'!$B$310&gt;=6,'19_Расчет_аналитики'!Q4665,0))</f>
        <v/>
      </c>
      <c r="L4387">
        <f>SUM(IF('01_Вводные'!$B$310&gt;=1,'19_Расчет_аналитики'!M4665,0),IF('01_Вводные'!$B$310&gt;=2,'19_Расчет_аналитики'!N4665,0),IF('01_Вводные'!$B$310&gt;=3,'19_Расчет_аналитики'!O4665,0),IF('01_Вводные'!$B$310&gt;=4,'19_Расчет_аналитики'!P4665,0),IF('01_Вводные'!$B$310&gt;=5,'19_Расчет_аналитики'!Q4665,0),IF('01_Вводные'!$B$310&gt;=6,'19_Расчет_аналитики'!R4665,0))</f>
        <v/>
      </c>
      <c r="M4387">
        <f>SUM(IF('01_Вводные'!$B$310&gt;=1,'19_Расчет_аналитики'!N4665,0),IF('01_Вводные'!$B$310&gt;=2,'19_Расчет_аналитики'!O4665,0),IF('01_Вводные'!$B$310&gt;=3,'19_Расчет_аналитики'!P4665,0),IF('01_Вводные'!$B$310&gt;=4,'19_Расчет_аналитики'!Q4665,0),IF('01_Вводные'!$B$310&gt;=5,'19_Расчет_аналитики'!R4665,0),IF('01_Вводные'!$B$310&gt;=6,'19_Расчет_аналитики'!S4665,0))</f>
        <v/>
      </c>
      <c r="N4387">
        <f>SUM(IF('01_Вводные'!$B$310&gt;=1,'19_Расчет_аналитики'!O4665,0),IF('01_Вводные'!$B$310&gt;=2,'19_Расчет_аналитики'!P4665,0),IF('01_Вводные'!$B$310&gt;=3,'19_Расчет_аналитики'!Q4665,0),IF('01_Вводные'!$B$310&gt;=4,'19_Расчет_аналитики'!R4665,0),IF('01_Вводные'!$B$310&gt;=5,'19_Расчет_аналитики'!S4665,0),IF('01_Вводные'!$B$310&gt;=6,'19_Расчет_аналитики'!T4665,0))</f>
        <v/>
      </c>
      <c r="O4387">
        <f>SUM(IF('01_Вводные'!$B$310&gt;=1,'19_Расчет_аналитики'!P4665,0),IF('01_Вводные'!$B$310&gt;=2,'19_Расчет_аналитики'!Q4665,0),IF('01_Вводные'!$B$310&gt;=3,'19_Расчет_аналитики'!R4665,0),IF('01_Вводные'!$B$310&gt;=4,'19_Расчет_аналитики'!S4665,0),IF('01_Вводные'!$B$310&gt;=5,'19_Расчет_аналитики'!T4665,0),IF('01_Вводные'!$B$310&gt;=6,'19_Расчет_аналитики'!U4665,0))</f>
        <v/>
      </c>
      <c r="P4387">
        <f>SUM(IF('01_Вводные'!$B$310&gt;=1,'19_Расчет_аналитики'!Q4665,0),IF('01_Вводные'!$B$310&gt;=2,'19_Расчет_аналитики'!R4665,0),IF('01_Вводные'!$B$310&gt;=3,'19_Расчет_аналитики'!S4665,0),IF('01_Вводные'!$B$310&gt;=4,'19_Расчет_аналитики'!T4665,0),IF('01_Вводные'!$B$310&gt;=5,'19_Расчет_аналитики'!U4665,0),IF('01_Вводные'!$B$310&gt;=6,'19_Расчет_аналитики'!V4665,0))</f>
        <v/>
      </c>
      <c r="Q4387">
        <f>SUM(IF('01_Вводные'!$B$310&gt;=1,'19_Расчет_аналитики'!R4665,0),IF('01_Вводные'!$B$310&gt;=2,'19_Расчет_аналитики'!S4665,0),IF('01_Вводные'!$B$310&gt;=3,'19_Расчет_аналитики'!T4665,0),IF('01_Вводные'!$B$310&gt;=4,'19_Расчет_аналитики'!U4665,0),IF('01_Вводные'!$B$310&gt;=5,'19_Расчет_аналитики'!V4665,0),IF('01_Вводные'!$B$310&gt;=6,'19_Расчет_аналитики'!W4665,0))</f>
        <v/>
      </c>
      <c r="R4387">
        <f>SUM(IF('01_Вводные'!$B$310&gt;=1,'19_Расчет_аналитики'!S4665,0),IF('01_Вводные'!$B$310&gt;=2,'19_Расчет_аналитики'!T4665,0),IF('01_Вводные'!$B$310&gt;=3,'19_Расчет_аналитики'!U4665,0),IF('01_Вводные'!$B$310&gt;=4,'19_Расчет_аналитики'!V4665,0),IF('01_Вводные'!$B$310&gt;=5,'19_Расчет_аналитики'!W4665,0),IF('01_Вводные'!$B$310&gt;=6,'19_Расчет_аналитики'!X4665,0))</f>
        <v/>
      </c>
      <c r="S4387">
        <f>SUM(IF('01_Вводные'!$B$310&gt;=1,'19_Расчет_аналитики'!T4665,0),IF('01_Вводные'!$B$310&gt;=2,'19_Расчет_аналитики'!U4665,0),IF('01_Вводные'!$B$310&gt;=3,'19_Расчет_аналитики'!V4665,0),IF('01_Вводные'!$B$310&gt;=4,'19_Расчет_аналитики'!W4665,0),IF('01_Вводные'!$B$310&gt;=5,'19_Расчет_аналитики'!X4665,0),IF('01_Вводные'!$B$310&gt;=6,'19_Расчет_аналитики'!Y4665,0))</f>
        <v/>
      </c>
      <c r="T4387">
        <f>SUM(IF('01_Вводные'!$B$310&gt;=1,'19_Расчет_аналитики'!U4665,0),IF('01_Вводные'!$B$310&gt;=2,'19_Расчет_аналитики'!V4665,0),IF('01_Вводные'!$B$310&gt;=3,'19_Расчет_аналитики'!W4665,0),IF('01_Вводные'!$B$310&gt;=4,'19_Расчет_аналитики'!X4665,0),IF('01_Вводные'!$B$310&gt;=5,'19_Расчет_аналитики'!Y4665,0),IF('01_Вводные'!$B$310&gt;=6,'19_Расчет_аналитики'!Z4665,0))</f>
        <v/>
      </c>
      <c r="U4387">
        <f>SUM(IF('01_Вводные'!$B$310&gt;=1,'19_Расчет_аналитики'!V4665,0),IF('01_Вводные'!$B$310&gt;=2,'19_Расчет_аналитики'!W4665,0),IF('01_Вводные'!$B$310&gt;=3,'19_Расчет_аналитики'!X4665,0),IF('01_Вводные'!$B$310&gt;=4,'19_Расчет_аналитики'!Y4665,0),IF('01_Вводные'!$B$310&gt;=5,'19_Расчет_аналитики'!Z4665,0),IF('01_Вводные'!$B$310&gt;=6,'19_Расчет_аналитики'!AA4665,0))</f>
        <v/>
      </c>
      <c r="V4387">
        <f>SUM(IF('01_Вводные'!$B$310&gt;=1,'19_Расчет_аналитики'!W4665,0),IF('01_Вводные'!$B$310&gt;=2,'19_Расчет_аналитики'!X4665,0),IF('01_Вводные'!$B$310&gt;=3,'19_Расчет_аналитики'!Y4665,0),IF('01_Вводные'!$B$310&gt;=4,'19_Расчет_аналитики'!Z4665,0),IF('01_Вводные'!$B$310&gt;=5,'19_Расчет_аналитики'!AA4665,0),IF('01_Вводные'!$B$310&gt;=6,'19_Расчет_аналитики'!AB4665,0))</f>
        <v/>
      </c>
      <c r="W4387">
        <f>SUM(IF('01_Вводные'!$B$310&gt;=1,'19_Расчет_аналитики'!X4665,0),IF('01_Вводные'!$B$310&gt;=2,'19_Расчет_аналитики'!Y4665,0),IF('01_Вводные'!$B$310&gt;=3,'19_Расчет_аналитики'!Z4665,0),IF('01_Вводные'!$B$310&gt;=4,'19_Расчет_аналитики'!AA4665,0),IF('01_Вводные'!$B$310&gt;=5,'19_Расчет_аналитики'!AB4665,0),IF('01_Вводные'!$B$310&gt;=6,'19_Расчет_аналитики'!AC4665,0))</f>
        <v/>
      </c>
      <c r="X4387">
        <f>SUM(IF('01_Вводные'!$B$310&gt;=1,'19_Расчет_аналитики'!Y4665,0),IF('01_Вводные'!$B$310&gt;=2,'19_Расчет_аналитики'!Z4665,0),IF('01_Вводные'!$B$310&gt;=3,'19_Расчет_аналитики'!AA4665,0),IF('01_Вводные'!$B$310&gt;=4,'19_Расчет_аналитики'!AB4665,0),IF('01_Вводные'!$B$310&gt;=5,'19_Расчет_аналитики'!AC4665,0),IF('01_Вводные'!$B$310&gt;=6,'19_Расчет_аналитики'!AD4665,0))</f>
        <v/>
      </c>
      <c r="Y4387">
        <f>SUM(IF('01_Вводные'!$B$310&gt;=1,'19_Расчет_аналитики'!Z4665,0),IF('01_Вводные'!$B$310&gt;=2,'19_Расчет_аналитики'!AA4665,0),IF('01_Вводные'!$B$310&gt;=3,'19_Расчет_аналитики'!AB4665,0),IF('01_Вводные'!$B$310&gt;=4,'19_Расчет_аналитики'!AC4665,0),IF('01_Вводные'!$B$310&gt;=5,'19_Расчет_аналитики'!AD4665,0),IF('01_Вводные'!$B$310&gt;=6,'19_Расчет_аналитики'!AE4665,0))</f>
        <v/>
      </c>
      <c r="Z4387">
        <f>SUM(IF('01_Вводные'!$B$310&gt;=1,'19_Расчет_аналитики'!AA4665,0),IF('01_Вводные'!$B$310&gt;=2,'19_Расчет_аналитики'!AB4665,0),IF('01_Вводные'!$B$310&gt;=3,'19_Расчет_аналитики'!AC4665,0),IF('01_Вводные'!$B$310&gt;=4,'19_Расчет_аналитики'!AD4665,0),IF('01_Вводные'!$B$310&gt;=5,'19_Расчет_аналитики'!AE4665,0),IF('01_Вводные'!$B$310&gt;=6,'19_Расчет_аналитики'!AF4665,0))</f>
        <v/>
      </c>
      <c r="AA4387">
        <f>SUM(IF('01_Вводные'!$B$310&gt;=1,'19_Расчет_аналитики'!AB4665,0),IF('01_Вводные'!$B$310&gt;=2,'19_Расчет_аналитики'!AC4665,0),IF('01_Вводные'!$B$310&gt;=3,'19_Расчет_аналитики'!AD4665,0),IF('01_Вводные'!$B$310&gt;=4,'19_Расчет_аналитики'!AE4665,0),IF('01_Вводные'!$B$310&gt;=5,'19_Расчет_аналитики'!AF4665,0),IF('01_Вводные'!$B$310&gt;=6,'19_Расчет_аналитики'!AG4665,0))</f>
        <v/>
      </c>
      <c r="AB4387">
        <f>SUM(IF('01_Вводные'!$B$310&gt;=1,'19_Расчет_аналитики'!AC4665,0),IF('01_Вводные'!$B$310&gt;=2,'19_Расчет_аналитики'!AD4665,0),IF('01_Вводные'!$B$310&gt;=3,'19_Расчет_аналитики'!AE4665,0),IF('01_Вводные'!$B$310&gt;=4,'19_Расчет_аналитики'!AF4665,0),IF('01_Вводные'!$B$310&gt;=5,'19_Расчет_аналитики'!AG4665,0),IF('01_Вводные'!$B$310&gt;=6,'19_Расчет_аналитики'!AH4665,0))</f>
        <v/>
      </c>
      <c r="AC4387">
        <f>SUM(IF('01_Вводные'!$B$310&gt;=1,'19_Расчет_аналитики'!AD4665,0),IF('01_Вводные'!$B$310&gt;=2,'19_Расчет_аналитики'!AE4665,0),IF('01_Вводные'!$B$310&gt;=3,'19_Расчет_аналитики'!AF4665,0),IF('01_Вводные'!$B$310&gt;=4,'19_Расчет_аналитики'!AG4665,0),IF('01_Вводные'!$B$310&gt;=5,'19_Расчет_аналитики'!AH4665,0),IF('01_Вводные'!$B$310&gt;=6,'19_Расчет_аналитики'!AI4665,0))</f>
        <v/>
      </c>
      <c r="AD4387">
        <f>SUM(IF('01_Вводные'!$B$310&gt;=1,'19_Расчет_аналитики'!AE4665,0),IF('01_Вводные'!$B$310&gt;=2,'19_Расчет_аналитики'!AF4665,0),IF('01_Вводные'!$B$310&gt;=3,'19_Расчет_аналитики'!AG4665,0),IF('01_Вводные'!$B$310&gt;=4,'19_Расчет_аналитики'!AH4665,0),IF('01_Вводные'!$B$310&gt;=5,'19_Расчет_аналитики'!AI4665,0),IF('01_Вводные'!$B$310&gt;=6,'19_Расчет_аналитики'!AJ4665,0))</f>
        <v/>
      </c>
      <c r="AE4387">
        <f>SUM(IF('01_Вводные'!$B$310&gt;=1,'19_Расчет_аналитики'!AF4665,0),IF('01_Вводные'!$B$310&gt;=2,'19_Расчет_аналитики'!AG4665,0),IF('01_Вводные'!$B$310&gt;=3,'19_Расчет_аналитики'!AH4665,0),IF('01_Вводные'!$B$310&gt;=4,'19_Расчет_аналитики'!AI4665,0),IF('01_Вводные'!$B$310&gt;=5,'19_Расчет_аналитики'!AJ4665,0),IF('01_Вводные'!$B$310&gt;=6,'19_Расчет_аналитики'!AK4665,0))</f>
        <v/>
      </c>
      <c r="AF4387">
        <f>SUM(IF('01_Вводные'!$B$310&gt;=1,'19_Расчет_аналитики'!AG4665,0),IF('01_Вводные'!$B$310&gt;=2,'19_Расчет_аналитики'!AH4665,0),IF('01_Вводные'!$B$310&gt;=3,'19_Расчет_аналитики'!AI4665,0),IF('01_Вводные'!$B$310&gt;=4,'19_Расчет_аналитики'!AJ4665,0),IF('01_Вводные'!$B$310&gt;=5,'19_Расчет_аналитики'!AK4665,0),IF('01_Вводные'!$B$310&gt;=6,'19_Расчет_аналитики'!AL4665,0))</f>
        <v/>
      </c>
      <c r="AG4387">
        <f>SUM(IF('01_Вводные'!$B$310&gt;=1,'19_Расчет_аналитики'!AH4665,0),IF('01_Вводные'!$B$310&gt;=2,'19_Расчет_аналитики'!AI4665,0),IF('01_Вводные'!$B$310&gt;=3,'19_Расчет_аналитики'!AJ4665,0),IF('01_Вводные'!$B$310&gt;=4,'19_Расчет_аналитики'!AK4665,0),IF('01_Вводные'!$B$310&gt;=5,'19_Расчет_аналитики'!AL4665,0),IF('01_Вводные'!$B$310&gt;=6,'19_Расчет_аналитики'!AM4665,0))</f>
        <v/>
      </c>
      <c r="AH4387">
        <f>SUM(IF('01_Вводные'!$B$310&gt;=1,'19_Расчет_аналитики'!AI4665,0),IF('01_Вводные'!$B$310&gt;=2,'19_Расчет_аналитики'!AJ4665,0),IF('01_Вводные'!$B$310&gt;=3,'19_Расчет_аналитики'!AK4665,0),IF('01_Вводные'!$B$310&gt;=4,'19_Расчет_аналитики'!AL4665,0),IF('01_Вводные'!$B$310&gt;=5,'19_Расчет_аналитики'!AM4665,0),IF('01_Вводные'!$B$310&gt;=6,'19_Расчет_аналитики'!AN4665,0))</f>
        <v/>
      </c>
      <c r="AI4387">
        <f>SUM(IF('01_Вводные'!$B$310&gt;=1,'19_Расчет_аналитики'!AJ4665,0),IF('01_Вводные'!$B$310&gt;=2,'19_Расчет_аналитики'!AK4665,0),IF('01_Вводные'!$B$310&gt;=3,'19_Расчет_аналитики'!AL4665,0),IF('01_Вводные'!$B$310&gt;=4,'19_Расчет_аналитики'!AM4665,0),IF('01_Вводные'!$B$310&gt;=5,'19_Расчет_аналитики'!AN4665,0),IF('01_Вводные'!$B$310&gt;=6,'19_Расчет_аналитики'!AO4665,0))</f>
        <v/>
      </c>
      <c r="AJ4387">
        <f>SUM(IF('01_Вводные'!$B$310&gt;=1,'19_Расчет_аналитики'!AK4665,0),IF('01_Вводные'!$B$310&gt;=2,'19_Расчет_аналитики'!AL4665,0),IF('01_Вводные'!$B$310&gt;=3,'19_Расчет_аналитики'!AM4665,0),IF('01_Вводные'!$B$310&gt;=4,'19_Расчет_аналитики'!AN4665,0),IF('01_Вводные'!$B$310&gt;=5,'19_Расчет_аналитики'!AO4665,0),IF('01_Вводные'!$B$310&gt;=6,'19_Расчет_аналитики'!AP4665,0))</f>
        <v/>
      </c>
      <c r="AK4387">
        <f>SUM(IF('01_Вводные'!$B$310&gt;=1,'19_Расчет_аналитики'!AL4665,0),IF('01_Вводные'!$B$310&gt;=2,'19_Расчет_аналитики'!AM4665,0),IF('01_Вводные'!$B$310&gt;=3,'19_Расчет_аналитики'!AN4665,0),IF('01_Вводные'!$B$310&gt;=4,'19_Расчет_аналитики'!AO4665,0),IF('01_Вводные'!$B$310&gt;=5,'19_Расчет_аналитики'!AP4665,0),IF('01_Вводные'!$B$310&gt;=6,'19_Расчет_аналитики'!AQ4665,0))</f>
        <v/>
      </c>
      <c r="AL4387">
        <f>SUM(IF('01_Вводные'!$B$310&gt;=1,'19_Расчет_аналитики'!AM4665,0),IF('01_Вводные'!$B$310&gt;=2,'19_Расчет_аналитики'!AN4665,0),IF('01_Вводные'!$B$310&gt;=3,'19_Расчет_аналитики'!AO4665,0),IF('01_Вводные'!$B$310&gt;=4,'19_Расчет_аналитики'!AP4665,0),IF('01_Вводные'!$B$310&gt;=5,'19_Расчет_аналитики'!AQ4665,0),IF('01_Вводные'!$B$310&gt;=6,'19_Расчет_аналитики'!AR4665,0))</f>
        <v/>
      </c>
      <c r="AM4387">
        <f>SUM(IF('01_Вводные'!$B$310&gt;=1,'19_Расчет_аналитики'!AN4665,0),IF('01_Вводные'!$B$310&gt;=2,'19_Расчет_аналитики'!AO4665,0),IF('01_Вводные'!$B$310&gt;=3,'19_Расчет_аналитики'!AP4665,0),IF('01_Вводные'!$B$310&gt;=4,'19_Расчет_аналитики'!AQ4665,0),IF('01_Вводные'!$B$310&gt;=5,'19_Расчет_аналитики'!AR4665,0),IF('01_Вводные'!$B$310&gt;=6,'19_Расчет_аналитики'!AS4665,0))</f>
        <v/>
      </c>
      <c r="AN4387">
        <f>SUM(IF('01_Вводные'!$B$310&gt;=1,'19_Расчет_аналитики'!AO4665,0),IF('01_Вводные'!$B$310&gt;=2,'19_Расчет_аналитики'!AP4665,0),IF('01_Вводные'!$B$310&gt;=3,'19_Расчет_аналитики'!AQ4665,0),IF('01_Вводные'!$B$310&gt;=4,'19_Расчет_аналитики'!AR4665,0),IF('01_Вводные'!$B$310&gt;=5,'19_Расчет_аналитики'!AS4665,0),IF('01_Вводные'!$B$310&gt;=6,'19_Расчет_аналитики'!AT4665,0))</f>
        <v/>
      </c>
      <c r="AO4387">
        <f>SUM(IF('01_Вводные'!$B$310&gt;=1,'19_Расчет_аналитики'!AP4665,0),IF('01_Вводные'!$B$310&gt;=2,'19_Расчет_аналитики'!AQ4665,0),IF('01_Вводные'!$B$310&gt;=3,'19_Расчет_аналитики'!AR4665,0),IF('01_Вводные'!$B$310&gt;=4,'19_Расчет_аналитики'!AS4665,0),IF('01_Вводные'!$B$310&gt;=5,'19_Расчет_аналитики'!AT4665,0),IF('01_Вводные'!$B$310&gt;=6,'19_Расчет_аналитики'!AU4665,0))</f>
        <v/>
      </c>
      <c r="AP4387">
        <f>SUM(IF('01_Вводные'!$B$310&gt;=1,'19_Расчет_аналитики'!AQ4665,0),IF('01_Вводные'!$B$310&gt;=2,'19_Расчет_аналитики'!AR4665,0),IF('01_Вводные'!$B$310&gt;=3,'19_Расчет_аналитики'!AS4665,0),IF('01_Вводные'!$B$310&gt;=4,'19_Расчет_аналитики'!AT4665,0),IF('01_Вводные'!$B$310&gt;=5,'19_Расчет_аналитики'!AU4665,0),IF('01_Вводные'!$B$310&gt;=6,'19_Расчет_аналитики'!AV4665,0))</f>
        <v/>
      </c>
      <c r="AQ4387">
        <f>SUM(IF('01_Вводные'!$B$310&gt;=1,'19_Расчет_аналитики'!AR4665,0),IF('01_Вводные'!$B$310&gt;=2,'19_Расчет_аналитики'!AS4665,0),IF('01_Вводные'!$B$310&gt;=3,'19_Расчет_аналитики'!AT4665,0),IF('01_Вводные'!$B$310&gt;=4,'19_Расчет_аналитики'!AU4665,0),IF('01_Вводные'!$B$310&gt;=5,'19_Расчет_аналитики'!AV4665,0),IF('01_Вводные'!$B$310&gt;=6,'19_Расчет_аналитики'!AW4665,0))</f>
        <v/>
      </c>
      <c r="AR4387">
        <f>SUM(IF('01_Вводные'!$B$310&gt;=1,'19_Расчет_аналитики'!AS4665,0),IF('01_Вводные'!$B$310&gt;=2,'19_Расчет_аналитики'!AT4665,0),IF('01_Вводные'!$B$310&gt;=3,'19_Расчет_аналитики'!AU4665,0),IF('01_Вводные'!$B$310&gt;=4,'19_Расчет_аналитики'!AV4665,0),IF('01_Вводные'!$B$310&gt;=5,'19_Расчет_аналитики'!AW4665,0),IF('01_Вводные'!$B$310&gt;=6,'19_Расчет_аналитики'!AX4665,0))</f>
        <v/>
      </c>
      <c r="AS4387">
        <f>SUM(IF('01_Вводные'!$B$310&gt;=1,'19_Расчет_аналитики'!AT4665,0),IF('01_Вводные'!$B$310&gt;=2,'19_Расчет_аналитики'!AU4665,0),IF('01_Вводные'!$B$310&gt;=3,'19_Расчет_аналитики'!AV4665,0),IF('01_Вводные'!$B$310&gt;=4,'19_Расчет_аналитики'!AW4665,0),IF('01_Вводные'!$B$310&gt;=5,'19_Расчет_аналитики'!AX4665,0),IF('01_Вводные'!$B$310&gt;=6,'19_Расчет_аналитики'!AY4665,0))</f>
        <v/>
      </c>
      <c r="AT4387">
        <f>SUM(IF('01_Вводные'!$B$310&gt;=1,'19_Расчет_аналитики'!AU4665,0),IF('01_Вводные'!$B$310&gt;=2,'19_Расчет_аналитики'!AV4665,0),IF('01_Вводные'!$B$310&gt;=3,'19_Расчет_аналитики'!AW4665,0),IF('01_Вводные'!$B$310&gt;=4,'19_Расчет_аналитики'!AX4665,0),IF('01_Вводные'!$B$310&gt;=5,'19_Расчет_аналитики'!AY4665,0),IF('01_Вводные'!$B$310&gt;=6,'19_Расчет_аналитики'!AZ4665,0))</f>
        <v/>
      </c>
      <c r="AU4387">
        <f>SUM(IF('01_Вводные'!$B$310&gt;=1,'19_Расчет_аналитики'!AV4665,0),IF('01_Вводные'!$B$310&gt;=2,'19_Расчет_аналитики'!AW4665,0),IF('01_Вводные'!$B$310&gt;=3,'19_Расчет_аналитики'!AX4665,0),IF('01_Вводные'!$B$310&gt;=4,'19_Расчет_аналитики'!AY4665,0),IF('01_Вводные'!$B$310&gt;=5,'19_Расчет_аналитики'!AZ4665,0),IF('01_Вводные'!$B$310&gt;=6,'19_Расчет_аналитики'!BA4665,0))</f>
        <v/>
      </c>
      <c r="AV4387">
        <f>SUM(IF('01_Вводные'!$B$310&gt;=1,'19_Расчет_аналитики'!AW4665,0),IF('01_Вводные'!$B$310&gt;=2,'19_Расчет_аналитики'!AX4665,0),IF('01_Вводные'!$B$310&gt;=3,'19_Расчет_аналитики'!AY4665,0),IF('01_Вводные'!$B$310&gt;=4,'19_Расчет_аналитики'!AZ4665,0),IF('01_Вводные'!$B$310&gt;=5,'19_Расчет_аналитики'!BA4665,0),IF('01_Вводные'!$B$310&gt;=6,'19_Расчет_аналитики'!BB4665,0))</f>
        <v/>
      </c>
      <c r="AW4387">
        <f>SUM(IF('01_Вводные'!$B$310&gt;=1,'19_Расчет_аналитики'!AX4665,0),IF('01_Вводные'!$B$310&gt;=2,'19_Расчет_аналитики'!AY4665,0),IF('01_Вводные'!$B$310&gt;=3,'19_Расчет_аналитики'!AZ4665,0),IF('01_Вводные'!$B$310&gt;=4,'19_Расчет_аналитики'!BA4665,0),IF('01_Вводные'!$B$310&gt;=5,'19_Расчет_аналитики'!BB4665,0),IF('01_Вводные'!$B$310&gt;=6,'19_Расчет_аналитики'!BC4665,0))</f>
        <v/>
      </c>
      <c r="AX4387">
        <f>SUM(IF('01_Вводные'!$B$310&gt;=1,'19_Расчет_аналитики'!AY4665,0),IF('01_Вводные'!$B$310&gt;=2,'19_Расчет_аналитики'!AZ4665,0),IF('01_Вводные'!$B$310&gt;=3,'19_Расчет_аналитики'!BA4665,0),IF('01_Вводные'!$B$310&gt;=4,'19_Расчет_аналитики'!BB4665,0),IF('01_Вводные'!$B$310&gt;=5,'19_Расчет_аналитики'!BC4665,0),IF('01_Вводные'!$B$310&gt;=6,'19_Расчет_аналитики'!BD4665,0))</f>
        <v/>
      </c>
      <c r="AY4387">
        <f>SUM(IF('01_Вводные'!$B$310&gt;=1,'19_Расчет_аналитики'!AZ4665,0),IF('01_Вводные'!$B$310&gt;=2,'19_Расчет_аналитики'!BA4665,0),IF('01_Вводные'!$B$310&gt;=3,'19_Расчет_аналитики'!BB4665,0),IF('01_Вводные'!$B$310&gt;=4,'19_Расчет_аналитики'!BC4665,0),IF('01_Вводные'!$B$310&gt;=5,'19_Расчет_аналитики'!BD4665,0),IF('01_Вводные'!$B$310&gt;=6,'19_Расчет_аналитики'!BE4665,0))</f>
        <v/>
      </c>
      <c r="AZ4387">
        <f>SUM(IF('01_Вводные'!$B$310&gt;=1,'19_Расчет_аналитики'!BA4665,0),IF('01_Вводные'!$B$310&gt;=2,'19_Расчет_аналитики'!BB4665,0),IF('01_Вводные'!$B$310&gt;=3,'19_Расчет_аналитики'!BC4665,0),IF('01_Вводные'!$B$310&gt;=4,'19_Расчет_аналитики'!BD4665,0),IF('01_Вводные'!$B$310&gt;=5,'19_Расчет_аналитики'!BE4665,0),IF('01_Вводные'!$B$310&gt;=6,'19_Расчет_аналитики'!BF4665,0))</f>
        <v/>
      </c>
      <c r="BA4387">
        <f>SUM(IF('01_Вводные'!$B$310&gt;=1,'19_Расчет_аналитики'!BB4665,0),IF('01_Вводные'!$B$310&gt;=2,'19_Расчет_аналитики'!BC4665,0),IF('01_Вводные'!$B$310&gt;=3,'19_Расчет_аналитики'!BD4665,0),IF('01_Вводные'!$B$310&gt;=4,'19_Расчет_аналитики'!BE4665,0),IF('01_Вводные'!$B$310&gt;=5,'19_Расчет_аналитики'!BF4665,0),IF('01_Вводные'!$B$310&gt;=6,'19_Расчет_аналитики'!BG4665,0))</f>
        <v/>
      </c>
      <c r="BB4387">
        <f>SUM(IF('01_Вводные'!$B$310&gt;=1,'19_Расчет_аналитики'!BC4665,0),IF('01_Вводные'!$B$310&gt;=2,'19_Расчет_аналитики'!BD4665,0),IF('01_Вводные'!$B$310&gt;=3,'19_Расчет_аналитики'!BE4665,0),IF('01_Вводные'!$B$310&gt;=4,'19_Расчет_аналитики'!BF4665,0),IF('01_Вводные'!$B$310&gt;=5,'19_Расчет_аналитики'!BG4665,0),IF('01_Вводные'!$B$310&gt;=6,'19_Расчет_аналитики'!BH4665,0))</f>
        <v/>
      </c>
      <c r="BC4387">
        <f>SUM(IF('01_Вводные'!$B$310&gt;=1,'19_Расчет_аналитики'!BD4665,0),IF('01_Вводные'!$B$310&gt;=2,'19_Расчет_аналитики'!BE4665,0),IF('01_Вводные'!$B$310&gt;=3,'19_Расчет_аналитики'!BF4665,0),IF('01_Вводные'!$B$310&gt;=4,'19_Расчет_аналитики'!BG4665,0),IF('01_Вводные'!$B$310&gt;=5,'19_Расчет_аналитики'!BH4665,0),IF('01_Вводные'!$B$310&gt;=6,'19_Расчет_аналитики'!BI4665,0))</f>
        <v/>
      </c>
      <c r="BD4387">
        <f>SUM(IF('01_Вводные'!$B$310&gt;=1,'19_Расчет_аналитики'!BE4665,0),IF('01_Вводные'!$B$310&gt;=2,'19_Расчет_аналитики'!BF4665,0),IF('01_Вводные'!$B$310&gt;=3,'19_Расчет_аналитики'!BG4665,0),IF('01_Вводные'!$B$310&gt;=4,'19_Расчет_аналитики'!BH4665,0),IF('01_Вводные'!$B$310&gt;=5,'19_Расчет_аналитики'!BI4665,0),IF('01_Вводные'!$B$310&gt;=6,'19_Расчет_аналитики'!BJ4665,0))</f>
        <v/>
      </c>
      <c r="BE4387">
        <f>SUM(IF('01_Вводные'!$B$310&gt;=1,'19_Расчет_аналитики'!BF4665,0),IF('01_Вводные'!$B$310&gt;=2,'19_Расчет_аналитики'!BG4665,0),IF('01_Вводные'!$B$310&gt;=3,'19_Расчет_аналитики'!BH4665,0),IF('01_Вводные'!$B$310&gt;=4,'19_Расчет_аналитики'!BI4665,0),IF('01_Вводные'!$B$310&gt;=5,'19_Расчет_аналитики'!BJ4665,0),IF('01_Вводные'!$B$310&gt;=6,'19_Расчет_аналитики'!BK4665,0))</f>
        <v/>
      </c>
      <c r="BF4387">
        <f>SUM(IF('01_Вводные'!$B$310&gt;=1,'19_Расчет_аналитики'!BG4665,0),IF('01_Вводные'!$B$310&gt;=2,'19_Расчет_аналитики'!BH4665,0),IF('01_Вводные'!$B$310&gt;=3,'19_Расчет_аналитики'!BI4665,0),IF('01_Вводные'!$B$310&gt;=4,'19_Расчет_аналитики'!BJ4665,0),IF('01_Вводные'!$B$310&gt;=5,'19_Расчет_аналитики'!BK4665,0),IF('01_Вводные'!$B$310&gt;=6,'19_Расчет_аналитики'!BL4665,0))</f>
        <v/>
      </c>
      <c r="BG4387">
        <f>SUM(IF('01_Вводные'!$B$310&gt;=1,'19_Расчет_аналитики'!BH4665,0),IF('01_Вводные'!$B$310&gt;=2,'19_Расчет_аналитики'!BI4665,0),IF('01_Вводные'!$B$310&gt;=3,'19_Расчет_аналитики'!BJ4665,0),IF('01_Вводные'!$B$310&gt;=4,'19_Расчет_аналитики'!BK4665,0),IF('01_Вводные'!$B$310&gt;=5,'19_Расчет_аналитики'!BL4665,0),IF('01_Вводные'!$B$310&gt;=6,'19_Расчет_аналитики'!BM4665,0))</f>
        <v/>
      </c>
      <c r="BH4387">
        <f>SUM(IF('01_Вводные'!$B$310&gt;=1,'19_Расчет_аналитики'!BI4665,0),IF('01_Вводные'!$B$310&gt;=2,'19_Расчет_аналитики'!BJ4665,0),IF('01_Вводные'!$B$310&gt;=3,'19_Расчет_аналитики'!BK4665,0),IF('01_Вводные'!$B$310&gt;=4,'19_Расчет_аналитики'!BL4665,0),IF('01_Вводные'!$B$310&gt;=5,'19_Расчет_аналитики'!BM4665,0),IF('01_Вводные'!$B$310&gt;=6,'19_Расчет_аналитики'!BN4665,0))</f>
        <v/>
      </c>
      <c r="BI4387">
        <f>SUM(IF('01_Вводные'!$B$310&gt;=1,'19_Расчет_аналитики'!BJ4665,0),IF('01_Вводные'!$B$310&gt;=2,'19_Расчет_аналитики'!BK4665,0),IF('01_Вводные'!$B$310&gt;=3,'19_Расчет_аналитики'!BL4665,0),IF('01_Вводные'!$B$310&gt;=4,'19_Расчет_аналитики'!BM4665,0),IF('01_Вводные'!$B$310&gt;=5,'19_Расчет_аналитики'!BN4665,0),IF('01_Вводные'!$B$310&gt;=6,'19_Расчет_аналитики'!BO4665,0))</f>
        <v/>
      </c>
      <c r="BJ4387">
        <f>SUM(IF('01_Вводные'!$B$310&gt;=1,'19_Расчет_аналитики'!BK4665,0),IF('01_Вводные'!$B$310&gt;=2,'19_Расчет_аналитики'!BL4665,0),IF('01_Вводные'!$B$310&gt;=3,'19_Расчет_аналитики'!BM4665,0),IF('01_Вводные'!$B$310&gt;=4,'19_Расчет_аналитики'!BN4665,0),IF('01_Вводные'!$B$310&gt;=5,'19_Расчет_аналитики'!BO4665,0),IF('01_Вводные'!$B$310&gt;=6,'19_Расчет_аналитики'!BP4665,0))</f>
        <v/>
      </c>
      <c r="BK4387">
        <f>SUM(IF('01_Вводные'!$B$310&gt;=1,'19_Расчет_аналитики'!BL4665,0),IF('01_Вводные'!$B$310&gt;=2,'19_Расчет_аналитики'!BM4665,0),IF('01_Вводные'!$B$310&gt;=3,'19_Расчет_аналитики'!BN4665,0),IF('01_Вводные'!$B$310&gt;=4,'19_Расчет_аналитики'!BO4665,0),IF('01_Вводные'!$B$310&gt;=5,'19_Расчет_аналитики'!BP4665,0),IF('01_Вводные'!$B$310&gt;=6,'19_Расчет_аналитики'!BQ4665,0))</f>
        <v/>
      </c>
      <c r="BL4387">
        <f>SUM(IF('01_Вводные'!$B$310&gt;=1,'19_Расчет_аналитики'!BM4665,0),IF('01_Вводные'!$B$310&gt;=2,'19_Расчет_аналитики'!BN4665,0),IF('01_Вводные'!$B$310&gt;=3,'19_Расчет_аналитики'!BO4665,0),IF('01_Вводные'!$B$310&gt;=4,'19_Расчет_аналитики'!BP4665,0),IF('01_Вводные'!$B$310&gt;=5,'19_Расчет_аналитики'!BQ4665,0),IF('01_Вводные'!$B$310&gt;=6,'19_Расчет_аналитики'!BR4665,0))</f>
        <v/>
      </c>
      <c r="BM4387">
        <f>SUM(IF('01_Вводные'!$B$310&gt;=1,'19_Расчет_аналитики'!BN4665,0),IF('01_Вводные'!$B$310&gt;=2,'19_Расчет_аналитики'!BO4665,0),IF('01_Вводные'!$B$310&gt;=3,'19_Расчет_аналитики'!BP4665,0),IF('01_Вводные'!$B$310&gt;=4,'19_Расчет_аналитики'!BQ4665,0),IF('01_Вводные'!$B$310&gt;=5,'19_Расчет_аналитики'!BR4665,0),IF('01_Вводные'!$B$310&gt;=6,'19_Расчет_аналитики'!BS4665,0))</f>
        <v/>
      </c>
      <c r="BN4387">
        <f>SUM(IF('01_Вводные'!$B$310&gt;=1,'19_Расчет_аналитики'!BO4665,0),IF('01_Вводные'!$B$310&gt;=2,'19_Расчет_аналитики'!BP4665,0),IF('01_Вводные'!$B$310&gt;=3,'19_Расчет_аналитики'!BQ4665,0),IF('01_Вводные'!$B$310&gt;=4,'19_Расчет_аналитики'!BR4665,0),IF('01_Вводные'!$B$310&gt;=5,'19_Расчет_аналитики'!BS4665,0),IF('01_Вводные'!$B$310&gt;=6,'19_Расчет_аналитики'!BT4665,0))</f>
        <v/>
      </c>
      <c r="BO4387">
        <f>SUM(IF('01_Вводные'!$B$310&gt;=1,'19_Расчет_аналитики'!BP4665,0),IF('01_Вводные'!$B$310&gt;=2,'19_Расчет_аналитики'!BQ4665,0),IF('01_Вводные'!$B$310&gt;=3,'19_Расчет_аналитики'!BR4665,0),IF('01_Вводные'!$B$310&gt;=4,'19_Расчет_аналитики'!BS4665,0),IF('01_Вводные'!$B$310&gt;=5,'19_Расчет_аналитики'!BT4665,0),IF('01_Вводные'!$B$310&gt;=6,'19_Расчет_аналитики'!BU4665,0)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OR(1&lt;='01_Вводные'!$B$15,1-'01_Вводные'!$B$15&gt;60),0,INDEX('19_Расчет_аналитики'!$B$4386:$BI$4386,1,1-'01_Вводные'!$B$15))*'01_Вводные'!$B$298*MIN(1,'01_Вводные'!$B$22)+IF(OR(1&lt;=('01_Вводные'!$B$15+'01_Вводные'!$B$311),1-('01_Вводные'!$B$15+'01_Вводные'!$B$311)&gt;60),0,INDEX('19_Расчет_аналитики'!$B$4386:$BI$4386,1,1-('01_Вводные'!$B$15+'01_Вводные'!$B$311)))*'01_Вводные'!$B$298*MAX(0,'01_Вводные'!$B$22-1)</f>
        <v/>
      </c>
      <c r="C4411">
        <f>IF(OR(2&lt;='01_Вводные'!$B$15,2-'01_Вводные'!$B$15&gt;60),0,INDEX('19_Расчет_аналитики'!$B$4386:$BI$4386,1,2-'01_Вводные'!$B$15))*'01_Вводные'!$B$298*MIN(1,'01_Вводные'!$B$22)+IF(OR(2&lt;=('01_Вводные'!$B$15+'01_Вводные'!$B$311),2-('01_Вводные'!$B$15+'01_Вводные'!$B$311)&gt;60),0,INDEX('19_Расчет_аналитики'!$B$4386:$BI$4386,1,2-('01_Вводные'!$B$15+'01_Вводные'!$B$311)))*'01_Вводные'!$B$298*MAX(0,'01_Вводные'!$B$22-1)</f>
        <v/>
      </c>
      <c r="D4411">
        <f>IF(OR(3&lt;='01_Вводные'!$B$15,3-'01_Вводные'!$B$15&gt;60),0,INDEX('19_Расчет_аналитики'!$B$4386:$BI$4386,1,3-'01_Вводные'!$B$15))*'01_Вводные'!$B$298*MIN(1,'01_Вводные'!$B$22)+IF(OR(3&lt;=('01_Вводные'!$B$15+'01_Вводные'!$B$311),3-('01_Вводные'!$B$15+'01_Вводные'!$B$311)&gt;60),0,INDEX('19_Расчет_аналитики'!$B$4386:$BI$4386,1,3-('01_Вводные'!$B$15+'01_Вводные'!$B$311)))*'01_Вводные'!$B$298*MAX(0,'01_Вводные'!$B$22-1)</f>
        <v/>
      </c>
      <c r="E4411">
        <f>IF(OR(4&lt;='01_Вводные'!$B$15,4-'01_Вводные'!$B$15&gt;60),0,INDEX('19_Расчет_аналитики'!$B$4386:$BI$4386,1,4-'01_Вводные'!$B$15))*'01_Вводные'!$B$298*MIN(1,'01_Вводные'!$B$22)+IF(OR(4&lt;=('01_Вводные'!$B$15+'01_Вводные'!$B$311),4-('01_Вводные'!$B$15+'01_Вводные'!$B$311)&gt;60),0,INDEX('19_Расчет_аналитики'!$B$4386:$BI$4386,1,4-('01_Вводные'!$B$15+'01_Вводные'!$B$311)))*'01_Вводные'!$B$298*MAX(0,'01_Вводные'!$B$22-1)</f>
        <v/>
      </c>
      <c r="F4411">
        <f>IF(OR(5&lt;='01_Вводные'!$B$15,5-'01_Вводные'!$B$15&gt;60),0,INDEX('19_Расчет_аналитики'!$B$4386:$BI$4386,1,5-'01_Вводные'!$B$15))*'01_Вводные'!$B$298*MIN(1,'01_Вводные'!$B$22)+IF(OR(5&lt;=('01_Вводные'!$B$15+'01_Вводные'!$B$311),5-('01_Вводные'!$B$15+'01_Вводные'!$B$311)&gt;60),0,INDEX('19_Расчет_аналитики'!$B$4386:$BI$4386,1,5-('01_Вводные'!$B$15+'01_Вводные'!$B$311)))*'01_Вводные'!$B$298*MAX(0,'01_Вводные'!$B$22-1)</f>
        <v/>
      </c>
      <c r="G4411">
        <f>IF(OR(6&lt;='01_Вводные'!$B$15,6-'01_Вводные'!$B$15&gt;60),0,INDEX('19_Расчет_аналитики'!$B$4386:$BI$4386,1,6-'01_Вводные'!$B$15))*'01_Вводные'!$B$298*MIN(1,'01_Вводные'!$B$22)+IF(OR(6&lt;=('01_Вводные'!$B$15+'01_Вводные'!$B$311),6-('01_Вводные'!$B$15+'01_Вводные'!$B$311)&gt;60),0,INDEX('19_Расчет_аналитики'!$B$4386:$BI$4386,1,6-('01_Вводные'!$B$15+'01_Вводные'!$B$311)))*'01_Вводные'!$B$298*MAX(0,'01_Вводные'!$B$22-1)</f>
        <v/>
      </c>
      <c r="H4411">
        <f>IF(OR(7&lt;='01_Вводные'!$B$15,7-'01_Вводные'!$B$15&gt;60),0,INDEX('19_Расчет_аналитики'!$B$4386:$BI$4386,1,7-'01_Вводные'!$B$15))*'01_Вводные'!$B$298*MIN(1,'01_Вводные'!$B$22)+IF(OR(7&lt;=('01_Вводные'!$B$15+'01_Вводные'!$B$311),7-('01_Вводные'!$B$15+'01_Вводные'!$B$311)&gt;60),0,INDEX('19_Расчет_аналитики'!$B$4386:$BI$4386,1,7-('01_Вводные'!$B$15+'01_Вводные'!$B$311)))*'01_Вводные'!$B$298*MAX(0,'01_Вводные'!$B$22-1)</f>
        <v/>
      </c>
      <c r="I4411">
        <f>IF(OR(8&lt;='01_Вводные'!$B$15,8-'01_Вводные'!$B$15&gt;60),0,INDEX('19_Расчет_аналитики'!$B$4386:$BI$4386,1,8-'01_Вводные'!$B$15))*'01_Вводные'!$B$298*MIN(1,'01_Вводные'!$B$22)+IF(OR(8&lt;=('01_Вводные'!$B$15+'01_Вводные'!$B$311),8-('01_Вводные'!$B$15+'01_Вводные'!$B$311)&gt;60),0,INDEX('19_Расчет_аналитики'!$B$4386:$BI$4386,1,8-('01_Вводные'!$B$15+'01_Вводные'!$B$311)))*'01_Вводные'!$B$298*MAX(0,'01_Вводные'!$B$22-1)</f>
        <v/>
      </c>
      <c r="J4411">
        <f>IF(OR(9&lt;='01_Вводные'!$B$15,9-'01_Вводные'!$B$15&gt;60),0,INDEX('19_Расчет_аналитики'!$B$4386:$BI$4386,1,9-'01_Вводные'!$B$15))*'01_Вводные'!$B$298*MIN(1,'01_Вводные'!$B$22)+IF(OR(9&lt;=('01_Вводные'!$B$15+'01_Вводные'!$B$311),9-('01_Вводные'!$B$15+'01_Вводные'!$B$311)&gt;60),0,INDEX('19_Расчет_аналитики'!$B$4386:$BI$4386,1,9-('01_Вводные'!$B$15+'01_Вводные'!$B$311)))*'01_Вводные'!$B$298*MAX(0,'01_Вводные'!$B$22-1)</f>
        <v/>
      </c>
      <c r="K4411">
        <f>IF(OR(10&lt;='01_Вводные'!$B$15,10-'01_Вводные'!$B$15&gt;60),0,INDEX('19_Расчет_аналитики'!$B$4386:$BI$4386,1,10-'01_Вводные'!$B$15))*'01_Вводные'!$B$298*MIN(1,'01_Вводные'!$B$22)+IF(OR(10&lt;=('01_Вводные'!$B$15+'01_Вводные'!$B$311),10-('01_Вводные'!$B$15+'01_Вводные'!$B$311)&gt;60),0,INDEX('19_Расчет_аналитики'!$B$4386:$BI$4386,1,10-('01_Вводные'!$B$15+'01_Вводные'!$B$311)))*'01_Вводные'!$B$298*MAX(0,'01_Вводные'!$B$22-1)</f>
        <v/>
      </c>
      <c r="L4411">
        <f>IF(OR(11&lt;='01_Вводные'!$B$15,11-'01_Вводные'!$B$15&gt;60),0,INDEX('19_Расчет_аналитики'!$B$4386:$BI$4386,1,11-'01_Вводные'!$B$15))*'01_Вводные'!$B$298*MIN(1,'01_Вводные'!$B$22)+IF(OR(11&lt;=('01_Вводные'!$B$15+'01_Вводные'!$B$311),11-('01_Вводные'!$B$15+'01_Вводные'!$B$311)&gt;60),0,INDEX('19_Расчет_аналитики'!$B$4386:$BI$4386,1,11-('01_Вводные'!$B$15+'01_Вводные'!$B$311)))*'01_Вводные'!$B$298*MAX(0,'01_Вводные'!$B$22-1)</f>
        <v/>
      </c>
      <c r="M4411">
        <f>IF(OR(12&lt;='01_Вводные'!$B$15,12-'01_Вводные'!$B$15&gt;60),0,INDEX('19_Расчет_аналитики'!$B$4386:$BI$4386,1,12-'01_Вводные'!$B$15))*'01_Вводные'!$B$298*MIN(1,'01_Вводные'!$B$22)+IF(OR(12&lt;=('01_Вводные'!$B$15+'01_Вводные'!$B$311),12-('01_Вводные'!$B$15+'01_Вводные'!$B$311)&gt;60),0,INDEX('19_Расчет_аналитики'!$B$4386:$BI$4386,1,12-('01_Вводные'!$B$15+'01_Вводные'!$B$311)))*'01_Вводные'!$B$298*MAX(0,'01_Вводные'!$B$22-1)</f>
        <v/>
      </c>
      <c r="N4411">
        <f>IF(OR(13&lt;='01_Вводные'!$B$15,13-'01_Вводные'!$B$15&gt;60),0,INDEX('19_Расчет_аналитики'!$B$4386:$BI$4386,1,13-'01_Вводные'!$B$15))*'01_Вводные'!$B$298*MIN(1,'01_Вводные'!$B$22)+IF(OR(13&lt;=('01_Вводные'!$B$15+'01_Вводные'!$B$311),13-('01_Вводные'!$B$15+'01_Вводные'!$B$311)&gt;60),0,INDEX('19_Расчет_аналитики'!$B$4386:$BI$4386,1,13-('01_Вводные'!$B$15+'01_Вводные'!$B$311)))*'01_Вводные'!$B$298*MAX(0,'01_Вводные'!$B$22-1)</f>
        <v/>
      </c>
      <c r="O4411">
        <f>IF(OR(14&lt;='01_Вводные'!$B$15,14-'01_Вводные'!$B$15&gt;60),0,INDEX('19_Расчет_аналитики'!$B$4386:$BI$4386,1,14-'01_Вводные'!$B$15))*'01_Вводные'!$B$298*MIN(1,'01_Вводные'!$B$22)+IF(OR(14&lt;=('01_Вводные'!$B$15+'01_Вводные'!$B$311),14-('01_Вводные'!$B$15+'01_Вводные'!$B$311)&gt;60),0,INDEX('19_Расчет_аналитики'!$B$4386:$BI$4386,1,14-('01_Вводные'!$B$15+'01_Вводные'!$B$311)))*'01_Вводные'!$B$298*MAX(0,'01_Вводные'!$B$22-1)</f>
        <v/>
      </c>
      <c r="P4411">
        <f>IF(OR(15&lt;='01_Вводные'!$B$15,15-'01_Вводные'!$B$15&gt;60),0,INDEX('19_Расчет_аналитики'!$B$4386:$BI$4386,1,15-'01_Вводные'!$B$15))*'01_Вводные'!$B$298*MIN(1,'01_Вводные'!$B$22)+IF(OR(15&lt;=('01_Вводные'!$B$15+'01_Вводные'!$B$311),15-('01_Вводные'!$B$15+'01_Вводные'!$B$311)&gt;60),0,INDEX('19_Расчет_аналитики'!$B$4386:$BI$4386,1,15-('01_Вводные'!$B$15+'01_Вводные'!$B$311)))*'01_Вводные'!$B$298*MAX(0,'01_Вводные'!$B$22-1)</f>
        <v/>
      </c>
      <c r="Q4411">
        <f>IF(OR(16&lt;='01_Вводные'!$B$15,16-'01_Вводные'!$B$15&gt;60),0,INDEX('19_Расчет_аналитики'!$B$4386:$BI$4386,1,16-'01_Вводные'!$B$15))*'01_Вводные'!$B$298*MIN(1,'01_Вводные'!$B$22)+IF(OR(16&lt;=('01_Вводные'!$B$15+'01_Вводные'!$B$311),16-('01_Вводные'!$B$15+'01_Вводные'!$B$311)&gt;60),0,INDEX('19_Расчет_аналитики'!$B$4386:$BI$4386,1,16-('01_Вводные'!$B$15+'01_Вводные'!$B$311)))*'01_Вводные'!$B$298*MAX(0,'01_Вводные'!$B$22-1)</f>
        <v/>
      </c>
      <c r="R4411">
        <f>IF(OR(17&lt;='01_Вводные'!$B$15,17-'01_Вводные'!$B$15&gt;60),0,INDEX('19_Расчет_аналитики'!$B$4386:$BI$4386,1,17-'01_Вводные'!$B$15))*'01_Вводные'!$B$298*MIN(1,'01_Вводные'!$B$22)+IF(OR(17&lt;=('01_Вводные'!$B$15+'01_Вводные'!$B$311),17-('01_Вводные'!$B$15+'01_Вводные'!$B$311)&gt;60),0,INDEX('19_Расчет_аналитики'!$B$4386:$BI$4386,1,17-('01_Вводные'!$B$15+'01_Вводные'!$B$311)))*'01_Вводные'!$B$298*MAX(0,'01_Вводные'!$B$22-1)</f>
        <v/>
      </c>
      <c r="S4411">
        <f>IF(OR(18&lt;='01_Вводные'!$B$15,18-'01_Вводные'!$B$15&gt;60),0,INDEX('19_Расчет_аналитики'!$B$4386:$BI$4386,1,18-'01_Вводные'!$B$15))*'01_Вводные'!$B$298*MIN(1,'01_Вводные'!$B$22)+IF(OR(18&lt;=('01_Вводные'!$B$15+'01_Вводные'!$B$311),18-('01_Вводные'!$B$15+'01_Вводные'!$B$311)&gt;60),0,INDEX('19_Расчет_аналитики'!$B$4386:$BI$4386,1,18-('01_Вводные'!$B$15+'01_Вводные'!$B$311)))*'01_Вводные'!$B$298*MAX(0,'01_Вводные'!$B$22-1)</f>
        <v/>
      </c>
      <c r="T4411">
        <f>IF(OR(19&lt;='01_Вводные'!$B$15,19-'01_Вводные'!$B$15&gt;60),0,INDEX('19_Расчет_аналитики'!$B$4386:$BI$4386,1,19-'01_Вводные'!$B$15))*'01_Вводные'!$B$298*MIN(1,'01_Вводные'!$B$22)+IF(OR(19&lt;=('01_Вводные'!$B$15+'01_Вводные'!$B$311),19-('01_Вводные'!$B$15+'01_Вводные'!$B$311)&gt;60),0,INDEX('19_Расчет_аналитики'!$B$4386:$BI$4386,1,19-('01_Вводные'!$B$15+'01_Вводные'!$B$311)))*'01_Вводные'!$B$298*MAX(0,'01_Вводные'!$B$22-1)</f>
        <v/>
      </c>
      <c r="U4411">
        <f>IF(OR(20&lt;='01_Вводные'!$B$15,20-'01_Вводные'!$B$15&gt;60),0,INDEX('19_Расчет_аналитики'!$B$4386:$BI$4386,1,20-'01_Вводные'!$B$15))*'01_Вводные'!$B$298*MIN(1,'01_Вводные'!$B$22)+IF(OR(20&lt;=('01_Вводные'!$B$15+'01_Вводные'!$B$311),20-('01_Вводные'!$B$15+'01_Вводные'!$B$311)&gt;60),0,INDEX('19_Расчет_аналитики'!$B$4386:$BI$4386,1,20-('01_Вводные'!$B$15+'01_Вводные'!$B$311)))*'01_Вводные'!$B$298*MAX(0,'01_Вводные'!$B$22-1)</f>
        <v/>
      </c>
      <c r="V4411">
        <f>IF(OR(21&lt;='01_Вводные'!$B$15,21-'01_Вводные'!$B$15&gt;60),0,INDEX('19_Расчет_аналитики'!$B$4386:$BI$4386,1,21-'01_Вводные'!$B$15))*'01_Вводные'!$B$298*MIN(1,'01_Вводные'!$B$22)+IF(OR(21&lt;=('01_Вводные'!$B$15+'01_Вводные'!$B$311),21-('01_Вводные'!$B$15+'01_Вводные'!$B$311)&gt;60),0,INDEX('19_Расчет_аналитики'!$B$4386:$BI$4386,1,21-('01_Вводные'!$B$15+'01_Вводные'!$B$311)))*'01_Вводные'!$B$298*MAX(0,'01_Вводные'!$B$22-1)</f>
        <v/>
      </c>
      <c r="W4411">
        <f>IF(OR(22&lt;='01_Вводные'!$B$15,22-'01_Вводные'!$B$15&gt;60),0,INDEX('19_Расчет_аналитики'!$B$4386:$BI$4386,1,22-'01_Вводные'!$B$15))*'01_Вводные'!$B$298*MIN(1,'01_Вводные'!$B$22)+IF(OR(22&lt;=('01_Вводные'!$B$15+'01_Вводные'!$B$311),22-('01_Вводные'!$B$15+'01_Вводные'!$B$311)&gt;60),0,INDEX('19_Расчет_аналитики'!$B$4386:$BI$4386,1,22-('01_Вводные'!$B$15+'01_Вводные'!$B$311)))*'01_Вводные'!$B$298*MAX(0,'01_Вводные'!$B$22-1)</f>
        <v/>
      </c>
      <c r="X4411">
        <f>IF(OR(23&lt;='01_Вводные'!$B$15,23-'01_Вводные'!$B$15&gt;60),0,INDEX('19_Расчет_аналитики'!$B$4386:$BI$4386,1,23-'01_Вводные'!$B$15))*'01_Вводные'!$B$298*MIN(1,'01_Вводные'!$B$22)+IF(OR(23&lt;=('01_Вводные'!$B$15+'01_Вводные'!$B$311),23-('01_Вводные'!$B$15+'01_Вводные'!$B$311)&gt;60),0,INDEX('19_Расчет_аналитики'!$B$4386:$BI$4386,1,23-('01_Вводные'!$B$15+'01_Вводные'!$B$311)))*'01_Вводные'!$B$298*MAX(0,'01_Вводные'!$B$22-1)</f>
        <v/>
      </c>
      <c r="Y4411">
        <f>IF(OR(24&lt;='01_Вводные'!$B$15,24-'01_Вводные'!$B$15&gt;60),0,INDEX('19_Расчет_аналитики'!$B$4386:$BI$4386,1,24-'01_Вводные'!$B$15))*'01_Вводные'!$B$298*MIN(1,'01_Вводные'!$B$22)+IF(OR(24&lt;=('01_Вводные'!$B$15+'01_Вводные'!$B$311),24-('01_Вводные'!$B$15+'01_Вводные'!$B$311)&gt;60),0,INDEX('19_Расчет_аналитики'!$B$4386:$BI$4386,1,24-('01_Вводные'!$B$15+'01_Вводные'!$B$311)))*'01_Вводные'!$B$298*MAX(0,'01_Вводные'!$B$22-1)</f>
        <v/>
      </c>
      <c r="Z4411">
        <f>IF(OR(25&lt;='01_Вводные'!$B$15,25-'01_Вводные'!$B$15&gt;60),0,INDEX('19_Расчет_аналитики'!$B$4386:$BI$4386,1,25-'01_Вводные'!$B$15))*'01_Вводные'!$B$298*MIN(1,'01_Вводные'!$B$22)+IF(OR(25&lt;=('01_Вводные'!$B$15+'01_Вводные'!$B$311),25-('01_Вводные'!$B$15+'01_Вводные'!$B$311)&gt;60),0,INDEX('19_Расчет_аналитики'!$B$4386:$BI$4386,1,25-('01_Вводные'!$B$15+'01_Вводные'!$B$311)))*'01_Вводные'!$B$298*MAX(0,'01_Вводные'!$B$22-1)</f>
        <v/>
      </c>
      <c r="AA4411">
        <f>IF(OR(26&lt;='01_Вводные'!$B$15,26-'01_Вводные'!$B$15&gt;60),0,INDEX('19_Расчет_аналитики'!$B$4386:$BI$4386,1,26-'01_Вводные'!$B$15))*'01_Вводные'!$B$298*MIN(1,'01_Вводные'!$B$22)+IF(OR(26&lt;=('01_Вводные'!$B$15+'01_Вводные'!$B$311),26-('01_Вводные'!$B$15+'01_Вводные'!$B$311)&gt;60),0,INDEX('19_Расчет_аналитики'!$B$4386:$BI$4386,1,26-('01_Вводные'!$B$15+'01_Вводные'!$B$311)))*'01_Вводные'!$B$298*MAX(0,'01_Вводные'!$B$22-1)</f>
        <v/>
      </c>
      <c r="AB4411">
        <f>IF(OR(27&lt;='01_Вводные'!$B$15,27-'01_Вводные'!$B$15&gt;60),0,INDEX('19_Расчет_аналитики'!$B$4386:$BI$4386,1,27-'01_Вводные'!$B$15))*'01_Вводные'!$B$298*MIN(1,'01_Вводные'!$B$22)+IF(OR(27&lt;=('01_Вводные'!$B$15+'01_Вводные'!$B$311),27-('01_Вводные'!$B$15+'01_Вводные'!$B$311)&gt;60),0,INDEX('19_Расчет_аналитики'!$B$4386:$BI$4386,1,27-('01_Вводные'!$B$15+'01_Вводные'!$B$311)))*'01_Вводные'!$B$298*MAX(0,'01_Вводные'!$B$22-1)</f>
        <v/>
      </c>
      <c r="AC4411">
        <f>IF(OR(28&lt;='01_Вводные'!$B$15,28-'01_Вводные'!$B$15&gt;60),0,INDEX('19_Расчет_аналитики'!$B$4386:$BI$4386,1,28-'01_Вводные'!$B$15))*'01_Вводные'!$B$298*MIN(1,'01_Вводные'!$B$22)+IF(OR(28&lt;=('01_Вводные'!$B$15+'01_Вводные'!$B$311),28-('01_Вводные'!$B$15+'01_Вводные'!$B$311)&gt;60),0,INDEX('19_Расчет_аналитики'!$B$4386:$BI$4386,1,28-('01_Вводные'!$B$15+'01_Вводные'!$B$311)))*'01_Вводные'!$B$298*MAX(0,'01_Вводные'!$B$22-1)</f>
        <v/>
      </c>
      <c r="AD4411">
        <f>IF(OR(29&lt;='01_Вводные'!$B$15,29-'01_Вводные'!$B$15&gt;60),0,INDEX('19_Расчет_аналитики'!$B$4386:$BI$4386,1,29-'01_Вводные'!$B$15))*'01_Вводные'!$B$298*MIN(1,'01_Вводные'!$B$22)+IF(OR(29&lt;=('01_Вводные'!$B$15+'01_Вводные'!$B$311),29-('01_Вводные'!$B$15+'01_Вводные'!$B$311)&gt;60),0,INDEX('19_Расчет_аналитики'!$B$4386:$BI$4386,1,29-('01_Вводные'!$B$15+'01_Вводные'!$B$311)))*'01_Вводные'!$B$298*MAX(0,'01_Вводные'!$B$22-1)</f>
        <v/>
      </c>
      <c r="AE4411">
        <f>IF(OR(30&lt;='01_Вводные'!$B$15,30-'01_Вводные'!$B$15&gt;60),0,INDEX('19_Расчет_аналитики'!$B$4386:$BI$4386,1,30-'01_Вводные'!$B$15))*'01_Вводные'!$B$298*MIN(1,'01_Вводные'!$B$22)+IF(OR(30&lt;=('01_Вводные'!$B$15+'01_Вводные'!$B$311),30-('01_Вводные'!$B$15+'01_Вводные'!$B$311)&gt;60),0,INDEX('19_Расчет_аналитики'!$B$4386:$BI$4386,1,30-('01_Вводные'!$B$15+'01_Вводные'!$B$311)))*'01_Вводные'!$B$298*MAX(0,'01_Вводные'!$B$22-1)</f>
        <v/>
      </c>
      <c r="AF4411">
        <f>IF(OR(31&lt;='01_Вводные'!$B$15,31-'01_Вводные'!$B$15&gt;60),0,INDEX('19_Расчет_аналитики'!$B$4386:$BI$4386,1,31-'01_Вводные'!$B$15))*'01_Вводные'!$B$298*MIN(1,'01_Вводные'!$B$22)+IF(OR(31&lt;=('01_Вводные'!$B$15+'01_Вводные'!$B$311),31-('01_Вводные'!$B$15+'01_Вводные'!$B$311)&gt;60),0,INDEX('19_Расчет_аналитики'!$B$4386:$BI$4386,1,31-('01_Вводные'!$B$15+'01_Вводные'!$B$311)))*'01_Вводные'!$B$298*MAX(0,'01_Вводные'!$B$22-1)</f>
        <v/>
      </c>
      <c r="AG4411">
        <f>IF(OR(32&lt;='01_Вводные'!$B$15,32-'01_Вводные'!$B$15&gt;60),0,INDEX('19_Расчет_аналитики'!$B$4386:$BI$4386,1,32-'01_Вводные'!$B$15))*'01_Вводные'!$B$298*MIN(1,'01_Вводные'!$B$22)+IF(OR(32&lt;=('01_Вводные'!$B$15+'01_Вводные'!$B$311),32-('01_Вводные'!$B$15+'01_Вводные'!$B$311)&gt;60),0,INDEX('19_Расчет_аналитики'!$B$4386:$BI$4386,1,32-('01_Вводные'!$B$15+'01_Вводные'!$B$311)))*'01_Вводные'!$B$298*MAX(0,'01_Вводные'!$B$22-1)</f>
        <v/>
      </c>
      <c r="AH4411">
        <f>IF(OR(33&lt;='01_Вводные'!$B$15,33-'01_Вводные'!$B$15&gt;60),0,INDEX('19_Расчет_аналитики'!$B$4386:$BI$4386,1,33-'01_Вводные'!$B$15))*'01_Вводные'!$B$298*MIN(1,'01_Вводные'!$B$22)+IF(OR(33&lt;=('01_Вводные'!$B$15+'01_Вводные'!$B$311),33-('01_Вводные'!$B$15+'01_Вводные'!$B$311)&gt;60),0,INDEX('19_Расчет_аналитики'!$B$4386:$BI$4386,1,33-('01_Вводные'!$B$15+'01_Вводные'!$B$311)))*'01_Вводные'!$B$298*MAX(0,'01_Вводные'!$B$22-1)</f>
        <v/>
      </c>
      <c r="AI4411">
        <f>IF(OR(34&lt;='01_Вводные'!$B$15,34-'01_Вводные'!$B$15&gt;60),0,INDEX('19_Расчет_аналитики'!$B$4386:$BI$4386,1,34-'01_Вводные'!$B$15))*'01_Вводные'!$B$298*MIN(1,'01_Вводные'!$B$22)+IF(OR(34&lt;=('01_Вводные'!$B$15+'01_Вводные'!$B$311),34-('01_Вводные'!$B$15+'01_Вводные'!$B$311)&gt;60),0,INDEX('19_Расчет_аналитики'!$B$4386:$BI$4386,1,34-('01_Вводные'!$B$15+'01_Вводные'!$B$311)))*'01_Вводные'!$B$298*MAX(0,'01_Вводные'!$B$22-1)</f>
        <v/>
      </c>
      <c r="AJ4411">
        <f>IF(OR(35&lt;='01_Вводные'!$B$15,35-'01_Вводные'!$B$15&gt;60),0,INDEX('19_Расчет_аналитики'!$B$4386:$BI$4386,1,35-'01_Вводные'!$B$15))*'01_Вводные'!$B$298*MIN(1,'01_Вводные'!$B$22)+IF(OR(35&lt;=('01_Вводные'!$B$15+'01_Вводные'!$B$311),35-('01_Вводные'!$B$15+'01_Вводные'!$B$311)&gt;60),0,INDEX('19_Расчет_аналитики'!$B$4386:$BI$4386,1,35-('01_Вводные'!$B$15+'01_Вводные'!$B$311)))*'01_Вводные'!$B$298*MAX(0,'01_Вводные'!$B$22-1)</f>
        <v/>
      </c>
      <c r="AK4411">
        <f>IF(OR(36&lt;='01_Вводные'!$B$15,36-'01_Вводные'!$B$15&gt;60),0,INDEX('19_Расчет_аналитики'!$B$4386:$BI$4386,1,36-'01_Вводные'!$B$15))*'01_Вводные'!$B$298*MIN(1,'01_Вводные'!$B$22)+IF(OR(36&lt;=('01_Вводные'!$B$15+'01_Вводные'!$B$311),36-('01_Вводные'!$B$15+'01_Вводные'!$B$311)&gt;60),0,INDEX('19_Расчет_аналитики'!$B$4386:$BI$4386,1,36-('01_Вводные'!$B$15+'01_Вводные'!$B$311)))*'01_Вводные'!$B$298*MAX(0,'01_Вводные'!$B$22-1)</f>
        <v/>
      </c>
      <c r="AL4411">
        <f>IF(OR(37&lt;='01_Вводные'!$B$15,37-'01_Вводные'!$B$15&gt;60),0,INDEX('19_Расчет_аналитики'!$B$4386:$BI$4386,1,37-'01_Вводные'!$B$15))*'01_Вводные'!$B$298*MIN(1,'01_Вводные'!$B$22)+IF(OR(37&lt;=('01_Вводные'!$B$15+'01_Вводные'!$B$311),37-('01_Вводные'!$B$15+'01_Вводные'!$B$311)&gt;60),0,INDEX('19_Расчет_аналитики'!$B$4386:$BI$4386,1,37-('01_Вводные'!$B$15+'01_Вводные'!$B$311)))*'01_Вводные'!$B$298*MAX(0,'01_Вводные'!$B$22-1)</f>
        <v/>
      </c>
      <c r="AM4411">
        <f>IF(OR(38&lt;='01_Вводные'!$B$15,38-'01_Вводные'!$B$15&gt;60),0,INDEX('19_Расчет_аналитики'!$B$4386:$BI$4386,1,38-'01_Вводные'!$B$15))*'01_Вводные'!$B$298*MIN(1,'01_Вводные'!$B$22)+IF(OR(38&lt;=('01_Вводные'!$B$15+'01_Вводные'!$B$311),38-('01_Вводные'!$B$15+'01_Вводные'!$B$311)&gt;60),0,INDEX('19_Расчет_аналитики'!$B$4386:$BI$4386,1,38-('01_Вводные'!$B$15+'01_Вводные'!$B$311)))*'01_Вводные'!$B$298*MAX(0,'01_Вводные'!$B$22-1)</f>
        <v/>
      </c>
      <c r="AN4411">
        <f>IF(OR(39&lt;='01_Вводные'!$B$15,39-'01_Вводные'!$B$15&gt;60),0,INDEX('19_Расчет_аналитики'!$B$4386:$BI$4386,1,39-'01_Вводные'!$B$15))*'01_Вводные'!$B$298*MIN(1,'01_Вводные'!$B$22)+IF(OR(39&lt;=('01_Вводные'!$B$15+'01_Вводные'!$B$311),39-('01_Вводные'!$B$15+'01_Вводные'!$B$311)&gt;60),0,INDEX('19_Расчет_аналитики'!$B$4386:$BI$4386,1,39-('01_Вводные'!$B$15+'01_Вводные'!$B$311)))*'01_Вводные'!$B$298*MAX(0,'01_Вводные'!$B$22-1)</f>
        <v/>
      </c>
      <c r="AO4411">
        <f>IF(OR(40&lt;='01_Вводные'!$B$15,40-'01_Вводные'!$B$15&gt;60),0,INDEX('19_Расчет_аналитики'!$B$4386:$BI$4386,1,40-'01_Вводные'!$B$15))*'01_Вводные'!$B$298*MIN(1,'01_Вводные'!$B$22)+IF(OR(40&lt;=('01_Вводные'!$B$15+'01_Вводные'!$B$311),40-('01_Вводные'!$B$15+'01_Вводные'!$B$311)&gt;60),0,INDEX('19_Расчет_аналитики'!$B$4386:$BI$4386,1,40-('01_Вводные'!$B$15+'01_Вводные'!$B$311)))*'01_Вводные'!$B$298*MAX(0,'01_Вводные'!$B$22-1)</f>
        <v/>
      </c>
      <c r="AP4411">
        <f>IF(OR(41&lt;='01_Вводные'!$B$15,41-'01_Вводные'!$B$15&gt;60),0,INDEX('19_Расчет_аналитики'!$B$4386:$BI$4386,1,41-'01_Вводные'!$B$15))*'01_Вводные'!$B$298*MIN(1,'01_Вводные'!$B$22)+IF(OR(41&lt;=('01_Вводные'!$B$15+'01_Вводные'!$B$311),41-('01_Вводные'!$B$15+'01_Вводные'!$B$311)&gt;60),0,INDEX('19_Расчет_аналитики'!$B$4386:$BI$4386,1,41-('01_Вводные'!$B$15+'01_Вводные'!$B$311)))*'01_Вводные'!$B$298*MAX(0,'01_Вводные'!$B$22-1)</f>
        <v/>
      </c>
      <c r="AQ4411">
        <f>IF(OR(42&lt;='01_Вводные'!$B$15,42-'01_Вводные'!$B$15&gt;60),0,INDEX('19_Расчет_аналитики'!$B$4386:$BI$4386,1,42-'01_Вводные'!$B$15))*'01_Вводные'!$B$298*MIN(1,'01_Вводные'!$B$22)+IF(OR(42&lt;=('01_Вводные'!$B$15+'01_Вводные'!$B$311),42-('01_Вводные'!$B$15+'01_Вводные'!$B$311)&gt;60),0,INDEX('19_Расчет_аналитики'!$B$4386:$BI$4386,1,42-('01_Вводные'!$B$15+'01_Вводные'!$B$311)))*'01_Вводные'!$B$298*MAX(0,'01_Вводные'!$B$22-1)</f>
        <v/>
      </c>
      <c r="AR4411">
        <f>IF(OR(43&lt;='01_Вводные'!$B$15,43-'01_Вводные'!$B$15&gt;60),0,INDEX('19_Расчет_аналитики'!$B$4386:$BI$4386,1,43-'01_Вводные'!$B$15))*'01_Вводные'!$B$298*MIN(1,'01_Вводные'!$B$22)+IF(OR(43&lt;=('01_Вводные'!$B$15+'01_Вводные'!$B$311),43-('01_Вводные'!$B$15+'01_Вводные'!$B$311)&gt;60),0,INDEX('19_Расчет_аналитики'!$B$4386:$BI$4386,1,43-('01_Вводные'!$B$15+'01_Вводные'!$B$311)))*'01_Вводные'!$B$298*MAX(0,'01_Вводные'!$B$22-1)</f>
        <v/>
      </c>
      <c r="AS4411">
        <f>IF(OR(44&lt;='01_Вводные'!$B$15,44-'01_Вводные'!$B$15&gt;60),0,INDEX('19_Расчет_аналитики'!$B$4386:$BI$4386,1,44-'01_Вводные'!$B$15))*'01_Вводные'!$B$298*MIN(1,'01_Вводные'!$B$22)+IF(OR(44&lt;=('01_Вводные'!$B$15+'01_Вводные'!$B$311),44-('01_Вводные'!$B$15+'01_Вводные'!$B$311)&gt;60),0,INDEX('19_Расчет_аналитики'!$B$4386:$BI$4386,1,44-('01_Вводные'!$B$15+'01_Вводные'!$B$311)))*'01_Вводные'!$B$298*MAX(0,'01_Вводные'!$B$22-1)</f>
        <v/>
      </c>
      <c r="AT4411">
        <f>IF(OR(45&lt;='01_Вводные'!$B$15,45-'01_Вводные'!$B$15&gt;60),0,INDEX('19_Расчет_аналитики'!$B$4386:$BI$4386,1,45-'01_Вводные'!$B$15))*'01_Вводные'!$B$298*MIN(1,'01_Вводные'!$B$22)+IF(OR(45&lt;=('01_Вводные'!$B$15+'01_Вводные'!$B$311),45-('01_Вводные'!$B$15+'01_Вводные'!$B$311)&gt;60),0,INDEX('19_Расчет_аналитики'!$B$4386:$BI$4386,1,45-('01_Вводные'!$B$15+'01_Вводные'!$B$311)))*'01_Вводные'!$B$298*MAX(0,'01_Вводные'!$B$22-1)</f>
        <v/>
      </c>
      <c r="AU4411">
        <f>IF(OR(46&lt;='01_Вводные'!$B$15,46-'01_Вводные'!$B$15&gt;60),0,INDEX('19_Расчет_аналитики'!$B$4386:$BI$4386,1,46-'01_Вводные'!$B$15))*'01_Вводные'!$B$298*MIN(1,'01_Вводные'!$B$22)+IF(OR(46&lt;=('01_Вводные'!$B$15+'01_Вводные'!$B$311),46-('01_Вводные'!$B$15+'01_Вводные'!$B$311)&gt;60),0,INDEX('19_Расчет_аналитики'!$B$4386:$BI$4386,1,46-('01_Вводные'!$B$15+'01_Вводные'!$B$311)))*'01_Вводные'!$B$298*MAX(0,'01_Вводные'!$B$22-1)</f>
        <v/>
      </c>
      <c r="AV4411">
        <f>IF(OR(47&lt;='01_Вводные'!$B$15,47-'01_Вводные'!$B$15&gt;60),0,INDEX('19_Расчет_аналитики'!$B$4386:$BI$4386,1,47-'01_Вводные'!$B$15))*'01_Вводные'!$B$298*MIN(1,'01_Вводные'!$B$22)+IF(OR(47&lt;=('01_Вводные'!$B$15+'01_Вводные'!$B$311),47-('01_Вводные'!$B$15+'01_Вводные'!$B$311)&gt;60),0,INDEX('19_Расчет_аналитики'!$B$4386:$BI$4386,1,47-('01_Вводные'!$B$15+'01_Вводные'!$B$311)))*'01_Вводные'!$B$298*MAX(0,'01_Вводные'!$B$22-1)</f>
        <v/>
      </c>
      <c r="AW4411">
        <f>IF(OR(48&lt;='01_Вводные'!$B$15,48-'01_Вводные'!$B$15&gt;60),0,INDEX('19_Расчет_аналитики'!$B$4386:$BI$4386,1,48-'01_Вводные'!$B$15))*'01_Вводные'!$B$298*MIN(1,'01_Вводные'!$B$22)+IF(OR(48&lt;=('01_Вводные'!$B$15+'01_Вводные'!$B$311),48-('01_Вводные'!$B$15+'01_Вводные'!$B$311)&gt;60),0,INDEX('19_Расчет_аналитики'!$B$4386:$BI$4386,1,48-('01_Вводные'!$B$15+'01_Вводные'!$B$311)))*'01_Вводные'!$B$298*MAX(0,'01_Вводные'!$B$22-1)</f>
        <v/>
      </c>
      <c r="AX4411">
        <f>IF(OR(49&lt;='01_Вводные'!$B$15,49-'01_Вводные'!$B$15&gt;60),0,INDEX('19_Расчет_аналитики'!$B$4386:$BI$4386,1,49-'01_Вводные'!$B$15))*'01_Вводные'!$B$298*MIN(1,'01_Вводные'!$B$22)+IF(OR(49&lt;=('01_Вводные'!$B$15+'01_Вводные'!$B$311),49-('01_Вводные'!$B$15+'01_Вводные'!$B$311)&gt;60),0,INDEX('19_Расчет_аналитики'!$B$4386:$BI$4386,1,49-('01_Вводные'!$B$15+'01_Вводные'!$B$311)))*'01_Вводные'!$B$298*MAX(0,'01_Вводные'!$B$22-1)</f>
        <v/>
      </c>
      <c r="AY4411">
        <f>IF(OR(50&lt;='01_Вводные'!$B$15,50-'01_Вводные'!$B$15&gt;60),0,INDEX('19_Расчет_аналитики'!$B$4386:$BI$4386,1,50-'01_Вводные'!$B$15))*'01_Вводные'!$B$298*MIN(1,'01_Вводные'!$B$22)+IF(OR(50&lt;=('01_Вводные'!$B$15+'01_Вводные'!$B$311),50-('01_Вводные'!$B$15+'01_Вводные'!$B$311)&gt;60),0,INDEX('19_Расчет_аналитики'!$B$4386:$BI$4386,1,50-('01_Вводные'!$B$15+'01_Вводные'!$B$311)))*'01_Вводные'!$B$298*MAX(0,'01_Вводные'!$B$22-1)</f>
        <v/>
      </c>
      <c r="AZ4411">
        <f>IF(OR(51&lt;='01_Вводные'!$B$15,51-'01_Вводные'!$B$15&gt;60),0,INDEX('19_Расчет_аналитики'!$B$4386:$BI$4386,1,51-'01_Вводные'!$B$15))*'01_Вводные'!$B$298*MIN(1,'01_Вводные'!$B$22)+IF(OR(51&lt;=('01_Вводные'!$B$15+'01_Вводные'!$B$311),51-('01_Вводные'!$B$15+'01_Вводные'!$B$311)&gt;60),0,INDEX('19_Расчет_аналитики'!$B$4386:$BI$4386,1,51-('01_Вводные'!$B$15+'01_Вводные'!$B$311)))*'01_Вводные'!$B$298*MAX(0,'01_Вводные'!$B$22-1)</f>
        <v/>
      </c>
      <c r="BA4411">
        <f>IF(OR(52&lt;='01_Вводные'!$B$15,52-'01_Вводные'!$B$15&gt;60),0,INDEX('19_Расчет_аналитики'!$B$4386:$BI$4386,1,52-'01_Вводные'!$B$15))*'01_Вводные'!$B$298*MIN(1,'01_Вводные'!$B$22)+IF(OR(52&lt;=('01_Вводные'!$B$15+'01_Вводные'!$B$311),52-('01_Вводные'!$B$15+'01_Вводные'!$B$311)&gt;60),0,INDEX('19_Расчет_аналитики'!$B$4386:$BI$4386,1,52-('01_Вводные'!$B$15+'01_Вводные'!$B$311)))*'01_Вводные'!$B$298*MAX(0,'01_Вводные'!$B$22-1)</f>
        <v/>
      </c>
      <c r="BB4411">
        <f>IF(OR(53&lt;='01_Вводные'!$B$15,53-'01_Вводные'!$B$15&gt;60),0,INDEX('19_Расчет_аналитики'!$B$4386:$BI$4386,1,53-'01_Вводные'!$B$15))*'01_Вводные'!$B$298*MIN(1,'01_Вводные'!$B$22)+IF(OR(53&lt;=('01_Вводные'!$B$15+'01_Вводные'!$B$311),53-('01_Вводные'!$B$15+'01_Вводные'!$B$311)&gt;60),0,INDEX('19_Расчет_аналитики'!$B$4386:$BI$4386,1,53-('01_Вводные'!$B$15+'01_Вводные'!$B$311)))*'01_Вводные'!$B$298*MAX(0,'01_Вводные'!$B$22-1)</f>
        <v/>
      </c>
      <c r="BC4411">
        <f>IF(OR(54&lt;='01_Вводные'!$B$15,54-'01_Вводные'!$B$15&gt;60),0,INDEX('19_Расчет_аналитики'!$B$4386:$BI$4386,1,54-'01_Вводные'!$B$15))*'01_Вводные'!$B$298*MIN(1,'01_Вводные'!$B$22)+IF(OR(54&lt;=('01_Вводные'!$B$15+'01_Вводные'!$B$311),54-('01_Вводные'!$B$15+'01_Вводные'!$B$311)&gt;60),0,INDEX('19_Расчет_аналитики'!$B$4386:$BI$4386,1,54-('01_Вводные'!$B$15+'01_Вводные'!$B$311)))*'01_Вводные'!$B$298*MAX(0,'01_Вводные'!$B$22-1)</f>
        <v/>
      </c>
      <c r="BD4411">
        <f>IF(OR(55&lt;='01_Вводные'!$B$15,55-'01_Вводные'!$B$15&gt;60),0,INDEX('19_Расчет_аналитики'!$B$4386:$BI$4386,1,55-'01_Вводные'!$B$15))*'01_Вводные'!$B$298*MIN(1,'01_Вводные'!$B$22)+IF(OR(55&lt;=('01_Вводные'!$B$15+'01_Вводные'!$B$311),55-('01_Вводные'!$B$15+'01_Вводные'!$B$311)&gt;60),0,INDEX('19_Расчет_аналитики'!$B$4386:$BI$4386,1,55-('01_Вводные'!$B$15+'01_Вводные'!$B$311)))*'01_Вводные'!$B$298*MAX(0,'01_Вводные'!$B$22-1)</f>
        <v/>
      </c>
      <c r="BE4411">
        <f>IF(OR(56&lt;='01_Вводные'!$B$15,56-'01_Вводные'!$B$15&gt;60),0,INDEX('19_Расчет_аналитики'!$B$4386:$BI$4386,1,56-'01_Вводные'!$B$15))*'01_Вводные'!$B$298*MIN(1,'01_Вводные'!$B$22)+IF(OR(56&lt;=('01_Вводные'!$B$15+'01_Вводные'!$B$311),56-('01_Вводные'!$B$15+'01_Вводные'!$B$311)&gt;60),0,INDEX('19_Расчет_аналитики'!$B$4386:$BI$4386,1,56-('01_Вводные'!$B$15+'01_Вводные'!$B$311)))*'01_Вводные'!$B$298*MAX(0,'01_Вводные'!$B$22-1)</f>
        <v/>
      </c>
      <c r="BF4411">
        <f>IF(OR(57&lt;='01_Вводные'!$B$15,57-'01_Вводные'!$B$15&gt;60),0,INDEX('19_Расчет_аналитики'!$B$4386:$BI$4386,1,57-'01_Вводные'!$B$15))*'01_Вводные'!$B$298*MIN(1,'01_Вводные'!$B$22)+IF(OR(57&lt;=('01_Вводные'!$B$15+'01_Вводные'!$B$311),57-('01_Вводные'!$B$15+'01_Вводные'!$B$311)&gt;60),0,INDEX('19_Расчет_аналитики'!$B$4386:$BI$4386,1,57-('01_Вводные'!$B$15+'01_Вводные'!$B$311)))*'01_Вводные'!$B$298*MAX(0,'01_Вводные'!$B$22-1)</f>
        <v/>
      </c>
      <c r="BG4411">
        <f>IF(OR(58&lt;='01_Вводные'!$B$15,58-'01_Вводные'!$B$15&gt;60),0,INDEX('19_Расчет_аналитики'!$B$4386:$BI$4386,1,58-'01_Вводные'!$B$15))*'01_Вводные'!$B$298*MIN(1,'01_Вводные'!$B$22)+IF(OR(58&lt;=('01_Вводные'!$B$15+'01_Вводные'!$B$311),58-('01_Вводные'!$B$15+'01_Вводные'!$B$311)&gt;60),0,INDEX('19_Расчет_аналитики'!$B$4386:$BI$4386,1,58-('01_Вводные'!$B$15+'01_Вводные'!$B$311)))*'01_Вводные'!$B$298*MAX(0,'01_Вводные'!$B$22-1)</f>
        <v/>
      </c>
      <c r="BH4411">
        <f>IF(OR(59&lt;='01_Вводные'!$B$15,59-'01_Вводные'!$B$15&gt;60),0,INDEX('19_Расчет_аналитики'!$B$4386:$BI$4386,1,59-'01_Вводные'!$B$15))*'01_Вводные'!$B$298*MIN(1,'01_Вводные'!$B$22)+IF(OR(59&lt;=('01_Вводные'!$B$15+'01_Вводные'!$B$311),59-('01_Вводные'!$B$15+'01_Вводные'!$B$311)&gt;60),0,INDEX('19_Расчет_аналитики'!$B$4386:$BI$4386,1,59-('01_Вводные'!$B$15+'01_Вводные'!$B$311)))*'01_Вводные'!$B$298*MAX(0,'01_Вводные'!$B$22-1)</f>
        <v/>
      </c>
      <c r="BI4411">
        <f>IF(OR(60&lt;='01_Вводные'!$B$15,60-'01_Вводные'!$B$15&gt;60),0,INDEX('19_Расчет_аналитики'!$B$4386:$BI$4386,1,60-'01_Вводные'!$B$15))*'01_Вводные'!$B$298*MIN(1,'01_Вводные'!$B$22)+IF(OR(60&lt;=('01_Вводные'!$B$15+'01_Вводные'!$B$311),60-('01_Вводные'!$B$15+'01_Вводные'!$B$311)&gt;60),0,INDEX('19_Расчет_аналитики'!$B$4386:$BI$4386,1,60-('01_Вводные'!$B$15+'01_Вводные'!$B$311)))*'01_Вводные'!$B$298*MAX(0,'01_Вводные'!$B$22-1)</f>
        <v/>
      </c>
      <c r="BJ4411">
        <f>IF(OR(61&lt;='01_Вводные'!$B$15,61-'01_Вводные'!$B$15&gt;60),0,INDEX('19_Расчет_аналитики'!$B$4386:$BI$4386,1,61-'01_Вводные'!$B$15))*'01_Вводные'!$B$298*MIN(1,'01_Вводные'!$B$22)+IF(OR(61&lt;=('01_Вводные'!$B$15+'01_Вводные'!$B$311),61-('01_Вводные'!$B$15+'01_Вводные'!$B$311)&gt;60),0,INDEX('19_Расчет_аналитики'!$B$4386:$BI$4386,1,61-('01_Вводные'!$B$15+'01_Вводные'!$B$311)))*'01_Вводные'!$B$298*MAX(0,'01_Вводные'!$B$22-1)</f>
        <v/>
      </c>
      <c r="BK4411">
        <f>IF(OR(62&lt;='01_Вводные'!$B$15,62-'01_Вводные'!$B$15&gt;60),0,INDEX('19_Расчет_аналитики'!$B$4386:$BI$4386,1,62-'01_Вводные'!$B$15))*'01_Вводные'!$B$298*MIN(1,'01_Вводные'!$B$22)+IF(OR(62&lt;=('01_Вводные'!$B$15+'01_Вводные'!$B$311),62-('01_Вводные'!$B$15+'01_Вводные'!$B$311)&gt;60),0,INDEX('19_Расчет_аналитики'!$B$4386:$BI$4386,1,62-('01_Вводные'!$B$15+'01_Вводные'!$B$311)))*'01_Вводные'!$B$298*MAX(0,'01_Вводные'!$B$22-1)</f>
        <v/>
      </c>
      <c r="BL4411">
        <f>IF(OR(63&lt;='01_Вводные'!$B$15,63-'01_Вводные'!$B$15&gt;60),0,INDEX('19_Расчет_аналитики'!$B$4386:$BI$4386,1,63-'01_Вводные'!$B$15))*'01_Вводные'!$B$298*MIN(1,'01_Вводные'!$B$22)+IF(OR(63&lt;=('01_Вводные'!$B$15+'01_Вводные'!$B$311),63-('01_Вводные'!$B$15+'01_Вводные'!$B$311)&gt;60),0,INDEX('19_Расчет_аналитики'!$B$4386:$BI$4386,1,63-('01_Вводные'!$B$15+'01_Вводные'!$B$311)))*'01_Вводные'!$B$298*MAX(0,'01_Вводные'!$B$22-1)</f>
        <v/>
      </c>
      <c r="BM4411">
        <f>IF(OR(64&lt;='01_Вводные'!$B$15,64-'01_Вводные'!$B$15&gt;60),0,INDEX('19_Расчет_аналитики'!$B$4386:$BI$4386,1,64-'01_Вводные'!$B$15))*'01_Вводные'!$B$298*MIN(1,'01_Вводные'!$B$22)+IF(OR(64&lt;=('01_Вводные'!$B$15+'01_Вводные'!$B$311),64-('01_Вводные'!$B$15+'01_Вводные'!$B$311)&gt;60),0,INDEX('19_Расчет_аналитики'!$B$4386:$BI$4386,1,64-('01_Вводные'!$B$15+'01_Вводные'!$B$311)))*'01_Вводные'!$B$298*MAX(0,'01_Вводные'!$B$22-1)</f>
        <v/>
      </c>
      <c r="BN4411">
        <f>IF(OR(65&lt;='01_Вводные'!$B$15,65-'01_Вводные'!$B$15&gt;60),0,INDEX('19_Расчет_аналитики'!$B$4386:$BI$4386,1,65-'01_Вводные'!$B$15))*'01_Вводные'!$B$298*MIN(1,'01_Вводные'!$B$22)+IF(OR(65&lt;=('01_Вводные'!$B$15+'01_Вводные'!$B$311),65-('01_Вводные'!$B$15+'01_Вводные'!$B$311)&gt;60),0,INDEX('19_Расчет_аналитики'!$B$4386:$BI$4386,1,65-('01_Вводные'!$B$15+'01_Вводные'!$B$311)))*'01_Вводные'!$B$298*MAX(0,'01_Вводные'!$B$22-1)</f>
        <v/>
      </c>
      <c r="BO4411">
        <f>IF(OR(66&lt;='01_Вводные'!$B$15,66-'01_Вводные'!$B$15&gt;60),0,INDEX('19_Расчет_аналитики'!$B$4386:$BI$4386,1,66-'01_Вводные'!$B$15))*'01_Вводные'!$B$298*MIN(1,'01_Вводные'!$B$22)+IF(OR(66&lt;=('01_Вводные'!$B$15+'01_Вводные'!$B$311),66-('01_Вводные'!$B$15+'01_Вводные'!$B$311)&gt;60),0,INDEX('19_Расчет_аналитики'!$B$4386:$BI$4386,1,66-('01_Вводные'!$B$15+'01_Вводные'!$B$311)))*'01_Вводные'!$B$298*MAX(0,'01_Вводные'!$B$22-1)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))/2),0)</f>
        <v/>
      </c>
      <c r="C4431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))/2),0)</f>
        <v/>
      </c>
      <c r="D4431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))/2),0)</f>
        <v/>
      </c>
      <c r="E4431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))/2),0)</f>
        <v/>
      </c>
      <c r="F4431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))/2),0)</f>
        <v/>
      </c>
      <c r="G4431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))/2),0)</f>
        <v/>
      </c>
      <c r="H4431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))/2),0)</f>
        <v/>
      </c>
      <c r="I4431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))/2),0)</f>
        <v/>
      </c>
      <c r="J4431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))/2),0)</f>
        <v/>
      </c>
      <c r="K4431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))/2),0)</f>
        <v/>
      </c>
      <c r="L4431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))/2),0)</f>
        <v/>
      </c>
      <c r="M4431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))/2),0)</f>
        <v/>
      </c>
      <c r="N4431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))/2),0)</f>
        <v/>
      </c>
      <c r="O4431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))/2),0)</f>
        <v/>
      </c>
      <c r="P4431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))/2),0)</f>
        <v/>
      </c>
      <c r="Q4431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))/2),0)</f>
        <v/>
      </c>
      <c r="R4431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))/2),0)</f>
        <v/>
      </c>
      <c r="S4431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))/2),0)</f>
        <v/>
      </c>
      <c r="T4431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))/2),0)</f>
        <v/>
      </c>
      <c r="U4431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))/2),0)</f>
        <v/>
      </c>
      <c r="V4431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))/2),0)</f>
        <v/>
      </c>
      <c r="W4431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))/2),0)</f>
        <v/>
      </c>
      <c r="X4431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))/2),0)</f>
        <v/>
      </c>
      <c r="Y4431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))/2),0)</f>
        <v/>
      </c>
      <c r="Z4431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))/2),0)</f>
        <v/>
      </c>
      <c r="AA4431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))/2),0)</f>
        <v/>
      </c>
      <c r="AB4431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))/2),0)</f>
        <v/>
      </c>
      <c r="AC4431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))/2),0)</f>
        <v/>
      </c>
      <c r="AD4431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))/2),0)</f>
        <v/>
      </c>
      <c r="AE4431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))/2),0)</f>
        <v/>
      </c>
      <c r="AF4431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))/2),0)</f>
        <v/>
      </c>
      <c r="AG4431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))/2),0)</f>
        <v/>
      </c>
      <c r="AH4431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))/2),0)</f>
        <v/>
      </c>
      <c r="AI4431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))/2),0)</f>
        <v/>
      </c>
      <c r="AJ4431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))/2),0)</f>
        <v/>
      </c>
      <c r="AK4431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))/2),0)</f>
        <v/>
      </c>
      <c r="AL4431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))/2),0)</f>
        <v/>
      </c>
      <c r="AM4431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))/2),0)</f>
        <v/>
      </c>
      <c r="AN4431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))/2),0)</f>
        <v/>
      </c>
      <c r="AO4431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))/2),0)</f>
        <v/>
      </c>
      <c r="AP4431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))/2),0)</f>
        <v/>
      </c>
      <c r="AQ4431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))/2),0)</f>
        <v/>
      </c>
      <c r="AR4431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))/2),0)</f>
        <v/>
      </c>
      <c r="AS4431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))/2),0)</f>
        <v/>
      </c>
      <c r="AT4431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))/2),0)</f>
        <v/>
      </c>
      <c r="AU4431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))/2),0)</f>
        <v/>
      </c>
      <c r="AV4431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))/2),0)</f>
        <v/>
      </c>
      <c r="AW4431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))/2),0)</f>
        <v/>
      </c>
      <c r="AX4431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))/2),0)</f>
        <v/>
      </c>
      <c r="AY4431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))/2),0)</f>
        <v/>
      </c>
      <c r="AZ4431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))/2),0)</f>
        <v/>
      </c>
      <c r="BA4431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))/2),0)</f>
        <v/>
      </c>
      <c r="BB4431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))/2),0)</f>
        <v/>
      </c>
      <c r="BC4431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))/2),0)</f>
        <v/>
      </c>
      <c r="BD4431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))/2),0)</f>
        <v/>
      </c>
      <c r="BE4431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))/2),0)</f>
        <v/>
      </c>
      <c r="BF4431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))/2),0)</f>
        <v/>
      </c>
      <c r="BG4431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))/2),0)</f>
        <v/>
      </c>
      <c r="BH4431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))/2),0)</f>
        <v/>
      </c>
      <c r="BI4431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))/2),0)</f>
        <v/>
      </c>
      <c r="BJ4431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))/2),0)</f>
        <v/>
      </c>
      <c r="BK4431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))/2),0)</f>
        <v/>
      </c>
      <c r="BL4431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))/2),0)</f>
        <v/>
      </c>
      <c r="BM4431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))/2),0)</f>
        <v/>
      </c>
      <c r="BN4431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))/2),0)</f>
        <v/>
      </c>
      <c r="BO4431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IF('01_Вводные'!$B$234="Да",IF(OR('01_Вводные'!$B$238="Нет",'19_Расчет_аналитики'!B4675&gt;='19_Расчет_аналитики'!B4387-0.01),MIN('19_Расчет_аналитики'!B4679,MAX(0,'19_Расчет_аналитики'!B4835)),0),0)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IF('01_Вводные'!$B$234="Да",IF(OR('01_Вводные'!$B$238="Нет",'19_Расчет_аналитики'!C4675&gt;='19_Расчет_аналитики'!C4387-0.01),MIN('19_Расчет_аналитики'!C4679,MAX(0,'19_Расчет_аналитики'!C4835)),0),0)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IF('01_Вводные'!$B$234="Да",IF(OR('01_Вводные'!$B$238="Нет",'19_Расчет_аналитики'!D4675&gt;='19_Расчет_аналитики'!D4387-0.01),MIN('19_Расчет_аналитики'!D4679,MAX(0,'19_Расчет_аналитики'!D4835)),0),0)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IF('01_Вводные'!$B$234="Да",IF(OR('01_Вводные'!$B$238="Нет",'19_Расчет_аналитики'!E4675&gt;='19_Расчет_аналитики'!E4387-0.01),MIN('19_Расчет_аналитики'!E4679,MAX(0,'19_Расчет_аналитики'!E4835)),0),0)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IF('01_Вводные'!$B$234="Да",IF(OR('01_Вводные'!$B$238="Нет",'19_Расчет_аналитики'!F4675&gt;='19_Расчет_аналитики'!F4387-0.01),MIN('19_Расчет_аналитики'!F4679,MAX(0,'19_Расчет_аналитики'!F4835)),0),0)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IF('01_Вводные'!$B$234="Да",IF(OR('01_Вводные'!$B$238="Нет",'19_Расчет_аналитики'!G4675&gt;='19_Расчет_аналитики'!G4387-0.01),MIN('19_Расчет_аналитики'!G4679,MAX(0,'19_Расчет_аналитики'!G4835)),0),0)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IF('01_Вводные'!$B$234="Да",IF(OR('01_Вводные'!$B$238="Нет",'19_Расчет_аналитики'!H4675&gt;='19_Расчет_аналитики'!H4387-0.01),MIN('19_Расчет_аналитики'!H4679,MAX(0,'19_Расчет_аналитики'!H4835)),0),0)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IF('01_Вводные'!$B$234="Да",IF(OR('01_Вводные'!$B$238="Нет",'19_Расчет_аналитики'!I4675&gt;='19_Расчет_аналитики'!I4387-0.01),MIN('19_Расчет_аналитики'!I4679,MAX(0,'19_Расчет_аналитики'!I4835)),0),0)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IF('01_Вводные'!$B$234="Да",IF(OR('01_Вводные'!$B$238="Нет",'19_Расчет_аналитики'!J4675&gt;='19_Расчет_аналитики'!J4387-0.01),MIN('19_Расчет_аналитики'!J4679,MAX(0,'19_Расчет_аналитики'!J4835)),0),0)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IF('01_Вводные'!$B$234="Да",IF(OR('01_Вводные'!$B$238="Нет",'19_Расчет_аналитики'!K4675&gt;='19_Расчет_аналитики'!K4387-0.01),MIN('19_Расчет_аналитики'!K4679,MAX(0,'19_Расчет_аналитики'!K4835)),0),0)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IF('01_Вводные'!$B$234="Да",IF(OR('01_Вводные'!$B$238="Нет",'19_Расчет_аналитики'!L4675&gt;='19_Расчет_аналитики'!L4387-0.01),MIN('19_Расчет_аналитики'!L4679,MAX(0,'19_Расчет_аналитики'!L4835)),0),0)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IF('01_Вводные'!$B$234="Да",IF(OR('01_Вводные'!$B$238="Нет",'19_Расчет_аналитики'!M4675&gt;='19_Расчет_аналитики'!M4387-0.01),MIN('19_Расчет_аналитики'!M4679,MAX(0,'19_Расчет_аналитики'!M4835)),0),0)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IF('01_Вводные'!$B$234="Да",IF(OR('01_Вводные'!$B$238="Нет",'19_Расчет_аналитики'!N4675&gt;='19_Расчет_аналитики'!N4387-0.01),MIN('19_Расчет_аналитики'!N4679,MAX(0,'19_Расчет_аналитики'!N4835)),0),0)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IF('01_Вводные'!$B$234="Да",IF(OR('01_Вводные'!$B$238="Нет",'19_Расчет_аналитики'!O4675&gt;='19_Расчет_аналитики'!O4387-0.01),MIN('19_Расчет_аналитики'!O4679,MAX(0,'19_Расчет_аналитики'!O4835)),0),0)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IF('01_Вводные'!$B$234="Да",IF(OR('01_Вводные'!$B$238="Нет",'19_Расчет_аналитики'!P4675&gt;='19_Расчет_аналитики'!P4387-0.01),MIN('19_Расчет_аналитики'!P4679,MAX(0,'19_Расчет_аналитики'!P4835)),0),0)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IF('01_Вводные'!$B$234="Да",IF(OR('01_Вводные'!$B$238="Нет",'19_Расчет_аналитики'!Q4675&gt;='19_Расчет_аналитики'!Q4387-0.01),MIN('19_Расчет_аналитики'!Q4679,MAX(0,'19_Расчет_аналитики'!Q4835)),0),0)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IF('01_Вводные'!$B$234="Да",IF(OR('01_Вводные'!$B$238="Нет",'19_Расчет_аналитики'!R4675&gt;='19_Расчет_аналитики'!R4387-0.01),MIN('19_Расчет_аналитики'!R4679,MAX(0,'19_Расчет_аналитики'!R4835)),0),0)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IF('01_Вводные'!$B$234="Да",IF(OR('01_Вводные'!$B$238="Нет",'19_Расчет_аналитики'!S4675&gt;='19_Расчет_аналитики'!S4387-0.01),MIN('19_Расчет_аналитики'!S4679,MAX(0,'19_Расчет_аналитики'!S4835)),0),0)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IF('01_Вводные'!$B$234="Да",IF(OR('01_Вводные'!$B$238="Нет",'19_Расчет_аналитики'!T4675&gt;='19_Расчет_аналитики'!T4387-0.01),MIN('19_Расчет_аналитики'!T4679,MAX(0,'19_Расчет_аналитики'!T4835)),0),0)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IF('01_Вводные'!$B$234="Да",IF(OR('01_Вводные'!$B$238="Нет",'19_Расчет_аналитики'!U4675&gt;='19_Расчет_аналитики'!U4387-0.01),MIN('19_Расчет_аналитики'!U4679,MAX(0,'19_Расчет_аналитики'!U4835)),0),0)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IF('01_Вводные'!$B$234="Да",IF(OR('01_Вводные'!$B$238="Нет",'19_Расчет_аналитики'!V4675&gt;='19_Расчет_аналитики'!V4387-0.01),MIN('19_Расчет_аналитики'!V4679,MAX(0,'19_Расчет_аналитики'!V4835)),0),0)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IF('01_Вводные'!$B$234="Да",IF(OR('01_Вводные'!$B$238="Нет",'19_Расчет_аналитики'!W4675&gt;='19_Расчет_аналитики'!W4387-0.01),MIN('19_Расчет_аналитики'!W4679,MAX(0,'19_Расчет_аналитики'!W4835)),0),0)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IF('01_Вводные'!$B$234="Да",IF(OR('01_Вводные'!$B$238="Нет",'19_Расчет_аналитики'!X4675&gt;='19_Расчет_аналитики'!X4387-0.01),MIN('19_Расчет_аналитики'!X4679,MAX(0,'19_Расчет_аналитики'!X4835)),0),0)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IF('01_Вводные'!$B$234="Да",IF(OR('01_Вводные'!$B$238="Нет",'19_Расчет_аналитики'!Y4675&gt;='19_Расчет_аналитики'!Y4387-0.01),MIN('19_Расчет_аналитики'!Y4679,MAX(0,'19_Расчет_аналитики'!Y4835)),0),0)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IF('01_Вводные'!$B$234="Да",IF(OR('01_Вводные'!$B$238="Нет",'19_Расчет_аналитики'!Z4675&gt;='19_Расчет_аналитики'!Z4387-0.01),MIN('19_Расчет_аналитики'!Z4679,MAX(0,'19_Расчет_аналитики'!Z4835)),0),0)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4387-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4387-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4387-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4387-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4387-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4387-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4387-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4387-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4387-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4387-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4387-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4387-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4387-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4387-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4387-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4387-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4387-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4387-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4387-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4387-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4387-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4387-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4387-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4387-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4387-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4387-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4387-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4387-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4387-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4387-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4387-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4387-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4387-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4387-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4387-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IF('01_Вводные'!$B$234="Да",IF('19_Расчет_аналитики'!C4386&gt;=2,'19_Расчет_аналитики'!C4397*'01_Вводные'!$B$125/(1+'01_Вводные'!$B$131),0),0)</f>
        <v/>
      </c>
      <c r="D4702">
        <f>IF('01_Вводные'!$B$234="Да",IF('19_Расчет_аналитики'!D4386&gt;=2,'19_Расчет_аналитики'!D4397*'01_Вводные'!$B$125/(1+'01_Вводные'!$B$131),0),0)</f>
        <v/>
      </c>
      <c r="E4702">
        <f>IF('01_Вводные'!$B$234="Да",IF('19_Расчет_аналитики'!E4386&gt;=2,'19_Расчет_аналитики'!E4397*'01_Вводные'!$B$125/(1+'01_Вводные'!$B$131),0),0)</f>
        <v/>
      </c>
      <c r="F4702">
        <f>IF('01_Вводные'!$B$234="Да",IF('19_Расчет_аналитики'!F4386&gt;=2,'19_Расчет_аналитики'!F4397*'01_Вводные'!$B$125/(1+'01_Вводные'!$B$131),0),0)</f>
        <v/>
      </c>
      <c r="G4702">
        <f>IF('01_Вводные'!$B$234="Да",IF('19_Расчет_аналитики'!G4386&gt;=2,'19_Расчет_аналитики'!G4397*'01_Вводные'!$B$125/(1+'01_Вводные'!$B$131),0),0)</f>
        <v/>
      </c>
      <c r="H4702">
        <f>IF('01_Вводные'!$B$234="Да",IF('19_Расчет_аналитики'!H4386&gt;=2,'19_Расчет_аналитики'!H4397*'01_Вводные'!$B$125/(1+'01_Вводные'!$B$131),0),0)</f>
        <v/>
      </c>
      <c r="I4702">
        <f>IF('01_Вводные'!$B$234="Да",IF('19_Расчет_аналитики'!I4386&gt;=2,'19_Расчет_аналитики'!I4397*'01_Вводные'!$B$125/(1+'01_Вводные'!$B$131),0),0)</f>
        <v/>
      </c>
      <c r="J4702">
        <f>IF('01_Вводные'!$B$234="Да",IF('19_Расчет_аналитики'!J4386&gt;=2,'19_Расчет_аналитики'!J4397*'01_Вводные'!$B$125/(1+'01_Вводные'!$B$131),0),0)</f>
        <v/>
      </c>
      <c r="K4702">
        <f>IF('01_Вводные'!$B$234="Да",IF('19_Расчет_аналитики'!K4386&gt;=2,'19_Расчет_аналитики'!K4397*'01_Вводные'!$B$125/(1+'01_Вводные'!$B$131),0),0)</f>
        <v/>
      </c>
      <c r="L4702">
        <f>IF('01_Вводные'!$B$234="Да",IF('19_Расчет_аналитики'!L4386&gt;=2,'19_Расчет_аналитики'!L4397*'01_Вводные'!$B$125/(1+'01_Вводные'!$B$131),0),0)</f>
        <v/>
      </c>
      <c r="M4702">
        <f>IF('01_Вводные'!$B$234="Да",IF('19_Расчет_аналитики'!M4386&gt;=2,'19_Расчет_аналитики'!M4397*'01_Вводные'!$B$125/(1+'01_Вводные'!$B$131),0),0)</f>
        <v/>
      </c>
      <c r="N4702">
        <f>IF('01_Вводные'!$B$234="Да",IF('19_Расчет_аналитики'!N4386&gt;=2,'19_Расчет_аналитики'!N4397*'01_Вводные'!$B$125/(1+'01_Вводные'!$B$131),0),0)</f>
        <v/>
      </c>
      <c r="O4702">
        <f>IF('01_Вводные'!$B$234="Да",IF('19_Расчет_аналитики'!O4386&gt;=2,'19_Расчет_аналитики'!O4397*'01_Вводные'!$B$125/(1+'01_Вводные'!$B$131),0),0)</f>
        <v/>
      </c>
      <c r="P4702">
        <f>IF('01_Вводные'!$B$234="Да",IF('19_Расчет_аналитики'!P4386&gt;=2,'19_Расчет_аналитики'!P4397*'01_Вводные'!$B$125/(1+'01_Вводные'!$B$131),0),0)</f>
        <v/>
      </c>
      <c r="Q4702">
        <f>IF('01_Вводные'!$B$234="Да",IF('19_Расчет_аналитики'!Q4386&gt;=2,'19_Расчет_аналитики'!Q4397*'01_Вводные'!$B$125/(1+'01_Вводные'!$B$131),0),0)</f>
        <v/>
      </c>
      <c r="R4702">
        <f>IF('01_Вводные'!$B$234="Да",IF('19_Расчет_аналитики'!R4386&gt;=2,'19_Расчет_аналитики'!R4397*'01_Вводные'!$B$125/(1+'01_Вводные'!$B$131),0),0)</f>
        <v/>
      </c>
      <c r="S4702">
        <f>IF('01_Вводные'!$B$234="Да",IF('19_Расчет_аналитики'!S4386&gt;=2,'19_Расчет_аналитики'!S4397*'01_Вводные'!$B$125/(1+'01_Вводные'!$B$131),0),0)</f>
        <v/>
      </c>
      <c r="T4702">
        <f>IF('01_Вводные'!$B$234="Да",IF('19_Расчет_аналитики'!T4386&gt;=2,'19_Расчет_аналитики'!T4397*'01_Вводные'!$B$125/(1+'01_Вводные'!$B$131),0),0)</f>
        <v/>
      </c>
      <c r="U4702">
        <f>IF('01_Вводные'!$B$234="Да",IF('19_Расчет_аналитики'!U4386&gt;=2,'19_Расчет_аналитики'!U4397*'01_Вводные'!$B$125/(1+'01_Вводные'!$B$131),0),0)</f>
        <v/>
      </c>
      <c r="V4702">
        <f>IF('01_Вводные'!$B$234="Да",IF('19_Расчет_аналитики'!V4386&gt;=2,'19_Расчет_аналитики'!V4397*'01_Вводные'!$B$125/(1+'01_Вводные'!$B$131),0),0)</f>
        <v/>
      </c>
      <c r="W4702">
        <f>IF('01_Вводные'!$B$234="Да",IF('19_Расчет_аналитики'!W4386&gt;=2,'19_Расчет_аналитики'!W4397*'01_Вводные'!$B$125/(1+'01_Вводные'!$B$131),0),0)</f>
        <v/>
      </c>
      <c r="X4702">
        <f>IF('01_Вводные'!$B$234="Да",IF('19_Расчет_аналитики'!X4386&gt;=2,'19_Расчет_аналитики'!X4397*'01_Вводные'!$B$125/(1+'01_Вводные'!$B$131),0),0)</f>
        <v/>
      </c>
      <c r="Y4702">
        <f>IF('01_Вводные'!$B$234="Да",IF('19_Расчет_аналитики'!Y4386&gt;=2,'19_Расчет_аналитики'!Y4397*'01_Вводные'!$B$125/(1+'01_Вводные'!$B$131),0),0)</f>
        <v/>
      </c>
      <c r="Z4702">
        <f>IF('01_Вводные'!$B$234="Да",IF('19_Расчет_аналитики'!Z4386&gt;=2,'19_Расчет_аналитики'!Z4397*'01_Вводные'!$B$125/(1+'01_Вводные'!$B$131),0),0)</f>
        <v/>
      </c>
      <c r="AA4702">
        <f>IF('01_Вводные'!$B$234="Да",IF('19_Расчет_аналитики'!AA4386&gt;=2,'19_Расчет_аналитики'!AA4397*'01_Вводные'!$B$125/(1+'01_Вводные'!$B$131),0),0)</f>
        <v/>
      </c>
      <c r="AB4702">
        <f>IF('01_Вводные'!$B$234="Да",IF('19_Расчет_аналитики'!AB4386&gt;=2,'19_Расчет_аналитики'!AB4397*'01_Вводные'!$B$125/(1+'01_Вводные'!$B$131),0),0)</f>
        <v/>
      </c>
      <c r="AC4702">
        <f>IF('01_Вводные'!$B$234="Да",IF('19_Расчет_аналитики'!AC4386&gt;=2,'19_Расчет_аналитики'!AC4397*'01_Вводные'!$B$125/(1+'01_Вводные'!$B$131),0),0)</f>
        <v/>
      </c>
      <c r="AD4702">
        <f>IF('01_Вводные'!$B$234="Да",IF('19_Расчет_аналитики'!AD4386&gt;=2,'19_Расчет_аналитики'!AD4397*'01_Вводные'!$B$125/(1+'01_Вводные'!$B$131),0),0)</f>
        <v/>
      </c>
      <c r="AE4702">
        <f>IF('01_Вводные'!$B$234="Да",IF('19_Расчет_аналитики'!AE4386&gt;=2,'19_Расчет_аналитики'!AE4397*'01_Вводные'!$B$125/(1+'01_Вводные'!$B$131),0),0)</f>
        <v/>
      </c>
      <c r="AF4702">
        <f>IF('01_Вводные'!$B$234="Да",IF('19_Расчет_аналитики'!AF4386&gt;=2,'19_Расчет_аналитики'!AF4397*'01_Вводные'!$B$125/(1+'01_Вводные'!$B$131),0),0)</f>
        <v/>
      </c>
      <c r="AG4702">
        <f>IF('01_Вводные'!$B$234="Да",IF('19_Расчет_аналитики'!AG4386&gt;=2,'19_Расчет_аналитики'!AG4397*'01_Вводные'!$B$125/(1+'01_Вводные'!$B$131),0),0)</f>
        <v/>
      </c>
      <c r="AH4702">
        <f>IF('01_Вводные'!$B$234="Да",IF('19_Расчет_аналитики'!AH4386&gt;=2,'19_Расчет_аналитики'!AH4397*'01_Вводные'!$B$125/(1+'01_Вводные'!$B$131),0),0)</f>
        <v/>
      </c>
      <c r="AI4702">
        <f>IF('01_Вводные'!$B$234="Да",IF('19_Расчет_аналитики'!AI4386&gt;=2,'19_Расчет_аналитики'!AI4397*'01_Вводные'!$B$125/(1+'01_Вводные'!$B$131),0),0)</f>
        <v/>
      </c>
      <c r="AJ4702">
        <f>IF('01_Вводные'!$B$234="Да",IF('19_Расчет_аналитики'!AJ4386&gt;=2,'19_Расчет_аналитики'!AJ4397*'01_Вводные'!$B$125/(1+'01_Вводные'!$B$131),0),0)</f>
        <v/>
      </c>
      <c r="AK4702">
        <f>IF('01_Вводные'!$B$234="Да",IF('19_Расчет_аналитики'!AK4386&gt;=2,'19_Расчет_аналитики'!AK4397*'01_Вводные'!$B$125/(1+'01_Вводные'!$B$131),0),0)</f>
        <v/>
      </c>
      <c r="AL4702">
        <f>IF('01_Вводные'!$B$234="Да",IF('19_Расчет_аналитики'!AL4386&gt;=2,'19_Расчет_аналитики'!AL4397*'01_Вводные'!$B$125/(1+'01_Вводные'!$B$131),0),0)</f>
        <v/>
      </c>
      <c r="AM4702">
        <f>IF('01_Вводные'!$B$234="Да",IF('19_Расчет_аналитики'!AM4386&gt;=2,'19_Расчет_аналитики'!AM4397*'01_Вводные'!$B$125/(1+'01_Вводные'!$B$131),0),0)</f>
        <v/>
      </c>
      <c r="AN4702">
        <f>IF('01_Вводные'!$B$234="Да",IF('19_Расчет_аналитики'!AN4386&gt;=2,'19_Расчет_аналитики'!AN4397*'01_Вводные'!$B$125/(1+'01_Вводные'!$B$131),0),0)</f>
        <v/>
      </c>
      <c r="AO4702">
        <f>IF('01_Вводные'!$B$234="Да",IF('19_Расчет_аналитики'!AO4386&gt;=2,'19_Расчет_аналитики'!AO4397*'01_Вводные'!$B$125/(1+'01_Вводные'!$B$131),0),0)</f>
        <v/>
      </c>
      <c r="AP4702">
        <f>IF('01_Вводные'!$B$234="Да",IF('19_Расчет_аналитики'!AP4386&gt;=2,'19_Расчет_аналитики'!AP4397*'01_Вводные'!$B$125/(1+'01_Вводные'!$B$131),0),0)</f>
        <v/>
      </c>
      <c r="AQ4702">
        <f>IF('01_Вводные'!$B$234="Да",IF('19_Расчет_аналитики'!AQ4386&gt;=2,'19_Расчет_аналитики'!AQ4397*'01_Вводные'!$B$125/(1+'01_Вводные'!$B$131),0),0)</f>
        <v/>
      </c>
      <c r="AR4702">
        <f>IF('01_Вводные'!$B$234="Да",IF('19_Расчет_аналитики'!AR4386&gt;=2,'19_Расчет_аналитики'!AR4397*'01_Вводные'!$B$125/(1+'01_Вводные'!$B$131),0),0)</f>
        <v/>
      </c>
      <c r="AS4702">
        <f>IF('01_Вводные'!$B$234="Да",IF('19_Расчет_аналитики'!AS4386&gt;=2,'19_Расчет_аналитики'!AS4397*'01_Вводные'!$B$125/(1+'01_Вводные'!$B$131),0),0)</f>
        <v/>
      </c>
      <c r="AT4702">
        <f>IF('01_Вводные'!$B$234="Да",IF('19_Расчет_аналитики'!AT4386&gt;=2,'19_Расчет_аналитики'!AT4397*'01_Вводные'!$B$125/(1+'01_Вводные'!$B$131),0),0)</f>
        <v/>
      </c>
      <c r="AU4702">
        <f>IF('01_Вводные'!$B$234="Да",IF('19_Расчет_аналитики'!AU4386&gt;=2,'19_Расчет_аналитики'!AU4397*'01_Вводные'!$B$125/(1+'01_Вводные'!$B$131),0),0)</f>
        <v/>
      </c>
      <c r="AV4702">
        <f>IF('01_Вводные'!$B$234="Да",IF('19_Расчет_аналитики'!AV4386&gt;=2,'19_Расчет_аналитики'!AV4397*'01_Вводные'!$B$125/(1+'01_Вводные'!$B$131),0),0)</f>
        <v/>
      </c>
      <c r="AW4702">
        <f>IF('01_Вводные'!$B$234="Да",IF('19_Расчет_аналитики'!AW4386&gt;=2,'19_Расчет_аналитики'!AW4397*'01_Вводные'!$B$125/(1+'01_Вводные'!$B$131),0),0)</f>
        <v/>
      </c>
      <c r="AX4702">
        <f>IF('01_Вводные'!$B$234="Да",IF('19_Расчет_аналитики'!AX4386&gt;=2,'19_Расчет_аналитики'!AX4397*'01_Вводные'!$B$125/(1+'01_Вводные'!$B$131),0),0)</f>
        <v/>
      </c>
      <c r="AY4702">
        <f>IF('01_Вводные'!$B$234="Да",IF('19_Расчет_аналитики'!AY4386&gt;=2,'19_Расчет_аналитики'!AY4397*'01_Вводные'!$B$125/(1+'01_Вводные'!$B$131),0),0)</f>
        <v/>
      </c>
      <c r="AZ4702">
        <f>IF('01_Вводные'!$B$234="Да",IF('19_Расчет_аналитики'!AZ4386&gt;=2,'19_Расчет_аналитики'!AZ4397*'01_Вводные'!$B$125/(1+'01_Вводные'!$B$131),0),0)</f>
        <v/>
      </c>
      <c r="BA4702">
        <f>IF('01_Вводные'!$B$234="Да",IF('19_Расчет_аналитики'!BA4386&gt;=2,'19_Расчет_аналитики'!BA4397*'01_Вводные'!$B$125/(1+'01_Вводные'!$B$131),0),0)</f>
        <v/>
      </c>
      <c r="BB4702">
        <f>IF('01_Вводные'!$B$234="Да",IF('19_Расчет_аналитики'!BB4386&gt;=2,'19_Расчет_аналитики'!BB4397*'01_Вводные'!$B$125/(1+'01_Вводные'!$B$131),0),0)</f>
        <v/>
      </c>
      <c r="BC4702">
        <f>IF('01_Вводные'!$B$234="Да",IF('19_Расчет_аналитики'!BC4386&gt;=2,'19_Расчет_аналитики'!BC4397*'01_Вводные'!$B$125/(1+'01_Вводные'!$B$131),0),0)</f>
        <v/>
      </c>
      <c r="BD4702">
        <f>IF('01_Вводные'!$B$234="Да",IF('19_Расчет_аналитики'!BD4386&gt;=2,'19_Расчет_аналитики'!BD4397*'01_Вводные'!$B$125/(1+'01_Вводные'!$B$131),0),0)</f>
        <v/>
      </c>
      <c r="BE4702">
        <f>IF('01_Вводные'!$B$234="Да",IF('19_Расчет_аналитики'!BE4386&gt;=2,'19_Расчет_аналитики'!BE4397*'01_Вводные'!$B$125/(1+'01_Вводные'!$B$131),0),0)</f>
        <v/>
      </c>
      <c r="BF4702">
        <f>IF('01_Вводные'!$B$234="Да",IF('19_Расчет_аналитики'!BF4386&gt;=2,'19_Расчет_аналитики'!BF4397*'01_Вводные'!$B$125/(1+'01_Вводные'!$B$131),0),0)</f>
        <v/>
      </c>
      <c r="BG4702">
        <f>IF('01_Вводные'!$B$234="Да",IF('19_Расчет_аналитики'!BG4386&gt;=2,'19_Расчет_аналитики'!BG4397*'01_Вводные'!$B$125/(1+'01_Вводные'!$B$131),0),0)</f>
        <v/>
      </c>
      <c r="BH4702">
        <f>IF('01_Вводные'!$B$234="Да",IF('19_Расчет_аналитики'!BH4386&gt;=2,'19_Расчет_аналитики'!BH4397*'01_Вводные'!$B$125/(1+'01_Вводные'!$B$131),0),0)</f>
        <v/>
      </c>
      <c r="BI4702">
        <f>IF('01_Вводные'!$B$234="Да",IF('19_Расчет_аналитики'!BI4386&gt;=2,'19_Расчет_аналитики'!BI4397*'01_Вводные'!$B$125/(1+'01_Вводные'!$B$131),0),0)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48" t="n"/>
      <c r="D5" s="348" t="n"/>
      <c r="E5" s="348" t="n"/>
    </row>
    <row r="6" ht="34" customHeight="1">
      <c r="A6" s="349" t="inlineStr">
        <is>
          <t>1</t>
        </is>
      </c>
      <c r="B6" s="350" t="inlineStr">
        <is>
          <t>Лиды</t>
        </is>
      </c>
      <c r="C6" s="254" t="inlineStr">
        <is>
          <t>04_Продажи</t>
        </is>
      </c>
      <c r="D6" s="351" t="inlineStr">
        <is>
          <t>План продаж ÷ конверсия лид→продажа, округление вверх</t>
        </is>
      </c>
      <c r="E6" s="352" t="inlineStr">
        <is>
          <t>01_Вводные!B25 (3%), план продаж B36:B40</t>
        </is>
      </c>
    </row>
    <row r="7" ht="34" customHeight="1">
      <c r="A7" s="349" t="inlineStr">
        <is>
          <t>2</t>
        </is>
      </c>
      <c r="B7" s="350" t="inlineStr">
        <is>
          <t>Продажи франшиз</t>
        </is>
      </c>
      <c r="C7" s="254" t="inlineStr">
        <is>
          <t>04_Продажи</t>
        </is>
      </c>
      <c r="D7" s="351" t="inlineStr">
        <is>
          <t>Годовой план сезона × месячная доля сезонности. Годовой план = база (B210:B214) × множитель сценария (F198)</t>
        </is>
      </c>
      <c r="E7" s="352" t="inlineStr">
        <is>
          <t>01_Вводные!B36:B40 и C36:N40</t>
        </is>
      </c>
    </row>
    <row r="8" ht="34" customHeight="1">
      <c r="A8" s="349" t="inlineStr">
        <is>
          <t>3</t>
        </is>
      </c>
      <c r="B8" s="350" t="inlineStr">
        <is>
          <t>Открытия школ</t>
        </is>
      </c>
      <c r="C8" s="254" t="inlineStr">
        <is>
          <t>04_Продажи</t>
        </is>
      </c>
      <c r="D8" s="351" t="inlineStr">
        <is>
          <t>Продажи, сдвинутые на лаг «продажа → открытие», × конверсия в открытие</t>
        </is>
      </c>
      <c r="E8" s="352" t="inlineStr">
        <is>
          <t>01_Вводные!B15 (2 мес.), B298 (100%)</t>
        </is>
      </c>
    </row>
    <row r="9" ht="34" customHeight="1">
      <c r="A9" s="349" t="inlineStr">
        <is>
          <t>4</t>
        </is>
      </c>
      <c r="B9" s="350" t="inlineStr">
        <is>
          <t>Новые юрлица и школы</t>
        </is>
      </c>
      <c r="C9" s="254" t="inlineStr">
        <is>
          <t>06_Сеть_и_дети</t>
        </is>
      </c>
      <c r="D9" s="351" t="inlineStr">
        <is>
          <t>Продажи × коэффициент юрлиц; отдельно продажи × коэффициент школ</t>
        </is>
      </c>
      <c r="E9" s="352" t="inlineStr">
        <is>
          <t>01_Вводные!B16, B22</t>
        </is>
      </c>
    </row>
    <row r="10" ht="34" customHeight="1">
      <c r="A10" s="349" t="inlineStr">
        <is>
          <t>5</t>
        </is>
      </c>
      <c r="B10" s="350" t="inlineStr">
        <is>
          <t>Маркетинг привлечения</t>
        </is>
      </c>
      <c r="C10" s="254" t="inlineStr">
        <is>
          <t>04_Продажи</t>
        </is>
      </c>
      <c r="D10" s="351" t="inlineStr">
        <is>
          <t>Таргет платится за 2 месяца до продажи (для октября 2026 — за 1); плюс БИБОСС / TopFranchise / Forbes раз в год</t>
        </is>
      </c>
      <c r="E10" s="352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48" t="n"/>
      <c r="D11" s="348" t="n"/>
      <c r="E11" s="348" t="n"/>
    </row>
    <row r="12" ht="34" customHeight="1">
      <c r="A12" s="349" t="inlineStr">
        <is>
          <t>6</t>
        </is>
      </c>
      <c r="B12" s="350" t="inlineStr">
        <is>
          <t>Действующая сеть</t>
        </is>
      </c>
      <c r="C12" s="254" t="inlineStr">
        <is>
          <t>06_Сеть_и_дети</t>
        </is>
      </c>
      <c r="D12" s="351" t="inlineStr">
        <is>
          <t>104 школы × коэффициент сохранения; дети = 5 200 × рост 10% в год, пересчёт каждый сентябрь</t>
        </is>
      </c>
      <c r="E12" s="352" t="inlineStr">
        <is>
          <t>01_Вводные!B9, B11, B12, B13</t>
        </is>
      </c>
    </row>
    <row r="13" ht="34" customHeight="1">
      <c r="A13" s="349" t="inlineStr">
        <is>
          <t>7</t>
        </is>
      </c>
      <c r="B13" s="350" t="inlineStr">
        <is>
          <t>Новые школы по возрасту</t>
        </is>
      </c>
      <c r="C13" s="254" t="inlineStr">
        <is>
          <t>06_Сеть_и_дети</t>
        </is>
      </c>
      <c r="D13" s="351" t="inlineStr">
        <is>
          <t>Каждая открытая школа живёт в своей когорте: месяцы 1–12, 13–24, зрелая. Это и есть постепенный набор</t>
        </is>
      </c>
      <c r="E13" s="352" t="inlineStr">
        <is>
          <t>01_Вводные!B295, 18_Календарь_тарифы</t>
        </is>
      </c>
    </row>
    <row r="14" ht="34" customHeight="1">
      <c r="A14" s="349" t="inlineStr">
        <is>
          <t>8</t>
        </is>
      </c>
      <c r="B14" s="350" t="inlineStr">
        <is>
          <t>Дети новых школ</t>
        </is>
      </c>
      <c r="C14" s="254" t="inlineStr">
        <is>
          <t>06_Сеть_и_дети</t>
        </is>
      </c>
      <c r="D14" s="351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52" t="inlineStr">
        <is>
          <t>01_Вводные!B46 (75,05 к 12-му мес.), B47 (165,125 к 24-му), B44</t>
        </is>
      </c>
    </row>
    <row r="15" ht="34" customHeight="1">
      <c r="A15" s="349" t="inlineStr">
        <is>
          <t>9</t>
        </is>
      </c>
      <c r="B15" s="350" t="inlineStr">
        <is>
          <t>Сезонность посещаемости</t>
        </is>
      </c>
      <c r="C15" s="254" t="inlineStr">
        <is>
          <t>01_Вводные</t>
        </is>
      </c>
      <c r="D15" s="351" t="inlineStr">
        <is>
          <t>Индекс от 5,9% (август) до 100% (февраль). Умножается на детей, а не на цену: летом платящих меньше</t>
        </is>
      </c>
      <c r="E15" s="352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48" t="n"/>
      <c r="D16" s="348" t="n"/>
      <c r="E16" s="348" t="n"/>
    </row>
    <row r="17" ht="34" customHeight="1">
      <c r="A17" s="349" t="inlineStr">
        <is>
          <t>10</t>
        </is>
      </c>
      <c r="B17" s="350" t="inlineStr">
        <is>
          <t>Паушальные взносы</t>
        </is>
      </c>
      <c r="C17" s="254" t="inlineStr">
        <is>
          <t>02_Модель</t>
        </is>
      </c>
      <c r="D17" s="351" t="inlineStr">
        <is>
          <t>Продажи × средний паушальный по тарифному миксу (937 767 ₽ с НДС), затем ÷ (1 + НДС)</t>
        </is>
      </c>
      <c r="E17" s="352" t="inlineStr">
        <is>
          <t>01_Вводные!B63:B67, тарифы B263:D282</t>
        </is>
      </c>
    </row>
    <row r="18" ht="34" customHeight="1">
      <c r="A18" s="349" t="inlineStr">
        <is>
          <t>11</t>
        </is>
      </c>
      <c r="B18" s="350" t="inlineStr">
        <is>
          <t>Роялти действующей сети</t>
        </is>
      </c>
      <c r="C18" s="254" t="inlineStr">
        <is>
          <t>06_Сеть_и_дети</t>
        </is>
      </c>
      <c r="D18" s="351" t="inlineStr">
        <is>
          <t>MAX(% от оборота; 104 школы × минимум). Оборот = активные дети × абонемент. Ставка 6,5% → 10% с 01.01.2030</t>
        </is>
      </c>
      <c r="E18" s="352" t="inlineStr">
        <is>
          <t>01_Вводные!B51, B52, B55:B57, B245</t>
        </is>
      </c>
    </row>
    <row r="19" ht="34" customHeight="1">
      <c r="A19" s="349" t="inlineStr">
        <is>
          <t>12</t>
        </is>
      </c>
      <c r="B19" s="350" t="inlineStr">
        <is>
          <t>Роялти новых школ</t>
        </is>
      </c>
      <c r="C19" s="254" t="inlineStr">
        <is>
          <t>06_Сеть_и_дети</t>
        </is>
      </c>
      <c r="D19" s="351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52" t="inlineStr">
        <is>
          <t>01_Вводные!B53, B54, B239, B244</t>
        </is>
      </c>
    </row>
    <row r="20" ht="34" customHeight="1">
      <c r="A20" s="349" t="inlineStr">
        <is>
          <t>13</t>
        </is>
      </c>
      <c r="B20" s="350" t="inlineStr">
        <is>
          <t>Мерч</t>
        </is>
      </c>
      <c r="C20" s="254" t="inlineStr">
        <is>
          <t>07_Мерч</t>
        </is>
      </c>
      <c r="D20" s="351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52" t="inlineStr">
        <is>
          <t>01_Вводные!B71:B74, B87:B89, B94:M94, B99:E101</t>
        </is>
      </c>
    </row>
    <row r="21" ht="34" customHeight="1">
      <c r="A21" s="349" t="inlineStr">
        <is>
          <t>14</t>
        </is>
      </c>
      <c r="B21" s="350" t="inlineStr">
        <is>
          <t>Лагеря</t>
        </is>
      </c>
      <c r="C21" s="254" t="inlineStr">
        <is>
          <t>09_Лагеря</t>
        </is>
      </c>
      <c r="D21" s="351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52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48" t="n"/>
      <c r="D22" s="348" t="n"/>
      <c r="E22" s="348" t="n"/>
    </row>
    <row r="23" ht="34" customHeight="1">
      <c r="A23" s="349" t="inlineStr">
        <is>
          <t>15</t>
        </is>
      </c>
      <c r="B23" s="350" t="inlineStr">
        <is>
          <t>Прямые расходы</t>
        </is>
      </c>
      <c r="C23" s="254" t="inlineStr">
        <is>
          <t>02_Модель</t>
        </is>
      </c>
      <c r="D23" s="351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52" t="inlineStr">
        <is>
          <t>01_Вводные!B59, B60, B75, B76</t>
        </is>
      </c>
    </row>
    <row r="24" ht="34" customHeight="1">
      <c r="A24" s="349" t="inlineStr">
        <is>
          <t>16</t>
        </is>
      </c>
      <c r="B24" s="350" t="inlineStr">
        <is>
          <t>OPEX</t>
        </is>
      </c>
      <c r="C24" s="254" t="inlineStr">
        <is>
          <t>02_Модель</t>
        </is>
      </c>
      <c r="D24" s="351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52" t="inlineStr">
        <is>
          <t>01_Вводные!B105:B112, лист 08_ФОТ</t>
        </is>
      </c>
    </row>
    <row r="25" ht="34" customHeight="1">
      <c r="A25" s="349" t="inlineStr">
        <is>
          <t>17</t>
        </is>
      </c>
      <c r="B25" s="350" t="inlineStr">
        <is>
          <t>ФОТ</t>
        </is>
      </c>
      <c r="C25" s="254" t="inlineStr">
        <is>
          <t>08_ФОТ</t>
        </is>
      </c>
      <c r="D25" s="351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52" t="inlineStr">
        <is>
          <t>01_Вводные!B116:B152, B246:B251</t>
        </is>
      </c>
    </row>
    <row r="26" ht="34" customHeight="1">
      <c r="A26" s="349" t="inlineStr">
        <is>
          <t>18</t>
        </is>
      </c>
      <c r="B26" s="350" t="inlineStr">
        <is>
          <t>EBITDA</t>
        </is>
      </c>
      <c r="C26" s="254" t="inlineStr">
        <is>
          <t>02_Модель</t>
        </is>
      </c>
      <c r="D26" s="351" t="inlineStr">
        <is>
          <t>Выручка без НДС − прямые расходы − OPEX. До налога, CAPEX и займа</t>
        </is>
      </c>
      <c r="E26" s="352" t="inlineStr">
        <is>
          <t>—</t>
        </is>
      </c>
    </row>
    <row r="27" ht="34" customHeight="1">
      <c r="A27" s="349" t="inlineStr">
        <is>
          <t>19</t>
        </is>
      </c>
      <c r="B27" s="350" t="inlineStr">
        <is>
          <t>Налог</t>
        </is>
      </c>
      <c r="C27" s="254" t="inlineStr">
        <is>
          <t>02_Модель</t>
        </is>
      </c>
      <c r="D27" s="351" t="inlineStr">
        <is>
          <t>УСН «доходы минус расходы»: MAX(1% от выручки; 15% от прибыли). Считается помесячно</t>
        </is>
      </c>
      <c r="E27" s="352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48" t="n"/>
      <c r="D28" s="348" t="n"/>
      <c r="E28" s="348" t="n"/>
    </row>
    <row r="29" ht="34" customHeight="1">
      <c r="A29" s="349" t="inlineStr">
        <is>
          <t>20</t>
        </is>
      </c>
      <c r="B29" s="350" t="inlineStr">
        <is>
          <t>Поступления</t>
        </is>
      </c>
      <c r="C29" s="254" t="inlineStr">
        <is>
          <t>02_Модель</t>
        </is>
      </c>
      <c r="D29" s="351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52" t="inlineStr">
        <is>
          <t>01_Вводные!B18, B20</t>
        </is>
      </c>
    </row>
    <row r="30" ht="34" customHeight="1">
      <c r="A30" s="349" t="inlineStr">
        <is>
          <t>21</t>
        </is>
      </c>
      <c r="B30" s="350" t="inlineStr">
        <is>
          <t>Выплаты</t>
        </is>
      </c>
      <c r="C30" s="254" t="inlineStr">
        <is>
          <t>02_Модель</t>
        </is>
      </c>
      <c r="D30" s="351" t="inlineStr">
        <is>
          <t>Поставщики — по кредиторке 15 дней. ФОТ, НДС, УСН, лагеря, CAPEX — в месяце начисления</t>
        </is>
      </c>
      <c r="E30" s="352" t="inlineStr">
        <is>
          <t>01_Вводные!B19, B21</t>
        </is>
      </c>
    </row>
    <row r="31" ht="34" customHeight="1">
      <c r="A31" s="349" t="inlineStr">
        <is>
          <t>22</t>
        </is>
      </c>
      <c r="B31" s="350" t="inlineStr">
        <is>
          <t>Склад и закупки</t>
        </is>
      </c>
      <c r="C31" s="254" t="inlineStr">
        <is>
          <t>07_Мерч</t>
        </is>
      </c>
      <c r="D31" s="351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52" t="inlineStr">
        <is>
          <t>01_Вводные!B77, B80:B85</t>
        </is>
      </c>
    </row>
    <row r="32" ht="34" customHeight="1">
      <c r="A32" s="349" t="inlineStr">
        <is>
          <t>23</t>
        </is>
      </c>
      <c r="B32" s="350" t="inlineStr">
        <is>
          <t>Возврат займа ФК</t>
        </is>
      </c>
      <c r="C32" s="254" t="inlineStr">
        <is>
          <t>07_Мерч</t>
        </is>
      </c>
      <c r="D32" s="351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52" t="inlineStr">
        <is>
          <t>01_Вводные!B78, B79, B237, B238</t>
        </is>
      </c>
    </row>
    <row r="33" ht="34" customHeight="1">
      <c r="A33" s="349" t="inlineStr">
        <is>
          <t>24</t>
        </is>
      </c>
      <c r="B33" s="350" t="inlineStr">
        <is>
          <t>CAPEX</t>
        </is>
      </c>
      <c r="C33" s="254" t="inlineStr">
        <is>
          <t>02_Модель</t>
        </is>
      </c>
      <c r="D33" s="351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52" t="inlineStr">
        <is>
          <t>01_Вводные!B286:B290</t>
        </is>
      </c>
    </row>
    <row r="34" ht="34" customHeight="1">
      <c r="A34" s="349" t="inlineStr">
        <is>
          <t>25</t>
        </is>
      </c>
      <c r="B34" s="350" t="inlineStr">
        <is>
          <t>Итог по деньгам</t>
        </is>
      </c>
      <c r="C34" s="254" t="inlineStr">
        <is>
          <t>02_Модель</t>
        </is>
      </c>
      <c r="D34" s="351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52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48" t="n"/>
      <c r="D35" s="348" t="n"/>
      <c r="E35" s="348" t="n"/>
    </row>
    <row r="36" ht="34" customHeight="1">
      <c r="A36" s="349" t="inlineStr">
        <is>
          <t>26</t>
        </is>
      </c>
      <c r="B36" s="350" t="inlineStr">
        <is>
          <t>Мост БДР → БДДС</t>
        </is>
      </c>
      <c r="C36" s="254" t="inlineStr">
        <is>
          <t>02_Модель</t>
        </is>
      </c>
      <c r="D36" s="351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52" t="inlineStr">
        <is>
          <t>13_Проверки!A29</t>
        </is>
      </c>
    </row>
    <row r="37" ht="34" customHeight="1">
      <c r="A37" s="349" t="inlineStr">
        <is>
          <t>27</t>
        </is>
      </c>
      <c r="B37" s="350" t="inlineStr">
        <is>
          <t>Баланс склада и займа</t>
        </is>
      </c>
      <c r="C37" s="254" t="inlineStr">
        <is>
          <t>02_Модель</t>
        </is>
      </c>
      <c r="D37" s="351" t="inlineStr">
        <is>
          <t>Склад начало + закупка − списание = склад конец. Займ начало − погашения = займ конец</t>
        </is>
      </c>
      <c r="E37" s="352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53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53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53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53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53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54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54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54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54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54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50" t="inlineStr">
        <is>
          <t>Итого</t>
        </is>
      </c>
      <c r="B20" s="355" t="n">
        <v>18</v>
      </c>
      <c r="C20" s="255" t="n"/>
      <c r="D20" s="356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57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58" t="n">
        <v>0.9631999999999999</v>
      </c>
      <c r="C26" s="359" t="n">
        <v>1953441</v>
      </c>
      <c r="D26" s="360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58" t="n">
        <v>1</v>
      </c>
      <c r="C27" s="359" t="n">
        <v>2028000</v>
      </c>
      <c r="D27" s="360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58" t="n">
        <v>0.9926</v>
      </c>
      <c r="C28" s="359" t="n">
        <v>2013088</v>
      </c>
      <c r="D28" s="360" t="n">
        <v>1917227</v>
      </c>
      <c r="E28" s="361" t="n">
        <v>2336206</v>
      </c>
      <c r="F28" s="255" t="n"/>
    </row>
    <row r="29">
      <c r="A29" s="231" t="inlineStr">
        <is>
          <t>Апрель</t>
        </is>
      </c>
      <c r="B29" s="358" t="n">
        <v>0.9265</v>
      </c>
      <c r="C29" s="359" t="n">
        <v>1878882</v>
      </c>
      <c r="D29" s="360" t="n">
        <v>1789412</v>
      </c>
      <c r="E29" s="361" t="n">
        <v>2456244</v>
      </c>
      <c r="F29" s="255" t="n"/>
    </row>
    <row r="30">
      <c r="A30" s="231" t="inlineStr">
        <is>
          <t>Май</t>
        </is>
      </c>
      <c r="B30" s="358" t="n">
        <v>0.8235</v>
      </c>
      <c r="C30" s="359" t="n">
        <v>1670118</v>
      </c>
      <c r="D30" s="360" t="n">
        <v>1590588</v>
      </c>
      <c r="E30" s="361" t="n">
        <v>2454376</v>
      </c>
      <c r="F30" s="255" t="n"/>
    </row>
    <row r="31">
      <c r="A31" s="231" t="inlineStr">
        <is>
          <t>Июнь</t>
        </is>
      </c>
      <c r="B31" s="358" t="n">
        <v>0.3162</v>
      </c>
      <c r="C31" s="359" t="n">
        <v>641206</v>
      </c>
      <c r="D31" s="360" t="n">
        <v>1485714</v>
      </c>
      <c r="E31" s="361" t="n">
        <v>2866564</v>
      </c>
      <c r="F31" s="361" t="n">
        <v>2452155</v>
      </c>
    </row>
    <row r="32">
      <c r="A32" s="231" t="inlineStr">
        <is>
          <t>Июль</t>
        </is>
      </c>
      <c r="B32" s="358" t="n">
        <v>0.1397</v>
      </c>
      <c r="C32" s="359" t="n">
        <v>283324</v>
      </c>
      <c r="D32" s="360" t="n">
        <v>1485714</v>
      </c>
      <c r="E32" s="255" t="n"/>
      <c r="F32" s="361" t="n">
        <v>3070178</v>
      </c>
    </row>
    <row r="33">
      <c r="A33" s="362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43" t="inlineStr">
        <is>
          <t>Модель к факту</t>
        </is>
      </c>
      <c r="D34" s="363">
        <f>D33/E33-1</f>
        <v/>
      </c>
      <c r="E34" s="364" t="inlineStr">
        <is>
          <t>модель ниже факта</t>
        </is>
      </c>
    </row>
    <row r="35">
      <c r="A35" s="292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65" t="inlineStr">
        <is>
          <t>?</t>
        </is>
      </c>
      <c r="B38" s="366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65" t="inlineStr">
        <is>
          <t>?</t>
        </is>
      </c>
      <c r="B39" s="366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65" t="inlineStr">
        <is>
          <t>?</t>
        </is>
      </c>
      <c r="B40" s="366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65" t="inlineStr">
        <is>
          <t>?</t>
        </is>
      </c>
      <c r="B41" s="366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46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48" t="n"/>
      <c r="D6" s="348" t="n"/>
      <c r="E6" s="348" t="n"/>
    </row>
    <row r="7" ht="32" customHeight="1">
      <c r="A7" s="349" t="inlineStr">
        <is>
          <t>5.1</t>
        </is>
      </c>
      <c r="B7" s="351" t="inlineStr">
        <is>
          <t>Старт модели 01.09.2026</t>
        </is>
      </c>
      <c r="C7" s="351" t="inlineStr">
        <is>
          <t>01.09.2026</t>
        </is>
      </c>
      <c r="D7" s="254" t="inlineStr">
        <is>
          <t>01_Вводные!B7</t>
        </is>
      </c>
      <c r="E7" s="367" t="inlineStr">
        <is>
          <t>Соответствует</t>
        </is>
      </c>
    </row>
    <row r="8" ht="32" customHeight="1">
      <c r="A8" s="349" t="inlineStr">
        <is>
          <t>5.1</t>
        </is>
      </c>
      <c r="B8" s="351" t="inlineStr">
        <is>
          <t>Сезон = сентябрь–август, одна временная ось</t>
        </is>
      </c>
      <c r="C8" s="351" t="inlineStr">
        <is>
          <t>Все листы строят ось от B7; сезон = INT((n)/12)+1</t>
        </is>
      </c>
      <c r="D8" s="254" t="inlineStr">
        <is>
          <t>02_Модель!B3</t>
        </is>
      </c>
      <c r="E8" s="367" t="inlineStr">
        <is>
          <t>Соответствует</t>
        </is>
      </c>
    </row>
    <row r="9" ht="32" customHeight="1">
      <c r="A9" s="349" t="inlineStr">
        <is>
          <t>5.1</t>
        </is>
      </c>
      <c r="B9" s="351" t="inlineStr">
        <is>
          <t>Сентябрь 2026 — 0 продаж франшиз</t>
        </is>
      </c>
      <c r="C9" s="351" t="inlineStr">
        <is>
          <t>Первый месяц жёстко = 0; есть автотест</t>
        </is>
      </c>
      <c r="D9" s="254" t="inlineStr">
        <is>
          <t>04_Продажи!B15</t>
        </is>
      </c>
      <c r="E9" s="367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48" t="n"/>
      <c r="D10" s="348" t="n"/>
      <c r="E10" s="348" t="n"/>
    </row>
    <row r="11" ht="32" customHeight="1">
      <c r="A11" s="349" t="inlineStr">
        <is>
          <t>5.2</t>
        </is>
      </c>
      <c r="B11" s="351" t="inlineStr">
        <is>
          <t>Планы 66 / 72 / 72 / 60 / 50</t>
        </is>
      </c>
      <c r="C11" s="351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67" t="inlineStr">
        <is>
          <t>Соответствует</t>
        </is>
      </c>
    </row>
    <row r="12" ht="32" customHeight="1">
      <c r="A12" s="349" t="inlineStr">
        <is>
          <t>5.2</t>
        </is>
      </c>
      <c r="B12" s="351" t="inlineStr">
        <is>
          <t>Сезонность нормировать так, чтобы сумма = годовому плану</t>
        </is>
      </c>
      <c r="C12" s="351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67" t="inlineStr">
        <is>
          <t>Соответствует</t>
        </is>
      </c>
    </row>
    <row r="13" ht="32" customHeight="1">
      <c r="A13" s="349" t="inlineStr">
        <is>
          <t>5.2</t>
        </is>
      </c>
      <c r="B13" s="351" t="inlineStr">
        <is>
          <t>Дробные продажи в финплане + округлённое целое в опплане</t>
        </is>
      </c>
      <c r="C13" s="351" t="inlineStr">
        <is>
          <t>Строка 15 — дробная, строка 16 — ROUND(...,0)</t>
        </is>
      </c>
      <c r="D13" s="254" t="inlineStr">
        <is>
          <t>04_Продажи!A16</t>
        </is>
      </c>
      <c r="E13" s="367" t="inlineStr">
        <is>
          <t>Соответствует</t>
        </is>
      </c>
    </row>
    <row r="14" ht="32" customHeight="1">
      <c r="A14" s="349" t="inlineStr">
        <is>
          <t>5.2</t>
        </is>
      </c>
      <c r="B14" s="351" t="inlineStr">
        <is>
          <t>Продажа, открытие и ERP — разные события; лаг 2 мес.</t>
        </is>
      </c>
      <c r="C14" s="351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67" t="inlineStr">
        <is>
          <t>Соответствует</t>
        </is>
      </c>
    </row>
    <row r="15" ht="32" customHeight="1">
      <c r="A15" s="349" t="inlineStr">
        <is>
          <t>5.2</t>
        </is>
      </c>
      <c r="B15" s="351" t="inlineStr">
        <is>
          <t>Сезонность из «План_продаж», строки 18-22</t>
        </is>
      </c>
      <c r="C15" s="351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68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48" t="n"/>
      <c r="D16" s="348" t="n"/>
      <c r="E16" s="348" t="n"/>
    </row>
    <row r="17" ht="32" customHeight="1">
      <c r="A17" s="349" t="inlineStr">
        <is>
          <t>5.3</t>
        </is>
      </c>
      <c r="B17" s="351" t="inlineStr">
        <is>
          <t>Стартовое количество юрлиц 49</t>
        </is>
      </c>
      <c r="C17" s="351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67" t="inlineStr">
        <is>
          <t>Соответствует</t>
        </is>
      </c>
    </row>
    <row r="18" ht="32" customHeight="1">
      <c r="A18" s="349" t="inlineStr">
        <is>
          <t>5.3</t>
        </is>
      </c>
      <c r="B18" s="351" t="inlineStr">
        <is>
          <t>Стартовые дети действующей сети 5 200</t>
        </is>
      </c>
      <c r="C18" s="351" t="inlineStr">
        <is>
          <t>5 200</t>
        </is>
      </c>
      <c r="D18" s="254" t="inlineStr">
        <is>
          <t>01_Вводные!B11</t>
        </is>
      </c>
      <c r="E18" s="367" t="inlineStr">
        <is>
          <t>Соответствует</t>
        </is>
      </c>
    </row>
    <row r="19" ht="32" customHeight="1">
      <c r="A19" s="349" t="inlineStr">
        <is>
          <t>5.3</t>
        </is>
      </c>
      <c r="B19" s="351" t="inlineStr">
        <is>
          <t>Рост детей 10% г/г, сложный, пересчёт на начало сезона</t>
        </is>
      </c>
      <c r="C19" s="351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67" t="inlineStr">
        <is>
          <t>Соответствует</t>
        </is>
      </c>
    </row>
    <row r="20" ht="32" customHeight="1">
      <c r="A20" s="349" t="inlineStr">
        <is>
          <t>5.3</t>
        </is>
      </c>
      <c r="B20" s="351" t="inlineStr">
        <is>
          <t>Внутри сезона — отдельный индекс посещаемости</t>
        </is>
      </c>
      <c r="C20" s="351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67" t="inlineStr">
        <is>
          <t>Соответствует</t>
        </is>
      </c>
    </row>
    <row r="21" ht="32" customHeight="1">
      <c r="A21" s="349" t="inlineStr">
        <is>
          <t>5.3</t>
        </is>
      </c>
      <c r="B21" s="351" t="inlineStr">
        <is>
          <t>1-й сезон ≈ 75 детей («Микс_продаж!N44»)</t>
        </is>
      </c>
      <c r="C21" s="351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67" t="inlineStr">
        <is>
          <t>Соответствует</t>
        </is>
      </c>
    </row>
    <row r="22" ht="32" customHeight="1">
      <c r="A22" s="349" t="inlineStr">
        <is>
          <t>5.3</t>
        </is>
      </c>
      <c r="B22" s="351" t="inlineStr">
        <is>
          <t>2-й год ≈ 165 детей («O44») — только после подтверждения</t>
        </is>
      </c>
      <c r="C22" s="351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68" t="inlineStr">
        <is>
          <t>Нет источника</t>
        </is>
      </c>
    </row>
    <row r="23" ht="32" customHeight="1">
      <c r="A23" s="349" t="inlineStr">
        <is>
          <t>5.3</t>
        </is>
      </c>
      <c r="B23" s="351" t="inlineStr">
        <is>
          <t>Рост когорт по возрасту: 1-12, 13-24, зрелая</t>
        </is>
      </c>
      <c r="C23" s="351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67" t="inlineStr">
        <is>
          <t>Соответствует</t>
        </is>
      </c>
    </row>
    <row r="24" ht="32" customHeight="1">
      <c r="A24" s="349" t="inlineStr">
        <is>
          <t>5.3</t>
        </is>
      </c>
      <c r="B24" s="351" t="inlineStr">
        <is>
          <t>Закрытие школы уменьшает детей, ERP, роялти, нагрузку</t>
        </is>
      </c>
      <c r="C24" s="351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69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48" t="n"/>
      <c r="D25" s="348" t="n"/>
      <c r="E25" s="348" t="n"/>
    </row>
    <row r="26" ht="32" customHeight="1">
      <c r="A26" s="349" t="inlineStr">
        <is>
          <t>5.4</t>
        </is>
      </c>
      <c r="B26" s="351" t="inlineStr">
        <is>
          <t>Средний паушальный — через взвешенный микс продуктов</t>
        </is>
      </c>
      <c r="C26" s="351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67" t="inlineStr">
        <is>
          <t>Соответствует</t>
        </is>
      </c>
    </row>
    <row r="27" ht="32" customHeight="1">
      <c r="A27" s="349" t="inlineStr">
        <is>
          <t>5.4</t>
        </is>
      </c>
      <c r="B27" s="351" t="inlineStr">
        <is>
          <t>Роялти 6,5% для действующих на 31.12.2026 и продаж до этой даты</t>
        </is>
      </c>
      <c r="C27" s="351" t="inlineStr">
        <is>
          <t>6,5% по договорам с датой ≤ 31.12.2026</t>
        </is>
      </c>
      <c r="D27" s="254" t="inlineStr">
        <is>
          <t>01_Вводные!B55</t>
        </is>
      </c>
      <c r="E27" s="367" t="inlineStr">
        <is>
          <t>Соответствует</t>
        </is>
      </c>
    </row>
    <row r="28" ht="32" customHeight="1">
      <c r="A28" s="349" t="inlineStr">
        <is>
          <t>5.4</t>
        </is>
      </c>
      <c r="B28" s="351" t="inlineStr">
        <is>
          <t>Роялти 8,5% для новых с 01.01.2027</t>
        </is>
      </c>
      <c r="C28" s="351" t="inlineStr">
        <is>
          <t>8,5%</t>
        </is>
      </c>
      <c r="D28" s="254" t="inlineStr">
        <is>
          <t>01_Вводные!B56</t>
        </is>
      </c>
      <c r="E28" s="367" t="inlineStr">
        <is>
          <t>Соответствует</t>
        </is>
      </c>
    </row>
    <row r="29" ht="32" customHeight="1">
      <c r="A29" s="349" t="inlineStr">
        <is>
          <t>5.4</t>
        </is>
      </c>
      <c r="B29" s="351" t="inlineStr">
        <is>
          <t>С 01.01.2030 все переходят на 10%</t>
        </is>
      </c>
      <c r="C29" s="351" t="inlineStr">
        <is>
          <t>10% с 01.01.2030 для всех</t>
        </is>
      </c>
      <c r="D29" s="254" t="inlineStr">
        <is>
          <t>01_Вводные!B57</t>
        </is>
      </c>
      <c r="E29" s="367" t="inlineStr">
        <is>
          <t>Соответствует</t>
        </is>
      </c>
    </row>
    <row r="30" ht="32" customHeight="1">
      <c r="A30" s="349" t="inlineStr">
        <is>
          <t>5.4</t>
        </is>
      </c>
      <c r="B30" s="351" t="inlineStr">
        <is>
          <t>Сохранить минимальный роялти</t>
        </is>
      </c>
      <c r="C30" s="351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67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48" t="n"/>
      <c r="D31" s="348" t="n"/>
      <c r="E31" s="348" t="n"/>
    </row>
    <row r="32" ht="32" customHeight="1">
      <c r="A32" s="349" t="inlineStr">
        <is>
          <t>5.5</t>
        </is>
      </c>
      <c r="B32" s="351" t="inlineStr">
        <is>
          <t>Действующая сеть, сен–дек 2026 — согласованные значения</t>
        </is>
      </c>
      <c r="C32" s="351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67" t="inlineStr">
        <is>
          <t>Соответствует</t>
        </is>
      </c>
    </row>
    <row r="33" ht="32" customHeight="1">
      <c r="A33" s="349" t="inlineStr">
        <is>
          <t>5.5</t>
        </is>
      </c>
      <c r="B33" s="351" t="inlineStr">
        <is>
          <t>С января 2027 — сезонность из строки 77 листа «Допущения»</t>
        </is>
      </c>
      <c r="C33" s="351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68" t="inlineStr">
        <is>
          <t>Нет источника</t>
        </is>
      </c>
    </row>
    <row r="34" ht="32" customHeight="1">
      <c r="A34" s="349" t="inlineStr">
        <is>
          <t>5.5</t>
        </is>
      </c>
      <c r="B34" s="351" t="inlineStr">
        <is>
          <t>Новые партнёры: 50% / 30% / 20% за первые три месяца</t>
        </is>
      </c>
      <c r="C34" s="351" t="inlineStr">
        <is>
          <t>0,5 / 0,3 / 0,2, контроль суммы = 100%</t>
        </is>
      </c>
      <c r="D34" s="254" t="inlineStr">
        <is>
          <t>01_Вводные!B87</t>
        </is>
      </c>
      <c r="E34" s="367" t="inlineStr">
        <is>
          <t>Соответствует</t>
        </is>
      </c>
    </row>
    <row r="35" ht="32" customHeight="1">
      <c r="A35" s="349" t="inlineStr">
        <is>
          <t>5.5</t>
        </is>
      </c>
      <c r="B35" s="351" t="inlineStr">
        <is>
          <t>Когорта не должна одновременно быть в первичной и повторной закупке</t>
        </is>
      </c>
      <c r="C35" s="351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67" t="inlineStr">
        <is>
          <t>Соответствует</t>
        </is>
      </c>
    </row>
    <row r="36" ht="32" customHeight="1">
      <c r="A36" s="349" t="inlineStr">
        <is>
          <t>5.5</t>
        </is>
      </c>
      <c r="B36" s="351" t="inlineStr">
        <is>
          <t>COGS 2 100 ₽, наценка 85%, цена 3 885 ₽</t>
        </is>
      </c>
      <c r="C36" s="351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67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48" t="n"/>
      <c r="D37" s="348" t="n"/>
      <c r="E37" s="348" t="n"/>
    </row>
    <row r="38" ht="32" customHeight="1">
      <c r="A38" s="349" t="inlineStr">
        <is>
          <t>5.6</t>
        </is>
      </c>
      <c r="B38" s="351" t="inlineStr">
        <is>
          <t>Стартовый запас 50 млн ₽, займ 50 млн ₽ беспроцентный</t>
        </is>
      </c>
      <c r="C38" s="351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67" t="inlineStr">
        <is>
          <t>Соответствует</t>
        </is>
      </c>
    </row>
    <row r="39" ht="32" customHeight="1">
      <c r="A39" s="349" t="inlineStr">
        <is>
          <t>5.6</t>
        </is>
      </c>
      <c r="B39" s="351" t="inlineStr">
        <is>
          <t>60% себестоимости реализованного мерча — на возврат займа</t>
        </is>
      </c>
      <c r="C39" s="351" t="inlineStr">
        <is>
          <t>MIN(остаток займа; COGS × 60%)</t>
        </is>
      </c>
      <c r="D39" s="254" t="inlineStr">
        <is>
          <t>07_Мерч!A30</t>
        </is>
      </c>
      <c r="E39" s="367" t="inlineStr">
        <is>
          <t>Соответствует</t>
        </is>
      </c>
    </row>
    <row r="40" ht="32" customHeight="1">
      <c r="A40" s="349" t="inlineStr">
        <is>
          <t>5.6</t>
        </is>
      </c>
      <c r="B40" s="351" t="inlineStr">
        <is>
          <t>Платёж ограничен остатком займа, деньгами и запасом на 6 мес.</t>
        </is>
      </c>
      <c r="C40" s="351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67" t="inlineStr">
        <is>
          <t>Соответствует</t>
        </is>
      </c>
    </row>
    <row r="41" ht="32" customHeight="1">
      <c r="A41" s="349" t="inlineStr">
        <is>
          <t>5.6</t>
        </is>
      </c>
      <c r="B41" s="351" t="inlineStr">
        <is>
          <t>Пополнение на 6 мес. вперёд не чаще 4 раз в год</t>
        </is>
      </c>
      <c r="C41" s="351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67" t="inlineStr">
        <is>
          <t>Соответствует</t>
        </is>
      </c>
    </row>
    <row r="42" ht="32" customHeight="1">
      <c r="A42" s="349" t="inlineStr">
        <is>
          <t>5.6</t>
        </is>
      </c>
      <c r="B42" s="351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51" t="inlineStr">
        <is>
          <t>Все восемь строк раскрыты отдельно</t>
        </is>
      </c>
      <c r="D42" s="254" t="inlineStr">
        <is>
          <t>07_Мерч!A21</t>
        </is>
      </c>
      <c r="E42" s="367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48" t="n"/>
      <c r="D43" s="348" t="n"/>
      <c r="E43" s="348" t="n"/>
    </row>
    <row r="44" ht="32" customHeight="1">
      <c r="A44" s="349" t="inlineStr">
        <is>
          <t>5.7</t>
        </is>
      </c>
      <c r="B44" s="351" t="inlineStr">
        <is>
          <t>ERP 80 тыс. ₽ база + 3 тыс. ₽ за новую активную школу</t>
        </is>
      </c>
      <c r="C44" s="351" t="inlineStr">
        <is>
          <t>80 000 + 3 000 × (школы сверх базы)</t>
        </is>
      </c>
      <c r="D44" s="254" t="inlineStr">
        <is>
          <t>02_Модель!A37</t>
        </is>
      </c>
      <c r="E44" s="367" t="inlineStr">
        <is>
          <t>Соответствует</t>
        </is>
      </c>
    </row>
    <row r="45" ht="32" customHeight="1">
      <c r="A45" s="349" t="inlineStr">
        <is>
          <t>5.7</t>
        </is>
      </c>
      <c r="B45" s="351" t="inlineStr">
        <is>
          <t>Базовое число школ в 80 тыс. ₽ — активные на 01.09.2026</t>
        </is>
      </c>
      <c r="C45" s="351" t="inlineStr">
        <is>
          <t>104 школы, отдельным допущением</t>
        </is>
      </c>
      <c r="D45" s="254" t="inlineStr">
        <is>
          <t>01_Вводные!B106</t>
        </is>
      </c>
      <c r="E45" s="367" t="inlineStr">
        <is>
          <t>Соответствует</t>
        </is>
      </c>
    </row>
    <row r="46" ht="32" customHeight="1">
      <c r="A46" s="349" t="inlineStr">
        <is>
          <t>5.7</t>
        </is>
      </c>
      <c r="B46" s="351" t="inlineStr">
        <is>
          <t>Офис, аренда, уборка, парковка — без изменений до переезда</t>
        </is>
      </c>
      <c r="C46" s="351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67" t="inlineStr">
        <is>
          <t>Соответствует</t>
        </is>
      </c>
    </row>
    <row r="47" ht="32" customHeight="1">
      <c r="A47" s="349" t="inlineStr">
        <is>
          <t>5.7</t>
        </is>
      </c>
      <c r="B47" s="351" t="inlineStr">
        <is>
          <t>Юристы/аудит/бухгалтерия 40 тыс.; IT 80 тыс. отдельной строкой</t>
        </is>
      </c>
      <c r="C47" s="351" t="inlineStr">
        <is>
          <t>40 000 и 80 000, отдельными строками БДР</t>
        </is>
      </c>
      <c r="D47" s="254" t="inlineStr">
        <is>
          <t>01_Вводные!B109</t>
        </is>
      </c>
      <c r="E47" s="367" t="inlineStr">
        <is>
          <t>Соответствует</t>
        </is>
      </c>
    </row>
    <row r="48" ht="32" customHeight="1">
      <c r="A48" s="349" t="inlineStr">
        <is>
          <t>5.7</t>
        </is>
      </c>
      <c r="B48" s="351" t="inlineStr">
        <is>
          <t>Маркетинг/SMM 100 тыс. до 31.08.2027, далее штатный SMM 100 тыс. на руки + подрядчики 40 тыс.</t>
        </is>
      </c>
      <c r="C48" s="351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67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48" t="n"/>
      <c r="D49" s="348" t="n"/>
      <c r="E49" s="348" t="n"/>
    </row>
    <row r="50" ht="32" customHeight="1">
      <c r="A50" s="349" t="inlineStr">
        <is>
          <t>6.1</t>
        </is>
      </c>
      <c r="B50" s="351" t="inlineStr">
        <is>
          <t>Ядро и оклады как в v5; Левон — проектный менеджер, оклад сохранён</t>
        </is>
      </c>
      <c r="C50" s="351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67" t="inlineStr">
        <is>
          <t>Соответствует</t>
        </is>
      </c>
    </row>
    <row r="51" ht="32" customHeight="1">
      <c r="A51" s="349" t="inlineStr">
        <is>
          <t>6.1</t>
        </is>
      </c>
      <c r="B51" s="351" t="inlineStr">
        <is>
          <t>Офис-менеджер 70 тыс. на руки с 01.01.2027</t>
        </is>
      </c>
      <c r="C51" s="351" t="inlineStr">
        <is>
          <t>70 000 net, дата выхода 01.01.2027</t>
        </is>
      </c>
      <c r="D51" s="254" t="inlineStr">
        <is>
          <t>01_Вводные!B133</t>
        </is>
      </c>
      <c r="E51" s="367" t="inlineStr">
        <is>
          <t>Соответствует</t>
        </is>
      </c>
    </row>
    <row r="52" ht="32" customHeight="1">
      <c r="A52" s="349" t="inlineStr">
        <is>
          <t>6.1</t>
        </is>
      </c>
      <c r="B52" s="351" t="inlineStr">
        <is>
          <t>SMM 100 тыс. на руки с 01.09.2027</t>
        </is>
      </c>
      <c r="C52" s="351" t="inlineStr">
        <is>
          <t>100 000 net, дата выхода 01.09.2027</t>
        </is>
      </c>
      <c r="D52" s="254" t="inlineStr">
        <is>
          <t>01_Вводные!B134</t>
        </is>
      </c>
      <c r="E52" s="367" t="inlineStr">
        <is>
          <t>Соответствует</t>
        </is>
      </c>
    </row>
    <row r="53" ht="32" customHeight="1">
      <c r="A53" s="349" t="inlineStr">
        <is>
          <t>6.1</t>
        </is>
      </c>
      <c r="B53" s="351" t="inlineStr">
        <is>
          <t>Оклад ГД +100 тыс. на руки с 01.01.2028</t>
        </is>
      </c>
      <c r="C53" s="351" t="inlineStr">
        <is>
          <t>100 000 net с 01.01.2028</t>
        </is>
      </c>
      <c r="D53" s="254" t="inlineStr">
        <is>
          <t>01_Вводные!B135</t>
        </is>
      </c>
      <c r="E53" s="367" t="inlineStr">
        <is>
          <t>Соответствует</t>
        </is>
      </c>
    </row>
    <row r="54" ht="32" customHeight="1">
      <c r="A54" s="349" t="inlineStr">
        <is>
          <t>6.1</t>
        </is>
      </c>
      <c r="B54" s="351" t="inlineStr">
        <is>
          <t>Индексация окладов 1 сентября с 01.09.2027, ежегодно</t>
        </is>
      </c>
      <c r="C54" s="351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67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48" t="n"/>
      <c r="D55" s="348" t="n"/>
      <c r="E55" s="348" t="n"/>
    </row>
    <row r="56" ht="32" customHeight="1">
      <c r="A56" s="349" t="inlineStr">
        <is>
          <t>6.2</t>
        </is>
      </c>
      <c r="B56" s="351" t="inlineStr">
        <is>
          <t>Один менеджер на 35 активных юрлиц</t>
        </is>
      </c>
      <c r="C56" s="351" t="inlineStr">
        <is>
          <t>35 юрлиц на менеджера</t>
        </is>
      </c>
      <c r="D56" s="254" t="inlineStr">
        <is>
          <t>01_Вводные!B117</t>
        </is>
      </c>
      <c r="E56" s="367" t="inlineStr">
        <is>
          <t>Соответствует</t>
        </is>
      </c>
    </row>
    <row r="57" ht="32" customHeight="1">
      <c r="A57" s="349" t="inlineStr">
        <is>
          <t>6.2</t>
        </is>
      </c>
      <c r="B57" s="351" t="inlineStr">
        <is>
          <t>После перевода Левона остаются два менеджера развития</t>
        </is>
      </c>
      <c r="C57" s="351" t="inlineStr">
        <is>
          <t>База 2 менеджера</t>
        </is>
      </c>
      <c r="D57" s="254" t="inlineStr">
        <is>
          <t>01_Вводные!B118</t>
        </is>
      </c>
      <c r="E57" s="367" t="inlineStr">
        <is>
          <t>Соответствует</t>
        </is>
      </c>
    </row>
    <row r="58" ht="32" customHeight="1">
      <c r="A58" s="349" t="inlineStr">
        <is>
          <t>6.2</t>
        </is>
      </c>
      <c r="B58" s="351" t="inlineStr">
        <is>
          <t>Найм на 70, 105, 140 юрлиц — опережающий на границе загрузки</t>
        </is>
      </c>
      <c r="C58" s="351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67" t="inlineStr">
        <is>
          <t>Соответствует</t>
        </is>
      </c>
    </row>
    <row r="59" ht="32" customHeight="1">
      <c r="A59" s="349" t="inlineStr">
        <is>
          <t>6.2</t>
        </is>
      </c>
      <c r="B59" s="351" t="inlineStr">
        <is>
          <t>Комиссия агентства = один месячный оклад gross</t>
        </is>
      </c>
      <c r="C59" s="351" t="inlineStr">
        <is>
          <t>Коэффициент 1,00× gross</t>
        </is>
      </c>
      <c r="D59" s="254" t="inlineStr">
        <is>
          <t>01_Вводные!B120</t>
        </is>
      </c>
      <c r="E59" s="367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48" t="n"/>
      <c r="D60" s="348" t="n"/>
      <c r="E60" s="348" t="n"/>
    </row>
    <row r="61" ht="32" customHeight="1">
      <c r="A61" s="349" t="inlineStr">
        <is>
          <t>6.3</t>
        </is>
      </c>
      <c r="B61" s="351" t="inlineStr">
        <is>
          <t>240 тыс. ₽ в октябре 2026 на замену директора по маркетингу</t>
        </is>
      </c>
      <c r="C61" s="351" t="inlineStr">
        <is>
          <t>240 000 ₽, дата 01.10.2026</t>
        </is>
      </c>
      <c r="D61" s="254" t="inlineStr">
        <is>
          <t>01_Вводные!B121</t>
        </is>
      </c>
      <c r="E61" s="367" t="inlineStr">
        <is>
          <t>Соответствует</t>
        </is>
      </c>
    </row>
    <row r="62" ht="32" customHeight="1">
      <c r="A62" s="349" t="inlineStr">
        <is>
          <t>6.3</t>
        </is>
      </c>
      <c r="B62" s="351" t="inlineStr">
        <is>
          <t>Резерв на ротацию 350 тыс. ₽ в год</t>
        </is>
      </c>
      <c r="C62" s="351" t="inlineStr">
        <is>
          <t>350 000 ₽ раз в год, в сентябре</t>
        </is>
      </c>
      <c r="D62" s="254" t="inlineStr">
        <is>
          <t>01_Вводные!B122</t>
        </is>
      </c>
      <c r="E62" s="367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48" t="n"/>
      <c r="D63" s="348" t="n"/>
      <c r="E63" s="348" t="n"/>
    </row>
    <row r="64" ht="32" customHeight="1">
      <c r="A64" s="349" t="inlineStr">
        <is>
          <t>6.4</t>
        </is>
      </c>
      <c r="B64" s="351" t="inlineStr">
        <is>
          <t>Менеджеры развития: 25 тыс. на руки до 31.12.2026, далее 30 тыс.; НДФЛ и взносы учитывать. Левон входит</t>
        </is>
      </c>
      <c r="C64" s="351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67" t="inlineStr">
        <is>
          <t>Соответствует</t>
        </is>
      </c>
    </row>
    <row r="65" ht="32" customHeight="1">
      <c r="A65" s="349" t="inlineStr">
        <is>
          <t>6.4</t>
        </is>
      </c>
      <c r="B65" s="351" t="inlineStr">
        <is>
          <t>Евгений: при 2+ продажах 4% паушальных за вычетом НДС; «на руки получит 4% минус все налоги»</t>
        </is>
      </c>
      <c r="C65" s="351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69" t="inlineStr">
        <is>
          <t>Отклонение</t>
        </is>
      </c>
    </row>
    <row r="66" ht="32" customHeight="1">
      <c r="A66" s="349" t="inlineStr">
        <is>
          <t>6.4</t>
        </is>
      </c>
      <c r="B66" s="351" t="inlineStr">
        <is>
          <t>Отдельные схемы не должны давать двойную премию за одни и те же продажи</t>
        </is>
      </c>
      <c r="C66" s="351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69" t="inlineStr">
        <is>
          <t>Отклонение</t>
        </is>
      </c>
    </row>
    <row r="67" ht="32" customHeight="1">
      <c r="A67" s="349" t="inlineStr">
        <is>
          <t>6.4</t>
        </is>
      </c>
      <c r="B67" s="351" t="inlineStr">
        <is>
          <t>При 5+ продажах временный продавец: 80 тыс. на руки + 5%, налоги аналогично. Временный подрядчик</t>
        </is>
      </c>
      <c r="C67" s="351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67" t="inlineStr">
        <is>
          <t>Соответствует</t>
        </is>
      </c>
    </row>
    <row r="68" ht="32" customHeight="1">
      <c r="A68" s="349" t="inlineStr">
        <is>
          <t>6.4</t>
        </is>
      </c>
      <c r="B68" s="351" t="inlineStr">
        <is>
          <t>Квартальные премии 60% месячного оклада с 01.10.2027, первая выплата за IV кв. 2027 в декабре 2027</t>
        </is>
      </c>
      <c r="C68" s="351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67" t="inlineStr">
        <is>
          <t>Соответствует</t>
        </is>
      </c>
    </row>
    <row r="69" ht="32" customHeight="1">
      <c r="A69" s="349" t="inlineStr">
        <is>
          <t>6.4</t>
        </is>
      </c>
      <c r="B69" s="351" t="inlineStr">
        <is>
          <t>Отдельные схемы не должны получать двойную премию</t>
        </is>
      </c>
      <c r="C69" s="351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67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48" t="n"/>
      <c r="D70" s="348" t="n"/>
      <c r="E70" s="348" t="n"/>
    </row>
    <row r="71" ht="32" customHeight="1">
      <c r="A71" s="349" t="inlineStr">
        <is>
          <t>7</t>
        </is>
      </c>
      <c r="B71" s="351" t="inlineStr">
        <is>
          <t>Таргет за два месяца до продажи, 160 тыс. ₽ на продажу</t>
        </is>
      </c>
      <c r="C71" s="351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70" t="inlineStr">
        <is>
          <t>Нет в ТЗ</t>
        </is>
      </c>
    </row>
    <row r="72" ht="32" customHeight="1">
      <c r="A72" s="349" t="inlineStr">
        <is>
          <t>7</t>
        </is>
      </c>
      <c r="B72" s="351" t="inlineStr">
        <is>
          <t>БИБОСС 250 тыс. октябрь, TopFranchise 250 тыс. ноябрь, Forbes 250 тыс. декабрь, ежегодно</t>
        </is>
      </c>
      <c r="C72" s="351" t="inlineStr">
        <is>
          <t>250 000 × 3, месяцы 10 / 11 / 12, каждый год</t>
        </is>
      </c>
      <c r="D72" s="254" t="inlineStr">
        <is>
          <t>01_Вводные!B28</t>
        </is>
      </c>
      <c r="E72" s="367" t="inlineStr">
        <is>
          <t>Соответствует</t>
        </is>
      </c>
    </row>
    <row r="73" ht="32" customHeight="1">
      <c r="A73" s="349" t="inlineStr">
        <is>
          <t>7</t>
        </is>
      </c>
      <c r="B73" s="351" t="inlineStr">
        <is>
          <t>Конверсия лид→продажа 3%; лиды = продажи / 3%, округление вверх</t>
        </is>
      </c>
      <c r="C73" s="351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67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48" t="n"/>
      <c r="D74" s="348" t="n"/>
      <c r="E74" s="348" t="n"/>
    </row>
    <row r="75" ht="32" customHeight="1">
      <c r="A75" s="349" t="inlineStr">
        <is>
          <t>8</t>
        </is>
      </c>
      <c r="B75" s="351" t="inlineStr">
        <is>
          <t>Разделять начисление (БДР) и движение денег (БДДС)</t>
        </is>
      </c>
      <c r="C75" s="351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67" t="inlineStr">
        <is>
          <t>Соответствует</t>
        </is>
      </c>
    </row>
    <row r="76" ht="32" customHeight="1">
      <c r="A76" s="349" t="inlineStr">
        <is>
          <t>8</t>
        </is>
      </c>
      <c r="B76" s="351" t="inlineStr">
        <is>
          <t>Дебиторка и кредиторка базово 15 дней</t>
        </is>
      </c>
      <c r="C76" s="351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67" t="inlineStr">
        <is>
          <t>Соответствует</t>
        </is>
      </c>
    </row>
    <row r="77" ht="32" customHeight="1">
      <c r="A77" s="349" t="inlineStr">
        <is>
          <t>8</t>
        </is>
      </c>
      <c r="B77" s="351" t="inlineStr">
        <is>
          <t>Паушальный взнос поступает в месяц продажи</t>
        </is>
      </c>
      <c r="C77" s="351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67" t="inlineStr">
        <is>
          <t>Соответствует</t>
        </is>
      </c>
    </row>
    <row r="78" ht="32" customHeight="1">
      <c r="A78" s="349" t="inlineStr">
        <is>
          <t>8</t>
        </is>
      </c>
      <c r="B78" s="351" t="inlineStr">
        <is>
          <t>Ставки налогов</t>
        </is>
      </c>
      <c r="C78" s="351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70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48" t="n"/>
      <c r="D79" s="348" t="n"/>
      <c r="E79" s="348" t="n"/>
    </row>
    <row r="80" ht="32" customHeight="1">
      <c r="A80" s="349" t="inlineStr">
        <is>
          <t>9</t>
        </is>
      </c>
      <c r="B80" s="351" t="inlineStr">
        <is>
          <t>ОТКЛЮЧЕНО по запросу 09.09.2026</t>
        </is>
      </c>
      <c r="C80" s="351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70" t="inlineStr">
        <is>
          <t>Нет в ТЗ</t>
        </is>
      </c>
    </row>
    <row r="81" ht="32" customHeight="1">
      <c r="A81" s="349" t="inlineStr">
        <is>
          <t>9</t>
        </is>
      </c>
      <c r="B81" s="351" t="inlineStr">
        <is>
          <t>Лагеря в июне, 2 смены по 100 человек</t>
        </is>
      </c>
      <c r="C81" s="351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67" t="inlineStr">
        <is>
          <t>Соответствует</t>
        </is>
      </c>
    </row>
    <row r="82" ht="32" customHeight="1">
      <c r="A82" s="349" t="inlineStr">
        <is>
          <t>9</t>
        </is>
      </c>
      <c r="B82" s="351" t="inlineStr">
        <is>
          <t>Продажи с февраля равными долями до мая включительно</t>
        </is>
      </c>
      <c r="C82" s="351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67" t="inlineStr">
        <is>
          <t>Соответствует</t>
        </is>
      </c>
    </row>
    <row r="83" ht="32" customHeight="1">
      <c r="A83" s="349" t="inlineStr">
        <is>
          <t>9</t>
        </is>
      </c>
      <c r="B83" s="351" t="inlineStr">
        <is>
          <t>Оплаты клиентов авансом 40/60</t>
        </is>
      </c>
      <c r="C83" s="351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67" t="inlineStr">
        <is>
          <t>Соответствует</t>
        </is>
      </c>
    </row>
    <row r="84" ht="32" customHeight="1">
      <c r="A84" s="349" t="inlineStr">
        <is>
          <t>9</t>
        </is>
      </c>
      <c r="B84" s="351" t="inlineStr">
        <is>
          <t>Оплата проживания 40/60, первая в марте</t>
        </is>
      </c>
      <c r="C84" s="351" t="inlineStr">
        <is>
          <t>40% в марте, 60% в мае</t>
        </is>
      </c>
      <c r="D84" s="254" t="inlineStr">
        <is>
          <t>01_Вводные!B174</t>
        </is>
      </c>
      <c r="E84" s="367" t="inlineStr">
        <is>
          <t>Соответствует</t>
        </is>
      </c>
    </row>
    <row r="85" ht="32" customHeight="1">
      <c r="A85" s="349" t="inlineStr">
        <is>
          <t>9</t>
        </is>
      </c>
      <c r="B85" s="351" t="inlineStr">
        <is>
          <t>Цены и расходы смены</t>
        </is>
      </c>
      <c r="C85" s="351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68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48" t="n"/>
      <c r="D86" s="348" t="n"/>
      <c r="E86" s="348" t="n"/>
    </row>
    <row r="87" ht="32" customHeight="1">
      <c r="A87" s="349" t="inlineStr">
        <is>
          <t>10</t>
        </is>
      </c>
      <c r="B87" s="351" t="inlineStr">
        <is>
          <t>Показать результат в двух вариациях: с 01.09.2025 и с 01.09.2026</t>
        </is>
      </c>
      <c r="C87" s="351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67" t="inlineStr">
        <is>
          <t>Соответствует</t>
        </is>
      </c>
    </row>
    <row r="88" ht="32" customHeight="1">
      <c r="A88" s="349" t="inlineStr">
        <is>
          <t>10</t>
        </is>
      </c>
      <c r="B88" s="351" t="inlineStr">
        <is>
          <t>Факт P&amp;L июнь и июль 2026</t>
        </is>
      </c>
      <c r="C88" s="351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67" t="inlineStr">
        <is>
          <t>Соответствует</t>
        </is>
      </c>
    </row>
    <row r="89" ht="32" customHeight="1">
      <c r="A89" s="349" t="inlineStr">
        <is>
          <t>10</t>
        </is>
      </c>
      <c r="B89" s="351" t="inlineStr">
        <is>
          <t>Факт ДДС январь–июль 2026</t>
        </is>
      </c>
      <c r="C89" s="351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67" t="inlineStr">
        <is>
          <t>Соответствует</t>
        </is>
      </c>
    </row>
    <row r="90" ht="32" customHeight="1">
      <c r="A90" s="349" t="inlineStr">
        <is>
          <t>10</t>
        </is>
      </c>
      <c r="B90" s="351" t="inlineStr">
        <is>
          <t>Стартовый денежный остаток</t>
        </is>
      </c>
      <c r="C90" s="351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67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71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71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71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2026-09-11T13:56:25Z</dcterms:modified>
</cp:coreProperties>
</file>